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ables/table1.xml" ContentType="application/vnd.openxmlformats-officedocument.spreadsheetml.table+xml"/>
  <Override PartName="/xl/worksheets/sheet8.xml" ContentType="application/vnd.openxmlformats-officedocument.spreadsheetml.worksheet+xml"/>
  <Override PartName="/xl/tables/table2.xml" ContentType="application/vnd.openxmlformats-officedocument.spreadsheetml.table+xml"/>
  <Override PartName="/xl/worksheets/sheet9.xml" ContentType="application/vnd.openxmlformats-officedocument.spreadsheetml.worksheet+xml"/>
  <Override PartName="/xl/tables/table3.xml" ContentType="application/vnd.openxmlformats-officedocument.spreadsheetml.table+xml"/>
  <Override PartName="/xl/tables/table4.xml" ContentType="application/vnd.openxmlformats-officedocument.spreadsheetml.table+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drawings/drawing2.xml" ContentType="application/vnd.openxmlformats-officedocument.drawing+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drawings/drawing3.xml" ContentType="application/vnd.openxmlformats-officedocument.drawing+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drawings/drawing4.xml" ContentType="application/vnd.openxmlformats-officedocument.drawing+xml"/>
  <Override PartName="/xl/worksheets/sheet26.xml" ContentType="application/vnd.openxmlformats-officedocument.spreadsheetml.worksheet+xml"/>
  <Override PartName="/xl/drawings/drawing5.xml" ContentType="application/vnd.openxmlformats-officedocument.drawing+xml"/>
  <Override PartName="/xl/worksheets/sheet27.xml" ContentType="application/vnd.openxmlformats-officedocument.spreadsheetml.worksheet+xml"/>
  <Override PartName="/xl/drawings/drawing6.xml" ContentType="application/vnd.openxmlformats-officedocument.drawing+xml"/>
  <Override PartName="/xl/worksheets/sheet28.xml" ContentType="application/vnd.openxmlformats-officedocument.spreadsheetml.worksheet+xml"/>
  <Override PartName="/xl/drawings/drawing7.xml" ContentType="application/vnd.openxmlformats-officedocument.drawing+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drawings/drawing8.xml" ContentType="application/vnd.openxmlformats-officedocument.drawing+xml"/>
  <Override PartName="/xl/worksheets/sheet35.xml" ContentType="application/vnd.openxmlformats-officedocument.spreadsheetml.worksheet+xml"/>
  <Override PartName="/xl/drawings/drawing9.xml" ContentType="application/vnd.openxmlformats-officedocument.drawing+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drawings/drawing10.xml" ContentType="application/vnd.openxmlformats-officedocument.drawing+xml"/>
  <Override PartName="/xl/worksheets/sheet51.xml" ContentType="application/vnd.openxmlformats-officedocument.spreadsheetml.worksheet+xml"/>
  <Override PartName="/xl/drawings/drawing11.xml" ContentType="application/vnd.openxmlformats-officedocument.drawing+xml"/>
  <Override PartName="/xl/worksheets/sheet52.xml" ContentType="application/vnd.openxmlformats-officedocument.spreadsheetml.worksheet+xml"/>
  <Override PartName="/xl/drawings/drawing12.xml" ContentType="application/vnd.openxmlformats-officedocument.drawing+xml"/>
  <Override PartName="/xl/worksheets/sheet53.xml" ContentType="application/vnd.openxmlformats-officedocument.spreadsheetml.worksheet+xml"/>
  <Override PartName="/xl/drawings/drawing13.xml" ContentType="application/vnd.openxmlformats-officedocument.drawing+xml"/>
  <Override PartName="/xl/worksheets/sheet54.xml" ContentType="application/vnd.openxmlformats-officedocument.spreadsheetml.worksheet+xml"/>
  <Override PartName="/xl/drawings/drawing14.xml" ContentType="application/vnd.openxmlformats-officedocument.drawing+xml"/>
  <Override PartName="/xl/worksheets/sheet55.xml" ContentType="application/vnd.openxmlformats-officedocument.spreadsheetml.worksheet+xml"/>
  <Override PartName="/xl/drawings/drawing15.xml" ContentType="application/vnd.openxmlformats-officedocument.drawing+xml"/>
  <Override PartName="/xl/worksheets/sheet56.xml" ContentType="application/vnd.openxmlformats-officedocument.spreadsheetml.worksheet+xml"/>
  <Override PartName="/xl/drawings/drawing16.xml" ContentType="application/vnd.openxmlformats-officedocument.drawing+xml"/>
  <Override PartName="/xl/worksheets/sheet57.xml" ContentType="application/vnd.openxmlformats-officedocument.spreadsheetml.worksheet+xml"/>
  <Override PartName="/xl/drawings/drawing17.xml" ContentType="application/vnd.openxmlformats-officedocument.drawing+xml"/>
  <Override PartName="/xl/worksheets/sheet58.xml" ContentType="application/vnd.openxmlformats-officedocument.spreadsheetml.worksheet+xml"/>
  <Override PartName="/xl/drawings/drawing18.xml" ContentType="application/vnd.openxmlformats-officedocument.drawing+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280" yWindow="460" windowWidth="24960" windowHeight="15480" tabRatio="908" firstSheet="26" activeTab="75" autoFilterDateGrouping="1"/>
  </bookViews>
  <sheets>
    <sheet name="General Information - DNP" sheetId="1" state="visible" r:id="rId1"/>
    <sheet name="Revenue Reporting (2)" sheetId="2" state="visible" r:id="rId2"/>
    <sheet name="Cover Page" sheetId="3" state="visible" r:id="rId3"/>
    <sheet name="Table of Contents" sheetId="4" state="visible" r:id="rId4"/>
    <sheet name="About NFP" sheetId="5" state="visible" r:id="rId5"/>
    <sheet name="Scope of Services " sheetId="6" state="visible" r:id="rId6"/>
    <sheet name="Executive Summary" sheetId="7" state="visible" r:id="rId7"/>
    <sheet name="Executive Summary (ASO)" sheetId="8" state="hidden" r:id="rId8"/>
    <sheet name="Additional Information" sheetId="9" state="visible" r:id="rId9"/>
    <sheet name="Cost Share" sheetId="10" state="visible" r:id="rId10"/>
    <sheet name="Legislative Changes" sheetId="11" state="visible" r:id="rId11"/>
    <sheet name="Legislative Changes (2)" sheetId="12" state="visible" r:id="rId12"/>
    <sheet name="Experience Summary" sheetId="13" state="visible" r:id="rId13"/>
    <sheet name="COVID Months" sheetId="14" state="visible" r:id="rId14"/>
    <sheet name="DNP-COVID Calculations" sheetId="15" state="visible" r:id="rId15"/>
    <sheet name="Underwriting Arrangements " sheetId="16" state="visible" r:id="rId16"/>
    <sheet name="Pooled Benefits " sheetId="17" state="visible" r:id="rId17"/>
    <sheet name="Life Exp Analysis" sheetId="18" state="hidden" r:id="rId18"/>
    <sheet name="AD&amp;D Dep Life " sheetId="19" state="visible" r:id="rId19"/>
    <sheet name="Long Term Disability" sheetId="20" state="visible" r:id="rId20"/>
    <sheet name="LTD Exp Analysis" sheetId="21" state="hidden" r:id="rId21"/>
    <sheet name="Short Term Disability " sheetId="22" state="visible" r:id="rId22"/>
    <sheet name="Life And Disability Report" sheetId="23" state="visible" r:id="rId23"/>
    <sheet name="Extended Health Care (EHC)" sheetId="24" state="visible" r:id="rId24"/>
    <sheet name="EHC Breakdown" sheetId="25" state="hidden" r:id="rId25"/>
    <sheet name="EHC Breakdown (2)" sheetId="26" state="hidden" r:id="rId26"/>
    <sheet name="EHC Breakdown - w S&amp;S" sheetId="27" state="visible" r:id="rId27"/>
    <sheet name="EHC Breakdown w S&amp;S (2)" sheetId="28" state="visible" r:id="rId28"/>
    <sheet name="EHC Breakdown w S&amp;S (3)" sheetId="29" state="visible" r:id="rId29"/>
    <sheet name="Drug Claim Analytics" sheetId="30" state="visible" r:id="rId30"/>
    <sheet name="Drug Claim Analytics (2)" sheetId="31" state="visible" r:id="rId31"/>
    <sheet name="Stop Loss " sheetId="32" state="visible" r:id="rId32"/>
    <sheet name="Dental Care" sheetId="33" state="visible" r:id="rId33"/>
    <sheet name="Dental Care History" sheetId="34" state="visible" r:id="rId34"/>
    <sheet name="Trend Review" sheetId="35" state="hidden" r:id="rId35"/>
    <sheet name="Summary and Recommendations" sheetId="36" state="visible" r:id="rId36"/>
    <sheet name="Monthly Breakdown Pooled" sheetId="37" state="hidden" r:id="rId37"/>
    <sheet name="Monthly Breakdown Exp Rated" sheetId="38" state="hidden" r:id="rId38"/>
    <sheet name="HCSA Utilization" sheetId="39" state="hidden" r:id="rId39"/>
    <sheet name="HCSA Summary" sheetId="40" state="hidden" r:id="rId40"/>
    <sheet name="ASO Summary" sheetId="41" state="hidden" r:id="rId41"/>
    <sheet name="Retention Reconcilliation" sheetId="42" state="hidden" r:id="rId42"/>
    <sheet name="Renewal Analysis" sheetId="43" state="hidden" r:id="rId43"/>
    <sheet name="Renewal Rates " sheetId="44" state="visible" r:id="rId44"/>
    <sheet name="ASO Projections " sheetId="45" state="hidden" r:id="rId45"/>
    <sheet name="Retention Projections" sheetId="46" state="hidden" r:id="rId46"/>
    <sheet name="Marketing Rates" sheetId="47" state="hidden" r:id="rId47"/>
    <sheet name="Plan Design Considerations " sheetId="48" state="hidden" r:id="rId48"/>
    <sheet name="Alternates - DNP" sheetId="49" state="hidden" r:id="rId49"/>
    <sheet name="Allstate CI" sheetId="50" state="hidden" r:id="rId50"/>
    <sheet name="EverydayHR" sheetId="51" state="hidden" r:id="rId51"/>
    <sheet name="EAP" sheetId="52" state="hidden" r:id="rId52"/>
    <sheet name="TeleMedicine" sheetId="53" state="hidden" r:id="rId53"/>
    <sheet name="Health Nav" sheetId="54" state="hidden" r:id="rId54"/>
    <sheet name="Advica" sheetId="55" state="hidden" r:id="rId55"/>
    <sheet name="Advica Pricing" sheetId="56" state="hidden" r:id="rId56"/>
    <sheet name="Bundles" sheetId="57" state="hidden" r:id="rId57"/>
    <sheet name="Beacon" sheetId="58" state="hidden" r:id="rId58"/>
    <sheet name="Renewal History " sheetId="59" state="hidden" r:id="rId59"/>
    <sheet name="RTQ History &amp; EXP" sheetId="60" state="hidden" r:id="rId60"/>
    <sheet name="Rate History " sheetId="61" state="hidden" r:id="rId61"/>
    <sheet name="Amendment History " sheetId="62" state="hidden" r:id="rId62"/>
    <sheet name="Plan Administrator Guidelines" sheetId="63" state="hidden" r:id="rId63"/>
    <sheet name="Plan Administrator Guidelin (2" sheetId="64" state="hidden" r:id="rId64"/>
    <sheet name="Commission Disclosure" sheetId="65" state="hidden" r:id="rId65"/>
    <sheet name="Plan Design 1" sheetId="66" state="hidden" r:id="rId66"/>
    <sheet name="Plan Design 1 (2)" sheetId="67" state="hidden" r:id="rId67"/>
    <sheet name="Plan Design" sheetId="68" state="hidden" r:id="rId68"/>
    <sheet name="Plan Design  Cont.1" sheetId="69" state="hidden" r:id="rId69"/>
    <sheet name="Plan Design 1 (3)" sheetId="70" state="hidden" r:id="rId70"/>
    <sheet name="Plan Design 1 (4)" sheetId="71" state="hidden" r:id="rId71"/>
    <sheet name="Plan Cont.2 " sheetId="72" state="hidden" r:id="rId72"/>
    <sheet name="Plan Cont.3 " sheetId="73" state="hidden" r:id="rId73"/>
    <sheet name="Glossary " sheetId="74" state="visible" r:id="rId74"/>
    <sheet name="Back end page" sheetId="75" state="visible" r:id="rId75"/>
    <sheet name="Accounts" sheetId="76" state="visible" r:id="rId76"/>
  </sheets>
  <externalReferences>
    <externalReference r:id="rId77"/>
  </externalReferences>
  <definedNames>
    <definedName name="_Toc387326841" localSheetId="4">'About NFP'!$A$37</definedName>
    <definedName name="_Toc387326841" localSheetId="18">'AD&amp;D Dep Life '!#REF!</definedName>
    <definedName name="_Toc387326841" localSheetId="8">'Additional Information'!#REF!</definedName>
    <definedName name="_Toc387326841" localSheetId="54">Advica!#REF!</definedName>
    <definedName name="_Toc387326841" localSheetId="55">'Advica Pricing'!#REF!</definedName>
    <definedName name="_Toc387326841" localSheetId="49">'Allstate CI'!#REF!</definedName>
    <definedName name="_Toc387326841" localSheetId="48">'Alternates - DNP'!#REF!</definedName>
    <definedName name="_Toc387326841" localSheetId="61">'Amendment History '!#REF!</definedName>
    <definedName name="_Toc387326841" localSheetId="44">'ASO Projections '!#REF!</definedName>
    <definedName name="_Toc387326841" localSheetId="40">'ASO Summary'!#REF!</definedName>
    <definedName name="_Toc387326841" localSheetId="74">'Back end page'!#REF!</definedName>
    <definedName name="_Toc387326841" localSheetId="57">Beacon!#REF!</definedName>
    <definedName name="_Toc387326841" localSheetId="56">Bundles!#REF!</definedName>
    <definedName name="_Toc387326841" localSheetId="64">'Commission Disclosure'!#REF!</definedName>
    <definedName name="_Toc387326841" localSheetId="9">'Cost Share'!#REF!</definedName>
    <definedName name="_Toc387326841" localSheetId="13">'COVID Months'!#REF!</definedName>
    <definedName name="_Toc387326841" localSheetId="32">'Dental Care'!#REF!</definedName>
    <definedName name="_Toc387326841" localSheetId="33">'Dental Care History'!#REF!</definedName>
    <definedName name="_Toc387326841" localSheetId="29">'Drug Claim Analytics'!#REF!</definedName>
    <definedName name="_Toc387326841" localSheetId="30">'Drug Claim Analytics (2)'!#REF!</definedName>
    <definedName name="_Toc387326841" localSheetId="51">EAP!#REF!</definedName>
    <definedName name="_Toc387326841" localSheetId="24">'EHC Breakdown'!#REF!</definedName>
    <definedName name="_Toc387326841" localSheetId="26">'EHC Breakdown - w S&amp;S'!#REF!</definedName>
    <definedName name="_Toc387326841" localSheetId="25">'EHC Breakdown (2)'!#REF!</definedName>
    <definedName name="_Toc387326841" localSheetId="27">'EHC Breakdown w S&amp;S (2)'!#REF!</definedName>
    <definedName name="_Toc387326841" localSheetId="28">'EHC Breakdown w S&amp;S (3)'!#REF!</definedName>
    <definedName name="_Toc387326841" localSheetId="50">EverydayHR!#REF!</definedName>
    <definedName name="_Toc387326841" localSheetId="6">'Executive Summary'!#REF!</definedName>
    <definedName name="_Toc387326841" localSheetId="7">'Executive Summary (ASO)'!#REF!</definedName>
    <definedName name="_Toc387326841" localSheetId="12">'Experience Summary'!#REF!</definedName>
    <definedName name="_Toc387326841" localSheetId="23">'Extended Health Care (EHC)'!#REF!</definedName>
    <definedName name="_Toc387326841" localSheetId="73">'Glossary '!#REF!</definedName>
    <definedName name="_Toc387326841" localSheetId="39">'HCSA Summary'!#REF!</definedName>
    <definedName name="_Toc387326841" localSheetId="38">'HCSA Utilization'!#REF!</definedName>
    <definedName name="_Toc387326841" localSheetId="53">'Health Nav'!#REF!</definedName>
    <definedName name="_Toc387326841" localSheetId="10">'Legislative Changes (2)'!#REF!</definedName>
    <definedName name="_Toc387326841" localSheetId="11">'Legislative Changes (2)'!#REF!</definedName>
    <definedName name="_Toc387326841" localSheetId="22">'Life And Disability Report'!#REF!</definedName>
    <definedName name="_Toc387326841" localSheetId="17">'Life Exp Analysis'!#REF!</definedName>
    <definedName name="_Toc387326841" localSheetId="19">'Long Term Disability'!#REF!</definedName>
    <definedName name="_Toc387326841" localSheetId="20">'LTD Exp Analysis'!#REF!</definedName>
    <definedName name="_Toc387326841" localSheetId="46">'Marketing Rates'!#REF!</definedName>
    <definedName name="_Toc387326841" localSheetId="37">'Monthly Breakdown Exp Rated'!#REF!</definedName>
    <definedName name="_Toc387326841" localSheetId="36">'Monthly Breakdown Pooled'!#REF!</definedName>
    <definedName name="_Toc387326841" localSheetId="63">'Plan Administrator Guidelin (2'!#REF!</definedName>
    <definedName name="_Toc387326841" localSheetId="62">'Plan Administrator Guidelines'!#REF!</definedName>
    <definedName name="_Toc387326841" localSheetId="71">'Plan Cont.2 '!#REF!</definedName>
    <definedName name="_Toc387326841" localSheetId="72">'Plan Cont.3 '!#REF!</definedName>
    <definedName name="_Toc387326841" localSheetId="67">'Plan Design'!#REF!</definedName>
    <definedName name="_Toc387326841" localSheetId="68">'Plan Design  Cont.1'!#REF!</definedName>
    <definedName name="_Toc387326841" localSheetId="65">'Plan Design 1'!#REF!</definedName>
    <definedName name="_Toc387326841" localSheetId="66">'Plan Design 1 (2)'!#REF!</definedName>
    <definedName name="_Toc387326841" localSheetId="69">'Plan Design 1 (3)'!#REF!</definedName>
    <definedName name="_Toc387326841" localSheetId="70">'Plan Design 1 (4)'!#REF!</definedName>
    <definedName name="_Toc387326841" localSheetId="47">'Plan Design Considerations '!#REF!</definedName>
    <definedName name="_Toc387326841" localSheetId="16">'Pooled Benefits '!#REF!</definedName>
    <definedName name="_Toc387326841" localSheetId="60">'Rate History '!#REF!</definedName>
    <definedName name="_Toc387326841" localSheetId="42">'Renewal Analysis'!#REF!</definedName>
    <definedName name="_Toc387326841" localSheetId="58">'Renewal History '!#REF!</definedName>
    <definedName name="_Toc387326841" localSheetId="43">'Renewal Rates '!#REF!</definedName>
    <definedName name="_Toc387326841" localSheetId="45">'Retention Projections'!#REF!</definedName>
    <definedName name="_Toc387326841" localSheetId="41">'Retention Reconcilliation'!#REF!</definedName>
    <definedName name="_Toc387326841" localSheetId="5">'Scope of Services '!$A$14</definedName>
    <definedName name="_Toc387326841" localSheetId="21">'Short Term Disability '!#REF!</definedName>
    <definedName name="_Toc387326841" localSheetId="31">'Stop Loss '!#REF!</definedName>
    <definedName name="_Toc387326841" localSheetId="35">'Summary and Recommendations'!#REF!</definedName>
    <definedName name="_Toc387326841" localSheetId="3">'Table of Contents'!$B$18</definedName>
    <definedName name="_Toc387326841" localSheetId="52">TeleMedicine!#REF!</definedName>
    <definedName name="_Toc387326841" localSheetId="34">'Trend Review'!#REF!</definedName>
    <definedName name="_Toc387326841" localSheetId="15">'Underwriting Arrangements '!#REF!</definedName>
    <definedName name="_Toc387326842" localSheetId="4">'About NFP'!#REF!</definedName>
    <definedName name="_Toc387326842" localSheetId="18">'AD&amp;D Dep Life '!#REF!</definedName>
    <definedName name="_Toc387326842" localSheetId="8">'Additional Information'!#REF!</definedName>
    <definedName name="_Toc387326842" localSheetId="54">Advica!#REF!</definedName>
    <definedName name="_Toc387326842" localSheetId="55">'Advica Pricing'!#REF!</definedName>
    <definedName name="_Toc387326842" localSheetId="49">'Allstate CI'!#REF!</definedName>
    <definedName name="_Toc387326842" localSheetId="48">'Alternates - DNP'!#REF!</definedName>
    <definedName name="_Toc387326842" localSheetId="61">'Amendment History '!#REF!</definedName>
    <definedName name="_Toc387326842" localSheetId="44">'ASO Projections '!#REF!</definedName>
    <definedName name="_Toc387326842" localSheetId="40">'ASO Summary'!#REF!</definedName>
    <definedName name="_Toc387326842" localSheetId="74">'Back end page'!#REF!</definedName>
    <definedName name="_Toc387326842" localSheetId="57">Beacon!#REF!</definedName>
    <definedName name="_Toc387326842" localSheetId="56">Bundles!#REF!</definedName>
    <definedName name="_Toc387326842" localSheetId="64">'Commission Disclosure'!#REF!</definedName>
    <definedName name="_Toc387326842" localSheetId="9">'Cost Share'!#REF!</definedName>
    <definedName name="_Toc387326842" localSheetId="13">'COVID Months'!#REF!</definedName>
    <definedName name="_Toc387326842" localSheetId="32">'Dental Care'!#REF!</definedName>
    <definedName name="_Toc387326842" localSheetId="33">'Dental Care History'!#REF!</definedName>
    <definedName name="_Toc387326842" localSheetId="29">'Drug Claim Analytics'!#REF!</definedName>
    <definedName name="_Toc387326842" localSheetId="30">'Drug Claim Analytics (2)'!#REF!</definedName>
    <definedName name="_Toc387326842" localSheetId="51">EAP!#REF!</definedName>
    <definedName name="_Toc387326842" localSheetId="24">'EHC Breakdown'!#REF!</definedName>
    <definedName name="_Toc387326842" localSheetId="26">'EHC Breakdown - w S&amp;S'!#REF!</definedName>
    <definedName name="_Toc387326842" localSheetId="25">'EHC Breakdown (2)'!#REF!</definedName>
    <definedName name="_Toc387326842" localSheetId="27">'EHC Breakdown w S&amp;S (2)'!#REF!</definedName>
    <definedName name="_Toc387326842" localSheetId="28">'EHC Breakdown w S&amp;S (3)'!#REF!</definedName>
    <definedName name="_Toc387326842" localSheetId="50">EverydayHR!#REF!</definedName>
    <definedName name="_Toc387326842" localSheetId="6">'Executive Summary'!#REF!</definedName>
    <definedName name="_Toc387326842" localSheetId="7">'Executive Summary (ASO)'!#REF!</definedName>
    <definedName name="_Toc387326842" localSheetId="12">'Experience Summary'!#REF!</definedName>
    <definedName name="_Toc387326842" localSheetId="23">'Extended Health Care (EHC)'!#REF!</definedName>
    <definedName name="_Toc387326842" localSheetId="73">'Glossary '!#REF!</definedName>
    <definedName name="_Toc387326842" localSheetId="39">'HCSA Summary'!#REF!</definedName>
    <definedName name="_Toc387326842" localSheetId="38">'HCSA Utilization'!#REF!</definedName>
    <definedName name="_Toc387326842" localSheetId="53">'Health Nav'!#REF!</definedName>
    <definedName name="_Toc387326842" localSheetId="10">#REF!</definedName>
    <definedName name="_Toc387326842" localSheetId="11">#REF!</definedName>
    <definedName name="_Toc387326842" localSheetId="22">'Life And Disability Report'!#REF!</definedName>
    <definedName name="_Toc387326842" localSheetId="17">'Life Exp Analysis'!#REF!</definedName>
    <definedName name="_Toc387326842" localSheetId="19">'Long Term Disability'!#REF!</definedName>
    <definedName name="_Toc387326842" localSheetId="20">'LTD Exp Analysis'!#REF!</definedName>
    <definedName name="_Toc387326842" localSheetId="46">'Marketing Rates'!#REF!</definedName>
    <definedName name="_Toc387326842" localSheetId="37">'Monthly Breakdown Exp Rated'!#REF!</definedName>
    <definedName name="_Toc387326842" localSheetId="36">'Monthly Breakdown Pooled'!#REF!</definedName>
    <definedName name="_Toc387326842" localSheetId="63">'Plan Administrator Guidelin (2'!#REF!</definedName>
    <definedName name="_Toc387326842" localSheetId="62">'Plan Administrator Guidelines'!#REF!</definedName>
    <definedName name="_Toc387326842" localSheetId="71">'Plan Cont.2 '!#REF!</definedName>
    <definedName name="_Toc387326842" localSheetId="72">'Plan Cont.3 '!#REF!</definedName>
    <definedName name="_Toc387326842" localSheetId="67">'Plan Design'!#REF!</definedName>
    <definedName name="_Toc387326842" localSheetId="68">'Plan Design  Cont.1'!#REF!</definedName>
    <definedName name="_Toc387326842" localSheetId="65">'Plan Design 1'!#REF!</definedName>
    <definedName name="_Toc387326842" localSheetId="66">'Plan Design 1 (2)'!#REF!</definedName>
    <definedName name="_Toc387326842" localSheetId="69">'Plan Design 1 (3)'!#REF!</definedName>
    <definedName name="_Toc387326842" localSheetId="70">'Plan Design 1 (4)'!#REF!</definedName>
    <definedName name="_Toc387326842" localSheetId="47">'Plan Design Considerations '!#REF!</definedName>
    <definedName name="_Toc387326842" localSheetId="16">'Pooled Benefits '!#REF!</definedName>
    <definedName name="_Toc387326842" localSheetId="60">'Rate History '!#REF!</definedName>
    <definedName name="_Toc387326842" localSheetId="42">'Renewal Analysis'!#REF!</definedName>
    <definedName name="_Toc387326842" localSheetId="58">'Renewal History '!#REF!</definedName>
    <definedName name="_Toc387326842" localSheetId="43">'Renewal Rates '!#REF!</definedName>
    <definedName name="_Toc387326842" localSheetId="45">'Retention Projections'!#REF!</definedName>
    <definedName name="_Toc387326842" localSheetId="41">'Retention Reconcilliation'!#REF!</definedName>
    <definedName name="_Toc387326842" localSheetId="5">'Scope of Services '!$A$17</definedName>
    <definedName name="_Toc387326842" localSheetId="21">'Short Term Disability '!#REF!</definedName>
    <definedName name="_Toc387326842" localSheetId="31">'Stop Loss '!#REF!</definedName>
    <definedName name="_Toc387326842" localSheetId="35">'Summary and Recommendations'!#REF!</definedName>
    <definedName name="_Toc387326842" localSheetId="3">'Table of Contents'!$B$21</definedName>
    <definedName name="_Toc387326842" localSheetId="52">TeleMedicine!#REF!</definedName>
    <definedName name="_Toc387326842" localSheetId="34">'Trend Review'!#REF!</definedName>
    <definedName name="_Toc387326842" localSheetId="15">'Underwriting Arrangements '!#REF!</definedName>
    <definedName name="_Toc387326843" localSheetId="4">'About NFP'!#REF!</definedName>
    <definedName name="_Toc387326843" localSheetId="18">'AD&amp;D Dep Life '!#REF!</definedName>
    <definedName name="_Toc387326843" localSheetId="8">'Additional Information'!#REF!</definedName>
    <definedName name="_Toc387326843" localSheetId="54">Advica!#REF!</definedName>
    <definedName name="_Toc387326843" localSheetId="55">'Advica Pricing'!#REF!</definedName>
    <definedName name="_Toc387326843" localSheetId="49">'Allstate CI'!#REF!</definedName>
    <definedName name="_Toc387326843" localSheetId="48">'Alternates - DNP'!#REF!</definedName>
    <definedName name="_Toc387326843" localSheetId="61">'Amendment History '!#REF!</definedName>
    <definedName name="_Toc387326843" localSheetId="44">'ASO Projections '!#REF!</definedName>
    <definedName name="_Toc387326843" localSheetId="40">'ASO Summary'!#REF!</definedName>
    <definedName name="_Toc387326843" localSheetId="74">'Back end page'!#REF!</definedName>
    <definedName name="_Toc387326843" localSheetId="57">Beacon!#REF!</definedName>
    <definedName name="_Toc387326843" localSheetId="56">Bundles!#REF!</definedName>
    <definedName name="_Toc387326843" localSheetId="64">'Commission Disclosure'!#REF!</definedName>
    <definedName name="_Toc387326843" localSheetId="9">'Cost Share'!#REF!</definedName>
    <definedName name="_Toc387326843" localSheetId="13">'COVID Months'!#REF!</definedName>
    <definedName name="_Toc387326843" localSheetId="32">'Dental Care'!#REF!</definedName>
    <definedName name="_Toc387326843" localSheetId="33">'Dental Care History'!#REF!</definedName>
    <definedName name="_Toc387326843" localSheetId="29">'Drug Claim Analytics'!#REF!</definedName>
    <definedName name="_Toc387326843" localSheetId="30">'Drug Claim Analytics (2)'!#REF!</definedName>
    <definedName name="_Toc387326843" localSheetId="51">EAP!#REF!</definedName>
    <definedName name="_Toc387326843" localSheetId="24">'EHC Breakdown'!#REF!</definedName>
    <definedName name="_Toc387326843" localSheetId="26">'EHC Breakdown - w S&amp;S'!#REF!</definedName>
    <definedName name="_Toc387326843" localSheetId="25">'EHC Breakdown (2)'!#REF!</definedName>
    <definedName name="_Toc387326843" localSheetId="27">'EHC Breakdown w S&amp;S (2)'!#REF!</definedName>
    <definedName name="_Toc387326843" localSheetId="28">'EHC Breakdown w S&amp;S (3)'!#REF!</definedName>
    <definedName name="_Toc387326843" localSheetId="50">EverydayHR!#REF!</definedName>
    <definedName name="_Toc387326843" localSheetId="6">'Executive Summary'!#REF!</definedName>
    <definedName name="_Toc387326843" localSheetId="7">'Executive Summary (ASO)'!#REF!</definedName>
    <definedName name="_Toc387326843" localSheetId="12">'Experience Summary'!#REF!</definedName>
    <definedName name="_Toc387326843" localSheetId="23">'Extended Health Care (EHC)'!#REF!</definedName>
    <definedName name="_Toc387326843" localSheetId="73">'Glossary '!#REF!</definedName>
    <definedName name="_Toc387326843" localSheetId="39">'HCSA Summary'!#REF!</definedName>
    <definedName name="_Toc387326843" localSheetId="38">'HCSA Utilization'!#REF!</definedName>
    <definedName name="_Toc387326843" localSheetId="53">'Health Nav'!#REF!</definedName>
    <definedName name="_Toc387326843" localSheetId="10">#REF!</definedName>
    <definedName name="_Toc387326843" localSheetId="11">#REF!</definedName>
    <definedName name="_Toc387326843" localSheetId="22">'Life And Disability Report'!#REF!</definedName>
    <definedName name="_Toc387326843" localSheetId="17">'Life Exp Analysis'!#REF!</definedName>
    <definedName name="_Toc387326843" localSheetId="19">'Long Term Disability'!#REF!</definedName>
    <definedName name="_Toc387326843" localSheetId="20">'LTD Exp Analysis'!#REF!</definedName>
    <definedName name="_Toc387326843" localSheetId="46">'Marketing Rates'!#REF!</definedName>
    <definedName name="_Toc387326843" localSheetId="37">'Monthly Breakdown Exp Rated'!#REF!</definedName>
    <definedName name="_Toc387326843" localSheetId="36">'Monthly Breakdown Pooled'!#REF!</definedName>
    <definedName name="_Toc387326843" localSheetId="63">'Plan Administrator Guidelin (2'!#REF!</definedName>
    <definedName name="_Toc387326843" localSheetId="62">'Plan Administrator Guidelines'!#REF!</definedName>
    <definedName name="_Toc387326843" localSheetId="71">'Plan Cont.2 '!#REF!</definedName>
    <definedName name="_Toc387326843" localSheetId="72">'Plan Cont.3 '!#REF!</definedName>
    <definedName name="_Toc387326843" localSheetId="67">'Plan Design'!#REF!</definedName>
    <definedName name="_Toc387326843" localSheetId="68">'Plan Design  Cont.1'!#REF!</definedName>
    <definedName name="_Toc387326843" localSheetId="65">'Plan Design 1'!#REF!</definedName>
    <definedName name="_Toc387326843" localSheetId="66">'Plan Design 1 (2)'!#REF!</definedName>
    <definedName name="_Toc387326843" localSheetId="69">'Plan Design 1 (3)'!#REF!</definedName>
    <definedName name="_Toc387326843" localSheetId="70">'Plan Design 1 (4)'!#REF!</definedName>
    <definedName name="_Toc387326843" localSheetId="47">'Plan Design Considerations '!#REF!</definedName>
    <definedName name="_Toc387326843" localSheetId="16">'Pooled Benefits '!#REF!</definedName>
    <definedName name="_Toc387326843" localSheetId="60">'Rate History '!#REF!</definedName>
    <definedName name="_Toc387326843" localSheetId="42">'Renewal Analysis'!#REF!</definedName>
    <definedName name="_Toc387326843" localSheetId="58">'Renewal History '!#REF!</definedName>
    <definedName name="_Toc387326843" localSheetId="43">'Renewal Rates '!#REF!</definedName>
    <definedName name="_Toc387326843" localSheetId="45">'Retention Projections'!#REF!</definedName>
    <definedName name="_Toc387326843" localSheetId="41">'Retention Reconcilliation'!#REF!</definedName>
    <definedName name="_Toc387326843" localSheetId="5">'Scope of Services '!$A$20</definedName>
    <definedName name="_Toc387326843" localSheetId="21">'Short Term Disability '!#REF!</definedName>
    <definedName name="_Toc387326843" localSheetId="31">'Stop Loss '!#REF!</definedName>
    <definedName name="_Toc387326843" localSheetId="35">'Summary and Recommendations'!#REF!</definedName>
    <definedName name="_Toc387326843" localSheetId="3">'Table of Contents'!$B$26</definedName>
    <definedName name="_Toc387326843" localSheetId="52">TeleMedicine!#REF!</definedName>
    <definedName name="_Toc387326843" localSheetId="34">'Trend Review'!#REF!</definedName>
    <definedName name="_Toc387326843" localSheetId="15">'Underwriting Arrangements '!#REF!</definedName>
    <definedName name="_Toc411872311" localSheetId="22">'Life And Disability Report'!$A$32</definedName>
    <definedName name="AE1_Name" localSheetId="8">'[1]General Information - DNP'!$B$3</definedName>
    <definedName name="AE1_Name">'General Information - DNP'!$B$3</definedName>
    <definedName name="AE1_Title" localSheetId="8">'[1]General Information - DNP'!$B$4</definedName>
    <definedName name="AE1_Title">'General Information - DNP'!$B$4</definedName>
    <definedName name="AE2_Name" localSheetId="8">'[1]General Information - DNP'!$B$5</definedName>
    <definedName name="AE2_Name">'General Information - DNP'!$B$5</definedName>
    <definedName name="AE2_Title" localSheetId="8">'[1]General Information - DNP'!$B$6</definedName>
    <definedName name="AE2_Title">'General Information - DNP'!$B$6</definedName>
    <definedName name="ASO_Dental_Trend">'General Information - DNP'!$B$25</definedName>
    <definedName name="ASO_EHC_Trend">'General Information - DNP'!$B$24</definedName>
    <definedName name="ASO_STD_Trend">'General Information - DNP'!$B$26</definedName>
    <definedName name="Carrier" localSheetId="8">'[1]General Information - DNP'!$B$8</definedName>
    <definedName name="Carrier">'General Information - DNP'!$B$8</definedName>
    <definedName name="DENTALCLAIM2">'Dental Care'!$D$9</definedName>
    <definedName name="DENTALCLAIM3">'Dental Care'!$D$10</definedName>
    <definedName name="DENTALCLAIMCURR">'Dental Care'!$D$8</definedName>
    <definedName name="DENTALCRED">'Dental Care'!$B$13</definedName>
    <definedName name="DENTALCURRAVGLIFE" localSheetId="42">'Renewal Analysis'!#REF!</definedName>
    <definedName name="DENTALCURRAVGLIFE">'Dental Care History'!$B$15</definedName>
    <definedName name="DENTALCURRPREM">'Dental Care'!$B$8</definedName>
    <definedName name="DENTALPREM2">'Dental Care'!$B$9</definedName>
    <definedName name="DENTALPREM3">'Dental Care'!$B$10</definedName>
    <definedName name="DENTALPREMCURR">'Dental Care'!$B$8</definedName>
    <definedName name="DENTALPREVAVGLIFE" localSheetId="42">'Renewal Analysis'!#REF!</definedName>
    <definedName name="DENTALPREVAVGLIFE">'Dental Care History'!$E$15</definedName>
    <definedName name="DentalTLR">'Experience Summary'!$D$46</definedName>
    <definedName name="DENTALTREND">'Dental Care'!$B$16</definedName>
    <definedName name="EHCCLAIM2">'Extended Health Care (EHC)'!$D$11</definedName>
    <definedName name="EHCCLAIM3">'Extended Health Care (EHC)'!$D$12</definedName>
    <definedName name="EHCCLAIMCURR">'Extended Health Care (EHC)'!$D$10</definedName>
    <definedName name="EHCCRED">'Extended Health Care (EHC)'!$B$16</definedName>
    <definedName name="EHCCURRAVGLIFE" localSheetId="38">'HCSA Utilization'!$B$16</definedName>
    <definedName name="EHCCURRAVGLIFE">'EHC Breakdown - w S&amp;S'!$B$16</definedName>
    <definedName name="EHCPREM2">'Extended Health Care (EHC)'!$B$11</definedName>
    <definedName name="EHCPREM3">'Extended Health Care (EHC)'!$B$12</definedName>
    <definedName name="EHCPREMCURR">'Extended Health Care (EHC)'!$B$10</definedName>
    <definedName name="EHCPREMLAST">'Extended Health Care (EHC)'!$B$11</definedName>
    <definedName name="EHCPREVAVGLIFE" localSheetId="38">'HCSA Utilization'!$E$16</definedName>
    <definedName name="EHCPREVAVGLIFE">'EHC Breakdown - w S&amp;S'!$E$16</definedName>
    <definedName name="EHCTLR">'Experience Summary'!$D$45</definedName>
    <definedName name="EHCTREND">'Extended Health Care (EHC)'!$B$19</definedName>
    <definedName name="EP_Current" localSheetId="8">'[1]General Information - DNP'!$B$14</definedName>
    <definedName name="EP_Current">'General Information - DNP'!$B$14</definedName>
    <definedName name="EP_P1" localSheetId="8">'[1]General Information - DNP'!$B$15</definedName>
    <definedName name="EP_P1">'General Information - DNP'!$B$15</definedName>
    <definedName name="EP_P2" localSheetId="8">'[1]General Information - DNP'!$B$16</definedName>
    <definedName name="EP_P2">'General Information - DNP'!$B$16</definedName>
    <definedName name="EP_P3" localSheetId="8">'[1]General Information - DNP'!$B$17</definedName>
    <definedName name="EP_P3">'General Information - DNP'!$B$17</definedName>
    <definedName name="EP_P4" localSheetId="8">'[1]General Information - DNP'!$B$18</definedName>
    <definedName name="EP_P4">'General Information - DNP'!$B$18</definedName>
    <definedName name="GroupName" localSheetId="8">'[1]General Information - DNP'!$B$1</definedName>
    <definedName name="GroupName">'General Information - DNP'!$B$1</definedName>
    <definedName name="No_EE">'General Information - DNP'!$B$20</definedName>
    <definedName name="Payroll">'General Information - DNP'!$B$21</definedName>
    <definedName name="PolicyNumber" localSheetId="8">'[1]General Information - DNP'!$B$9</definedName>
    <definedName name="PolicyNumber">'General Information - DNP'!$B$9</definedName>
    <definedName name="RateEffect" localSheetId="54">#REF!</definedName>
    <definedName name="RateEffect" localSheetId="55">#REF!</definedName>
    <definedName name="RateEffect" localSheetId="57">#REF!</definedName>
    <definedName name="RateEffect" localSheetId="56">#REF!</definedName>
    <definedName name="RateEffect" localSheetId="39">#REF!</definedName>
    <definedName name="RateEffect" localSheetId="38">#REF!</definedName>
    <definedName name="RateEffect" localSheetId="53">#REF!</definedName>
    <definedName name="RateEffect" localSheetId="63">#REF!</definedName>
    <definedName name="RateEffect" localSheetId="42">#REF!</definedName>
    <definedName name="RateEffect">#REF!</definedName>
    <definedName name="RenewalDate">'General Information - DNP'!$B$11</definedName>
    <definedName name="RenewalMonth" localSheetId="8">'[1]General Information - DNP'!$B$11</definedName>
    <definedName name="RenewalMonth">'General Information - DNP'!$B$11</definedName>
    <definedName name="RenewalYear" localSheetId="8">'[1]General Information - DNP'!$B$12</definedName>
    <definedName name="RenewalYear">'General Information - DNP'!$B$12</definedName>
    <definedName name="STDCLAIM2">'Short Term Disability '!$C$11</definedName>
    <definedName name="STDCLAIM3">'Short Term Disability '!$C$12</definedName>
    <definedName name="STDCLAIMCURR">'Short Term Disability '!$C$10</definedName>
    <definedName name="STDCRED">'Short Term Disability '!$B$15</definedName>
    <definedName name="STDPREM2" localSheetId="54">'Short Term Disability '!#REF!</definedName>
    <definedName name="STDPREM2" localSheetId="55">'Short Term Disability '!#REF!</definedName>
    <definedName name="STDPREM2" localSheetId="57">'Short Term Disability '!#REF!</definedName>
    <definedName name="STDPREM2" localSheetId="56">'Short Term Disability '!#REF!</definedName>
    <definedName name="STDPREM2" localSheetId="39">'Short Term Disability '!#REF!</definedName>
    <definedName name="STDPREM2" localSheetId="38">'Short Term Disability '!#REF!</definedName>
    <definedName name="STDPREM2" localSheetId="53">'Short Term Disability '!#REF!</definedName>
    <definedName name="STDPREM2" localSheetId="63">'Short Term Disability '!#REF!</definedName>
    <definedName name="STDPREM2">'Short Term Disability '!#REF!</definedName>
    <definedName name="STDPREM3" localSheetId="54">'Short Term Disability '!#REF!</definedName>
    <definedName name="STDPREM3" localSheetId="55">'Short Term Disability '!#REF!</definedName>
    <definedName name="STDPREM3" localSheetId="57">'Short Term Disability '!#REF!</definedName>
    <definedName name="STDPREM3" localSheetId="56">'Short Term Disability '!#REF!</definedName>
    <definedName name="STDPREM3" localSheetId="39">'Short Term Disability '!#REF!</definedName>
    <definedName name="STDPREM3" localSheetId="38">'Short Term Disability '!#REF!</definedName>
    <definedName name="STDPREM3" localSheetId="53">'Short Term Disability '!#REF!</definedName>
    <definedName name="STDPREM3" localSheetId="63">'Short Term Disability '!#REF!</definedName>
    <definedName name="STDPREM3">'Short Term Disability '!#REF!</definedName>
    <definedName name="STDPREMCURR" localSheetId="54">'Short Term Disability '!#REF!</definedName>
    <definedName name="STDPREMCURR" localSheetId="55">'Short Term Disability '!#REF!</definedName>
    <definedName name="STDPREMCURR" localSheetId="57">'Short Term Disability '!#REF!</definedName>
    <definedName name="STDPREMCURR" localSheetId="56">'Short Term Disability '!#REF!</definedName>
    <definedName name="STDPREMCURR" localSheetId="39">'Short Term Disability '!#REF!</definedName>
    <definedName name="STDPREMCURR" localSheetId="38">'Short Term Disability '!#REF!</definedName>
    <definedName name="STDPREMCURR" localSheetId="53">'Short Term Disability '!#REF!</definedName>
    <definedName name="STDPREMCURR" localSheetId="63">'Short Term Disability '!#REF!</definedName>
    <definedName name="STDPREMCURR">'Short Term Disability '!#REF!</definedName>
    <definedName name="STDTLR">'Experience Summary'!$D$44</definedName>
    <definedName name="_xlnm.Print_Area" localSheetId="1">'Revenue Reporting (2)'!$A$1:$P$60</definedName>
  </definedNames>
  <calcPr calcId="191029" fullCalcOnLoad="1"/>
</workbook>
</file>

<file path=xl/styles.xml><?xml version="1.0" encoding="utf-8"?>
<styleSheet xmlns="http://schemas.openxmlformats.org/spreadsheetml/2006/main">
  <numFmts count="24">
    <numFmt numFmtId="164" formatCode="_-&quot;$&quot;* #,##0_-;\-&quot;$&quot;* #,##0_-;_-&quot;$&quot;* &quot;-&quot;_-;_-@_-"/>
    <numFmt numFmtId="165" formatCode="[$-409]mmmm\ d\,\ yyyy;@"/>
    <numFmt numFmtId="166" formatCode="&quot;$&quot;#,##0"/>
    <numFmt numFmtId="167" formatCode="0.0%"/>
    <numFmt numFmtId="168" formatCode="[$-1009]mmmm\ d\,\ yyyy;@"/>
    <numFmt numFmtId="169" formatCode="_(&quot;$&quot;* #,##0.00_);_(&quot;$&quot;* \(#,##0.00\);_(&quot;$&quot;* &quot;-&quot;??_);_(@_)"/>
    <numFmt numFmtId="170" formatCode="_ * #,##0\ &quot;$&quot;_ ;_ * #,##0\ &quot;$&quot;_ ;_ * &quot;-&quot;??\ &quot;$&quot;_ ;_ @_ "/>
    <numFmt numFmtId="171" formatCode="&quot;$&quot;#,##0.00"/>
    <numFmt numFmtId="172" formatCode="_-&quot;$&quot;* #,##0_-;\-&quot;$&quot;* #,##0_-;_-&quot;$&quot;* &quot;-&quot;??_-;_-@_-"/>
    <numFmt numFmtId="173" formatCode="_-[$$-1009]* #,##0.00_-;\-[$$-1009]* #,##0.00_-;_-[$$-1009]* &quot;-&quot;??_-;_-@_-"/>
    <numFmt numFmtId="174" formatCode="_-&quot;$&quot;* #,##0.00_-;\-&quot;$&quot;* #,##0.00_-;_-&quot;$&quot;* &quot;-&quot;??_-;_-@_-"/>
    <numFmt numFmtId="175" formatCode="_-[$$-1009]* #,##0_-;\-[$$-1009]* #,##0_-;_-[$$-1009]* &quot;-&quot;??_-;_-@_-"/>
    <numFmt numFmtId="176" formatCode="[$-409]mmm\-yy;@"/>
    <numFmt numFmtId="177" formatCode="_-&quot;$&quot;* #,##0.0_-;\-&quot;$&quot;* #,##0.0_-;_-&quot;$&quot;* &quot;-&quot;??_-;_-@_-"/>
    <numFmt numFmtId="178" formatCode="[$-F800]dddd\,\ mmmm\ dd\,\ yyyy"/>
    <numFmt numFmtId="179" formatCode="[$-409]d\-mmm\-yy;@"/>
    <numFmt numFmtId="180" formatCode="_(* #,##0_);_(* \(#,##0\);_(* &quot;-&quot;??_);_(@_)"/>
    <numFmt numFmtId="181" formatCode="_-&quot;$&quot;* #,##0.000_-;\-&quot;$&quot;* #,##0.000_-;_-&quot;$&quot;* &quot;-&quot;???_-;_-@_-"/>
    <numFmt numFmtId="182" formatCode="_-* #,##0_-;\-* #,##0_-;_-* &quot;-&quot;_-;_-@_-"/>
    <numFmt numFmtId="183" formatCode="_-* #,##0.00_-;\-* #,##0.00_-;_-* &quot;-&quot;??_-;_-@_-"/>
    <numFmt numFmtId="184" formatCode="&quot;$&quot;#,##0.00_);\(&quot;$&quot;#,##0.00\)"/>
    <numFmt numFmtId="185" formatCode="0.0"/>
    <numFmt numFmtId="186" formatCode="&quot;$&quot;#,##0.000"/>
    <numFmt numFmtId="187" formatCode="_ &quot;$&quot;* #,##0.00_ ;_ &quot;$&quot;* \-#,##0.00_ ;_ &quot;$&quot;* &quot;-&quot;??_ ;_ @_ "/>
  </numFmts>
  <fonts count="115">
    <font>
      <name val="Calibri"/>
      <family val="2"/>
      <color theme="1"/>
      <sz val="11"/>
      <scheme val="minor"/>
    </font>
    <font>
      <name val="Calibri"/>
      <family val="2"/>
      <color theme="1"/>
      <sz val="11"/>
      <scheme val="minor"/>
    </font>
    <font>
      <name val="Times New Roman"/>
      <family val="1"/>
      <color theme="1"/>
      <sz val="12"/>
    </font>
    <font>
      <name val="Arial"/>
      <family val="2"/>
      <color rgb="FF5E6E66"/>
      <sz val="10"/>
    </font>
    <font>
      <name val="Arial"/>
      <family val="2"/>
      <color theme="1"/>
      <sz val="9"/>
    </font>
    <font>
      <name val="Arial"/>
      <family val="2"/>
      <color rgb="FF4D4D4D"/>
      <sz val="9"/>
    </font>
    <font>
      <name val="Arial"/>
      <family val="2"/>
      <b val="1"/>
      <color theme="1"/>
      <sz val="9"/>
    </font>
    <font>
      <name val="Arial"/>
      <family val="2"/>
      <b val="1"/>
      <color rgb="FF49A942"/>
      <sz val="16"/>
    </font>
    <font>
      <name val="Arial"/>
      <family val="2"/>
      <color theme="1"/>
      <sz val="10"/>
    </font>
    <font>
      <name val="Arial"/>
      <family val="2"/>
      <sz val="10"/>
    </font>
    <font>
      <name val="Calibri"/>
      <family val="2"/>
      <color theme="10"/>
      <sz val="11"/>
      <u val="single"/>
      <scheme val="minor"/>
    </font>
    <font>
      <name val="Arial"/>
      <family val="2"/>
      <color rgb="FF4D4D4D"/>
      <sz val="10"/>
    </font>
    <font>
      <name val="Arial"/>
      <family val="2"/>
      <b val="1"/>
      <color rgb="FF4C5B52"/>
      <sz val="10"/>
    </font>
    <font>
      <name val="Arial"/>
      <family val="2"/>
      <b val="1"/>
      <color rgb="FF5E6E66"/>
      <sz val="9"/>
    </font>
    <font>
      <name val="Arial"/>
      <family val="2"/>
      <b val="1"/>
      <color rgb="FFFFFFFF"/>
      <sz val="10"/>
    </font>
    <font>
      <name val="Arial"/>
      <family val="2"/>
      <b val="1"/>
      <color rgb="FFFFFFFF"/>
      <sz val="9"/>
    </font>
    <font>
      <name val="Arial"/>
      <family val="2"/>
      <b val="1"/>
      <color rgb="FF4C5B52"/>
      <sz val="9"/>
    </font>
    <font>
      <name val="Arial"/>
      <family val="2"/>
      <color rgb="FF4C5B52"/>
      <sz val="9"/>
    </font>
    <font>
      <name val="Arial"/>
      <family val="2"/>
      <color rgb="FF4C5B52"/>
      <sz val="10"/>
    </font>
    <font>
      <name val="Symbol"/>
      <charset val="2"/>
      <family val="1"/>
      <color rgb="FF4C5B52"/>
      <sz val="10"/>
    </font>
    <font>
      <name val="Arial"/>
      <family val="2"/>
      <i val="1"/>
      <color rgb="FF4C5B52"/>
      <sz val="10"/>
    </font>
    <font>
      <name val="Arial"/>
      <family val="2"/>
      <b val="1"/>
      <color rgb="FF4C5B52"/>
      <sz val="11"/>
    </font>
    <font>
      <name val="Arial"/>
      <family val="2"/>
      <b val="1"/>
      <color rgb="FF49A942"/>
      <sz val="9"/>
    </font>
    <font>
      <name val="Arial"/>
      <family val="2"/>
      <b val="1"/>
      <color rgb="FF4C5B52"/>
      <sz val="12"/>
    </font>
    <font>
      <name val="Calibri"/>
      <family val="2"/>
      <color theme="1"/>
      <sz val="9"/>
      <scheme val="minor"/>
    </font>
    <font>
      <name val="Calibri"/>
      <family val="2"/>
      <color theme="1"/>
      <sz val="10"/>
      <scheme val="minor"/>
    </font>
    <font>
      <name val="Arial"/>
      <family val="2"/>
      <b val="1"/>
      <color theme="0"/>
      <sz val="9"/>
    </font>
    <font>
      <name val="Arial"/>
      <family val="2"/>
      <b val="1"/>
      <color theme="0"/>
      <sz val="10"/>
    </font>
    <font>
      <name val="Arial"/>
      <family val="2"/>
      <b val="1"/>
      <color rgb="FF4D4D4D"/>
      <sz val="11"/>
    </font>
    <font>
      <name val="Arial"/>
      <family val="2"/>
      <b val="1"/>
      <color indexed="9"/>
      <sz val="9"/>
    </font>
    <font>
      <name val="Arial"/>
      <family val="2"/>
      <color rgb="FFFF0000"/>
      <sz val="10"/>
    </font>
    <font>
      <name val="Arial"/>
      <family val="2"/>
      <b val="1"/>
      <color rgb="FF49A942"/>
      <sz val="10"/>
    </font>
    <font>
      <name val="Arial"/>
      <family val="2"/>
      <b val="1"/>
      <color rgb="FF4D4D4D"/>
      <sz val="9"/>
    </font>
    <font>
      <name val="Arial"/>
      <family val="2"/>
      <color indexed="12"/>
      <sz val="10"/>
      <u val="single"/>
    </font>
    <font>
      <name val="Arial"/>
      <family val="2"/>
      <color theme="1"/>
      <sz val="11"/>
    </font>
    <font>
      <name val="Arial"/>
      <family val="2"/>
      <i val="1"/>
      <color rgb="FFFF0000"/>
      <sz val="10"/>
    </font>
    <font>
      <name val="Symbol"/>
      <charset val="2"/>
      <family val="1"/>
      <color rgb="FFFF0000"/>
      <sz val="10"/>
    </font>
    <font>
      <name val="Arial"/>
      <family val="2"/>
      <i val="1"/>
      <color rgb="FF4C5B52"/>
      <sz val="9"/>
    </font>
    <font>
      <name val="Arial"/>
      <family val="2"/>
      <b val="1"/>
      <color rgb="FFFF0000"/>
      <sz val="10"/>
    </font>
    <font>
      <name val="Symbol"/>
      <charset val="2"/>
      <family val="1"/>
      <color rgb="FF4C5B52"/>
      <sz val="9"/>
    </font>
    <font>
      <name val="Calibri"/>
      <family val="2"/>
      <color rgb="FF4C5B52"/>
      <sz val="11"/>
      <scheme val="minor"/>
    </font>
    <font>
      <name val="Arial"/>
      <family val="2"/>
      <b val="1"/>
      <color rgb="FF49A942"/>
      <sz val="12"/>
    </font>
    <font>
      <name val="Arial"/>
      <family val="2"/>
      <color rgb="FF4C5B52"/>
      <sz val="12"/>
    </font>
    <font>
      <name val="Arial"/>
      <family val="2"/>
      <color rgb="FF5E6E66"/>
      <sz val="9"/>
    </font>
    <font>
      <name val="Arial"/>
      <family val="2"/>
      <sz val="10"/>
    </font>
    <font>
      <name val="HelveticaNeueLT Std"/>
      <family val="2"/>
      <b val="1"/>
      <sz val="16"/>
      <u val="single"/>
    </font>
    <font>
      <name val="HelveticaNeueLT Std"/>
      <family val="2"/>
      <sz val="10"/>
    </font>
    <font>
      <name val="HelveticaNeueLT Std"/>
      <family val="2"/>
      <b val="1"/>
      <sz val="10"/>
    </font>
    <font>
      <name val="Wingdings"/>
      <charset val="2"/>
      <sz val="10"/>
    </font>
    <font>
      <name val="HelveticaNeueLT Std"/>
      <family val="2"/>
      <b val="1"/>
      <sz val="9"/>
    </font>
    <font>
      <name val="Wingdings"/>
      <charset val="2"/>
      <sz val="12"/>
    </font>
    <font>
      <name val="HelveticaNeueLT Std"/>
      <family val="2"/>
      <b val="1"/>
      <i val="1"/>
      <sz val="10"/>
    </font>
    <font>
      <name val="HelveticaNeueLT Std"/>
      <family val="2"/>
      <b val="1"/>
      <sz val="10"/>
      <u val="single"/>
    </font>
    <font>
      <name val="HelveticaNeueLT Std"/>
      <family val="2"/>
      <sz val="8"/>
    </font>
    <font>
      <name val="HelveticaNeueLT Std"/>
      <family val="2"/>
      <b val="1"/>
      <color rgb="FFFF0000"/>
      <sz val="8"/>
    </font>
    <font>
      <name val="HelveticaNeueLT Std"/>
      <family val="2"/>
      <b val="1"/>
      <sz val="8"/>
    </font>
    <font>
      <name val="HelveticaNeueLT Std"/>
      <family val="2"/>
      <b val="1"/>
      <sz val="12"/>
    </font>
    <font>
      <name val="Calibri"/>
      <family val="2"/>
      <sz val="12"/>
      <scheme val="minor"/>
    </font>
    <font>
      <name val="Calibri"/>
      <family val="2"/>
      <color theme="0"/>
      <sz val="11"/>
      <scheme val="minor"/>
    </font>
    <font>
      <name val="Calibri"/>
      <family val="2"/>
      <color theme="0"/>
      <sz val="9"/>
      <scheme val="minor"/>
    </font>
    <font>
      <name val="Arial"/>
      <family val="2"/>
      <color theme="0"/>
      <sz val="9"/>
    </font>
    <font>
      <name val="Arial"/>
      <family val="2"/>
      <color rgb="FFFF0000"/>
      <sz val="9"/>
    </font>
    <font>
      <name val="Arial"/>
      <family val="2"/>
      <b val="1"/>
      <color rgb="FF4F9237"/>
      <sz val="10"/>
    </font>
    <font>
      <name val="Arial"/>
      <family val="2"/>
      <b val="1"/>
      <color rgb="FF4F9237"/>
      <sz val="16"/>
    </font>
    <font>
      <name val="Arial"/>
      <family val="2"/>
      <b val="1"/>
      <sz val="9"/>
    </font>
    <font>
      <name val="Arial"/>
      <family val="2"/>
      <i val="1"/>
      <color theme="1"/>
      <sz val="9"/>
    </font>
    <font>
      <name val="Arial"/>
      <family val="2"/>
      <color rgb="FF49A942"/>
      <sz val="9"/>
    </font>
    <font>
      <name val="Arial"/>
      <family val="2"/>
      <b val="1"/>
      <color rgb="FFFF0000"/>
      <sz val="16"/>
    </font>
    <font>
      <name val="Arial"/>
      <family val="2"/>
      <color rgb="FF4C5B52"/>
      <sz val="8"/>
    </font>
    <font>
      <name val="Calibri"/>
      <family val="2"/>
      <b val="1"/>
      <color theme="1"/>
      <sz val="11"/>
      <scheme val="minor"/>
    </font>
    <font>
      <name val="Arial"/>
      <family val="2"/>
      <b val="1"/>
      <color rgb="FFFF0000"/>
      <sz val="9"/>
    </font>
    <font>
      <name val="Arial"/>
      <family val="2"/>
      <b val="1"/>
      <color theme="1"/>
      <sz val="10"/>
    </font>
    <font>
      <name val="Arial"/>
      <family val="2"/>
      <i val="1"/>
      <sz val="10"/>
    </font>
    <font>
      <name val="DUTCH"/>
      <sz val="12"/>
    </font>
    <font>
      <name val="Arial"/>
      <family val="2"/>
      <b val="1"/>
      <sz val="11"/>
    </font>
    <font>
      <name val="Calibri"/>
      <family val="2"/>
      <color rgb="FFFF0000"/>
      <sz val="11"/>
      <scheme val="minor"/>
    </font>
    <font>
      <name val="Arial"/>
      <family val="2"/>
      <color theme="1"/>
      <sz val="8"/>
    </font>
    <font>
      <name val="Arial"/>
      <family val="2"/>
      <color rgb="FF4C5B52"/>
      <sz val="11"/>
    </font>
    <font>
      <name val="Arial"/>
      <family val="2"/>
      <b val="1"/>
      <color theme="1"/>
      <sz val="11"/>
    </font>
    <font>
      <name val="Arial"/>
      <family val="2"/>
      <b val="1"/>
      <color theme="1"/>
      <sz val="8"/>
    </font>
    <font>
      <name val="Arial"/>
      <family val="2"/>
      <color rgb="FFFF0000"/>
      <sz val="11"/>
    </font>
    <font>
      <name val="Calibri"/>
      <family val="2"/>
      <i val="1"/>
      <color theme="1"/>
      <sz val="11"/>
      <scheme val="minor"/>
    </font>
    <font>
      <name val="Calibri"/>
      <family val="2"/>
      <b val="1"/>
      <color theme="1"/>
      <sz val="10"/>
      <scheme val="minor"/>
    </font>
    <font>
      <name val="Calibri"/>
      <family val="2"/>
      <color theme="1"/>
      <sz val="17"/>
      <scheme val="minor"/>
    </font>
    <font>
      <name val="Calibri"/>
      <family val="2"/>
      <b val="1"/>
      <i val="1"/>
      <color theme="2" tint="-0.749992370372631"/>
      <sz val="11"/>
      <scheme val="minor"/>
    </font>
    <font>
      <name val="Symbol"/>
      <charset val="2"/>
      <family val="1"/>
      <color theme="1"/>
      <sz val="10"/>
    </font>
    <font>
      <name val="Arial"/>
      <family val="2"/>
      <i val="1"/>
      <color theme="1"/>
      <sz val="10"/>
    </font>
    <font>
      <name val="Arial"/>
      <family val="2"/>
      <b val="1"/>
      <color theme="1"/>
      <sz val="12"/>
    </font>
    <font>
      <name val="Arial"/>
      <family val="2"/>
      <b val="1"/>
      <color theme="1"/>
      <sz val="16"/>
    </font>
    <font>
      <name val="Arial"/>
      <family val="2"/>
      <b val="1"/>
      <color rgb="FF4F9237"/>
      <sz val="12"/>
    </font>
    <font>
      <name val="Calibri"/>
      <family val="2"/>
      <color theme="1"/>
      <sz val="8"/>
    </font>
    <font>
      <name val="Arial"/>
      <family val="2"/>
      <i val="1"/>
      <color theme="1"/>
      <sz val="8"/>
    </font>
    <font>
      <name val="Arial"/>
      <family val="2"/>
      <b val="1"/>
      <color theme="0"/>
      <sz val="8"/>
    </font>
    <font>
      <name val="Arial"/>
      <family val="2"/>
      <b val="1"/>
      <color theme="0"/>
      <sz val="11"/>
    </font>
    <font>
      <name val="Arial"/>
      <family val="2"/>
      <b val="1"/>
      <color rgb="FF005A7F"/>
      <sz val="10"/>
    </font>
    <font>
      <name val="Arial"/>
      <family val="2"/>
      <color theme="3"/>
      <sz val="10"/>
    </font>
    <font>
      <name val="Arial"/>
      <family val="2"/>
      <b val="1"/>
      <color rgb="FF6DB33F"/>
      <sz val="10"/>
    </font>
    <font>
      <name val="Arial"/>
      <family val="2"/>
      <b val="1"/>
      <color theme="3"/>
      <sz val="10"/>
    </font>
    <font>
      <name val="Arial"/>
      <family val="2"/>
      <color rgb="FF005A7F"/>
      <sz val="10"/>
    </font>
    <font>
      <name val="Arial"/>
      <family val="2"/>
      <color rgb="FF4C5B52"/>
      <sz val="10"/>
      <u val="single"/>
    </font>
    <font>
      <name val="Arial"/>
      <family val="2"/>
      <b val="1"/>
      <color rgb="FF879637"/>
      <sz val="10"/>
    </font>
    <font>
      <name val="Arial"/>
      <family val="2"/>
      <color theme="1"/>
      <sz val="10"/>
      <u val="single"/>
    </font>
    <font>
      <name val="Arial"/>
      <family val="2"/>
      <b val="1"/>
      <color theme="1"/>
      <sz val="10"/>
      <u val="single"/>
    </font>
    <font>
      <name val="Verdana"/>
      <family val="2"/>
      <color theme="1"/>
      <sz val="8"/>
    </font>
    <font>
      <name val="Arial"/>
      <family val="2"/>
      <color rgb="FF4F9237"/>
      <sz val="10"/>
    </font>
    <font>
      <name val="Arial"/>
      <family val="2"/>
      <color theme="1"/>
      <sz val="12"/>
    </font>
    <font>
      <name val="Arial"/>
      <family val="2"/>
      <b val="1"/>
      <color rgb="FF4F9237"/>
      <sz val="14"/>
    </font>
    <font>
      <name val="Arial"/>
      <family val="2"/>
      <b val="1"/>
      <color rgb="FFFF0000"/>
      <sz val="11"/>
    </font>
    <font>
      <name val="Arial"/>
      <family val="2"/>
      <sz val="9"/>
    </font>
    <font>
      <name val="Times New Roman"/>
      <family val="1"/>
      <sz val="12"/>
    </font>
    <font>
      <name val="Calibri"/>
      <family val="2"/>
      <color rgb="FF0070C0"/>
      <sz val="11"/>
      <scheme val="minor"/>
    </font>
    <font>
      <name val="Calibri"/>
      <family val="2"/>
      <i val="1"/>
      <color rgb="FFFF0000"/>
      <sz val="11"/>
      <scheme val="minor"/>
    </font>
    <font>
      <name val="Calibri"/>
      <b val="1"/>
      <sz val="11"/>
    </font>
    <font>
      <name val="Calibri"/>
      <family val="2"/>
      <color rgb="FF000000"/>
      <sz val="11"/>
      <scheme val="minor"/>
    </font>
    <font>
      <b val="1"/>
    </font>
  </fonts>
  <fills count="35">
    <fill>
      <patternFill/>
    </fill>
    <fill>
      <patternFill patternType="gray125"/>
    </fill>
    <fill>
      <patternFill patternType="solid">
        <fgColor rgb="FF5E6E66"/>
        <bgColor indexed="64"/>
      </patternFill>
    </fill>
    <fill>
      <patternFill patternType="solid">
        <fgColor rgb="FFF3F5F3"/>
        <bgColor indexed="64"/>
      </patternFill>
    </fill>
    <fill>
      <patternFill patternType="solid">
        <fgColor rgb="FFE1F1D7"/>
        <bgColor indexed="64"/>
      </patternFill>
    </fill>
    <fill>
      <patternFill patternType="solid">
        <fgColor theme="0"/>
        <bgColor indexed="64"/>
      </patternFill>
    </fill>
    <fill>
      <patternFill patternType="solid">
        <fgColor rgb="FFE7EBE7"/>
        <bgColor indexed="64"/>
      </patternFill>
    </fill>
    <fill>
      <patternFill patternType="solid">
        <fgColor rgb="FFDBE1DC"/>
        <bgColor indexed="64"/>
      </patternFill>
    </fill>
    <fill>
      <patternFill patternType="solid">
        <fgColor theme="0" tint="-0.0499893185216834"/>
        <bgColor indexed="64"/>
      </patternFill>
    </fill>
    <fill>
      <patternFill patternType="solid">
        <fgColor rgb="FF49A942"/>
        <bgColor indexed="64"/>
      </patternFill>
    </fill>
    <fill>
      <patternFill patternType="solid">
        <fgColor rgb="FFFFFFFF"/>
        <bgColor indexed="64"/>
      </patternFill>
    </fill>
    <fill>
      <patternFill patternType="solid">
        <fgColor indexed="8"/>
        <bgColor indexed="64"/>
      </patternFill>
    </fill>
    <fill>
      <patternFill patternType="solid">
        <fgColor rgb="FFE4DFEC"/>
        <bgColor indexed="64"/>
      </patternFill>
    </fill>
    <fill>
      <patternFill patternType="solid">
        <fgColor rgb="FFE4DFEC"/>
        <bgColor rgb="FFE4DFEC"/>
      </patternFill>
    </fill>
    <fill>
      <patternFill patternType="solid">
        <fgColor theme="0" tint="-0.1499984740745262"/>
        <bgColor indexed="64"/>
      </patternFill>
    </fill>
    <fill>
      <patternFill patternType="solid">
        <fgColor rgb="FFFF0000"/>
        <bgColor indexed="64"/>
      </patternFill>
    </fill>
    <fill>
      <patternFill patternType="solid">
        <fgColor theme="1"/>
        <bgColor indexed="64"/>
      </patternFill>
    </fill>
    <fill>
      <patternFill patternType="solid">
        <fgColor rgb="FF0070C0"/>
        <bgColor indexed="64"/>
      </patternFill>
    </fill>
    <fill>
      <patternFill patternType="solid">
        <fgColor rgb="FF7030A0"/>
        <bgColor indexed="64"/>
      </patternFill>
    </fill>
    <fill>
      <patternFill patternType="solid">
        <fgColor rgb="FFFFC000"/>
        <bgColor indexed="64"/>
      </patternFill>
    </fill>
    <fill>
      <patternFill patternType="solid">
        <fgColor theme="4" tint="0.7999816888943144"/>
        <bgColor indexed="64"/>
      </patternFill>
    </fill>
    <fill>
      <patternFill patternType="solid">
        <fgColor theme="7" tint="0.7999816888943144"/>
        <bgColor indexed="64"/>
      </patternFill>
    </fill>
    <fill>
      <patternFill patternType="solid">
        <fgColor rgb="FF4F9237"/>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bgColor indexed="64"/>
      </patternFill>
    </fill>
    <fill>
      <patternFill patternType="solid">
        <fgColor rgb="FFFFFF00"/>
        <bgColor indexed="64"/>
      </patternFill>
    </fill>
    <fill>
      <patternFill patternType="solid">
        <fgColor theme="8" tint="0.5999938962981048"/>
        <bgColor indexed="64"/>
      </patternFill>
    </fill>
    <fill>
      <patternFill patternType="solid">
        <fgColor indexed="22"/>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5"/>
        <bgColor indexed="64"/>
      </patternFill>
    </fill>
    <fill>
      <patternFill patternType="solid">
        <fgColor rgb="FFD9D9D9"/>
        <bgColor indexed="64"/>
      </patternFill>
    </fill>
    <fill>
      <patternFill patternType="solid">
        <fgColor rgb="FF92D050"/>
        <bgColor indexed="64"/>
      </patternFill>
    </fill>
  </fills>
  <borders count="178">
    <border>
      <left/>
      <right/>
      <top/>
      <bottom/>
      <diagonal/>
    </border>
    <border>
      <left/>
      <right/>
      <top style="thin">
        <color rgb="FFA5B3AB"/>
      </top>
      <bottom/>
      <diagonal/>
    </border>
    <border>
      <left style="medium">
        <color rgb="FFA5B3AB"/>
      </left>
      <right style="medium">
        <color rgb="FFA5B3AB"/>
      </right>
      <top style="medium">
        <color rgb="FFA5B3AB"/>
      </top>
      <bottom style="medium">
        <color rgb="FFA5B3AB"/>
      </bottom>
      <diagonal/>
    </border>
    <border>
      <left style="thin">
        <color rgb="FFA5B3AB"/>
      </left>
      <right style="thin">
        <color rgb="FFA5B3AB"/>
      </right>
      <top style="thin">
        <color rgb="FFA5B3AB"/>
      </top>
      <bottom style="thin">
        <color rgb="FFA5B3AB"/>
      </bottom>
      <diagonal/>
    </border>
    <border>
      <left style="thin">
        <color rgb="FFA5B3AB"/>
      </left>
      <right/>
      <top/>
      <bottom/>
      <diagonal/>
    </border>
    <border>
      <left/>
      <right style="thin">
        <color rgb="FFA5B3AB"/>
      </right>
      <top/>
      <bottom/>
      <diagonal/>
    </border>
    <border>
      <left style="medium">
        <color rgb="FFA5B3AB"/>
      </left>
      <right/>
      <top style="medium">
        <color rgb="FFA5B3AB"/>
      </top>
      <bottom/>
      <diagonal/>
    </border>
    <border>
      <left/>
      <right/>
      <top style="medium">
        <color rgb="FFA5B3AB"/>
      </top>
      <bottom/>
      <diagonal/>
    </border>
    <border>
      <left/>
      <right style="medium">
        <color rgb="FFA5B3AB"/>
      </right>
      <top style="medium">
        <color rgb="FFA5B3AB"/>
      </top>
      <bottom/>
      <diagonal/>
    </border>
    <border>
      <left style="medium">
        <color rgb="FFA5B3AB"/>
      </left>
      <right/>
      <top/>
      <bottom/>
      <diagonal/>
    </border>
    <border>
      <left/>
      <right style="medium">
        <color rgb="FFA5B3AB"/>
      </right>
      <top/>
      <bottom/>
      <diagonal/>
    </border>
    <border>
      <left style="medium">
        <color rgb="FFA5B3AB"/>
      </left>
      <right/>
      <top style="medium">
        <color rgb="FFA5B3AB"/>
      </top>
      <bottom style="medium">
        <color rgb="FFA5B3AB"/>
      </bottom>
      <diagonal/>
    </border>
    <border>
      <left/>
      <right/>
      <top style="medium">
        <color rgb="FFA5B3AB"/>
      </top>
      <bottom style="medium">
        <color rgb="FFA5B3AB"/>
      </bottom>
      <diagonal/>
    </border>
    <border>
      <left/>
      <right style="medium">
        <color rgb="FFA5B3AB"/>
      </right>
      <top style="medium">
        <color rgb="FFA5B3AB"/>
      </top>
      <bottom style="medium">
        <color rgb="FFA5B3AB"/>
      </bottom>
      <diagonal/>
    </border>
    <border>
      <left style="medium">
        <color rgb="FFA5B3AB"/>
      </left>
      <right style="medium">
        <color rgb="FFA5B3AB"/>
      </right>
      <top style="thin">
        <color rgb="FFA5B3AB"/>
      </top>
      <bottom style="medium">
        <color rgb="FFA5B3AB"/>
      </bottom>
      <diagonal/>
    </border>
    <border>
      <left style="thin">
        <color rgb="FFA5B3AB"/>
      </left>
      <right/>
      <top style="medium">
        <color rgb="FFA5B3AB"/>
      </top>
      <bottom style="medium">
        <color rgb="FFA5B3AB"/>
      </bottom>
      <diagonal/>
    </border>
    <border>
      <left/>
      <right style="thin">
        <color rgb="FFA5B3AB"/>
      </right>
      <top style="medium">
        <color rgb="FFA5B3AB"/>
      </top>
      <bottom style="medium">
        <color rgb="FFA5B3AB"/>
      </bottom>
      <diagonal/>
    </border>
    <border>
      <left/>
      <right/>
      <top style="thin">
        <color rgb="FF4C5B52"/>
      </top>
      <bottom/>
      <diagonal/>
    </border>
    <border>
      <left/>
      <right style="medium">
        <color theme="0" tint="-0.249977111117893"/>
      </right>
      <top/>
      <bottom style="medium">
        <color rgb="FFC3CDC5"/>
      </bottom>
      <diagonal/>
    </border>
    <border>
      <left style="medium">
        <color rgb="FFA5B3AB"/>
      </left>
      <right style="medium">
        <color rgb="FFA5B3AB"/>
      </right>
      <top/>
      <bottom style="medium">
        <color rgb="FFA5B3AB"/>
      </bottom>
      <diagonal/>
    </border>
    <border>
      <left/>
      <right style="medium">
        <color rgb="FFA5B3AB"/>
      </right>
      <top/>
      <bottom style="medium">
        <color rgb="FFA5B3AB"/>
      </bottom>
      <diagonal/>
    </border>
    <border>
      <left style="medium">
        <color rgb="FFA5B3AB"/>
      </left>
      <right style="medium">
        <color rgb="FFA5B3AB"/>
      </right>
      <top/>
      <bottom/>
      <diagonal/>
    </border>
    <border>
      <left style="medium">
        <color rgb="FFA5B3AB"/>
      </left>
      <right style="medium">
        <color rgb="FFA5B3AB"/>
      </right>
      <top style="medium">
        <color rgb="FFA5B3AB"/>
      </top>
      <bottom/>
      <diagonal/>
    </border>
    <border>
      <left style="medium">
        <color rgb="FFA5B3AB"/>
      </left>
      <right/>
      <top/>
      <bottom style="medium">
        <color rgb="FFA5B3AB"/>
      </bottom>
      <diagonal/>
    </border>
    <border>
      <left/>
      <right/>
      <top/>
      <bottom style="medium">
        <color rgb="FFA5B3AB"/>
      </bottom>
      <diagonal/>
    </border>
    <border>
      <left style="hair">
        <color auto="1"/>
      </left>
      <right/>
      <top style="hair">
        <color auto="1"/>
      </top>
      <bottom style="hair">
        <color auto="1"/>
      </bottom>
      <diagonal/>
    </border>
    <border>
      <left/>
      <right/>
      <top style="hair">
        <color auto="1"/>
      </top>
      <bottom style="hair">
        <color auto="1"/>
      </bottom>
      <diagonal/>
    </border>
    <border>
      <left style="hair">
        <color indexed="64"/>
      </left>
      <right style="hair">
        <color indexed="64"/>
      </right>
      <top style="hair">
        <color indexed="64"/>
      </top>
      <bottom style="hair">
        <color indexed="64"/>
      </bottom>
      <diagonal/>
    </border>
    <border>
      <left style="hair">
        <color auto="1"/>
      </left>
      <right/>
      <top style="hair">
        <color auto="1"/>
      </top>
      <bottom/>
      <diagonal/>
    </border>
    <border>
      <left style="hair">
        <color auto="1"/>
      </left>
      <right/>
      <top/>
      <bottom/>
      <diagonal/>
    </border>
    <border>
      <left style="hair">
        <color auto="1"/>
      </left>
      <right/>
      <top/>
      <bottom style="hair">
        <color auto="1"/>
      </bottom>
      <diagonal/>
    </border>
    <border>
      <left/>
      <right style="hair">
        <color auto="1"/>
      </right>
      <top/>
      <bottom style="hair">
        <color auto="1"/>
      </bottom>
      <diagonal/>
    </border>
    <border>
      <left/>
      <right/>
      <top/>
      <bottom style="hair">
        <color auto="1"/>
      </bottom>
      <diagonal/>
    </border>
    <border>
      <left/>
      <right/>
      <top style="hair">
        <color auto="1"/>
      </top>
      <bottom/>
      <diagonal/>
    </border>
    <border>
      <left style="thin">
        <color rgb="FFC3CDC5"/>
      </left>
      <right/>
      <top/>
      <bottom/>
      <diagonal/>
    </border>
    <border>
      <left/>
      <right style="thin">
        <color rgb="FFC3CDC5"/>
      </right>
      <top/>
      <bottom/>
      <diagonal/>
    </border>
    <border>
      <left style="thin">
        <color indexed="64"/>
      </left>
      <right style="thin">
        <color indexed="64"/>
      </right>
      <top style="thin">
        <color indexed="64"/>
      </top>
      <bottom style="thin">
        <color indexed="64"/>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double">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double">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double">
        <color indexed="64"/>
      </right>
      <top style="medium">
        <color indexed="64"/>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double">
        <color auto="1"/>
      </bottom>
      <diagonal/>
    </border>
    <border>
      <left/>
      <right style="thin">
        <color auto="1"/>
      </right>
      <top/>
      <bottom style="double">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style="thin">
        <color theme="1"/>
      </left>
      <right/>
      <top/>
      <bottom/>
      <diagonal/>
    </border>
    <border>
      <left/>
      <right/>
      <top/>
      <bottom style="thin">
        <color theme="1"/>
      </bottom>
      <diagonal/>
    </border>
    <border>
      <left style="thin">
        <color theme="0"/>
      </left>
      <right/>
      <top/>
      <bottom style="thin">
        <color theme="1"/>
      </bottom>
      <diagonal/>
    </border>
    <border>
      <left style="thin">
        <color theme="0"/>
      </left>
      <right style="thin">
        <color theme="1"/>
      </right>
      <top style="thin">
        <color theme="1"/>
      </top>
      <bottom style="thin">
        <color theme="1"/>
      </bottom>
      <diagonal/>
    </border>
    <border>
      <left style="thin">
        <color theme="0"/>
      </left>
      <right style="thin">
        <color theme="0"/>
      </right>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0"/>
      </right>
      <top style="thin">
        <color theme="0"/>
      </top>
      <bottom/>
      <diagonal/>
    </border>
    <border>
      <left style="thin">
        <color theme="0"/>
      </left>
      <right style="thin">
        <color theme="1"/>
      </right>
      <top/>
      <bottom style="thin">
        <color theme="1"/>
      </bottom>
      <diagonal/>
    </border>
    <border>
      <left style="thin">
        <color theme="1"/>
      </left>
      <right style="thin">
        <color theme="0"/>
      </right>
      <top/>
      <bottom style="thin">
        <color theme="1"/>
      </bottom>
      <diagonal/>
    </border>
    <border>
      <left style="thin">
        <color theme="1"/>
      </left>
      <right style="thin">
        <color theme="0"/>
      </right>
      <top style="thin">
        <color theme="1"/>
      </top>
      <bottom style="thin">
        <color theme="1"/>
      </bottom>
      <diagonal/>
    </border>
    <border>
      <left style="thin">
        <color theme="0"/>
      </left>
      <right/>
      <top style="thin">
        <color theme="1"/>
      </top>
      <bottom style="thin">
        <color theme="1"/>
      </bottom>
      <diagonal/>
    </border>
    <border>
      <left style="thin">
        <color theme="1"/>
      </left>
      <right style="thin">
        <color theme="1"/>
      </right>
      <top style="thin">
        <color rgb="FF4F9237"/>
      </top>
      <bottom style="thin">
        <color theme="1"/>
      </bottom>
      <diagonal/>
    </border>
    <border>
      <left style="thin">
        <color theme="1"/>
      </left>
      <right style="thin">
        <color theme="0"/>
      </right>
      <top style="thin">
        <color theme="1"/>
      </top>
      <bottom/>
      <diagonal/>
    </border>
    <border>
      <left style="thin">
        <color theme="1"/>
      </left>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style="thin">
        <color theme="0"/>
      </left>
      <right style="thin">
        <color theme="1"/>
      </right>
      <top style="thin">
        <color theme="0"/>
      </top>
      <bottom style="thin">
        <color theme="1"/>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1"/>
      </top>
      <bottom style="thin">
        <color theme="0"/>
      </bottom>
      <diagonal/>
    </border>
    <border>
      <left style="thin">
        <color theme="1"/>
      </left>
      <right style="thin">
        <color theme="1"/>
      </right>
      <top style="thin">
        <color theme="1"/>
      </top>
      <bottom style="thin">
        <color theme="0"/>
      </bottom>
      <diagonal/>
    </border>
    <border>
      <left style="thin">
        <color rgb="FF4F9237"/>
      </left>
      <right/>
      <top style="thin">
        <color theme="1"/>
      </top>
      <bottom style="thin">
        <color theme="1"/>
      </bottom>
      <diagonal/>
    </border>
    <border>
      <left style="thin">
        <color rgb="FF4F9237"/>
      </left>
      <right style="thin">
        <color theme="1"/>
      </right>
      <top style="thin">
        <color theme="1"/>
      </top>
      <bottom style="thin">
        <color theme="1"/>
      </bottom>
      <diagonal/>
    </border>
    <border>
      <left style="thin">
        <color rgb="FF4F9237"/>
      </left>
      <right style="thin">
        <color rgb="FF4F9237"/>
      </right>
      <top style="thin">
        <color theme="1"/>
      </top>
      <bottom style="thin">
        <color theme="1"/>
      </bottom>
      <diagonal/>
    </border>
    <border>
      <left style="thin">
        <color theme="0"/>
      </left>
      <right style="thin">
        <color indexed="64"/>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rgb="FF4F9237"/>
      </left>
      <right style="thin">
        <color rgb="FF4F9237"/>
      </right>
      <top/>
      <bottom style="thin">
        <color theme="1"/>
      </bottom>
      <diagonal/>
    </border>
    <border>
      <left style="thin">
        <color rgb="FF4F9237"/>
      </left>
      <right style="thin">
        <color theme="1"/>
      </right>
      <top/>
      <bottom style="thin">
        <color theme="1"/>
      </bottom>
      <diagonal/>
    </border>
    <border>
      <left/>
      <right/>
      <top style="thin">
        <color rgb="FFC3CDC5"/>
      </top>
      <bottom/>
      <diagonal/>
    </border>
    <border>
      <left/>
      <right/>
      <top style="double">
        <color rgb="FFC3CDC5"/>
      </top>
      <bottom/>
      <diagonal/>
    </border>
    <border>
      <left/>
      <right/>
      <top/>
      <bottom style="thin">
        <color rgb="FFC3CDC5"/>
      </bottom>
      <diagonal/>
    </border>
    <border>
      <left/>
      <right/>
      <top/>
      <bottom style="double">
        <color rgb="FFC3CDC5"/>
      </bottom>
      <diagonal/>
    </border>
    <border>
      <left style="thin">
        <color rgb="FFC3CDC5"/>
      </left>
      <right/>
      <top style="thin">
        <color rgb="FFC3CDC5"/>
      </top>
      <bottom/>
      <diagonal/>
    </border>
    <border>
      <left/>
      <right style="thin">
        <color rgb="FFC3CDC5"/>
      </right>
      <top style="thin">
        <color rgb="FFC3CDC5"/>
      </top>
      <bottom/>
      <diagonal/>
    </border>
    <border>
      <left style="thin">
        <color rgb="FFC3CDC5"/>
      </left>
      <right/>
      <top/>
      <bottom style="double">
        <color rgb="FFC3CDC5"/>
      </bottom>
      <diagonal/>
    </border>
    <border>
      <left/>
      <right style="thin">
        <color rgb="FFC3CDC5"/>
      </right>
      <top/>
      <bottom style="double">
        <color rgb="FFC3CDC5"/>
      </bottom>
      <diagonal/>
    </border>
    <border>
      <left style="thin">
        <color rgb="FFC3CDC5"/>
      </left>
      <right/>
      <top/>
      <bottom style="thin">
        <color rgb="FFC3CDC5"/>
      </bottom>
      <diagonal/>
    </border>
    <border>
      <left/>
      <right style="thin">
        <color rgb="FFC3CDC5"/>
      </right>
      <top/>
      <bottom style="thin">
        <color rgb="FFC3CDC5"/>
      </bottom>
      <diagonal/>
    </border>
    <border>
      <left style="thin">
        <color theme="1"/>
      </left>
      <right style="thin">
        <color theme="1"/>
      </right>
      <top/>
      <bottom style="thin">
        <color theme="1"/>
      </bottom>
      <diagonal/>
    </border>
    <border>
      <left/>
      <right/>
      <top style="thin">
        <color theme="1"/>
      </top>
      <bottom style="thin">
        <color theme="1"/>
      </bottom>
      <diagonal/>
    </border>
    <border>
      <left style="thin">
        <color theme="1"/>
      </left>
      <right style="thin">
        <color theme="1"/>
      </right>
      <top style="thin">
        <color theme="1"/>
      </top>
      <bottom style="thin">
        <color indexed="64"/>
      </bottom>
      <diagonal/>
    </border>
    <border>
      <left style="thin">
        <color theme="1"/>
      </left>
      <right/>
      <top style="thin">
        <color indexed="64"/>
      </top>
      <bottom style="thin">
        <color theme="1"/>
      </bottom>
      <diagonal/>
    </border>
    <border>
      <left style="thin">
        <color rgb="FF4F9237"/>
      </left>
      <right style="thin">
        <color rgb="FF4F9237"/>
      </right>
      <top style="thin">
        <color indexed="64"/>
      </top>
      <bottom style="thin">
        <color theme="1"/>
      </bottom>
      <diagonal/>
    </border>
    <border>
      <left style="thin">
        <color rgb="FF4F9237"/>
      </left>
      <right style="thin">
        <color theme="1"/>
      </right>
      <top style="thin">
        <color indexed="64"/>
      </top>
      <bottom style="thin">
        <color theme="1"/>
      </bottom>
      <diagonal/>
    </border>
    <border>
      <left style="thin">
        <color theme="1"/>
      </left>
      <right style="thin">
        <color theme="0"/>
      </right>
      <top/>
      <bottom/>
      <diagonal/>
    </border>
    <border>
      <left style="thin">
        <color theme="0"/>
      </left>
      <right style="thin">
        <color theme="0"/>
      </right>
      <top style="thin">
        <color theme="1"/>
      </top>
      <bottom/>
      <diagonal/>
    </border>
    <border>
      <left style="thin">
        <color indexed="64"/>
      </left>
      <right style="thin">
        <color theme="0"/>
      </right>
      <top style="thin">
        <color theme="0"/>
      </top>
      <bottom style="thin">
        <color theme="1"/>
      </bottom>
      <diagonal/>
    </border>
    <border>
      <left style="thin">
        <color indexed="64"/>
      </left>
      <right style="thin">
        <color theme="1"/>
      </right>
      <top style="thin">
        <color theme="1"/>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indexed="64"/>
      </right>
      <top/>
      <bottom style="thin">
        <color indexed="64"/>
      </bottom>
      <diagonal/>
    </border>
    <border>
      <left style="thin">
        <color theme="0"/>
      </left>
      <right style="thin">
        <color theme="0"/>
      </right>
      <top style="thin">
        <color theme="1"/>
      </top>
      <bottom style="thin">
        <color theme="0"/>
      </bottom>
      <diagonal/>
    </border>
    <border>
      <left style="thin">
        <color theme="0"/>
      </left>
      <right style="thin">
        <color theme="1"/>
      </right>
      <top/>
      <bottom/>
      <diagonal/>
    </border>
    <border>
      <left style="thin">
        <color theme="1"/>
      </left>
      <right style="thin">
        <color theme="0"/>
      </right>
      <top style="thin">
        <color theme="0"/>
      </top>
      <bottom style="thin">
        <color theme="1"/>
      </bottom>
      <diagonal/>
    </border>
    <border>
      <left style="thin">
        <color theme="1"/>
      </left>
      <right style="thin">
        <color theme="1"/>
      </right>
      <top style="thin">
        <color theme="0"/>
      </top>
      <bottom style="thin">
        <color theme="1"/>
      </bottom>
      <diagonal/>
    </border>
    <border>
      <left style="thin">
        <color auto="1"/>
      </left>
      <right style="medium">
        <color rgb="FFC3CDC5"/>
      </right>
      <top style="thin">
        <color auto="1"/>
      </top>
      <bottom/>
      <diagonal/>
    </border>
    <border>
      <left style="thin">
        <color theme="0"/>
      </left>
      <right style="thin">
        <color theme="1"/>
      </right>
      <top/>
      <bottom style="thin">
        <color theme="0"/>
      </bottom>
      <diagonal/>
    </border>
    <border>
      <left/>
      <right style="thin">
        <color theme="1"/>
      </right>
      <top/>
      <bottom style="thin">
        <color theme="0"/>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theme="1"/>
      </right>
      <top style="thin">
        <color theme="1"/>
      </top>
      <bottom style="thin">
        <color theme="1"/>
      </bottom>
      <diagonal/>
    </border>
    <border>
      <left style="hair">
        <color auto="1"/>
      </left>
      <right style="hair">
        <color indexed="64"/>
      </right>
      <top style="hair">
        <color auto="1"/>
      </top>
      <bottom style="hair">
        <color auto="1"/>
      </bottom>
      <diagonal/>
    </border>
    <border>
      <left/>
      <right style="hair">
        <color indexed="64"/>
      </right>
      <top style="hair">
        <color auto="1"/>
      </top>
      <bottom style="hair">
        <color auto="1"/>
      </bottom>
      <diagonal/>
    </border>
    <border>
      <left style="hair">
        <color auto="1"/>
      </left>
      <right style="hair">
        <color auto="1"/>
      </right>
      <top/>
      <bottom style="hair">
        <color auto="1"/>
      </bottom>
      <diagonal/>
    </border>
    <border>
      <left style="double">
        <color indexed="64"/>
      </left>
      <right style="double">
        <color indexed="64"/>
      </right>
      <top style="medium">
        <color indexed="64"/>
      </top>
      <bottom style="double">
        <color indexed="64"/>
      </bottom>
      <diagonal/>
    </border>
    <border>
      <left/>
      <right style="thin">
        <color theme="0"/>
      </right>
      <top style="thin">
        <color theme="0"/>
      </top>
      <bottom/>
      <diagonal/>
    </border>
    <border>
      <left/>
      <right/>
      <top style="thin">
        <color theme="1"/>
      </top>
      <bottom/>
      <diagonal/>
    </border>
    <border>
      <left/>
      <right style="thin">
        <color theme="0"/>
      </right>
      <top style="thin">
        <color theme="1"/>
      </top>
      <bottom/>
      <diagonal/>
    </border>
    <border>
      <left/>
      <right/>
      <top style="thin">
        <color rgb="FF4F9237"/>
      </top>
      <bottom style="thin">
        <color theme="1"/>
      </bottom>
      <diagonal/>
    </border>
    <border>
      <left/>
      <right style="thin">
        <color theme="1"/>
      </right>
      <top style="thin">
        <color rgb="FF4F9237"/>
      </top>
      <bottom style="thin">
        <color theme="1"/>
      </bottom>
      <diagonal/>
    </border>
    <border>
      <left style="thin">
        <color auto="1"/>
      </left>
      <right style="thin">
        <color indexed="64"/>
      </right>
      <top style="thin">
        <color auto="1"/>
      </top>
      <bottom style="thin">
        <color indexed="64"/>
      </bottom>
      <diagonal/>
    </border>
    <border>
      <left/>
      <right/>
      <top style="thin">
        <color auto="1"/>
      </top>
      <bottom/>
      <diagonal/>
    </border>
    <border>
      <left style="thin">
        <color auto="1"/>
      </left>
      <right/>
      <top/>
      <bottom/>
      <diagonal/>
    </border>
    <border>
      <left/>
      <right style="thin">
        <color indexed="64"/>
      </right>
      <top style="thin">
        <color auto="1"/>
      </top>
      <bottom/>
      <diagonal/>
    </border>
    <border>
      <left/>
      <right style="thin">
        <color indexed="64"/>
      </right>
      <top/>
      <bottom/>
      <diagonal/>
    </border>
    <border>
      <left style="thin">
        <color auto="1"/>
      </left>
      <right/>
      <top/>
      <bottom style="thin">
        <color indexed="64"/>
      </bottom>
      <diagonal/>
    </border>
    <border>
      <left/>
      <right style="thin">
        <color theme="1"/>
      </right>
      <top style="thin">
        <color theme="0"/>
      </top>
      <bottom style="thin">
        <color theme="1"/>
      </bottom>
      <diagonal/>
    </border>
    <border>
      <left/>
      <right style="thin">
        <color theme="1"/>
      </right>
      <top/>
      <bottom/>
      <diagonal/>
    </border>
    <border>
      <left/>
      <right/>
      <top style="thin">
        <color theme="1"/>
      </top>
      <bottom style="thin">
        <color theme="0"/>
      </bottom>
      <diagonal/>
    </border>
    <border>
      <left/>
      <right style="thin">
        <color theme="1"/>
      </right>
      <top style="thin">
        <color theme="1"/>
      </top>
      <bottom style="thin">
        <color theme="0"/>
      </bottom>
      <diagonal/>
    </border>
    <border>
      <left/>
      <right style="thin">
        <color theme="0"/>
      </right>
      <top/>
      <bottom style="thin">
        <color theme="1"/>
      </bottom>
      <diagonal/>
    </border>
    <border>
      <left/>
      <right style="medium">
        <color rgb="FFC3CDC5"/>
      </right>
      <top style="thin">
        <color auto="1"/>
      </top>
      <bottom/>
      <diagonal/>
    </border>
    <border>
      <left/>
      <right style="thin">
        <color theme="0"/>
      </right>
      <top style="thin">
        <color theme="1"/>
      </top>
      <bottom style="thin">
        <color theme="1"/>
      </bottom>
      <diagonal/>
    </border>
    <border>
      <left/>
      <right style="thin">
        <color theme="0"/>
      </right>
      <top style="thin">
        <color theme="0"/>
      </top>
      <bottom style="thin">
        <color theme="1"/>
      </bottom>
      <diagonal/>
    </border>
    <border>
      <left/>
      <right style="thin">
        <color theme="0"/>
      </right>
      <top style="thin">
        <color theme="1"/>
      </top>
      <bottom style="thin">
        <color theme="0"/>
      </bottom>
      <diagonal/>
    </border>
    <border>
      <left style="thin">
        <color theme="1"/>
      </left>
      <right style="thin">
        <color theme="1"/>
      </right>
      <top/>
      <bottom/>
      <diagonal/>
    </border>
    <border>
      <left style="thin">
        <color auto="1"/>
      </left>
      <right style="thin">
        <color auto="1"/>
      </right>
      <top style="thin">
        <color auto="1"/>
      </top>
      <bottom/>
      <diagonal/>
    </border>
    <border>
      <left style="thin">
        <color indexed="64"/>
      </left>
      <right style="thin">
        <color auto="1"/>
      </right>
      <top/>
      <bottom/>
      <diagonal/>
    </border>
    <border>
      <left style="thin">
        <color auto="1"/>
      </left>
      <right style="thin">
        <color auto="1"/>
      </right>
      <top style="thin">
        <color auto="1"/>
      </top>
      <bottom style="thin">
        <color auto="1"/>
      </bottom>
      <diagonal/>
    </border>
    <border>
      <left/>
      <right style="hair">
        <color auto="1"/>
      </right>
      <top/>
      <bottom/>
      <diagonal/>
    </border>
    <border>
      <left/>
      <right style="hair">
        <color indexed="64"/>
      </right>
      <top style="hair">
        <color auto="1"/>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top style="thin">
        <color rgb="FF4F9237"/>
      </top>
      <bottom/>
      <diagonal/>
    </border>
    <border>
      <left/>
      <right style="thin">
        <color theme="1"/>
      </right>
      <top style="thin">
        <color rgb="FF4F9237"/>
      </top>
      <bottom/>
      <diagonal/>
    </border>
    <border>
      <left/>
      <right style="thin">
        <color indexed="64"/>
      </right>
      <top style="thin">
        <color indexed="64"/>
      </top>
      <bottom/>
      <diagonal/>
    </border>
    <border>
      <left/>
      <right style="thin">
        <color theme="0"/>
      </right>
      <top/>
      <bottom/>
      <diagonal/>
    </border>
    <border>
      <left/>
      <right style="thin">
        <color theme="1"/>
      </right>
      <top style="thin">
        <color theme="0"/>
      </top>
      <bottom/>
      <diagonal/>
    </border>
    <border>
      <left style="thin"/>
      <right style="thin"/>
      <top style="thin"/>
      <bottom style="thin"/>
    </border>
  </borders>
  <cellStyleXfs count="16">
    <xf numFmtId="0" fontId="1" fillId="0" borderId="0"/>
    <xf numFmtId="174" fontId="1" fillId="0" borderId="0"/>
    <xf numFmtId="9" fontId="1" fillId="0" borderId="0"/>
    <xf numFmtId="0" fontId="10" fillId="0" borderId="0"/>
    <xf numFmtId="0" fontId="33" fillId="0" borderId="0" applyAlignment="1" applyProtection="1">
      <alignment vertical="top"/>
      <protection locked="0" hidden="0"/>
    </xf>
    <xf numFmtId="14" fontId="44" fillId="0" borderId="0"/>
    <xf numFmtId="0" fontId="44" fillId="0" borderId="0"/>
    <xf numFmtId="9" fontId="44" fillId="0" borderId="0"/>
    <xf numFmtId="9" fontId="44" fillId="0" borderId="0"/>
    <xf numFmtId="44" fontId="44" fillId="0" borderId="0"/>
    <xf numFmtId="0" fontId="44" fillId="0" borderId="0"/>
    <xf numFmtId="0" fontId="44" fillId="0" borderId="0"/>
    <xf numFmtId="0" fontId="73" fillId="0" borderId="0"/>
    <xf numFmtId="187" fontId="44" fillId="0" borderId="0"/>
    <xf numFmtId="44" fontId="1" fillId="0" borderId="0"/>
    <xf numFmtId="43" fontId="1" fillId="0" borderId="0"/>
  </cellStyleXfs>
  <cellXfs count="1347">
    <xf numFmtId="0" fontId="0" fillId="0" borderId="0" pivotButton="0" quotePrefix="0" xfId="0"/>
    <xf numFmtId="0" fontId="5" fillId="0" borderId="0" applyAlignment="1" pivotButton="0" quotePrefix="0" xfId="0">
      <alignment vertical="top" wrapText="1"/>
    </xf>
    <xf numFmtId="0" fontId="4" fillId="0" borderId="0" applyAlignment="1" pivotButton="0" quotePrefix="0" xfId="0">
      <alignment vertical="top" wrapText="1"/>
    </xf>
    <xf numFmtId="0" fontId="5" fillId="0" borderId="0" applyAlignment="1" pivotButton="0" quotePrefix="0" xfId="0">
      <alignment vertical="top"/>
    </xf>
    <xf numFmtId="0" fontId="7" fillId="0" borderId="0" applyAlignment="1" pivotButton="0" quotePrefix="0" xfId="0">
      <alignment vertical="top"/>
    </xf>
    <xf numFmtId="0" fontId="12" fillId="0" borderId="0" applyAlignment="1" pivotButton="0" quotePrefix="0" xfId="0">
      <alignment vertical="center"/>
    </xf>
    <xf numFmtId="0" fontId="18" fillId="0" borderId="0" applyAlignment="1" pivotButton="0" quotePrefix="0" xfId="0">
      <alignment vertical="top"/>
    </xf>
    <xf numFmtId="0" fontId="18" fillId="0" borderId="0" applyAlignment="1" pivotButton="0" quotePrefix="0" xfId="0">
      <alignment vertical="center"/>
    </xf>
    <xf numFmtId="0" fontId="19" fillId="0" borderId="0" applyAlignment="1" pivotButton="0" quotePrefix="0" xfId="0">
      <alignment horizontal="left" vertical="center" indent="5"/>
    </xf>
    <xf numFmtId="0" fontId="0" fillId="5" borderId="0" pivotButton="0" quotePrefix="0" xfId="0"/>
    <xf numFmtId="0" fontId="23" fillId="0" borderId="0" pivotButton="0" quotePrefix="0" xfId="0"/>
    <xf numFmtId="0" fontId="24" fillId="5" borderId="0" pivotButton="0" quotePrefix="0" xfId="0"/>
    <xf numFmtId="0" fontId="6" fillId="0" borderId="0" applyAlignment="1" pivotButton="0" quotePrefix="0" xfId="0">
      <alignment horizontal="right"/>
    </xf>
    <xf numFmtId="0" fontId="4" fillId="0" borderId="0" pivotButton="0" quotePrefix="0" xfId="0"/>
    <xf numFmtId="0" fontId="7" fillId="0" borderId="0" applyAlignment="1" pivotButton="0" quotePrefix="0" xfId="0">
      <alignment vertical="center"/>
    </xf>
    <xf numFmtId="0" fontId="18" fillId="5" borderId="0" applyAlignment="1" pivotButton="0" quotePrefix="0" xfId="0">
      <alignment vertical="center" wrapText="1"/>
    </xf>
    <xf numFmtId="0" fontId="9" fillId="0" borderId="0" applyAlignment="1" pivotButton="0" quotePrefix="0" xfId="0">
      <alignment horizontal="left" vertical="center"/>
    </xf>
    <xf numFmtId="0" fontId="11" fillId="0" borderId="0" applyAlignment="1" pivotButton="0" quotePrefix="0" xfId="0">
      <alignment horizontal="left" vertical="top"/>
    </xf>
    <xf numFmtId="0" fontId="18" fillId="0" borderId="0" applyAlignment="1" pivotButton="0" quotePrefix="0" xfId="0">
      <alignment horizontal="left" vertical="top"/>
    </xf>
    <xf numFmtId="0" fontId="0" fillId="0" borderId="1" pivotButton="0" quotePrefix="0" xfId="0"/>
    <xf numFmtId="0" fontId="17" fillId="0" borderId="0" applyAlignment="1" pivotButton="0" quotePrefix="0" xfId="0">
      <alignment horizontal="justify" vertical="top" wrapText="1"/>
    </xf>
    <xf numFmtId="0" fontId="28" fillId="0" borderId="0" applyAlignment="1" pivotButton="0" quotePrefix="0" xfId="0">
      <alignment horizontal="left" vertical="center" indent="5"/>
    </xf>
    <xf numFmtId="0" fontId="24" fillId="0" borderId="0" pivotButton="0" quotePrefix="0" xfId="0"/>
    <xf numFmtId="0" fontId="7" fillId="0" borderId="0" applyAlignment="1" pivotButton="0" quotePrefix="0" xfId="0">
      <alignment horizontal="left" vertical="top"/>
    </xf>
    <xf numFmtId="0" fontId="16" fillId="0" borderId="0" applyAlignment="1" pivotButton="0" quotePrefix="0" xfId="0">
      <alignment vertical="center"/>
    </xf>
    <xf numFmtId="0" fontId="17" fillId="0" borderId="0" applyAlignment="1" pivotButton="0" quotePrefix="0" xfId="0">
      <alignment horizontal="center" vertical="center" wrapText="1"/>
    </xf>
    <xf numFmtId="0" fontId="0" fillId="5" borderId="0" applyAlignment="1" pivotButton="0" quotePrefix="0" xfId="0">
      <alignment horizontal="center"/>
    </xf>
    <xf numFmtId="0" fontId="31" fillId="0" borderId="0" applyAlignment="1" pivotButton="0" quotePrefix="0" xfId="0">
      <alignment horizontal="justify" vertical="center"/>
    </xf>
    <xf numFmtId="0" fontId="20" fillId="0" borderId="0" applyAlignment="1" pivotButton="0" quotePrefix="0" xfId="0">
      <alignment horizontal="justify" vertical="center"/>
    </xf>
    <xf numFmtId="164" fontId="0" fillId="0" borderId="0" pivotButton="0" quotePrefix="0" xfId="0"/>
    <xf numFmtId="49" fontId="7" fillId="0" borderId="0" applyAlignment="1" pivotButton="0" quotePrefix="0" xfId="0">
      <alignment horizontal="left" vertical="center"/>
    </xf>
    <xf numFmtId="0" fontId="29" fillId="2" borderId="3" applyAlignment="1" pivotButton="0" quotePrefix="0" xfId="0">
      <alignment horizontal="center" vertical="center" wrapText="1"/>
    </xf>
    <xf numFmtId="0" fontId="36" fillId="0" borderId="0" applyAlignment="1" pivotButton="0" quotePrefix="0" xfId="0">
      <alignment horizontal="left" vertical="center" indent="5"/>
    </xf>
    <xf numFmtId="0" fontId="7" fillId="0" borderId="0" applyAlignment="1" pivotButton="0" quotePrefix="0" xfId="0">
      <alignment vertical="center" wrapText="1"/>
    </xf>
    <xf numFmtId="0" fontId="26" fillId="9" borderId="6" applyAlignment="1" pivotButton="0" quotePrefix="0" xfId="0">
      <alignment vertical="center" wrapText="1"/>
    </xf>
    <xf numFmtId="0" fontId="26" fillId="9" borderId="7" applyAlignment="1" pivotButton="0" quotePrefix="0" xfId="0">
      <alignment vertical="center" wrapText="1"/>
    </xf>
    <xf numFmtId="0" fontId="26" fillId="9" borderId="8" applyAlignment="1" pivotButton="0" quotePrefix="0" xfId="0">
      <alignment vertical="center" wrapText="1"/>
    </xf>
    <xf numFmtId="0" fontId="17" fillId="0" borderId="2" applyAlignment="1" pivotButton="0" quotePrefix="0" xfId="0">
      <alignment horizontal="left" vertical="center" wrapText="1"/>
    </xf>
    <xf numFmtId="0" fontId="5" fillId="0" borderId="9" applyAlignment="1" pivotButton="0" quotePrefix="0" xfId="0">
      <alignment vertical="center" wrapText="1"/>
    </xf>
    <xf numFmtId="0" fontId="17" fillId="0" borderId="10" applyAlignment="1" pivotButton="0" quotePrefix="0" xfId="0">
      <alignment horizontal="left" vertical="center" wrapText="1"/>
    </xf>
    <xf numFmtId="0" fontId="26" fillId="9" borderId="9" applyAlignment="1" pivotButton="0" quotePrefix="0" xfId="0">
      <alignment vertical="center" wrapText="1"/>
    </xf>
    <xf numFmtId="0" fontId="17" fillId="9" borderId="0" applyAlignment="1" pivotButton="0" quotePrefix="0" xfId="0">
      <alignment horizontal="left" vertical="center" wrapText="1"/>
    </xf>
    <xf numFmtId="0" fontId="17" fillId="9" borderId="10" applyAlignment="1" pivotButton="0" quotePrefix="0" xfId="0">
      <alignment horizontal="left" vertical="center" wrapText="1"/>
    </xf>
    <xf numFmtId="10" fontId="17" fillId="0" borderId="2" applyAlignment="1" pivotButton="0" quotePrefix="0" xfId="0">
      <alignment horizontal="left" vertical="center" wrapText="1"/>
    </xf>
    <xf numFmtId="9" fontId="17" fillId="0" borderId="14" applyAlignment="1" pivotButton="0" quotePrefix="0" xfId="0">
      <alignment horizontal="left" vertical="center" wrapText="1"/>
    </xf>
    <xf numFmtId="0" fontId="17" fillId="0" borderId="2" applyAlignment="1" pivotButton="0" quotePrefix="0" xfId="0">
      <alignment vertical="center" wrapText="1"/>
    </xf>
    <xf numFmtId="0" fontId="34" fillId="0" borderId="0" applyAlignment="1" pivotButton="0" quotePrefix="0" xfId="0">
      <alignment wrapText="1"/>
    </xf>
    <xf numFmtId="0" fontId="7" fillId="9" borderId="7" applyAlignment="1" pivotButton="0" quotePrefix="0" xfId="0">
      <alignment horizontal="left" vertical="center" wrapText="1"/>
    </xf>
    <xf numFmtId="0" fontId="7" fillId="9" borderId="8" applyAlignment="1" pivotButton="0" quotePrefix="0" xfId="0">
      <alignment horizontal="left" vertical="center" wrapText="1"/>
    </xf>
    <xf numFmtId="0" fontId="26" fillId="9" borderId="15" applyAlignment="1" pivotButton="0" quotePrefix="0" xfId="0">
      <alignment vertical="center" wrapText="1"/>
    </xf>
    <xf numFmtId="0" fontId="7" fillId="9" borderId="12" applyAlignment="1" pivotButton="0" quotePrefix="0" xfId="0">
      <alignment horizontal="left" vertical="center" wrapText="1"/>
    </xf>
    <xf numFmtId="0" fontId="7" fillId="9" borderId="16" applyAlignment="1" pivotButton="0" quotePrefix="0" xfId="0">
      <alignment horizontal="left" vertical="center" wrapText="1"/>
    </xf>
    <xf numFmtId="9" fontId="17" fillId="0" borderId="2" applyAlignment="1" pivotButton="0" quotePrefix="0" xfId="0">
      <alignment horizontal="left" vertical="center" wrapText="1"/>
    </xf>
    <xf numFmtId="0" fontId="5" fillId="0" borderId="4" applyAlignment="1" pivotButton="0" quotePrefix="0" xfId="0">
      <alignment vertical="center" wrapText="1"/>
    </xf>
    <xf numFmtId="0" fontId="17" fillId="0" borderId="5" applyAlignment="1" pivotButton="0" quotePrefix="0" xfId="0">
      <alignment horizontal="left" vertical="center" wrapText="1"/>
    </xf>
    <xf numFmtId="0" fontId="26" fillId="9" borderId="4" applyAlignment="1" pivotButton="0" quotePrefix="0" xfId="0">
      <alignment vertical="center" wrapText="1"/>
    </xf>
    <xf numFmtId="0" fontId="17" fillId="9" borderId="5" applyAlignment="1" pivotButton="0" quotePrefix="0" xfId="0">
      <alignment horizontal="left" vertical="center" wrapText="1"/>
    </xf>
    <xf numFmtId="0" fontId="7" fillId="9" borderId="0" applyAlignment="1" pivotButton="0" quotePrefix="0" xfId="0">
      <alignment horizontal="left" vertical="center" wrapText="1"/>
    </xf>
    <xf numFmtId="0" fontId="7" fillId="9" borderId="5" applyAlignment="1" pivotButton="0" quotePrefix="0" xfId="0">
      <alignment horizontal="left" vertical="center" wrapText="1"/>
    </xf>
    <xf numFmtId="0" fontId="18" fillId="0" borderId="0" applyAlignment="1" pivotButton="0" quotePrefix="0" xfId="0">
      <alignment horizontal="justify" vertical="top"/>
    </xf>
    <xf numFmtId="0" fontId="20" fillId="0" borderId="0" applyAlignment="1" pivotButton="0" quotePrefix="0" xfId="0">
      <alignment horizontal="left"/>
    </xf>
    <xf numFmtId="0" fontId="18" fillId="0" borderId="0" applyAlignment="1" pivotButton="0" quotePrefix="0" xfId="0">
      <alignment horizontal="justify" wrapText="1"/>
    </xf>
    <xf numFmtId="0" fontId="0" fillId="0" borderId="0" applyAlignment="1" pivotButton="0" quotePrefix="0" xfId="0">
      <alignment horizontal="center"/>
    </xf>
    <xf numFmtId="0" fontId="17" fillId="0" borderId="0" applyAlignment="1" pivotButton="0" quotePrefix="0" xfId="0">
      <alignment vertical="center" wrapText="1"/>
    </xf>
    <xf numFmtId="0" fontId="17" fillId="0" borderId="13" applyAlignment="1" pivotButton="0" quotePrefix="0" xfId="0">
      <alignment vertical="center"/>
    </xf>
    <xf numFmtId="0" fontId="17" fillId="0" borderId="20" applyAlignment="1" pivotButton="0" quotePrefix="0" xfId="0">
      <alignment vertical="center" wrapText="1"/>
    </xf>
    <xf numFmtId="0" fontId="17" fillId="0" borderId="19" applyAlignment="1" pivotButton="0" quotePrefix="0" xfId="0">
      <alignment vertical="center"/>
    </xf>
    <xf numFmtId="0" fontId="17" fillId="0" borderId="20" applyAlignment="1" pivotButton="0" quotePrefix="0" xfId="0">
      <alignment vertical="center"/>
    </xf>
    <xf numFmtId="0" fontId="15" fillId="9" borderId="20" applyAlignment="1" pivotButton="0" quotePrefix="0" xfId="0">
      <alignment vertical="center"/>
    </xf>
    <xf numFmtId="0" fontId="15" fillId="0" borderId="20" applyAlignment="1" pivotButton="0" quotePrefix="0" xfId="0">
      <alignment vertical="center"/>
    </xf>
    <xf numFmtId="0" fontId="17" fillId="9" borderId="20" applyAlignment="1" pivotButton="0" quotePrefix="0" xfId="0">
      <alignment vertical="center"/>
    </xf>
    <xf numFmtId="0" fontId="17" fillId="0" borderId="0" applyAlignment="1" pivotButton="0" quotePrefix="0" xfId="0">
      <alignment vertical="top"/>
    </xf>
    <xf numFmtId="0" fontId="19" fillId="0" borderId="0" applyAlignment="1" pivotButton="0" quotePrefix="0" xfId="0">
      <alignment vertical="top" wrapText="1"/>
    </xf>
    <xf numFmtId="0" fontId="40" fillId="0" borderId="0" pivotButton="0" quotePrefix="0" xfId="0"/>
    <xf numFmtId="0" fontId="5" fillId="3" borderId="2" applyAlignment="1" pivotButton="0" quotePrefix="0" xfId="0">
      <alignment vertical="center" wrapText="1"/>
    </xf>
    <xf numFmtId="0" fontId="5" fillId="3" borderId="14" applyAlignment="1" pivotButton="0" quotePrefix="0" xfId="0">
      <alignment vertical="center" wrapText="1"/>
    </xf>
    <xf numFmtId="0" fontId="17" fillId="3" borderId="2" applyAlignment="1" pivotButton="0" quotePrefix="0" xfId="0">
      <alignment vertical="center"/>
    </xf>
    <xf numFmtId="0" fontId="17" fillId="3" borderId="19" applyAlignment="1" pivotButton="0" quotePrefix="0" xfId="0">
      <alignment vertical="center" wrapText="1"/>
    </xf>
    <xf numFmtId="0" fontId="17" fillId="3" borderId="19" applyAlignment="1" pivotButton="0" quotePrefix="0" xfId="0">
      <alignment vertical="center"/>
    </xf>
    <xf numFmtId="0" fontId="17" fillId="3" borderId="21" applyAlignment="1" pivotButton="0" quotePrefix="0" xfId="0">
      <alignment vertical="center"/>
    </xf>
    <xf numFmtId="0" fontId="39" fillId="3" borderId="21" applyAlignment="1" pivotButton="0" quotePrefix="0" xfId="0">
      <alignment horizontal="left" vertical="center" indent="5"/>
    </xf>
    <xf numFmtId="0" fontId="42" fillId="0" borderId="0" pivotButton="0" quotePrefix="0" xfId="0"/>
    <xf numFmtId="0" fontId="15" fillId="9" borderId="11" applyAlignment="1" pivotButton="0" quotePrefix="0" xfId="0">
      <alignment vertical="center" wrapText="1"/>
    </xf>
    <xf numFmtId="0" fontId="15" fillId="9" borderId="12" applyAlignment="1" pivotButton="0" quotePrefix="0" xfId="0">
      <alignment vertical="center" wrapText="1"/>
    </xf>
    <xf numFmtId="0" fontId="15" fillId="9" borderId="13" applyAlignment="1" pivotButton="0" quotePrefix="0" xfId="0">
      <alignment vertical="center" wrapText="1"/>
    </xf>
    <xf numFmtId="0" fontId="17" fillId="3" borderId="23" applyAlignment="1" pivotButton="0" quotePrefix="0" xfId="0">
      <alignment vertical="center"/>
    </xf>
    <xf numFmtId="0" fontId="17" fillId="0" borderId="24" applyAlignment="1" pivotButton="0" quotePrefix="0" xfId="0">
      <alignment vertical="center"/>
    </xf>
    <xf numFmtId="0" fontId="15" fillId="9" borderId="23" applyAlignment="1" pivotButton="0" quotePrefix="0" xfId="0">
      <alignment vertical="center"/>
    </xf>
    <xf numFmtId="0" fontId="15" fillId="9" borderId="24" applyAlignment="1" pivotButton="0" quotePrefix="0" xfId="0">
      <alignment vertical="center"/>
    </xf>
    <xf numFmtId="0" fontId="17" fillId="0" borderId="23" applyAlignment="1" pivotButton="0" quotePrefix="0" xfId="0">
      <alignment vertical="center"/>
    </xf>
    <xf numFmtId="0" fontId="17" fillId="9" borderId="24" applyAlignment="1" pivotButton="0" quotePrefix="0" xfId="0">
      <alignment vertical="center"/>
    </xf>
    <xf numFmtId="0" fontId="39" fillId="3" borderId="11" applyAlignment="1" pivotButton="0" quotePrefix="0" xfId="0">
      <alignment horizontal="left" vertical="center" indent="5"/>
    </xf>
    <xf numFmtId="0" fontId="17" fillId="0" borderId="12" applyAlignment="1" pivotButton="0" quotePrefix="0" xfId="0">
      <alignment vertical="center"/>
    </xf>
    <xf numFmtId="0" fontId="47" fillId="0" borderId="0" applyAlignment="1" pivotButton="0" quotePrefix="0" xfId="10">
      <alignment horizontal="centerContinuous"/>
    </xf>
    <xf numFmtId="0" fontId="48" fillId="0" borderId="0" applyAlignment="1" pivotButton="0" quotePrefix="0" xfId="10">
      <alignment horizontal="center"/>
    </xf>
    <xf numFmtId="0" fontId="47" fillId="0" borderId="0" pivotButton="0" quotePrefix="0" xfId="10"/>
    <xf numFmtId="0" fontId="46" fillId="8" borderId="27" applyAlignment="1" pivotButton="0" quotePrefix="0" xfId="10">
      <alignment horizontal="center"/>
    </xf>
    <xf numFmtId="0" fontId="47" fillId="8" borderId="27" pivotButton="0" quotePrefix="0" xfId="10"/>
    <xf numFmtId="0" fontId="49" fillId="0" borderId="29" pivotButton="0" quotePrefix="0" xfId="10"/>
    <xf numFmtId="0" fontId="50" fillId="0" borderId="0" applyAlignment="1" pivotButton="0" quotePrefix="0" xfId="10">
      <alignment horizontal="center"/>
    </xf>
    <xf numFmtId="0" fontId="49" fillId="0" borderId="0" applyAlignment="1" pivotButton="0" quotePrefix="0" xfId="10">
      <alignment wrapText="1"/>
    </xf>
    <xf numFmtId="0" fontId="49" fillId="0" borderId="30" pivotButton="0" quotePrefix="0" xfId="10"/>
    <xf numFmtId="0" fontId="50" fillId="0" borderId="32" applyAlignment="1" pivotButton="0" quotePrefix="0" xfId="10">
      <alignment horizontal="center"/>
    </xf>
    <xf numFmtId="15" fontId="46" fillId="0" borderId="0" applyAlignment="1" pivotButton="0" quotePrefix="0" xfId="10">
      <alignment horizontal="center"/>
    </xf>
    <xf numFmtId="0" fontId="46" fillId="11" borderId="0" pivotButton="0" quotePrefix="0" xfId="10"/>
    <xf numFmtId="0" fontId="47" fillId="0" borderId="0" applyAlignment="1" pivotButton="0" quotePrefix="0" xfId="10">
      <alignment horizontal="left"/>
    </xf>
    <xf numFmtId="0" fontId="51" fillId="0" borderId="0" applyAlignment="1" pivotButton="0" quotePrefix="0" xfId="10">
      <alignment horizontal="center"/>
    </xf>
    <xf numFmtId="0" fontId="52" fillId="0" borderId="0" applyAlignment="1" pivotButton="0" quotePrefix="0" xfId="10">
      <alignment horizontal="centerContinuous"/>
    </xf>
    <xf numFmtId="0" fontId="52" fillId="0" borderId="0" applyAlignment="1" pivotButton="0" quotePrefix="0" xfId="10">
      <alignment horizontal="center" wrapText="1"/>
    </xf>
    <xf numFmtId="0" fontId="46" fillId="0" borderId="27" applyAlignment="1" pivotButton="0" quotePrefix="0" xfId="10">
      <alignment horizontal="center"/>
    </xf>
    <xf numFmtId="0" fontId="53" fillId="0" borderId="0" pivotButton="0" quotePrefix="0" xfId="10"/>
    <xf numFmtId="0" fontId="55" fillId="0" borderId="27" pivotButton="0" quotePrefix="0" xfId="10"/>
    <xf numFmtId="0" fontId="49" fillId="0" borderId="28" pivotButton="0" quotePrefix="0" xfId="10"/>
    <xf numFmtId="0" fontId="50" fillId="0" borderId="33" applyAlignment="1" pivotButton="0" quotePrefix="0" xfId="10">
      <alignment horizontal="center"/>
    </xf>
    <xf numFmtId="0" fontId="46" fillId="0" borderId="0" pivotButton="0" quotePrefix="0" xfId="0"/>
    <xf numFmtId="0" fontId="52" fillId="0" borderId="0" applyAlignment="1" pivotButton="0" quotePrefix="0" xfId="0">
      <alignment horizontal="centerContinuous"/>
    </xf>
    <xf numFmtId="0" fontId="47" fillId="12" borderId="27" applyAlignment="1" pivotButton="0" quotePrefix="0" xfId="0">
      <alignment horizontal="center"/>
    </xf>
    <xf numFmtId="0" fontId="54" fillId="0" borderId="0" applyAlignment="1" pivotButton="0" quotePrefix="0" xfId="0">
      <alignment horizontal="center"/>
    </xf>
    <xf numFmtId="0" fontId="56" fillId="0" borderId="0" applyAlignment="1" pivotButton="0" quotePrefix="0" xfId="0">
      <alignment horizontal="center"/>
    </xf>
    <xf numFmtId="0" fontId="47" fillId="13" borderId="27" applyAlignment="1" pivotButton="0" quotePrefix="0" xfId="0">
      <alignment horizontal="center"/>
    </xf>
    <xf numFmtId="0" fontId="57" fillId="13" borderId="27" applyAlignment="1" pivotButton="0" quotePrefix="0" xfId="0">
      <alignment horizontal="center" vertical="center"/>
    </xf>
    <xf numFmtId="0" fontId="57" fillId="13" borderId="27" applyAlignment="1" pivotButton="0" quotePrefix="0" xfId="0">
      <alignment horizontal="center"/>
    </xf>
    <xf numFmtId="0" fontId="15" fillId="2" borderId="0" applyAlignment="1" pivotButton="0" quotePrefix="0" xfId="0">
      <alignment horizontal="center" vertical="center" wrapText="1"/>
    </xf>
    <xf numFmtId="0" fontId="20" fillId="0" borderId="0" applyAlignment="1" pivotButton="0" quotePrefix="0" xfId="0">
      <alignment horizontal="center" vertical="center"/>
    </xf>
    <xf numFmtId="0" fontId="2" fillId="5" borderId="0" applyAlignment="1" pivotButton="0" quotePrefix="0" xfId="0">
      <alignment vertical="center" wrapText="1"/>
    </xf>
    <xf numFmtId="0" fontId="17" fillId="0" borderId="0" applyAlignment="1" pivotButton="0" quotePrefix="0" xfId="0">
      <alignment horizontal="center"/>
    </xf>
    <xf numFmtId="0" fontId="26" fillId="0" borderId="0" applyAlignment="1" pivotButton="0" quotePrefix="0" xfId="0">
      <alignment horizontal="center" vertical="center" wrapText="1"/>
    </xf>
    <xf numFmtId="0" fontId="3" fillId="0" borderId="0" applyAlignment="1" pivotButton="0" quotePrefix="0" xfId="0">
      <alignment horizontal="center"/>
    </xf>
    <xf numFmtId="0" fontId="26" fillId="0" borderId="0" applyAlignment="1" pivotButton="0" quotePrefix="0" xfId="0">
      <alignment horizontal="center" wrapText="1"/>
    </xf>
    <xf numFmtId="0" fontId="26" fillId="0" borderId="0" applyAlignment="1" pivotButton="0" quotePrefix="0" xfId="0">
      <alignment horizontal="center" vertical="center"/>
    </xf>
    <xf numFmtId="2" fontId="0" fillId="0" borderId="0" pivotButton="0" quotePrefix="0" xfId="0"/>
    <xf numFmtId="0" fontId="26" fillId="0" borderId="0" applyAlignment="1" pivotButton="0" quotePrefix="0" xfId="0">
      <alignment horizontal="center"/>
    </xf>
    <xf numFmtId="0" fontId="8" fillId="0" borderId="0" applyAlignment="1" pivotButton="0" quotePrefix="0" xfId="0">
      <alignment horizontal="center"/>
    </xf>
    <xf numFmtId="164" fontId="59" fillId="5" borderId="0" pivotButton="0" quotePrefix="0" xfId="0"/>
    <xf numFmtId="1" fontId="0" fillId="0" borderId="0" pivotButton="0" quotePrefix="0" xfId="0"/>
    <xf numFmtId="0" fontId="58" fillId="0" borderId="0" pivotButton="0" quotePrefix="0" xfId="0"/>
    <xf numFmtId="0" fontId="60" fillId="0" borderId="0" applyAlignment="1" pivotButton="0" quotePrefix="0" xfId="0">
      <alignment horizontal="center"/>
    </xf>
    <xf numFmtId="0" fontId="59" fillId="0" borderId="0" pivotButton="0" quotePrefix="0" xfId="0"/>
    <xf numFmtId="0" fontId="38" fillId="0" borderId="0" applyAlignment="1" pivotButton="0" quotePrefix="0" xfId="0">
      <alignment vertical="center"/>
    </xf>
    <xf numFmtId="0" fontId="61" fillId="0" borderId="0" applyAlignment="1" pivotButton="0" quotePrefix="0" xfId="0">
      <alignment horizontal="left" vertical="center"/>
    </xf>
    <xf numFmtId="0" fontId="62" fillId="0" borderId="0" applyAlignment="1" pivotButton="0" quotePrefix="0" xfId="0">
      <alignment horizontal="justify" vertical="center"/>
    </xf>
    <xf numFmtId="0" fontId="41" fillId="0" borderId="0" pivotButton="0" quotePrefix="0" xfId="0"/>
    <xf numFmtId="49" fontId="12" fillId="0" borderId="0" applyAlignment="1" pivotButton="0" quotePrefix="0" xfId="0">
      <alignment vertical="center"/>
    </xf>
    <xf numFmtId="0" fontId="26" fillId="15" borderId="0" applyAlignment="1" pivotButton="0" quotePrefix="0" xfId="0">
      <alignment vertical="center"/>
    </xf>
    <xf numFmtId="0" fontId="26" fillId="17" borderId="0" applyAlignment="1" pivotButton="0" quotePrefix="0" xfId="0">
      <alignment vertical="center"/>
    </xf>
    <xf numFmtId="0" fontId="26" fillId="18" borderId="0" applyAlignment="1" pivotButton="0" quotePrefix="0" xfId="0">
      <alignment vertical="center"/>
    </xf>
    <xf numFmtId="0" fontId="64" fillId="9" borderId="0" applyAlignment="1" pivotButton="0" quotePrefix="0" xfId="0">
      <alignment vertical="center"/>
    </xf>
    <xf numFmtId="0" fontId="64" fillId="19" borderId="0" applyAlignment="1" pivotButton="0" quotePrefix="0" xfId="0">
      <alignment vertical="center"/>
    </xf>
    <xf numFmtId="0" fontId="4" fillId="0" borderId="0" applyAlignment="1" pivotButton="0" quotePrefix="1" xfId="0">
      <alignment horizontal="center" vertical="center"/>
    </xf>
    <xf numFmtId="0" fontId="65" fillId="14" borderId="0" applyAlignment="1" pivotButton="0" quotePrefix="0" xfId="0">
      <alignment vertical="center"/>
    </xf>
    <xf numFmtId="0" fontId="65" fillId="14" borderId="0" applyAlignment="1" pivotButton="0" quotePrefix="0" xfId="0">
      <alignment horizontal="left" vertical="center"/>
    </xf>
    <xf numFmtId="0" fontId="66" fillId="0" borderId="0" applyAlignment="1" pivotButton="0" quotePrefix="0" xfId="0">
      <alignment vertical="top" wrapText="1"/>
    </xf>
    <xf numFmtId="0" fontId="35" fillId="0" borderId="0" applyAlignment="1" pivotButton="0" quotePrefix="0" xfId="0">
      <alignment horizontal="left" vertical="center"/>
    </xf>
    <xf numFmtId="0" fontId="65" fillId="0" borderId="0" applyAlignment="1" pivotButton="0" quotePrefix="0" xfId="0">
      <alignment vertical="center"/>
    </xf>
    <xf numFmtId="0" fontId="12" fillId="0" borderId="0" applyAlignment="1" pivotButton="0" quotePrefix="0" xfId="0">
      <alignment vertical="center" wrapText="1"/>
    </xf>
    <xf numFmtId="0" fontId="19" fillId="0" borderId="0" applyAlignment="1" pivotButton="0" quotePrefix="0" xfId="0">
      <alignment vertical="center"/>
    </xf>
    <xf numFmtId="0" fontId="19" fillId="0" borderId="0" applyAlignment="1" pivotButton="0" quotePrefix="0" xfId="0">
      <alignment vertical="center" wrapText="1"/>
    </xf>
    <xf numFmtId="0" fontId="30" fillId="0" borderId="0" applyAlignment="1" pivotButton="0" quotePrefix="0" xfId="0">
      <alignment vertical="center"/>
    </xf>
    <xf numFmtId="0" fontId="69" fillId="0" borderId="0" pivotButton="0" quotePrefix="0" xfId="0"/>
    <xf numFmtId="0" fontId="4" fillId="0" borderId="0" applyAlignment="1" pivotButton="0" quotePrefix="0" xfId="0">
      <alignment horizontal="justify" vertical="center"/>
    </xf>
    <xf numFmtId="0" fontId="22" fillId="0" borderId="0" applyAlignment="1" pivotButton="0" quotePrefix="0" xfId="0">
      <alignment horizontal="left" vertical="center"/>
    </xf>
    <xf numFmtId="0" fontId="28" fillId="0" borderId="0" applyAlignment="1" pivotButton="0" quotePrefix="0" xfId="0">
      <alignment horizontal="left" vertical="center"/>
    </xf>
    <xf numFmtId="0" fontId="63" fillId="0" borderId="0" applyAlignment="1" pivotButton="0" quotePrefix="0" xfId="0">
      <alignment horizontal="left" vertical="center" wrapText="1"/>
    </xf>
    <xf numFmtId="0" fontId="34" fillId="0" borderId="0" pivotButton="0" quotePrefix="0" xfId="0"/>
    <xf numFmtId="164" fontId="34" fillId="0" borderId="0" pivotButton="0" quotePrefix="0" xfId="0"/>
    <xf numFmtId="0" fontId="18" fillId="0" borderId="0" applyAlignment="1" pivotButton="0" quotePrefix="0" xfId="0">
      <alignment vertical="top" wrapText="1"/>
    </xf>
    <xf numFmtId="0" fontId="6" fillId="0" borderId="0" applyAlignment="1" pivotButton="0" quotePrefix="0" xfId="0">
      <alignment horizontal="left" vertical="center"/>
    </xf>
    <xf numFmtId="0" fontId="4" fillId="0" borderId="0" applyAlignment="1" pivotButton="0" quotePrefix="0" xfId="0">
      <alignment vertical="top"/>
    </xf>
    <xf numFmtId="0" fontId="6" fillId="0" borderId="0" pivotButton="0" quotePrefix="0" xfId="0"/>
    <xf numFmtId="0" fontId="0" fillId="0" borderId="0" applyAlignment="1" pivotButton="0" quotePrefix="0" xfId="0">
      <alignment horizontal="center" vertical="center"/>
    </xf>
    <xf numFmtId="0" fontId="16" fillId="8" borderId="0" applyAlignment="1" pivotButton="0" quotePrefix="0" xfId="0">
      <alignment horizontal="left" vertical="center" wrapText="1"/>
    </xf>
    <xf numFmtId="0" fontId="13" fillId="0" borderId="0" applyAlignment="1" pivotButton="0" quotePrefix="0" xfId="0">
      <alignment horizontal="right" vertical="center" wrapText="1"/>
    </xf>
    <xf numFmtId="164" fontId="17" fillId="0" borderId="0" applyAlignment="1" pivotButton="0" quotePrefix="0" xfId="0">
      <alignment horizontal="center" vertical="center" wrapText="1"/>
    </xf>
    <xf numFmtId="0" fontId="19" fillId="0" borderId="0" applyAlignment="1" pivotButton="0" quotePrefix="0" xfId="0">
      <alignment horizontal="left" vertical="top" wrapText="1"/>
    </xf>
    <xf numFmtId="0" fontId="19" fillId="0" borderId="0" applyAlignment="1" pivotButton="0" quotePrefix="0" xfId="0">
      <alignment horizontal="left" vertical="center"/>
    </xf>
    <xf numFmtId="0" fontId="36" fillId="0" borderId="0" applyAlignment="1" pivotButton="0" quotePrefix="0" xfId="0">
      <alignment vertical="center"/>
    </xf>
    <xf numFmtId="0" fontId="70" fillId="0" borderId="0" applyAlignment="1" pivotButton="0" quotePrefix="0" xfId="0">
      <alignment horizontal="right" vertical="top"/>
    </xf>
    <xf numFmtId="0" fontId="0" fillId="0" borderId="0" applyAlignment="1" pivotButton="0" quotePrefix="0" xfId="0">
      <alignment vertical="center"/>
    </xf>
    <xf numFmtId="0" fontId="8" fillId="0" borderId="0" applyAlignment="1" pivotButton="0" quotePrefix="0" xfId="0">
      <alignment vertical="center"/>
    </xf>
    <xf numFmtId="0" fontId="16" fillId="0" borderId="0" applyAlignment="1" pivotButton="0" quotePrefix="0" xfId="0">
      <alignment horizontal="left" vertical="center"/>
    </xf>
    <xf numFmtId="0" fontId="17" fillId="0" borderId="0" applyAlignment="1" pivotButton="0" quotePrefix="0" xfId="0">
      <alignment horizontal="justify" vertical="center"/>
    </xf>
    <xf numFmtId="0" fontId="4" fillId="0" borderId="0" applyAlignment="1" pivotButton="0" quotePrefix="0" xfId="0">
      <alignment horizontal="right"/>
    </xf>
    <xf numFmtId="0" fontId="4" fillId="0" borderId="0" applyAlignment="1" pivotButton="0" quotePrefix="0" xfId="0">
      <alignment horizontal="right" vertical="center"/>
    </xf>
    <xf numFmtId="0" fontId="21" fillId="0" borderId="0" applyAlignment="1" pivotButton="0" quotePrefix="0" xfId="0">
      <alignment vertical="center"/>
    </xf>
    <xf numFmtId="0" fontId="18" fillId="0" borderId="0" applyAlignment="1" pivotButton="0" quotePrefix="0" xfId="0">
      <alignment horizontal="justify" vertical="center"/>
    </xf>
    <xf numFmtId="0" fontId="62" fillId="0" borderId="0" applyAlignment="1" pivotButton="0" quotePrefix="0" xfId="0">
      <alignment vertical="center" wrapText="1"/>
    </xf>
    <xf numFmtId="0" fontId="0" fillId="0" borderId="42" pivotButton="0" quotePrefix="0" xfId="0"/>
    <xf numFmtId="0" fontId="0" fillId="0" borderId="43" pivotButton="0" quotePrefix="0" xfId="0"/>
    <xf numFmtId="0" fontId="0" fillId="0" borderId="44" pivotButton="0" quotePrefix="0" xfId="0"/>
    <xf numFmtId="0" fontId="0" fillId="0" borderId="45" pivotButton="0" quotePrefix="0" xfId="0"/>
    <xf numFmtId="0" fontId="0" fillId="0" borderId="46" pivotButton="0" quotePrefix="0" xfId="0"/>
    <xf numFmtId="0" fontId="71" fillId="28" borderId="0" pivotButton="0" quotePrefix="0" xfId="0"/>
    <xf numFmtId="0" fontId="71" fillId="0" borderId="36" pivotButton="0" quotePrefix="0" xfId="0"/>
    <xf numFmtId="0" fontId="0" fillId="0" borderId="47" pivotButton="0" quotePrefix="0" xfId="0"/>
    <xf numFmtId="0" fontId="0" fillId="0" borderId="48" pivotButton="0" quotePrefix="0" xfId="0"/>
    <xf numFmtId="0" fontId="0" fillId="0" borderId="53" pivotButton="0" quotePrefix="0" xfId="0"/>
    <xf numFmtId="0" fontId="71" fillId="30" borderId="0" pivotButton="0" quotePrefix="0" xfId="0"/>
    <xf numFmtId="10" fontId="71" fillId="0" borderId="55" pivotButton="0" quotePrefix="0" xfId="2"/>
    <xf numFmtId="0" fontId="0" fillId="0" borderId="57" pivotButton="0" quotePrefix="0" xfId="0"/>
    <xf numFmtId="0" fontId="0" fillId="0" borderId="58" pivotButton="0" quotePrefix="0" xfId="0"/>
    <xf numFmtId="0" fontId="0" fillId="0" borderId="59" pivotButton="0" quotePrefix="0" xfId="0"/>
    <xf numFmtId="0" fontId="6" fillId="27" borderId="0" applyAlignment="1" pivotButton="0" quotePrefix="0" xfId="0">
      <alignment vertical="center"/>
    </xf>
    <xf numFmtId="0" fontId="6" fillId="27" borderId="36" applyAlignment="1" pivotButton="0" quotePrefix="0" xfId="0">
      <alignment vertical="center"/>
    </xf>
    <xf numFmtId="0" fontId="60" fillId="0" borderId="0" applyAlignment="1" pivotButton="0" quotePrefix="0" xfId="0">
      <alignment vertical="top" wrapText="1"/>
    </xf>
    <xf numFmtId="0" fontId="68" fillId="0" borderId="0" applyAlignment="1" pivotButton="0" quotePrefix="0" xfId="11">
      <alignment horizontal="center"/>
    </xf>
    <xf numFmtId="0" fontId="68" fillId="0" borderId="61" applyAlignment="1" pivotButton="0" quotePrefix="0" xfId="11">
      <alignment horizontal="center"/>
    </xf>
    <xf numFmtId="0" fontId="68" fillId="0" borderId="62" applyAlignment="1" pivotButton="0" quotePrefix="0" xfId="11">
      <alignment horizontal="center"/>
    </xf>
    <xf numFmtId="0" fontId="34" fillId="0" borderId="0" applyAlignment="1" pivotButton="0" quotePrefix="0" xfId="0">
      <alignment horizontal="center" vertical="center"/>
    </xf>
    <xf numFmtId="0" fontId="9" fillId="0" borderId="0" pivotButton="0" quotePrefix="0" xfId="11"/>
    <xf numFmtId="2" fontId="68" fillId="0" borderId="50" pivotButton="0" quotePrefix="0" xfId="11"/>
    <xf numFmtId="2" fontId="68" fillId="0" borderId="63" pivotButton="0" quotePrefix="0" xfId="11"/>
    <xf numFmtId="2" fontId="68" fillId="0" borderId="64" pivotButton="0" quotePrefix="0" xfId="11"/>
    <xf numFmtId="2" fontId="68" fillId="0" borderId="65" pivotButton="0" quotePrefix="0" xfId="11"/>
    <xf numFmtId="2" fontId="68" fillId="0" borderId="0" pivotButton="0" quotePrefix="0" xfId="0"/>
    <xf numFmtId="2" fontId="76" fillId="0" borderId="0" pivotButton="0" quotePrefix="0" xfId="0"/>
    <xf numFmtId="0" fontId="77" fillId="0" borderId="0" pivotButton="0" quotePrefix="0" xfId="0"/>
    <xf numFmtId="0" fontId="76" fillId="0" borderId="0" pivotButton="0" quotePrefix="0" xfId="0"/>
    <xf numFmtId="0" fontId="75" fillId="0" borderId="0" pivotButton="0" quotePrefix="0" xfId="0"/>
    <xf numFmtId="9" fontId="0" fillId="0" borderId="0" pivotButton="0" quotePrefix="0" xfId="2"/>
    <xf numFmtId="0" fontId="80" fillId="0" borderId="0" pivotButton="0" quotePrefix="0" xfId="0"/>
    <xf numFmtId="164" fontId="80" fillId="0" borderId="0" pivotButton="0" quotePrefix="0" xfId="0"/>
    <xf numFmtId="0" fontId="0" fillId="24" borderId="0" pivotButton="0" quotePrefix="0" xfId="0"/>
    <xf numFmtId="0" fontId="46" fillId="0" borderId="0" applyAlignment="1" pivotButton="0" quotePrefix="0" xfId="10">
      <alignment vertical="center"/>
    </xf>
    <xf numFmtId="0" fontId="47" fillId="0" borderId="0" applyAlignment="1" pivotButton="0" quotePrefix="0" xfId="10">
      <alignment vertical="center"/>
    </xf>
    <xf numFmtId="0" fontId="46" fillId="0" borderId="27" applyAlignment="1" pivotButton="0" quotePrefix="0" xfId="10">
      <alignment horizontal="center" vertical="center"/>
    </xf>
    <xf numFmtId="0" fontId="4" fillId="0" borderId="27" applyAlignment="1" pivotButton="0" quotePrefix="0" xfId="10">
      <alignment horizontal="center" vertical="center"/>
    </xf>
    <xf numFmtId="0" fontId="46" fillId="0" borderId="0" applyAlignment="1" pivotButton="0" quotePrefix="0" xfId="10">
      <alignment horizontal="center" vertical="center"/>
    </xf>
    <xf numFmtId="0" fontId="47" fillId="0" borderId="27" applyAlignment="1" pivotButton="0" quotePrefix="0" xfId="10">
      <alignment horizontal="center" vertical="center"/>
    </xf>
    <xf numFmtId="10" fontId="46" fillId="0" borderId="27" applyAlignment="1" pivotButton="0" quotePrefix="0" xfId="10">
      <alignment horizontal="center" vertical="center"/>
    </xf>
    <xf numFmtId="10" fontId="46" fillId="0" borderId="0" applyAlignment="1" pivotButton="0" quotePrefix="0" xfId="10">
      <alignment horizontal="center" vertical="center"/>
    </xf>
    <xf numFmtId="0" fontId="17" fillId="0" borderId="0" applyAlignment="1" pivotButton="0" quotePrefix="0" xfId="0">
      <alignment horizontal="right" vertical="center" wrapText="1"/>
    </xf>
    <xf numFmtId="0" fontId="30" fillId="0" borderId="0" applyAlignment="1" pivotButton="0" quotePrefix="0" xfId="0">
      <alignment horizontal="left" vertical="center"/>
    </xf>
    <xf numFmtId="0" fontId="7" fillId="0" borderId="0" applyAlignment="1" pivotButton="0" quotePrefix="0" xfId="0">
      <alignment horizontal="center" vertical="center"/>
    </xf>
    <xf numFmtId="0" fontId="5" fillId="0" borderId="0" applyAlignment="1" pivotButton="0" quotePrefix="0" xfId="0">
      <alignment vertical="center"/>
    </xf>
    <xf numFmtId="0" fontId="17" fillId="0" borderId="0" applyAlignment="1" pivotButton="0" quotePrefix="0" xfId="0">
      <alignment vertical="center"/>
    </xf>
    <xf numFmtId="0" fontId="0" fillId="0" borderId="0" applyAlignment="1" pivotButton="0" quotePrefix="0" xfId="0">
      <alignment horizontal="left" vertical="center"/>
    </xf>
    <xf numFmtId="0" fontId="22" fillId="0" borderId="0" applyAlignment="1" pivotButton="0" quotePrefix="0" xfId="0">
      <alignment horizontal="right" vertical="center" wrapText="1"/>
    </xf>
    <xf numFmtId="0" fontId="16" fillId="0" borderId="0" applyAlignment="1" pivotButton="0" quotePrefix="0" xfId="0">
      <alignment vertical="center" wrapText="1"/>
    </xf>
    <xf numFmtId="164" fontId="80" fillId="0" borderId="39" pivotButton="0" quotePrefix="0" xfId="0"/>
    <xf numFmtId="0" fontId="80" fillId="0" borderId="0" applyAlignment="1" pivotButton="0" quotePrefix="0" xfId="0">
      <alignment horizontal="center"/>
    </xf>
    <xf numFmtId="0" fontId="69" fillId="14" borderId="47" applyAlignment="1" pivotButton="0" quotePrefix="0" xfId="0">
      <alignment horizontal="center" vertical="center"/>
    </xf>
    <xf numFmtId="0" fontId="25" fillId="0" borderId="49" pivotButton="0" quotePrefix="0" xfId="0"/>
    <xf numFmtId="0" fontId="25" fillId="14" borderId="49" pivotButton="0" quotePrefix="0" xfId="0"/>
    <xf numFmtId="0" fontId="25" fillId="0" borderId="51" pivotButton="0" quotePrefix="0" xfId="0"/>
    <xf numFmtId="0" fontId="25" fillId="14" borderId="51" pivotButton="0" quotePrefix="0" xfId="0"/>
    <xf numFmtId="0" fontId="25" fillId="14" borderId="0" pivotButton="0" quotePrefix="0" xfId="0"/>
    <xf numFmtId="0" fontId="25" fillId="0" borderId="66" pivotButton="0" quotePrefix="0" xfId="0"/>
    <xf numFmtId="0" fontId="25" fillId="14" borderId="53" pivotButton="0" quotePrefix="0" xfId="0"/>
    <xf numFmtId="2" fontId="25" fillId="0" borderId="66" pivotButton="0" quotePrefix="0" xfId="0"/>
    <xf numFmtId="0" fontId="25" fillId="14" borderId="66" pivotButton="0" quotePrefix="0" xfId="0"/>
    <xf numFmtId="0" fontId="25" fillId="0" borderId="0" pivotButton="0" quotePrefix="0" xfId="0"/>
    <xf numFmtId="0" fontId="82" fillId="14" borderId="36" applyAlignment="1" pivotButton="0" quotePrefix="0" xfId="0">
      <alignment horizontal="center" vertical="center"/>
    </xf>
    <xf numFmtId="0" fontId="82" fillId="14" borderId="36" applyAlignment="1" pivotButton="0" quotePrefix="0" xfId="0">
      <alignment horizontal="center" vertical="center" wrapText="1"/>
    </xf>
    <xf numFmtId="0" fontId="69" fillId="14" borderId="36" applyAlignment="1" pivotButton="0" quotePrefix="0" xfId="0">
      <alignment horizontal="center" vertical="center" wrapText="1"/>
    </xf>
    <xf numFmtId="0" fontId="25" fillId="0" borderId="49" applyAlignment="1" pivotButton="0" quotePrefix="0" xfId="0">
      <alignment horizontal="center"/>
    </xf>
    <xf numFmtId="0" fontId="25" fillId="0" borderId="51" applyAlignment="1" pivotButton="0" quotePrefix="0" xfId="0">
      <alignment horizontal="center"/>
    </xf>
    <xf numFmtId="0" fontId="25" fillId="0" borderId="66" applyAlignment="1" pivotButton="0" quotePrefix="0" xfId="0">
      <alignment horizontal="center"/>
    </xf>
    <xf numFmtId="0" fontId="42" fillId="0" borderId="0" applyAlignment="1" pivotButton="0" quotePrefix="0" xfId="0">
      <alignment vertical="center"/>
    </xf>
    <xf numFmtId="9" fontId="0" fillId="0" borderId="0" applyAlignment="1" pivotButton="0" quotePrefix="0" xfId="2">
      <alignment horizontal="center"/>
    </xf>
    <xf numFmtId="0" fontId="15" fillId="0" borderId="70" applyAlignment="1" pivotButton="0" quotePrefix="0" xfId="0">
      <alignment horizontal="center" vertical="center" wrapText="1"/>
    </xf>
    <xf numFmtId="0" fontId="26" fillId="0" borderId="53" applyAlignment="1" pivotButton="0" quotePrefix="0" xfId="0">
      <alignment horizontal="left" vertical="center" wrapText="1"/>
    </xf>
    <xf numFmtId="0" fontId="15" fillId="0" borderId="71" applyAlignment="1" pivotButton="0" quotePrefix="0" xfId="0">
      <alignment horizontal="center" vertical="center" wrapText="1"/>
    </xf>
    <xf numFmtId="164" fontId="61" fillId="5" borderId="36" applyAlignment="1" pivotButton="0" quotePrefix="0" xfId="0">
      <alignment horizontal="center" vertical="center" wrapText="1"/>
    </xf>
    <xf numFmtId="164" fontId="61" fillId="5" borderId="68" applyAlignment="1" pivotButton="0" quotePrefix="0" xfId="0">
      <alignment horizontal="center" vertical="center" wrapText="1"/>
    </xf>
    <xf numFmtId="1" fontId="61" fillId="5" borderId="36" applyAlignment="1" pivotButton="0" quotePrefix="0" xfId="0">
      <alignment horizontal="center" vertical="center" wrapText="1"/>
    </xf>
    <xf numFmtId="164" fontId="61" fillId="5" borderId="49" applyAlignment="1" pivotButton="0" quotePrefix="0" xfId="0">
      <alignment horizontal="center" vertical="center" wrapText="1"/>
    </xf>
    <xf numFmtId="164" fontId="61" fillId="5" borderId="61" applyAlignment="1" pivotButton="0" quotePrefix="0" xfId="0">
      <alignment horizontal="center" vertical="center" wrapText="1"/>
    </xf>
    <xf numFmtId="164" fontId="61" fillId="0" borderId="72" applyAlignment="1" pivotButton="0" quotePrefix="0" xfId="0">
      <alignment horizontal="center" vertical="center" wrapText="1"/>
    </xf>
    <xf numFmtId="164" fontId="61" fillId="0" borderId="76" applyAlignment="1" pivotButton="0" quotePrefix="0" xfId="0">
      <alignment horizontal="center" vertical="center" wrapText="1"/>
    </xf>
    <xf numFmtId="164" fontId="4" fillId="0" borderId="72" applyAlignment="1" pivotButton="0" quotePrefix="0" xfId="0">
      <alignment horizontal="center" vertical="center" wrapText="1"/>
    </xf>
    <xf numFmtId="164" fontId="61" fillId="0" borderId="78" applyAlignment="1" pivotButton="0" quotePrefix="0" xfId="0">
      <alignment horizontal="center" vertical="center" wrapText="1"/>
    </xf>
    <xf numFmtId="164" fontId="61" fillId="0" borderId="79" applyAlignment="1" pivotButton="0" quotePrefix="0" xfId="0">
      <alignment horizontal="center" vertical="center" wrapText="1"/>
    </xf>
    <xf numFmtId="0" fontId="0" fillId="0" borderId="72" pivotButton="0" quotePrefix="0" xfId="0"/>
    <xf numFmtId="0" fontId="15" fillId="0" borderId="82" applyAlignment="1" pivotButton="0" quotePrefix="0" xfId="0">
      <alignment horizontal="center" vertical="center" wrapText="1"/>
    </xf>
    <xf numFmtId="0" fontId="15" fillId="0" borderId="84" applyAlignment="1" pivotButton="0" quotePrefix="0" xfId="0">
      <alignment horizontal="center" vertical="center" wrapText="1"/>
    </xf>
    <xf numFmtId="0" fontId="26" fillId="0" borderId="81" applyAlignment="1" pivotButton="0" quotePrefix="0" xfId="0">
      <alignment horizontal="left" vertical="center" wrapText="1"/>
    </xf>
    <xf numFmtId="0" fontId="78" fillId="0" borderId="0" applyAlignment="1" pivotButton="0" quotePrefix="0" xfId="0">
      <alignment vertical="center"/>
    </xf>
    <xf numFmtId="0" fontId="85" fillId="0" borderId="0" applyAlignment="1" pivotButton="0" quotePrefix="0" xfId="0">
      <alignment vertical="center"/>
    </xf>
    <xf numFmtId="0" fontId="14" fillId="23" borderId="86" applyAlignment="1" pivotButton="0" quotePrefix="0" xfId="0">
      <alignment horizontal="center" vertical="center" wrapText="1"/>
    </xf>
    <xf numFmtId="0" fontId="15" fillId="0" borderId="81" applyAlignment="1" pivotButton="0" quotePrefix="0" xfId="0">
      <alignment horizontal="left" vertical="center" wrapText="1"/>
    </xf>
    <xf numFmtId="0" fontId="15" fillId="0" borderId="81" applyAlignment="1" pivotButton="0" quotePrefix="0" xfId="0">
      <alignment horizontal="center" vertical="center" wrapText="1"/>
    </xf>
    <xf numFmtId="0" fontId="6" fillId="20" borderId="75" applyAlignment="1" pivotButton="0" quotePrefix="0" xfId="0">
      <alignment horizontal="left" vertical="center" wrapText="1"/>
    </xf>
    <xf numFmtId="0" fontId="15" fillId="22" borderId="76" applyAlignment="1" pivotButton="0" quotePrefix="0" xfId="0">
      <alignment vertical="center" wrapText="1"/>
    </xf>
    <xf numFmtId="0" fontId="17" fillId="0" borderId="72" applyAlignment="1" pivotButton="0" quotePrefix="0" xfId="0">
      <alignment horizontal="center" vertical="center" wrapText="1"/>
    </xf>
    <xf numFmtId="0" fontId="71" fillId="0" borderId="0" applyAlignment="1" pivotButton="0" quotePrefix="0" xfId="0">
      <alignment horizontal="left"/>
    </xf>
    <xf numFmtId="1" fontId="4" fillId="5" borderId="36" applyAlignment="1" pivotButton="0" quotePrefix="0" xfId="0">
      <alignment horizontal="center" vertical="center" wrapText="1"/>
    </xf>
    <xf numFmtId="1" fontId="4" fillId="5" borderId="68" applyAlignment="1" pivotButton="0" quotePrefix="0" xfId="0">
      <alignment horizontal="center" vertical="center" wrapText="1"/>
    </xf>
    <xf numFmtId="0" fontId="6" fillId="14" borderId="75" applyAlignment="1" pivotButton="0" quotePrefix="0" xfId="0">
      <alignment horizontal="left" vertical="center" wrapText="1"/>
    </xf>
    <xf numFmtId="164" fontId="6" fillId="14" borderId="72" applyAlignment="1" pivotButton="0" quotePrefix="0" xfId="0">
      <alignment horizontal="center" vertical="center" wrapText="1"/>
    </xf>
    <xf numFmtId="0" fontId="6" fillId="14" borderId="77" applyAlignment="1" pivotButton="0" quotePrefix="0" xfId="0">
      <alignment horizontal="left" vertical="center" wrapText="1"/>
    </xf>
    <xf numFmtId="0" fontId="6" fillId="14" borderId="78" applyAlignment="1" pivotButton="0" quotePrefix="0" xfId="0">
      <alignment horizontal="center" vertical="center" wrapText="1"/>
    </xf>
    <xf numFmtId="164" fontId="6" fillId="14" borderId="78" applyAlignment="1" pivotButton="0" quotePrefix="0" xfId="0">
      <alignment horizontal="center" vertical="center" wrapText="1"/>
    </xf>
    <xf numFmtId="0" fontId="71" fillId="0" borderId="0" applyAlignment="1" pivotButton="0" quotePrefix="0" xfId="0">
      <alignment vertical="center"/>
    </xf>
    <xf numFmtId="9" fontId="4" fillId="0" borderId="72" applyAlignment="1" pivotButton="0" quotePrefix="0" xfId="2">
      <alignment horizontal="center" vertical="top"/>
    </xf>
    <xf numFmtId="0" fontId="6" fillId="5" borderId="72" applyAlignment="1" pivotButton="0" quotePrefix="0" xfId="0">
      <alignment horizontal="right" vertical="center" wrapText="1"/>
    </xf>
    <xf numFmtId="0" fontId="6" fillId="14" borderId="72" applyAlignment="1" pivotButton="0" quotePrefix="0" xfId="0">
      <alignment vertical="center" wrapText="1"/>
    </xf>
    <xf numFmtId="49" fontId="8" fillId="0" borderId="0" applyAlignment="1" pivotButton="0" quotePrefix="0" xfId="0">
      <alignment horizontal="justify" vertical="top" wrapText="1"/>
    </xf>
    <xf numFmtId="0" fontId="8" fillId="0" borderId="0" applyAlignment="1" pivotButton="0" quotePrefix="0" xfId="0">
      <alignment vertical="center" wrapText="1"/>
    </xf>
    <xf numFmtId="0" fontId="8" fillId="0" borderId="0" applyAlignment="1" pivotButton="0" quotePrefix="0" xfId="0">
      <alignment horizontal="justify" wrapText="1"/>
    </xf>
    <xf numFmtId="49" fontId="71" fillId="0" borderId="0" applyAlignment="1" pivotButton="0" quotePrefix="0" xfId="0">
      <alignment vertical="center"/>
    </xf>
    <xf numFmtId="0" fontId="87" fillId="0" borderId="0" applyAlignment="1" pivotButton="0" quotePrefix="0" xfId="0">
      <alignment vertical="top"/>
    </xf>
    <xf numFmtId="0" fontId="16" fillId="10" borderId="0" applyAlignment="1" pivotButton="0" quotePrefix="0" xfId="0">
      <alignment horizontal="center" vertical="center" wrapText="1"/>
    </xf>
    <xf numFmtId="0" fontId="87" fillId="0" borderId="0" pivotButton="0" quotePrefix="0" xfId="0"/>
    <xf numFmtId="0" fontId="15" fillId="22" borderId="90" applyAlignment="1" pivotButton="0" quotePrefix="0" xfId="0">
      <alignment horizontal="center" vertical="center" wrapText="1"/>
    </xf>
    <xf numFmtId="0" fontId="15" fillId="22" borderId="94" applyAlignment="1" pivotButton="0" quotePrefix="0" xfId="0">
      <alignment horizontal="center" vertical="center" wrapText="1"/>
    </xf>
    <xf numFmtId="0" fontId="15" fillId="22" borderId="95" applyAlignment="1" pivotButton="0" quotePrefix="0" xfId="0">
      <alignment horizontal="center" vertical="center" wrapText="1"/>
    </xf>
    <xf numFmtId="0" fontId="6" fillId="3" borderId="72" applyAlignment="1" pivotButton="0" quotePrefix="0" xfId="0">
      <alignment horizontal="right" vertical="center" wrapText="1"/>
    </xf>
    <xf numFmtId="0" fontId="15" fillId="22" borderId="84" applyAlignment="1" pivotButton="0" quotePrefix="0" xfId="0">
      <alignment horizontal="center" vertical="center" wrapText="1"/>
    </xf>
    <xf numFmtId="0" fontId="15" fillId="22" borderId="82" applyAlignment="1" pivotButton="0" quotePrefix="0" xfId="0">
      <alignment horizontal="center" vertical="center" wrapText="1"/>
    </xf>
    <xf numFmtId="0" fontId="26" fillId="0" borderId="72" applyAlignment="1" pivotButton="0" quotePrefix="0" xfId="0">
      <alignment horizontal="center"/>
    </xf>
    <xf numFmtId="0" fontId="4" fillId="0" borderId="72" applyAlignment="1" pivotButton="0" quotePrefix="0" xfId="0">
      <alignment horizontal="center"/>
    </xf>
    <xf numFmtId="0" fontId="26" fillId="0" borderId="72" applyAlignment="1" pivotButton="0" quotePrefix="0" xfId="0">
      <alignment horizontal="center" vertical="center"/>
    </xf>
    <xf numFmtId="0" fontId="17" fillId="0" borderId="72" applyAlignment="1" pivotButton="0" quotePrefix="0" xfId="0">
      <alignment horizontal="right" vertical="center" wrapText="1"/>
    </xf>
    <xf numFmtId="0" fontId="2" fillId="5" borderId="72" applyAlignment="1" pivotButton="0" quotePrefix="0" xfId="0">
      <alignment vertical="center" wrapText="1"/>
    </xf>
    <xf numFmtId="0" fontId="22" fillId="5" borderId="0" applyAlignment="1" pivotButton="0" quotePrefix="0" xfId="0">
      <alignment horizontal="center" vertical="center" wrapText="1"/>
    </xf>
    <xf numFmtId="0" fontId="26" fillId="22" borderId="73" applyAlignment="1" pivotButton="0" quotePrefix="0" xfId="0">
      <alignment horizontal="center" vertical="center" wrapText="1"/>
    </xf>
    <xf numFmtId="0" fontId="26" fillId="22" borderId="94" applyAlignment="1" pivotButton="0" quotePrefix="0" xfId="0">
      <alignment horizontal="center" vertical="center" wrapText="1"/>
    </xf>
    <xf numFmtId="0" fontId="22" fillId="14" borderId="72" applyAlignment="1" pivotButton="0" quotePrefix="0" xfId="0">
      <alignment horizontal="left" vertical="center" wrapText="1"/>
    </xf>
    <xf numFmtId="0" fontId="17" fillId="0" borderId="72" applyAlignment="1" pivotButton="0" quotePrefix="0" xfId="0">
      <alignment horizontal="left" vertical="center" wrapText="1"/>
    </xf>
    <xf numFmtId="0" fontId="22" fillId="0" borderId="72" applyAlignment="1" pivotButton="0" quotePrefix="0" xfId="0">
      <alignment horizontal="left" vertical="center" wrapText="1"/>
    </xf>
    <xf numFmtId="0" fontId="26" fillId="22" borderId="93" applyAlignment="1" pivotButton="0" quotePrefix="0" xfId="0">
      <alignment horizontal="center" vertical="center" wrapText="1"/>
    </xf>
    <xf numFmtId="0" fontId="4" fillId="5" borderId="72" applyAlignment="1" pivotButton="0" quotePrefix="0" xfId="0">
      <alignment horizontal="right" vertical="center" wrapText="1"/>
    </xf>
    <xf numFmtId="0" fontId="71" fillId="0" borderId="0" applyAlignment="1" pivotButton="0" quotePrefix="0" xfId="0">
      <alignment vertical="center" wrapText="1"/>
    </xf>
    <xf numFmtId="0" fontId="26" fillId="22" borderId="96" applyAlignment="1" pivotButton="0" quotePrefix="0" xfId="0">
      <alignment horizontal="center" vertical="center" wrapText="1"/>
    </xf>
    <xf numFmtId="0" fontId="26" fillId="22" borderId="95" applyAlignment="1" pivotButton="0" quotePrefix="0" xfId="0">
      <alignment horizontal="center" vertical="center" wrapText="1"/>
    </xf>
    <xf numFmtId="0" fontId="89" fillId="0" borderId="0" pivotButton="0" quotePrefix="0" xfId="0"/>
    <xf numFmtId="0" fontId="26" fillId="22" borderId="82" applyAlignment="1" pivotButton="0" quotePrefix="0" xfId="0">
      <alignment horizontal="center" vertical="center" wrapText="1"/>
    </xf>
    <xf numFmtId="0" fontId="15" fillId="22" borderId="96" applyAlignment="1" pivotButton="0" quotePrefix="0" xfId="0">
      <alignment horizontal="center" vertical="center" wrapText="1"/>
    </xf>
    <xf numFmtId="0" fontId="15" fillId="22" borderId="73" applyAlignment="1" pivotButton="0" quotePrefix="0" xfId="0">
      <alignment horizontal="center" vertical="center" wrapText="1"/>
    </xf>
    <xf numFmtId="49" fontId="6" fillId="5" borderId="72" applyAlignment="1" pivotButton="0" quotePrefix="0" xfId="0">
      <alignment horizontal="left" vertical="center" wrapText="1"/>
    </xf>
    <xf numFmtId="3" fontId="4" fillId="0" borderId="72" applyAlignment="1" pivotButton="0" quotePrefix="0" xfId="0">
      <alignment horizontal="center" vertical="center" wrapText="1"/>
    </xf>
    <xf numFmtId="0" fontId="14" fillId="22" borderId="74" applyAlignment="1" pivotButton="0" quotePrefix="0" xfId="0">
      <alignment horizontal="left" vertical="center" wrapText="1"/>
    </xf>
    <xf numFmtId="0" fontId="15" fillId="22" borderId="87" applyAlignment="1" pivotButton="0" quotePrefix="0" xfId="0">
      <alignment horizontal="center" vertical="center" wrapText="1"/>
    </xf>
    <xf numFmtId="0" fontId="14" fillId="22" borderId="74" applyAlignment="1" pivotButton="0" quotePrefix="0" xfId="0">
      <alignment horizontal="right" vertical="center" wrapText="1"/>
    </xf>
    <xf numFmtId="0" fontId="14" fillId="22" borderId="84" applyAlignment="1" pivotButton="0" quotePrefix="0" xfId="0">
      <alignment horizontal="right" vertical="center" wrapText="1"/>
    </xf>
    <xf numFmtId="49" fontId="6" fillId="5" borderId="72" applyAlignment="1" pivotButton="0" quotePrefix="0" xfId="0">
      <alignment horizontal="right" vertical="center" wrapText="1"/>
    </xf>
    <xf numFmtId="0" fontId="90" fillId="0" borderId="0" applyAlignment="1" pivotButton="0" quotePrefix="0" xfId="0">
      <alignment horizontal="right" vertical="center"/>
    </xf>
    <xf numFmtId="0" fontId="92" fillId="22" borderId="85" applyAlignment="1" pivotButton="0" quotePrefix="0" xfId="0">
      <alignment horizontal="center" vertical="center" wrapText="1"/>
    </xf>
    <xf numFmtId="0" fontId="4" fillId="3" borderId="72" applyAlignment="1" pivotButton="0" quotePrefix="0" xfId="0">
      <alignment horizontal="right" vertical="center" wrapText="1"/>
    </xf>
    <xf numFmtId="1" fontId="61" fillId="5" borderId="72" applyAlignment="1" pivotButton="0" quotePrefix="0" xfId="0">
      <alignment horizontal="center" vertical="center" wrapText="1"/>
    </xf>
    <xf numFmtId="0" fontId="17" fillId="5" borderId="72" applyAlignment="1" pivotButton="0" quotePrefix="0" xfId="0">
      <alignment horizontal="center" vertical="center" wrapText="1"/>
    </xf>
    <xf numFmtId="1" fontId="4" fillId="5" borderId="72" applyAlignment="1" pivotButton="0" quotePrefix="0" xfId="0">
      <alignment horizontal="center" vertical="center" wrapText="1"/>
    </xf>
    <xf numFmtId="0" fontId="71" fillId="3" borderId="78" applyAlignment="1" pivotButton="0" quotePrefix="0" xfId="0">
      <alignment horizontal="center" vertical="center" wrapText="1"/>
    </xf>
    <xf numFmtId="0" fontId="71" fillId="6" borderId="78" applyAlignment="1" pivotButton="0" quotePrefix="0" xfId="0">
      <alignment horizontal="center" vertical="center" wrapText="1"/>
    </xf>
    <xf numFmtId="0" fontId="15" fillId="22" borderId="85" applyAlignment="1" pivotButton="0" quotePrefix="0" xfId="0">
      <alignment vertical="center" wrapText="1"/>
    </xf>
    <xf numFmtId="0" fontId="71" fillId="3" borderId="72" applyAlignment="1" pivotButton="0" quotePrefix="0" xfId="0">
      <alignment horizontal="center" vertical="center" wrapText="1"/>
    </xf>
    <xf numFmtId="0" fontId="71" fillId="6" borderId="72" applyAlignment="1" pivotButton="0" quotePrefix="0" xfId="0">
      <alignment horizontal="center" vertical="center" wrapText="1"/>
    </xf>
    <xf numFmtId="0" fontId="71" fillId="7" borderId="72" applyAlignment="1" pivotButton="0" quotePrefix="0" xfId="0">
      <alignment horizontal="center" vertical="center" wrapText="1"/>
    </xf>
    <xf numFmtId="0" fontId="26" fillId="22" borderId="76" applyAlignment="1" pivotButton="0" quotePrefix="0" xfId="0">
      <alignment vertical="center" wrapText="1"/>
    </xf>
    <xf numFmtId="0" fontId="4" fillId="5" borderId="72" applyAlignment="1" pivotButton="0" quotePrefix="0" xfId="0">
      <alignment vertical="center" wrapText="1"/>
    </xf>
    <xf numFmtId="10" fontId="4" fillId="0" borderId="72" applyAlignment="1" pivotButton="0" quotePrefix="0" xfId="0">
      <alignment horizontal="center" vertical="center" wrapText="1"/>
    </xf>
    <xf numFmtId="0" fontId="4" fillId="3" borderId="72" applyAlignment="1" pivotButton="0" quotePrefix="0" xfId="0">
      <alignment horizontal="left" vertical="center" wrapText="1"/>
    </xf>
    <xf numFmtId="0" fontId="15" fillId="0" borderId="0" applyAlignment="1" pivotButton="0" quotePrefix="0" xfId="0">
      <alignment horizontal="center" vertical="center" wrapText="1"/>
    </xf>
    <xf numFmtId="0" fontId="88" fillId="0" borderId="0" applyAlignment="1" pivotButton="0" quotePrefix="0" xfId="0">
      <alignment horizontal="left" vertical="center"/>
    </xf>
    <xf numFmtId="0" fontId="15" fillId="22" borderId="76" applyAlignment="1" pivotButton="0" quotePrefix="0" xfId="0">
      <alignment horizontal="right" vertical="center" wrapText="1"/>
    </xf>
    <xf numFmtId="0" fontId="6" fillId="3" borderId="72" applyAlignment="1" pivotButton="0" quotePrefix="0" xfId="0">
      <alignment horizontal="center" vertical="center" wrapText="1"/>
    </xf>
    <xf numFmtId="164" fontId="6" fillId="0" borderId="72" applyAlignment="1" pivotButton="0" quotePrefix="0" xfId="0">
      <alignment horizontal="center" vertical="center" wrapText="1"/>
    </xf>
    <xf numFmtId="164" fontId="4" fillId="0" borderId="72" applyAlignment="1" pivotButton="0" quotePrefix="0" xfId="0">
      <alignment horizontal="right" vertical="center" wrapText="1"/>
    </xf>
    <xf numFmtId="0" fontId="4" fillId="20" borderId="72" applyAlignment="1" pivotButton="0" quotePrefix="0" xfId="0">
      <alignment horizontal="right" vertical="center" wrapText="1"/>
    </xf>
    <xf numFmtId="0" fontId="4" fillId="21" borderId="72" applyAlignment="1" pivotButton="0" quotePrefix="0" xfId="0">
      <alignment horizontal="right" vertical="center" wrapText="1"/>
    </xf>
    <xf numFmtId="0" fontId="15" fillId="22" borderId="100" applyAlignment="1" pivotButton="0" quotePrefix="0" xfId="0">
      <alignment horizontal="center" vertical="center" wrapText="1"/>
    </xf>
    <xf numFmtId="0" fontId="15" fillId="22" borderId="101" applyAlignment="1" pivotButton="0" quotePrefix="0" xfId="0">
      <alignment horizontal="center" vertical="center" wrapText="1"/>
    </xf>
    <xf numFmtId="0" fontId="15" fillId="22" borderId="102" applyAlignment="1" pivotButton="0" quotePrefix="0" xfId="0">
      <alignment horizontal="center" vertical="center" wrapText="1"/>
    </xf>
    <xf numFmtId="0" fontId="6" fillId="22" borderId="102" applyAlignment="1" pivotButton="0" quotePrefix="0" xfId="0">
      <alignment horizontal="center" vertical="center" wrapText="1"/>
    </xf>
    <xf numFmtId="10" fontId="4" fillId="5" borderId="72" applyAlignment="1" pivotButton="0" quotePrefix="0" xfId="0">
      <alignment horizontal="center" vertical="center" wrapText="1"/>
    </xf>
    <xf numFmtId="0" fontId="4" fillId="0" borderId="72" applyAlignment="1" pivotButton="0" quotePrefix="0" xfId="0">
      <alignment horizontal="right" vertical="center" wrapText="1"/>
    </xf>
    <xf numFmtId="0" fontId="26" fillId="26" borderId="83" applyAlignment="1" pivotButton="0" quotePrefix="0" xfId="0">
      <alignment horizontal="center" vertical="center"/>
    </xf>
    <xf numFmtId="0" fontId="26" fillId="26" borderId="85" applyAlignment="1" pivotButton="0" quotePrefix="0" xfId="0">
      <alignment horizontal="center" vertical="center"/>
    </xf>
    <xf numFmtId="10" fontId="4" fillId="5" borderId="72" applyAlignment="1" pivotButton="0" quotePrefix="0" xfId="0">
      <alignment horizontal="right" vertical="center"/>
    </xf>
    <xf numFmtId="0" fontId="26" fillId="26" borderId="76" applyAlignment="1" pivotButton="0" quotePrefix="0" xfId="0">
      <alignment horizontal="left" vertical="center"/>
    </xf>
    <xf numFmtId="164" fontId="6" fillId="0" borderId="72" applyAlignment="1" pivotButton="0" quotePrefix="0" xfId="0">
      <alignment horizontal="right" vertical="center" wrapText="1"/>
    </xf>
    <xf numFmtId="0" fontId="14" fillId="22" borderId="85" applyAlignment="1" pivotButton="0" quotePrefix="0" xfId="0">
      <alignment horizontal="left" vertical="center" wrapText="1"/>
    </xf>
    <xf numFmtId="0" fontId="4" fillId="0" borderId="72" applyAlignment="1" pivotButton="0" quotePrefix="0" xfId="0">
      <alignment horizontal="left" vertical="center" wrapText="1"/>
    </xf>
    <xf numFmtId="0" fontId="7" fillId="22" borderId="101" applyAlignment="1" pivotButton="0" quotePrefix="0" xfId="0">
      <alignment horizontal="left" vertical="center" wrapText="1"/>
    </xf>
    <xf numFmtId="0" fontId="7" fillId="22" borderId="102" applyAlignment="1" pivotButton="0" quotePrefix="0" xfId="0">
      <alignment horizontal="left" vertical="center" wrapText="1"/>
    </xf>
    <xf numFmtId="0" fontId="17" fillId="22" borderId="101" applyAlignment="1" pivotButton="0" quotePrefix="0" xfId="0">
      <alignment horizontal="left" vertical="center" wrapText="1"/>
    </xf>
    <xf numFmtId="0" fontId="17" fillId="22" borderId="102" applyAlignment="1" pivotButton="0" quotePrefix="0" xfId="0">
      <alignment horizontal="left" vertical="center" wrapText="1"/>
    </xf>
    <xf numFmtId="0" fontId="5" fillId="5" borderId="0" applyAlignment="1" pivotButton="0" quotePrefix="0" xfId="0">
      <alignment vertical="center" wrapText="1"/>
    </xf>
    <xf numFmtId="0" fontId="4" fillId="5" borderId="48" applyAlignment="1" pivotButton="0" quotePrefix="0" xfId="0">
      <alignment horizontal="left" vertical="center" wrapText="1"/>
    </xf>
    <xf numFmtId="0" fontId="4" fillId="5" borderId="62" applyAlignment="1" pivotButton="0" quotePrefix="0" xfId="0">
      <alignment horizontal="left" vertical="center" wrapText="1"/>
    </xf>
    <xf numFmtId="0" fontId="4" fillId="5" borderId="75" applyAlignment="1" pivotButton="0" quotePrefix="0" xfId="0">
      <alignment horizontal="left" vertical="center" wrapText="1"/>
    </xf>
    <xf numFmtId="0" fontId="4" fillId="5" borderId="77" applyAlignment="1" pivotButton="0" quotePrefix="0" xfId="0">
      <alignment horizontal="left" vertical="center" wrapText="1"/>
    </xf>
    <xf numFmtId="0" fontId="26" fillId="22" borderId="68" applyAlignment="1" pivotButton="0" quotePrefix="0" xfId="0">
      <alignment horizontal="center" vertical="center" wrapText="1"/>
    </xf>
    <xf numFmtId="0" fontId="26" fillId="22" borderId="103" applyAlignment="1" pivotButton="0" quotePrefix="0" xfId="0">
      <alignment horizontal="center" vertical="center" wrapText="1"/>
    </xf>
    <xf numFmtId="0" fontId="26" fillId="22" borderId="104" applyAlignment="1" pivotButton="0" quotePrefix="0" xfId="0">
      <alignment horizontal="center" vertical="center" wrapText="1"/>
    </xf>
    <xf numFmtId="0" fontId="26" fillId="22" borderId="74" applyAlignment="1" pivotButton="0" quotePrefix="0" xfId="0">
      <alignment vertical="center" wrapText="1"/>
    </xf>
    <xf numFmtId="0" fontId="17" fillId="22" borderId="105" applyAlignment="1" pivotButton="0" quotePrefix="0" xfId="0">
      <alignment horizontal="left" vertical="center" wrapText="1"/>
    </xf>
    <xf numFmtId="0" fontId="17" fillId="22" borderId="106" applyAlignment="1" pivotButton="0" quotePrefix="0" xfId="0">
      <alignment horizontal="left" vertical="center" wrapText="1"/>
    </xf>
    <xf numFmtId="0" fontId="63" fillId="0" borderId="0" pivotButton="0" quotePrefix="0" xfId="0"/>
    <xf numFmtId="0" fontId="95" fillId="0" borderId="0" pivotButton="0" quotePrefix="0" xfId="0"/>
    <xf numFmtId="0" fontId="95" fillId="0" borderId="0" applyAlignment="1" pivotButton="0" quotePrefix="0" xfId="0">
      <alignment horizontal="left"/>
    </xf>
    <xf numFmtId="43" fontId="95" fillId="0" borderId="0" pivotButton="0" quotePrefix="0" xfId="15"/>
    <xf numFmtId="0" fontId="95" fillId="0" borderId="0" applyAlignment="1" pivotButton="0" quotePrefix="0" xfId="0">
      <alignment horizontal="right"/>
    </xf>
    <xf numFmtId="39" fontId="95" fillId="0" borderId="0" pivotButton="0" quotePrefix="0" xfId="15"/>
    <xf numFmtId="0" fontId="97" fillId="5" borderId="107" pivotButton="0" quotePrefix="0" xfId="0"/>
    <xf numFmtId="43" fontId="97" fillId="5" borderId="107" pivotButton="0" quotePrefix="0" xfId="15"/>
    <xf numFmtId="37" fontId="96" fillId="5" borderId="0" pivotButton="0" quotePrefix="0" xfId="15"/>
    <xf numFmtId="0" fontId="99" fillId="0" borderId="0" applyAlignment="1" pivotButton="0" quotePrefix="0" xfId="0">
      <alignment horizontal="right"/>
    </xf>
    <xf numFmtId="0" fontId="12" fillId="5" borderId="107" applyAlignment="1" pivotButton="0" quotePrefix="0" xfId="0">
      <alignment horizontal="left"/>
    </xf>
    <xf numFmtId="39" fontId="96" fillId="5" borderId="0" pivotButton="0" quotePrefix="0" xfId="15"/>
    <xf numFmtId="0" fontId="12" fillId="0" borderId="0" applyAlignment="1" pivotButton="0" quotePrefix="0" xfId="0">
      <alignment horizontal="left"/>
    </xf>
    <xf numFmtId="0" fontId="94" fillId="0" borderId="0" applyAlignment="1" pivotButton="0" quotePrefix="0" xfId="0">
      <alignment horizontal="left"/>
    </xf>
    <xf numFmtId="43" fontId="97" fillId="0" borderId="0" pivotButton="0" quotePrefix="0" xfId="15"/>
    <xf numFmtId="37" fontId="95" fillId="0" borderId="0" pivotButton="0" quotePrefix="0" xfId="15"/>
    <xf numFmtId="0" fontId="18" fillId="0" borderId="0" applyAlignment="1" pivotButton="0" quotePrefix="0" xfId="0">
      <alignment horizontal="left"/>
    </xf>
    <xf numFmtId="0" fontId="98" fillId="0" borderId="0" applyAlignment="1" pivotButton="0" quotePrefix="0" xfId="0">
      <alignment horizontal="left"/>
    </xf>
    <xf numFmtId="10" fontId="9" fillId="0" borderId="0" pivotButton="0" quotePrefix="0" xfId="15"/>
    <xf numFmtId="43" fontId="9" fillId="0" borderId="0" pivotButton="0" quotePrefix="0" xfId="15"/>
    <xf numFmtId="39" fontId="9" fillId="5" borderId="0" pivotButton="0" quotePrefix="0" xfId="15"/>
    <xf numFmtId="37" fontId="9" fillId="5" borderId="0" pivotButton="0" quotePrefix="0" xfId="15"/>
    <xf numFmtId="39" fontId="96" fillId="0" borderId="0" pivotButton="0" quotePrefix="0" xfId="0"/>
    <xf numFmtId="37" fontId="95" fillId="0" borderId="0" pivotButton="0" quotePrefix="0" xfId="0"/>
    <xf numFmtId="39" fontId="9" fillId="0" borderId="0" pivotButton="0" quotePrefix="0" xfId="15"/>
    <xf numFmtId="39" fontId="100" fillId="0" borderId="0" pivotButton="0" quotePrefix="0" xfId="0"/>
    <xf numFmtId="9" fontId="8" fillId="0" borderId="110" pivotButton="0" quotePrefix="0" xfId="0"/>
    <xf numFmtId="39" fontId="18" fillId="0" borderId="0" pivotButton="0" quotePrefix="0" xfId="0"/>
    <xf numFmtId="0" fontId="8" fillId="5" borderId="0" applyAlignment="1" pivotButton="0" quotePrefix="0" xfId="0">
      <alignment horizontal="left" vertical="center" wrapText="1"/>
    </xf>
    <xf numFmtId="0" fontId="101" fillId="0" borderId="0" applyAlignment="1" pivotButton="0" quotePrefix="0" xfId="0">
      <alignment horizontal="right"/>
    </xf>
    <xf numFmtId="0" fontId="8" fillId="0" borderId="0" applyAlignment="1" pivotButton="0" quotePrefix="0" xfId="0">
      <alignment horizontal="right"/>
    </xf>
    <xf numFmtId="0" fontId="102" fillId="0" borderId="0" applyAlignment="1" pivotButton="0" quotePrefix="0" xfId="0">
      <alignment horizontal="left"/>
    </xf>
    <xf numFmtId="10" fontId="8" fillId="0" borderId="0" pivotButton="0" quotePrefix="0" xfId="15"/>
    <xf numFmtId="39" fontId="8" fillId="0" borderId="0" pivotButton="0" quotePrefix="0" xfId="15"/>
    <xf numFmtId="43" fontId="8" fillId="0" borderId="0" pivotButton="0" quotePrefix="0" xfId="15"/>
    <xf numFmtId="39" fontId="8" fillId="5" borderId="0" pivotButton="0" quotePrefix="0" xfId="15"/>
    <xf numFmtId="0" fontId="71" fillId="0" borderId="0" pivotButton="0" quotePrefix="0" xfId="0"/>
    <xf numFmtId="0" fontId="8" fillId="0" borderId="110" pivotButton="0" quotePrefix="0" xfId="0"/>
    <xf numFmtId="0" fontId="71" fillId="0" borderId="110" applyAlignment="1" pivotButton="0" quotePrefix="0" xfId="0">
      <alignment horizontal="left"/>
    </xf>
    <xf numFmtId="43" fontId="71" fillId="0" borderId="110" pivotButton="0" quotePrefix="0" xfId="15"/>
    <xf numFmtId="0" fontId="8" fillId="0" borderId="111" pivotButton="0" quotePrefix="0" xfId="0"/>
    <xf numFmtId="0" fontId="8" fillId="0" borderId="107" pivotButton="0" quotePrefix="0" xfId="0"/>
    <xf numFmtId="0" fontId="71" fillId="0" borderId="107" pivotButton="0" quotePrefix="0" xfId="0"/>
    <xf numFmtId="0" fontId="8" fillId="0" borderId="34" pivotButton="0" quotePrefix="0" xfId="0"/>
    <xf numFmtId="0" fontId="8" fillId="0" borderId="0" pivotButton="0" quotePrefix="0" xfId="0"/>
    <xf numFmtId="0" fontId="8" fillId="0" borderId="113" pivotButton="0" quotePrefix="0" xfId="0"/>
    <xf numFmtId="43" fontId="103" fillId="0" borderId="110" pivotButton="0" quotePrefix="0" xfId="15"/>
    <xf numFmtId="0" fontId="71" fillId="0" borderId="110" pivotButton="0" quotePrefix="0" xfId="0"/>
    <xf numFmtId="9" fontId="8" fillId="0" borderId="110" applyAlignment="1" pivotButton="0" quotePrefix="0" xfId="0">
      <alignment wrapText="1"/>
    </xf>
    <xf numFmtId="0" fontId="62" fillId="5" borderId="107" applyAlignment="1" pivotButton="0" quotePrefix="0" xfId="0">
      <alignment horizontal="left"/>
    </xf>
    <xf numFmtId="0" fontId="62" fillId="0" borderId="107" pivotButton="0" quotePrefix="0" xfId="0"/>
    <xf numFmtId="0" fontId="62" fillId="5" borderId="107" pivotButton="0" quotePrefix="0" xfId="0"/>
    <xf numFmtId="43" fontId="62" fillId="5" borderId="107" pivotButton="0" quotePrefix="0" xfId="15"/>
    <xf numFmtId="37" fontId="62" fillId="5" borderId="107" pivotButton="0" quotePrefix="0" xfId="15"/>
    <xf numFmtId="0" fontId="104" fillId="0" borderId="107" pivotButton="0" quotePrefix="0" xfId="0"/>
    <xf numFmtId="0" fontId="62" fillId="0" borderId="109" applyAlignment="1" pivotButton="0" quotePrefix="0" xfId="0">
      <alignment horizontal="left"/>
    </xf>
    <xf numFmtId="43" fontId="62" fillId="0" borderId="109" pivotButton="0" quotePrefix="0" xfId="15"/>
    <xf numFmtId="0" fontId="62" fillId="0" borderId="0" pivotButton="0" quotePrefix="0" xfId="0"/>
    <xf numFmtId="0" fontId="104" fillId="0" borderId="0" pivotButton="0" quotePrefix="0" xfId="0"/>
    <xf numFmtId="39" fontId="62" fillId="0" borderId="0" pivotButton="0" quotePrefix="0" xfId="0"/>
    <xf numFmtId="0" fontId="62" fillId="0" borderId="34" pivotButton="0" quotePrefix="0" xfId="0"/>
    <xf numFmtId="43" fontId="104" fillId="0" borderId="0" pivotButton="0" quotePrefix="0" xfId="15"/>
    <xf numFmtId="0" fontId="62" fillId="0" borderId="115" pivotButton="0" quotePrefix="0" xfId="0"/>
    <xf numFmtId="0" fontId="104" fillId="0" borderId="109" pivotButton="0" quotePrefix="0" xfId="0"/>
    <xf numFmtId="0" fontId="62" fillId="0" borderId="109" pivotButton="0" quotePrefix="0" xfId="0"/>
    <xf numFmtId="9" fontId="104" fillId="0" borderId="109" pivotButton="0" quotePrefix="0" xfId="0"/>
    <xf numFmtId="9" fontId="61" fillId="5" borderId="72" applyAlignment="1" pivotButton="0" quotePrefix="0" xfId="2">
      <alignment horizontal="center" vertical="center" wrapText="1"/>
    </xf>
    <xf numFmtId="10" fontId="4" fillId="0" borderId="72" applyAlignment="1" pivotButton="0" quotePrefix="0" xfId="2">
      <alignment horizontal="right" vertical="center" wrapText="1"/>
    </xf>
    <xf numFmtId="0" fontId="6" fillId="0" borderId="72" applyAlignment="1" pivotButton="0" quotePrefix="0" xfId="0">
      <alignment horizontal="left" vertical="center" wrapText="1"/>
    </xf>
    <xf numFmtId="164" fontId="4" fillId="0" borderId="36" applyAlignment="1" pivotButton="0" quotePrefix="0" xfId="0">
      <alignment horizontal="center" vertical="center" wrapText="1"/>
    </xf>
    <xf numFmtId="0" fontId="4" fillId="0" borderId="36" applyAlignment="1" pivotButton="0" quotePrefix="0" xfId="0">
      <alignment horizontal="right" vertical="center" wrapText="1"/>
    </xf>
    <xf numFmtId="0" fontId="6" fillId="5" borderId="72" applyAlignment="1" pivotButton="0" quotePrefix="0" xfId="0">
      <alignment horizontal="right" vertical="center"/>
    </xf>
    <xf numFmtId="0" fontId="26" fillId="22" borderId="89" applyAlignment="1" pivotButton="0" quotePrefix="0" xfId="0">
      <alignment horizontal="left" vertical="center"/>
    </xf>
    <xf numFmtId="0" fontId="4" fillId="5" borderId="72" applyAlignment="1" pivotButton="0" quotePrefix="0" xfId="0">
      <alignment vertical="center"/>
    </xf>
    <xf numFmtId="0" fontId="85" fillId="0" borderId="0" applyAlignment="1" pivotButton="0" quotePrefix="0" xfId="0">
      <alignment horizontal="left" vertical="center" indent="5"/>
    </xf>
    <xf numFmtId="0" fontId="6" fillId="5" borderId="72" applyAlignment="1" pivotButton="0" quotePrefix="0" xfId="0">
      <alignment horizontal="left" vertical="center"/>
    </xf>
    <xf numFmtId="0" fontId="4" fillId="14" borderId="76" applyAlignment="1" pivotButton="0" quotePrefix="0" xfId="0">
      <alignment vertical="center" wrapText="1"/>
    </xf>
    <xf numFmtId="0" fontId="4" fillId="14" borderId="75" applyAlignment="1" pivotButton="0" quotePrefix="0" xfId="0">
      <alignment vertical="center" wrapText="1"/>
    </xf>
    <xf numFmtId="0" fontId="4" fillId="14" borderId="118" applyAlignment="1" pivotButton="0" quotePrefix="0" xfId="0">
      <alignment vertical="center" wrapText="1"/>
    </xf>
    <xf numFmtId="0" fontId="4" fillId="0" borderId="76" applyAlignment="1" pivotButton="0" quotePrefix="0" xfId="0">
      <alignment vertical="center" wrapText="1"/>
    </xf>
    <xf numFmtId="0" fontId="4" fillId="0" borderId="118" applyAlignment="1" pivotButton="0" quotePrefix="0" xfId="0">
      <alignment vertical="center" wrapText="1"/>
    </xf>
    <xf numFmtId="0" fontId="4" fillId="0" borderId="75" applyAlignment="1" pivotButton="0" quotePrefix="0" xfId="0">
      <alignment vertical="center" wrapText="1"/>
    </xf>
    <xf numFmtId="0" fontId="87" fillId="0" borderId="0" applyAlignment="1" pivotButton="0" quotePrefix="0" xfId="0">
      <alignment vertical="center"/>
    </xf>
    <xf numFmtId="0" fontId="105" fillId="0" borderId="0" applyAlignment="1" pivotButton="0" quotePrefix="0" xfId="0">
      <alignment vertical="center"/>
    </xf>
    <xf numFmtId="0" fontId="105" fillId="0" borderId="0" applyAlignment="1" pivotButton="0" quotePrefix="0" xfId="0">
      <alignment horizontal="left" vertical="center"/>
    </xf>
    <xf numFmtId="0" fontId="4" fillId="5" borderId="119" applyAlignment="1" pivotButton="0" quotePrefix="0" xfId="0">
      <alignment vertical="center" wrapText="1"/>
    </xf>
    <xf numFmtId="0" fontId="4" fillId="0" borderId="119" applyAlignment="1" pivotButton="0" quotePrefix="0" xfId="0">
      <alignment horizontal="left" vertical="center" wrapText="1"/>
    </xf>
    <xf numFmtId="0" fontId="26" fillId="22" borderId="120" applyAlignment="1" pivotButton="0" quotePrefix="0" xfId="0">
      <alignment vertical="center"/>
    </xf>
    <xf numFmtId="0" fontId="17" fillId="22" borderId="121" applyAlignment="1" pivotButton="0" quotePrefix="0" xfId="0">
      <alignment horizontal="left" vertical="center" wrapText="1"/>
    </xf>
    <xf numFmtId="0" fontId="17" fillId="22" borderId="122" applyAlignment="1" pivotButton="0" quotePrefix="0" xfId="0">
      <alignment horizontal="left" vertical="center" wrapText="1"/>
    </xf>
    <xf numFmtId="0" fontId="26" fillId="22" borderId="120" applyAlignment="1" pivotButton="0" quotePrefix="0" xfId="0">
      <alignment vertical="center" wrapText="1"/>
    </xf>
    <xf numFmtId="0" fontId="4" fillId="0" borderId="72" applyAlignment="1" pivotButton="0" quotePrefix="0" xfId="2">
      <alignment horizontal="center" vertical="center" wrapText="1"/>
    </xf>
    <xf numFmtId="0" fontId="8" fillId="5" borderId="72" applyAlignment="1" pivotButton="0" quotePrefix="0" xfId="0">
      <alignment horizontal="center" vertical="center"/>
    </xf>
    <xf numFmtId="0" fontId="4" fillId="0" borderId="72" applyAlignment="1" pivotButton="0" quotePrefix="0" xfId="0">
      <alignment vertical="center"/>
    </xf>
    <xf numFmtId="0" fontId="4" fillId="5" borderId="72" applyAlignment="1" pivotButton="0" quotePrefix="0" xfId="0">
      <alignment horizontal="right" vertical="center"/>
    </xf>
    <xf numFmtId="0" fontId="5" fillId="0" borderId="118" applyAlignment="1" pivotButton="0" quotePrefix="0" xfId="0">
      <alignment vertical="center" wrapText="1"/>
    </xf>
    <xf numFmtId="0" fontId="17" fillId="0" borderId="118" applyAlignment="1" pivotButton="0" quotePrefix="0" xfId="0">
      <alignment horizontal="left" vertical="center" wrapText="1"/>
    </xf>
    <xf numFmtId="0" fontId="6" fillId="5" borderId="72" applyAlignment="1" pivotButton="0" quotePrefix="0" xfId="0">
      <alignment horizontal="center" vertical="center"/>
    </xf>
    <xf numFmtId="0" fontId="61" fillId="0" borderId="72" applyAlignment="1" pivotButton="0" quotePrefix="0" xfId="0">
      <alignment horizontal="center" vertical="center"/>
    </xf>
    <xf numFmtId="0" fontId="6" fillId="14" borderId="72" applyAlignment="1" pivotButton="0" quotePrefix="0" xfId="0">
      <alignment horizontal="center" vertical="center"/>
    </xf>
    <xf numFmtId="10" fontId="0" fillId="0" borderId="0" pivotButton="0" quotePrefix="0" xfId="2"/>
    <xf numFmtId="10" fontId="0" fillId="0" borderId="0" pivotButton="0" quotePrefix="0" xfId="0"/>
    <xf numFmtId="0" fontId="5" fillId="0" borderId="81" applyAlignment="1" pivotButton="0" quotePrefix="0" xfId="0">
      <alignment vertical="center" wrapText="1"/>
    </xf>
    <xf numFmtId="0" fontId="17" fillId="0" borderId="81" applyAlignment="1" pivotButton="0" quotePrefix="0" xfId="0">
      <alignment horizontal="left" vertical="center" wrapText="1"/>
    </xf>
    <xf numFmtId="0" fontId="4" fillId="0" borderId="81" applyAlignment="1" pivotButton="0" quotePrefix="0" xfId="0">
      <alignment horizontal="left" vertical="center" wrapText="1"/>
    </xf>
    <xf numFmtId="0" fontId="67" fillId="0" borderId="0" applyAlignment="1" pivotButton="0" quotePrefix="0" xfId="0">
      <alignment horizontal="left" vertical="top"/>
    </xf>
    <xf numFmtId="0" fontId="75" fillId="0" borderId="0" applyAlignment="1" pivotButton="0" quotePrefix="0" xfId="0">
      <alignment vertical="top"/>
    </xf>
    <xf numFmtId="0" fontId="26" fillId="22" borderId="76" applyAlignment="1" pivotButton="0" quotePrefix="0" xfId="0">
      <alignment horizontal="left" vertical="center"/>
    </xf>
    <xf numFmtId="9" fontId="61" fillId="0" borderId="72" applyAlignment="1" pivotButton="0" quotePrefix="0" xfId="2">
      <alignment horizontal="center" vertical="center" wrapText="1"/>
    </xf>
    <xf numFmtId="10" fontId="4" fillId="20" borderId="72" applyAlignment="1" pivotButton="0" quotePrefix="0" xfId="2">
      <alignment horizontal="right" vertical="center" wrapText="1"/>
    </xf>
    <xf numFmtId="10" fontId="6" fillId="3" borderId="72" applyAlignment="1" pivotButton="0" quotePrefix="0" xfId="2">
      <alignment horizontal="right" vertical="center" wrapText="1"/>
    </xf>
    <xf numFmtId="10" fontId="6" fillId="20" borderId="72" applyAlignment="1" pivotButton="0" quotePrefix="0" xfId="2">
      <alignment horizontal="right" vertical="center" wrapText="1"/>
    </xf>
    <xf numFmtId="10" fontId="4" fillId="21" borderId="72" applyAlignment="1" pivotButton="0" quotePrefix="0" xfId="2">
      <alignment horizontal="right" vertical="center" wrapText="1"/>
    </xf>
    <xf numFmtId="10" fontId="6" fillId="21" borderId="72" applyAlignment="1" pivotButton="0" quotePrefix="0" xfId="2">
      <alignment horizontal="right" vertical="center" wrapText="1"/>
    </xf>
    <xf numFmtId="0" fontId="65" fillId="0" borderId="0" applyAlignment="1" pivotButton="0" quotePrefix="0" xfId="0">
      <alignment horizontal="justify" vertical="center"/>
    </xf>
    <xf numFmtId="10" fontId="4" fillId="0" borderId="72" applyAlignment="1" pivotButton="0" quotePrefix="0" xfId="0">
      <alignment horizontal="left" vertical="center" wrapText="1"/>
    </xf>
    <xf numFmtId="0" fontId="4" fillId="5" borderId="72" applyAlignment="1" pivotButton="0" quotePrefix="0" xfId="0">
      <alignment horizontal="center" vertical="center" wrapText="1"/>
    </xf>
    <xf numFmtId="15" fontId="65" fillId="0" borderId="0" applyAlignment="1" pivotButton="0" quotePrefix="0" xfId="0">
      <alignment horizontal="justify" vertical="center"/>
    </xf>
    <xf numFmtId="0" fontId="6" fillId="14" borderId="72" applyAlignment="1" pivotButton="0" quotePrefix="0" xfId="2">
      <alignment horizontal="center" vertical="center" wrapText="1"/>
    </xf>
    <xf numFmtId="0" fontId="6" fillId="14" borderId="76" applyAlignment="1" pivotButton="0" quotePrefix="0" xfId="2">
      <alignment horizontal="center" vertical="center" wrapText="1"/>
    </xf>
    <xf numFmtId="0" fontId="14" fillId="23" borderId="92" applyAlignment="1" pivotButton="0" quotePrefix="0" xfId="0">
      <alignment horizontal="center" vertical="center" wrapText="1"/>
    </xf>
    <xf numFmtId="0" fontId="26" fillId="22" borderId="125" applyAlignment="1" pivotButton="0" quotePrefix="0" xfId="0">
      <alignment horizontal="center" vertical="center" wrapText="1"/>
    </xf>
    <xf numFmtId="9" fontId="4" fillId="0" borderId="72" applyAlignment="1" pivotButton="0" quotePrefix="0" xfId="2">
      <alignment horizontal="left" vertical="center" wrapText="1"/>
    </xf>
    <xf numFmtId="0" fontId="4" fillId="0" borderId="0" applyAlignment="1" pivotButton="0" quotePrefix="0" xfId="0">
      <alignment vertical="center"/>
    </xf>
    <xf numFmtId="0" fontId="6" fillId="14" borderId="72" applyAlignment="1" pivotButton="0" quotePrefix="0" xfId="0">
      <alignment vertical="center"/>
    </xf>
    <xf numFmtId="0" fontId="64" fillId="0" borderId="72" applyAlignment="1" pivotButton="0" quotePrefix="0" xfId="0">
      <alignment horizontal="right" vertical="center" wrapText="1"/>
    </xf>
    <xf numFmtId="0" fontId="64" fillId="14" borderId="72" applyAlignment="1" pivotButton="0" quotePrefix="0" xfId="0">
      <alignment horizontal="left" vertical="center" wrapText="1"/>
    </xf>
    <xf numFmtId="3" fontId="64" fillId="14" borderId="72" applyAlignment="1" pivotButton="0" quotePrefix="0" xfId="0">
      <alignment horizontal="center" vertical="center" wrapText="1"/>
    </xf>
    <xf numFmtId="0" fontId="108" fillId="0" borderId="72" applyAlignment="1" pivotButton="0" quotePrefix="0" xfId="0">
      <alignment horizontal="right" vertical="center" wrapText="1"/>
    </xf>
    <xf numFmtId="0" fontId="108" fillId="0" borderId="72" applyAlignment="1" pivotButton="0" quotePrefix="0" xfId="0">
      <alignment horizontal="center" vertical="center" wrapText="1"/>
    </xf>
    <xf numFmtId="0" fontId="109" fillId="5" borderId="72" applyAlignment="1" pivotButton="0" quotePrefix="0" xfId="0">
      <alignment horizontal="center" vertical="center" wrapText="1"/>
    </xf>
    <xf numFmtId="0" fontId="64" fillId="14" borderId="72" applyAlignment="1" pivotButton="0" quotePrefix="0" xfId="0">
      <alignment horizontal="center" vertical="center" wrapText="1"/>
    </xf>
    <xf numFmtId="0" fontId="64" fillId="3" borderId="36" applyAlignment="1" pivotButton="0" quotePrefix="0" xfId="0">
      <alignment horizontal="right" vertical="center" wrapText="1"/>
    </xf>
    <xf numFmtId="1" fontId="61" fillId="0" borderId="36" applyAlignment="1" pivotButton="0" quotePrefix="0" xfId="0">
      <alignment horizontal="center" vertical="center" wrapText="1"/>
    </xf>
    <xf numFmtId="9" fontId="61" fillId="0" borderId="36" applyAlignment="1" pivotButton="0" quotePrefix="0" xfId="0">
      <alignment horizontal="center" vertical="center" wrapText="1"/>
    </xf>
    <xf numFmtId="0" fontId="17" fillId="0" borderId="36" applyAlignment="1" pivotButton="0" quotePrefix="0" xfId="0">
      <alignment horizontal="center" vertical="center" wrapText="1"/>
    </xf>
    <xf numFmtId="9" fontId="108" fillId="0" borderId="36" applyAlignment="1" pivotButton="0" quotePrefix="0" xfId="2">
      <alignment horizontal="center" vertical="center" wrapText="1"/>
    </xf>
    <xf numFmtId="9" fontId="4" fillId="0" borderId="72" applyAlignment="1" pivotButton="0" quotePrefix="0" xfId="2">
      <alignment horizontal="center" vertical="center" wrapText="1"/>
    </xf>
    <xf numFmtId="9" fontId="108" fillId="0" borderId="72" applyAlignment="1" pivotButton="0" quotePrefix="0" xfId="2">
      <alignment horizontal="center" vertical="center" wrapText="1"/>
    </xf>
    <xf numFmtId="0" fontId="26" fillId="22" borderId="127" applyAlignment="1" pivotButton="0" quotePrefix="0" xfId="0">
      <alignment horizontal="center" vertical="center" wrapText="1"/>
    </xf>
    <xf numFmtId="0" fontId="15" fillId="22" borderId="67" applyAlignment="1" pivotButton="0" quotePrefix="0" xfId="0">
      <alignment horizontal="center" vertical="center" wrapText="1"/>
    </xf>
    <xf numFmtId="0" fontId="26" fillId="22" borderId="128" applyAlignment="1" pivotButton="0" quotePrefix="0" xfId="0">
      <alignment horizontal="center" vertical="center" wrapText="1"/>
    </xf>
    <xf numFmtId="0" fontId="64" fillId="14" borderId="36" applyAlignment="1" pivotButton="0" quotePrefix="0" xfId="0">
      <alignment horizontal="right" vertical="center" wrapText="1"/>
    </xf>
    <xf numFmtId="9" fontId="108" fillId="0" borderId="36" applyAlignment="1" pivotButton="0" quotePrefix="0" xfId="0">
      <alignment horizontal="center" vertical="center" wrapText="1"/>
    </xf>
    <xf numFmtId="1" fontId="70" fillId="0" borderId="72" applyAlignment="1" pivotButton="0" quotePrefix="0" xfId="0">
      <alignment horizontal="center" vertical="center" wrapText="1"/>
    </xf>
    <xf numFmtId="0" fontId="6" fillId="0" borderId="72" applyAlignment="1" pivotButton="0" quotePrefix="0" xfId="0">
      <alignment vertical="center" wrapText="1"/>
    </xf>
    <xf numFmtId="0" fontId="4" fillId="0" borderId="72" applyAlignment="1" pivotButton="0" quotePrefix="0" xfId="0">
      <alignment vertical="center" wrapText="1"/>
    </xf>
    <xf numFmtId="1" fontId="61" fillId="0" borderId="72" applyAlignment="1" pivotButton="0" quotePrefix="0" xfId="0">
      <alignment horizontal="center" vertical="center" wrapText="1"/>
    </xf>
    <xf numFmtId="0" fontId="89" fillId="0" borderId="0" applyAlignment="1" pivotButton="0" quotePrefix="0" xfId="0">
      <alignment vertical="center"/>
    </xf>
    <xf numFmtId="1" fontId="4" fillId="0" borderId="72" applyAlignment="1" pivotButton="0" quotePrefix="0" xfId="0">
      <alignment horizontal="center" vertical="center" wrapText="1"/>
    </xf>
    <xf numFmtId="0" fontId="30" fillId="0" borderId="0" applyAlignment="1" pivotButton="0" quotePrefix="0" xfId="0">
      <alignment vertical="top" wrapText="1"/>
    </xf>
    <xf numFmtId="0" fontId="15" fillId="22" borderId="52" applyAlignment="1" pivotButton="0" quotePrefix="0" xfId="0">
      <alignment horizontal="right" vertical="center" wrapText="1"/>
    </xf>
    <xf numFmtId="0" fontId="15" fillId="22" borderId="71" applyAlignment="1" pivotButton="0" quotePrefix="0" xfId="0">
      <alignment horizontal="center" vertical="center" wrapText="1"/>
    </xf>
    <xf numFmtId="0" fontId="26" fillId="22" borderId="93" applyAlignment="1" pivotButton="0" quotePrefix="0" xfId="0">
      <alignment vertical="center"/>
    </xf>
    <xf numFmtId="0" fontId="26" fillId="22" borderId="94" applyAlignment="1" pivotButton="0" quotePrefix="0" xfId="0">
      <alignment horizontal="center" vertical="center"/>
    </xf>
    <xf numFmtId="0" fontId="14" fillId="22" borderId="78" applyAlignment="1" pivotButton="0" quotePrefix="0" xfId="0">
      <alignment vertical="center" wrapText="1"/>
    </xf>
    <xf numFmtId="0" fontId="15" fillId="22" borderId="131" applyAlignment="1" pivotButton="0" quotePrefix="0" xfId="0">
      <alignment vertical="center" wrapText="1"/>
    </xf>
    <xf numFmtId="0" fontId="26" fillId="22" borderId="98" applyAlignment="1" pivotButton="0" quotePrefix="0" xfId="0">
      <alignment vertical="center" wrapText="1"/>
    </xf>
    <xf numFmtId="0" fontId="26" fillId="22" borderId="90" applyAlignment="1" pivotButton="0" quotePrefix="0" xfId="0">
      <alignment horizontal="center" vertical="center" wrapText="1"/>
    </xf>
    <xf numFmtId="0" fontId="30" fillId="0" borderId="0" applyAlignment="1" pivotButton="0" quotePrefix="0" xfId="0">
      <alignment vertical="center" wrapText="1"/>
    </xf>
    <xf numFmtId="0" fontId="93" fillId="25" borderId="0" applyAlignment="1" pivotButton="0" quotePrefix="0" xfId="0">
      <alignment horizontal="center" vertical="center"/>
    </xf>
    <xf numFmtId="0" fontId="17" fillId="22" borderId="0" applyAlignment="1" pivotButton="0" quotePrefix="0" xfId="0">
      <alignment horizontal="left" vertical="center" wrapText="1"/>
    </xf>
    <xf numFmtId="0" fontId="5" fillId="0" borderId="0" applyAlignment="1" pivotButton="0" quotePrefix="0" xfId="0">
      <alignment vertical="center" wrapText="1"/>
    </xf>
    <xf numFmtId="0" fontId="17" fillId="0" borderId="0" applyAlignment="1" pivotButton="0" quotePrefix="0" xfId="0">
      <alignment horizontal="left" vertical="center" wrapText="1"/>
    </xf>
    <xf numFmtId="0" fontId="26" fillId="22" borderId="0" applyAlignment="1" pivotButton="0" quotePrefix="0" xfId="0">
      <alignment vertical="center"/>
    </xf>
    <xf numFmtId="0" fontId="38" fillId="3" borderId="72" applyAlignment="1" pivotButton="0" quotePrefix="0" xfId="0">
      <alignment horizontal="center" vertical="center" wrapText="1"/>
    </xf>
    <xf numFmtId="0" fontId="38" fillId="6" borderId="72" applyAlignment="1" pivotButton="0" quotePrefix="0" xfId="0">
      <alignment horizontal="center" vertical="center" wrapText="1"/>
    </xf>
    <xf numFmtId="0" fontId="0" fillId="5" borderId="36" pivotButton="0" quotePrefix="0" xfId="0"/>
    <xf numFmtId="9" fontId="0" fillId="0" borderId="36" pivotButton="0" quotePrefix="0" xfId="2"/>
    <xf numFmtId="0" fontId="0" fillId="0" borderId="0" pivotButton="0" quotePrefix="0" xfId="1"/>
    <xf numFmtId="0" fontId="69" fillId="0" borderId="0" applyAlignment="1" pivotButton="0" quotePrefix="0" xfId="0">
      <alignment vertical="center"/>
    </xf>
    <xf numFmtId="0" fontId="0" fillId="0" borderId="0" pivotButton="0" quotePrefix="0" xfId="0"/>
    <xf numFmtId="0" fontId="0" fillId="0" borderId="137" pivotButton="0" quotePrefix="0" xfId="0"/>
    <xf numFmtId="0" fontId="110" fillId="0" borderId="0" pivotButton="0" quotePrefix="0" xfId="0"/>
    <xf numFmtId="0" fontId="0" fillId="27" borderId="0" pivotButton="0" quotePrefix="0" xfId="0"/>
    <xf numFmtId="10" fontId="0" fillId="27" borderId="0" pivotButton="0" quotePrefix="0" xfId="2"/>
    <xf numFmtId="0" fontId="111" fillId="5" borderId="0" pivotButton="0" quotePrefix="0" xfId="0"/>
    <xf numFmtId="0" fontId="0" fillId="0" borderId="36" pivotButton="0" quotePrefix="0" xfId="0"/>
    <xf numFmtId="0" fontId="46" fillId="0" borderId="0" pivotButton="0" quotePrefix="0" xfId="10"/>
    <xf numFmtId="0" fontId="46" fillId="0" borderId="0" applyAlignment="1" pivotButton="0" quotePrefix="0" xfId="10">
      <alignment horizontal="center"/>
    </xf>
    <xf numFmtId="0" fontId="52" fillId="0" borderId="0" applyAlignment="1" pivotButton="0" quotePrefix="0" xfId="10">
      <alignment horizontal="center"/>
    </xf>
    <xf numFmtId="0" fontId="8" fillId="0" borderId="0" applyAlignment="1" pivotButton="0" quotePrefix="0" xfId="0">
      <alignment horizontal="left"/>
    </xf>
    <xf numFmtId="0" fontId="63" fillId="0" borderId="0" applyAlignment="1" pivotButton="0" quotePrefix="0" xfId="0">
      <alignment horizontal="left" vertical="center"/>
    </xf>
    <xf numFmtId="0" fontId="7" fillId="0" borderId="0" applyAlignment="1" pivotButton="0" quotePrefix="0" xfId="0">
      <alignment horizontal="left" vertical="center"/>
    </xf>
    <xf numFmtId="0" fontId="5" fillId="0" borderId="0" applyAlignment="1" pivotButton="0" quotePrefix="0" xfId="0">
      <alignment horizontal="justify" vertical="top" wrapText="1"/>
    </xf>
    <xf numFmtId="0" fontId="18" fillId="0" borderId="0" applyAlignment="1" pivotButton="0" quotePrefix="0" xfId="0">
      <alignment horizontal="left" vertical="top" wrapText="1"/>
    </xf>
    <xf numFmtId="0" fontId="18" fillId="0" borderId="0" applyAlignment="1" pivotButton="0" quotePrefix="0" xfId="0">
      <alignment horizontal="center" vertical="center"/>
    </xf>
    <xf numFmtId="0" fontId="8" fillId="0" borderId="0" applyAlignment="1" pivotButton="0" quotePrefix="0" xfId="0">
      <alignment horizontal="left" vertical="center"/>
    </xf>
    <xf numFmtId="0" fontId="18" fillId="0" borderId="0" applyAlignment="1" pivotButton="0" quotePrefix="0" xfId="0">
      <alignment horizontal="left" vertical="center"/>
    </xf>
    <xf numFmtId="0" fontId="15" fillId="22" borderId="85" applyAlignment="1" pivotButton="0" quotePrefix="0" xfId="0">
      <alignment horizontal="center" vertical="center" wrapText="1"/>
    </xf>
    <xf numFmtId="0" fontId="15" fillId="22" borderId="83" applyAlignment="1" pivotButton="0" quotePrefix="0" xfId="0">
      <alignment horizontal="center" vertical="center" wrapText="1"/>
    </xf>
    <xf numFmtId="0" fontId="4" fillId="5" borderId="72" applyAlignment="1" pivotButton="0" quotePrefix="0" xfId="0">
      <alignment horizontal="left" vertical="center" wrapText="1"/>
    </xf>
    <xf numFmtId="0" fontId="14" fillId="22" borderId="76" applyAlignment="1" pivotButton="0" quotePrefix="0" xfId="0">
      <alignment horizontal="left" vertical="center" wrapText="1"/>
    </xf>
    <xf numFmtId="0" fontId="6" fillId="5" borderId="72" applyAlignment="1" pivotButton="0" quotePrefix="0" xfId="0">
      <alignment horizontal="left" vertical="center" wrapText="1"/>
    </xf>
    <xf numFmtId="0" fontId="6" fillId="14" borderId="72" applyAlignment="1" pivotButton="0" quotePrefix="0" xfId="0">
      <alignment horizontal="left" vertical="center" wrapText="1"/>
    </xf>
    <xf numFmtId="0" fontId="75" fillId="0" borderId="0" applyAlignment="1" pivotButton="0" quotePrefix="0" xfId="0">
      <alignment horizontal="center"/>
    </xf>
    <xf numFmtId="0" fontId="26" fillId="22" borderId="83" applyAlignment="1" pivotButton="0" quotePrefix="0" xfId="0">
      <alignment horizontal="center" vertical="center"/>
    </xf>
    <xf numFmtId="0" fontId="15" fillId="22" borderId="75" applyAlignment="1" pivotButton="0" quotePrefix="0" xfId="0">
      <alignment horizontal="center" vertical="center" wrapText="1"/>
    </xf>
    <xf numFmtId="0" fontId="6" fillId="14" borderId="72" applyAlignment="1" pivotButton="0" quotePrefix="0" xfId="0">
      <alignment horizontal="right" vertical="center"/>
    </xf>
    <xf numFmtId="0" fontId="4" fillId="5" borderId="72" applyAlignment="1" pivotButton="0" quotePrefix="0" xfId="0">
      <alignment horizontal="left" vertical="center"/>
    </xf>
    <xf numFmtId="0" fontId="4" fillId="5" borderId="72" applyAlignment="1" pivotButton="0" quotePrefix="0" xfId="0">
      <alignment horizontal="center" vertical="center"/>
    </xf>
    <xf numFmtId="0" fontId="43" fillId="0" borderId="72" applyAlignment="1" pivotButton="0" quotePrefix="0" xfId="0">
      <alignment horizontal="center"/>
    </xf>
    <xf numFmtId="0" fontId="26" fillId="22" borderId="85" applyAlignment="1" pivotButton="0" quotePrefix="0" xfId="0">
      <alignment horizontal="center" vertical="center" wrapText="1"/>
    </xf>
    <xf numFmtId="0" fontId="26" fillId="22" borderId="83" applyAlignment="1" pivotButton="0" quotePrefix="0" xfId="0">
      <alignment horizontal="center" vertical="center" wrapText="1"/>
    </xf>
    <xf numFmtId="0" fontId="8" fillId="0" borderId="0" applyAlignment="1" pivotButton="0" quotePrefix="0" xfId="0">
      <alignment horizontal="justify" vertical="center" wrapText="1"/>
    </xf>
    <xf numFmtId="0" fontId="26" fillId="22" borderId="72" applyAlignment="1" pivotButton="0" quotePrefix="0" xfId="0">
      <alignment horizontal="center" vertical="center" wrapText="1"/>
    </xf>
    <xf numFmtId="0" fontId="26" fillId="22" borderId="85" applyAlignment="1" pivotButton="0" quotePrefix="0" xfId="0">
      <alignment horizontal="center" vertical="center"/>
    </xf>
    <xf numFmtId="0" fontId="4" fillId="0" borderId="0" applyAlignment="1" pivotButton="0" quotePrefix="0" xfId="0">
      <alignment horizontal="left" vertical="center" wrapText="1"/>
    </xf>
    <xf numFmtId="0" fontId="4" fillId="0" borderId="0" applyAlignment="1" pivotButton="0" quotePrefix="0" xfId="0">
      <alignment horizontal="center"/>
    </xf>
    <xf numFmtId="0" fontId="6" fillId="14" borderId="72" applyAlignment="1" pivotButton="0" quotePrefix="0" xfId="0">
      <alignment horizontal="center" vertical="center" wrapText="1"/>
    </xf>
    <xf numFmtId="0" fontId="18" fillId="0" borderId="0" applyAlignment="1" pivotButton="0" quotePrefix="0" xfId="0">
      <alignment horizontal="justify" vertical="center" wrapText="1"/>
    </xf>
    <xf numFmtId="0" fontId="26" fillId="22" borderId="76" applyAlignment="1" pivotButton="0" quotePrefix="0" xfId="0">
      <alignment horizontal="center" vertical="center" wrapText="1"/>
    </xf>
    <xf numFmtId="0" fontId="18" fillId="0" borderId="0" applyAlignment="1" pivotButton="0" quotePrefix="0" xfId="0">
      <alignment horizontal="left" vertical="center" wrapText="1"/>
    </xf>
    <xf numFmtId="0" fontId="15" fillId="22" borderId="72" applyAlignment="1" pivotButton="0" quotePrefix="0" xfId="0">
      <alignment horizontal="center" vertical="center" wrapText="1"/>
    </xf>
    <xf numFmtId="0" fontId="15" fillId="22" borderId="89" applyAlignment="1" pivotButton="0" quotePrefix="0" xfId="0">
      <alignment horizontal="right" vertical="center" wrapText="1"/>
    </xf>
    <xf numFmtId="0" fontId="26" fillId="22" borderId="75" applyAlignment="1" pivotButton="0" quotePrefix="0" xfId="0">
      <alignment horizontal="center" vertical="center" wrapText="1"/>
    </xf>
    <xf numFmtId="0" fontId="15" fillId="22" borderId="89" applyAlignment="1" pivotButton="0" quotePrefix="0" xfId="0">
      <alignment horizontal="left" vertical="center" wrapText="1"/>
    </xf>
    <xf numFmtId="0" fontId="64" fillId="14" borderId="72" applyAlignment="1" pivotButton="0" quotePrefix="0" xfId="0">
      <alignment horizontal="right" vertical="center" wrapText="1"/>
    </xf>
    <xf numFmtId="0" fontId="63" fillId="0" borderId="0" applyAlignment="1" pivotButton="0" quotePrefix="0" xfId="0">
      <alignment horizontal="left" vertical="top"/>
    </xf>
    <xf numFmtId="0" fontId="15" fillId="22" borderId="76" applyAlignment="1" pivotButton="0" quotePrefix="0" xfId="0">
      <alignment horizontal="left" vertical="center" wrapText="1"/>
    </xf>
    <xf numFmtId="0" fontId="18" fillId="0" borderId="0" applyAlignment="1" pivotButton="0" quotePrefix="0" xfId="0">
      <alignment vertical="center" wrapText="1"/>
    </xf>
    <xf numFmtId="0" fontId="4" fillId="0" borderId="72" applyAlignment="1" pivotButton="0" quotePrefix="0" xfId="0">
      <alignment horizontal="center" vertical="center" wrapText="1"/>
    </xf>
    <xf numFmtId="0" fontId="63" fillId="0" borderId="0" applyAlignment="1" pivotButton="0" quotePrefix="0" xfId="0">
      <alignment vertical="center"/>
    </xf>
    <xf numFmtId="0" fontId="67" fillId="0" borderId="0" applyAlignment="1" pivotButton="0" quotePrefix="0" xfId="0">
      <alignment horizontal="center" vertical="center"/>
    </xf>
    <xf numFmtId="0" fontId="81" fillId="0" borderId="0" pivotButton="0" quotePrefix="0" xfId="0"/>
    <xf numFmtId="0" fontId="4" fillId="0" borderId="0" applyAlignment="1" pivotButton="0" quotePrefix="0" xfId="0">
      <alignment wrapText="1"/>
    </xf>
    <xf numFmtId="0" fontId="26" fillId="22" borderId="0" applyAlignment="1" pivotButton="0" quotePrefix="0" xfId="0">
      <alignment vertical="center" wrapText="1"/>
    </xf>
    <xf numFmtId="0" fontId="4" fillId="0" borderId="0" applyAlignment="1" pivotButton="0" quotePrefix="0" xfId="0">
      <alignment horizontal="left" vertical="center"/>
    </xf>
    <xf numFmtId="0" fontId="26" fillId="22" borderId="76" applyAlignment="1" pivotButton="0" quotePrefix="0" xfId="0">
      <alignment horizontal="left" vertical="center" wrapText="1"/>
    </xf>
    <xf numFmtId="0" fontId="7" fillId="0" borderId="0" applyAlignment="1" pivotButton="0" quotePrefix="0" xfId="0">
      <alignment horizontal="left" vertical="center" wrapText="1"/>
    </xf>
    <xf numFmtId="0" fontId="8" fillId="0" borderId="0" applyAlignment="1" pivotButton="0" quotePrefix="0" xfId="0">
      <alignment horizontal="left" vertical="top"/>
    </xf>
    <xf numFmtId="165" fontId="65" fillId="14" borderId="0" applyAlignment="1" pivotButton="0" quotePrefix="0" xfId="0">
      <alignment vertical="center"/>
    </xf>
    <xf numFmtId="166" fontId="65" fillId="14" borderId="0" applyAlignment="1" pivotButton="0" quotePrefix="0" xfId="0">
      <alignment horizontal="left" vertical="center"/>
    </xf>
    <xf numFmtId="167" fontId="65" fillId="14" borderId="0" applyAlignment="1" pivotButton="0" quotePrefix="0" xfId="2">
      <alignment horizontal="left" vertical="center"/>
    </xf>
    <xf numFmtId="168" fontId="46" fillId="8" borderId="27" applyAlignment="1" pivotButton="0" quotePrefix="0" xfId="10">
      <alignment horizontal="center"/>
    </xf>
    <xf numFmtId="169" fontId="46" fillId="0" borderId="27" applyAlignment="1" pivotButton="0" quotePrefix="0" xfId="9">
      <alignment horizontal="center" vertical="center"/>
    </xf>
    <xf numFmtId="169" fontId="46" fillId="0" borderId="25" applyAlignment="1" pivotButton="0" quotePrefix="0" xfId="9">
      <alignment horizontal="center"/>
    </xf>
    <xf numFmtId="169" fontId="46" fillId="0" borderId="27" applyAlignment="1" pivotButton="0" quotePrefix="0" xfId="9">
      <alignment horizontal="center"/>
    </xf>
    <xf numFmtId="169" fontId="46" fillId="0" borderId="0" applyAlignment="1" pivotButton="0" quotePrefix="0" xfId="9">
      <alignment horizontal="center" vertical="center"/>
    </xf>
    <xf numFmtId="169" fontId="46" fillId="0" borderId="0" applyAlignment="1" pivotButton="0" quotePrefix="0" xfId="9">
      <alignment horizontal="center"/>
    </xf>
    <xf numFmtId="170" fontId="72" fillId="29" borderId="49" pivotButton="0" quotePrefix="0" xfId="0"/>
    <xf numFmtId="171" fontId="74" fillId="0" borderId="36" applyAlignment="1" pivotButton="0" quotePrefix="0" xfId="12">
      <alignment horizontal="right"/>
    </xf>
    <xf numFmtId="167" fontId="8" fillId="31" borderId="50" pivotButton="0" quotePrefix="0" xfId="2"/>
    <xf numFmtId="166" fontId="72" fillId="31" borderId="0" applyProtection="1" pivotButton="0" quotePrefix="0" xfId="0">
      <protection locked="0" hidden="0"/>
    </xf>
    <xf numFmtId="166" fontId="72" fillId="0" borderId="49" applyProtection="1" pivotButton="0" quotePrefix="0" xfId="0">
      <protection locked="0" hidden="0"/>
    </xf>
    <xf numFmtId="170" fontId="72" fillId="29" borderId="51" pivotButton="0" quotePrefix="0" xfId="0"/>
    <xf numFmtId="166" fontId="72" fillId="0" borderId="51" applyProtection="1" pivotButton="0" quotePrefix="0" xfId="0">
      <protection locked="0" hidden="0"/>
    </xf>
    <xf numFmtId="167" fontId="8" fillId="31" borderId="52" pivotButton="0" quotePrefix="0" xfId="2"/>
    <xf numFmtId="166" fontId="72" fillId="31" borderId="53" applyProtection="1" pivotButton="0" quotePrefix="0" xfId="0">
      <protection locked="0" hidden="0"/>
    </xf>
    <xf numFmtId="166" fontId="72" fillId="0" borderId="54" applyProtection="1" pivotButton="0" quotePrefix="0" xfId="0">
      <protection locked="0" hidden="0"/>
    </xf>
    <xf numFmtId="166" fontId="0" fillId="30" borderId="56" pivotButton="0" quotePrefix="0" xfId="0"/>
    <xf numFmtId="169" fontId="46" fillId="0" borderId="0" pivotButton="0" quotePrefix="0" xfId="9"/>
    <xf numFmtId="167" fontId="4" fillId="0" borderId="72" applyAlignment="1" pivotButton="0" quotePrefix="0" xfId="2">
      <alignment horizontal="center" vertical="center" wrapText="1"/>
    </xf>
    <xf numFmtId="167" fontId="4" fillId="0" borderId="76" applyAlignment="1" pivotButton="0" quotePrefix="0" xfId="2">
      <alignment horizontal="center" vertical="center" wrapText="1"/>
    </xf>
    <xf numFmtId="167" fontId="6" fillId="14" borderId="72" applyAlignment="1" pivotButton="0" quotePrefix="0" xfId="2">
      <alignment horizontal="center" vertical="center" wrapText="1"/>
    </xf>
    <xf numFmtId="167" fontId="6" fillId="14" borderId="76" applyAlignment="1" pivotButton="0" quotePrefix="0" xfId="2">
      <alignment horizontal="center" vertical="center" wrapText="1"/>
    </xf>
    <xf numFmtId="167" fontId="6" fillId="14" borderId="78" applyAlignment="1" pivotButton="0" quotePrefix="0" xfId="2">
      <alignment horizontal="center" vertical="center" wrapText="1"/>
    </xf>
    <xf numFmtId="167" fontId="6" fillId="14" borderId="79" applyAlignment="1" pivotButton="0" quotePrefix="0" xfId="2">
      <alignment horizontal="center" vertical="center" wrapText="1"/>
    </xf>
    <xf numFmtId="172" fontId="6" fillId="20" borderId="72" applyAlignment="1" pivotButton="0" quotePrefix="0" xfId="0">
      <alignment horizontal="center" vertical="center" wrapText="1"/>
    </xf>
    <xf numFmtId="167" fontId="6" fillId="20" borderId="72" applyAlignment="1" pivotButton="0" quotePrefix="0" xfId="2">
      <alignment horizontal="center" vertical="center" wrapText="1"/>
    </xf>
    <xf numFmtId="167" fontId="6" fillId="20" borderId="76" applyAlignment="1" pivotButton="0" quotePrefix="0" xfId="2">
      <alignment horizontal="center" vertical="center" wrapText="1"/>
    </xf>
    <xf numFmtId="167" fontId="17" fillId="0" borderId="0" applyAlignment="1" pivotButton="0" quotePrefix="0" xfId="2">
      <alignment horizontal="center" vertical="center" wrapText="1"/>
    </xf>
    <xf numFmtId="166" fontId="61" fillId="5" borderId="36" applyAlignment="1" pivotButton="0" quotePrefix="0" xfId="0">
      <alignment horizontal="center" vertical="center" wrapText="1"/>
    </xf>
    <xf numFmtId="166" fontId="61" fillId="5" borderId="68" applyAlignment="1" pivotButton="0" quotePrefix="0" xfId="0">
      <alignment horizontal="center" vertical="center" wrapText="1"/>
    </xf>
    <xf numFmtId="167" fontId="4" fillId="0" borderId="72" applyAlignment="1" pivotButton="0" quotePrefix="0" xfId="2">
      <alignment horizontal="right" vertical="center" wrapText="1"/>
    </xf>
    <xf numFmtId="167" fontId="4" fillId="0" borderId="36" applyAlignment="1" pivotButton="0" quotePrefix="0" xfId="2">
      <alignment horizontal="right" vertical="center" wrapText="1"/>
    </xf>
    <xf numFmtId="173" fontId="4" fillId="0" borderId="72" applyAlignment="1" pivotButton="0" quotePrefix="0" xfId="0">
      <alignment horizontal="center" vertical="center" wrapText="1"/>
    </xf>
    <xf numFmtId="174" fontId="4" fillId="0" borderId="72" applyAlignment="1" pivotButton="0" quotePrefix="0" xfId="0">
      <alignment horizontal="center" vertical="center" wrapText="1"/>
    </xf>
    <xf numFmtId="173" fontId="6" fillId="14" borderId="72" applyAlignment="1" pivotButton="0" quotePrefix="0" xfId="0">
      <alignment horizontal="center" vertical="center" wrapText="1"/>
    </xf>
    <xf numFmtId="167" fontId="6" fillId="14" borderId="72" applyAlignment="1" pivotButton="0" quotePrefix="0" xfId="0">
      <alignment horizontal="right" vertical="center" wrapText="1"/>
    </xf>
    <xf numFmtId="167" fontId="4" fillId="0" borderId="72" applyAlignment="1" pivotButton="0" quotePrefix="0" xfId="0">
      <alignment horizontal="center" vertical="center" wrapText="1"/>
    </xf>
    <xf numFmtId="173" fontId="4" fillId="0" borderId="72" applyAlignment="1" pivotButton="0" quotePrefix="0" xfId="1">
      <alignment horizontal="center" vertical="center" wrapText="1"/>
    </xf>
    <xf numFmtId="175" fontId="4" fillId="0" borderId="72" applyAlignment="1" pivotButton="0" quotePrefix="0" xfId="1">
      <alignment horizontal="right" vertical="center" wrapText="1" indent="1"/>
    </xf>
    <xf numFmtId="176" fontId="4" fillId="0" borderId="72" applyAlignment="1" pivotButton="0" quotePrefix="0" xfId="0">
      <alignment vertical="center" wrapText="1"/>
    </xf>
    <xf numFmtId="174" fontId="4" fillId="3" borderId="72" applyAlignment="1" pivotButton="0" quotePrefix="0" xfId="0">
      <alignment horizontal="center" vertical="center" wrapText="1"/>
    </xf>
    <xf numFmtId="174" fontId="4" fillId="6" borderId="72" applyAlignment="1" pivotButton="0" quotePrefix="0" xfId="0">
      <alignment horizontal="center" vertical="center" wrapText="1"/>
    </xf>
    <xf numFmtId="167" fontId="4" fillId="7" borderId="72" applyAlignment="1" pivotButton="0" quotePrefix="0" xfId="2">
      <alignment horizontal="right" vertical="center" wrapText="1"/>
    </xf>
    <xf numFmtId="174" fontId="26" fillId="22" borderId="85" applyAlignment="1" pivotButton="0" quotePrefix="0" xfId="0">
      <alignment horizontal="center" vertical="center" wrapText="1"/>
    </xf>
    <xf numFmtId="167" fontId="26" fillId="22" borderId="85" applyAlignment="1" pivotButton="0" quotePrefix="0" xfId="2">
      <alignment horizontal="right" vertical="center" wrapText="1"/>
    </xf>
    <xf numFmtId="167" fontId="26" fillId="22" borderId="83" applyAlignment="1" pivotButton="0" quotePrefix="0" xfId="2">
      <alignment horizontal="right" vertical="center" wrapText="1"/>
    </xf>
    <xf numFmtId="167" fontId="0" fillId="0" borderId="36" pivotButton="0" quotePrefix="0" xfId="0"/>
    <xf numFmtId="174" fontId="0" fillId="0" borderId="36" pivotButton="0" quotePrefix="0" xfId="1"/>
    <xf numFmtId="174" fontId="0" fillId="0" borderId="36" pivotButton="0" quotePrefix="0" xfId="0"/>
    <xf numFmtId="167" fontId="0" fillId="0" borderId="36" applyAlignment="1" pivotButton="0" quotePrefix="0" xfId="2">
      <alignment wrapText="1"/>
    </xf>
    <xf numFmtId="167" fontId="0" fillId="0" borderId="36" pivotButton="0" quotePrefix="0" xfId="2"/>
    <xf numFmtId="167" fontId="0" fillId="0" borderId="0" pivotButton="0" quotePrefix="0" xfId="2"/>
    <xf numFmtId="167" fontId="0" fillId="0" borderId="0" pivotButton="0" quotePrefix="0" xfId="0"/>
    <xf numFmtId="176" fontId="4" fillId="0" borderId="36" applyAlignment="1" pivotButton="0" quotePrefix="0" xfId="0">
      <alignment vertical="center" wrapText="1"/>
    </xf>
    <xf numFmtId="176" fontId="4" fillId="0" borderId="0" applyAlignment="1" pivotButton="0" quotePrefix="0" xfId="0">
      <alignment vertical="center" wrapText="1"/>
    </xf>
    <xf numFmtId="177" fontId="0" fillId="0" borderId="0" pivotButton="0" quotePrefix="0" xfId="1"/>
    <xf numFmtId="174" fontId="0" fillId="34" borderId="57" pivotButton="0" quotePrefix="0" xfId="1"/>
    <xf numFmtId="174" fontId="0" fillId="34" borderId="58" pivotButton="0" quotePrefix="0" xfId="1"/>
    <xf numFmtId="169" fontId="0" fillId="0" borderId="59" pivotButton="0" quotePrefix="0" xfId="0"/>
    <xf numFmtId="169" fontId="0" fillId="0" borderId="136" pivotButton="0" quotePrefix="0" xfId="0"/>
    <xf numFmtId="174" fontId="0" fillId="0" borderId="136" pivotButton="0" quotePrefix="0" xfId="1"/>
    <xf numFmtId="167" fontId="75" fillId="0" borderId="0" pivotButton="0" quotePrefix="0" xfId="0"/>
    <xf numFmtId="167" fontId="6" fillId="0" borderId="72" applyAlignment="1" pivotButton="0" quotePrefix="0" xfId="2">
      <alignment horizontal="center" vertical="center" wrapText="1"/>
    </xf>
    <xf numFmtId="167" fontId="79" fillId="0" borderId="0" pivotButton="0" quotePrefix="0" xfId="2"/>
    <xf numFmtId="166" fontId="58" fillId="0" borderId="0" pivotButton="0" quotePrefix="0" xfId="0"/>
    <xf numFmtId="166" fontId="26" fillId="0" borderId="0" applyAlignment="1" pivotButton="0" quotePrefix="0" xfId="0">
      <alignment horizontal="center"/>
    </xf>
    <xf numFmtId="166" fontId="0" fillId="0" borderId="0" pivotButton="0" quotePrefix="0" xfId="0"/>
    <xf numFmtId="167" fontId="4" fillId="5" borderId="72" applyAlignment="1" pivotButton="0" quotePrefix="0" xfId="0">
      <alignment horizontal="right" vertical="center"/>
    </xf>
    <xf numFmtId="169" fontId="4" fillId="14" borderId="72" applyAlignment="1" pivotButton="0" quotePrefix="0" xfId="0">
      <alignment horizontal="center" vertical="center"/>
    </xf>
    <xf numFmtId="174" fontId="17" fillId="0" borderId="0" applyAlignment="1" pivotButton="0" quotePrefix="0" xfId="0">
      <alignment horizontal="center"/>
    </xf>
    <xf numFmtId="172" fontId="4" fillId="0" borderId="72" applyAlignment="1" pivotButton="0" quotePrefix="0" xfId="0">
      <alignment horizontal="center" vertical="center" wrapText="1"/>
    </xf>
    <xf numFmtId="172" fontId="4" fillId="0" borderId="72" applyAlignment="1" pivotButton="0" quotePrefix="0" xfId="1">
      <alignment horizontal="center" vertical="center" wrapText="1"/>
    </xf>
    <xf numFmtId="172" fontId="6" fillId="14" borderId="72" applyAlignment="1" pivotButton="0" quotePrefix="0" xfId="0">
      <alignment horizontal="center" vertical="center" wrapText="1"/>
    </xf>
    <xf numFmtId="167" fontId="6" fillId="14" borderId="72" applyAlignment="1" pivotButton="0" quotePrefix="0" xfId="2">
      <alignment horizontal="right" vertical="center" wrapText="1"/>
    </xf>
    <xf numFmtId="172" fontId="4" fillId="0" borderId="72" applyAlignment="1" pivotButton="0" quotePrefix="0" xfId="0">
      <alignment horizontal="center" vertical="center"/>
    </xf>
    <xf numFmtId="178" fontId="17" fillId="0" borderId="0" applyAlignment="1" pivotButton="0" quotePrefix="0" xfId="0">
      <alignment horizontal="center"/>
    </xf>
    <xf numFmtId="167" fontId="4" fillId="0" borderId="72" applyAlignment="1" pivotButton="0" quotePrefix="0" xfId="0">
      <alignment horizontal="right" vertical="center"/>
    </xf>
    <xf numFmtId="167" fontId="6" fillId="0" borderId="79" applyAlignment="1" pivotButton="0" quotePrefix="0" xfId="2">
      <alignment horizontal="center" vertical="center" wrapText="1"/>
    </xf>
    <xf numFmtId="179" fontId="4" fillId="5" borderId="72" applyAlignment="1" pivotButton="0" quotePrefix="0" xfId="0">
      <alignment vertical="center"/>
    </xf>
    <xf numFmtId="174" fontId="43" fillId="0" borderId="0" applyAlignment="1" pivotButton="0" quotePrefix="0" xfId="0">
      <alignment horizontal="center" vertical="center"/>
    </xf>
    <xf numFmtId="178" fontId="43" fillId="0" borderId="72" applyAlignment="1" pivotButton="0" quotePrefix="0" xfId="0">
      <alignment horizontal="center"/>
    </xf>
    <xf numFmtId="178" fontId="43" fillId="0" borderId="0" applyAlignment="1" pivotButton="0" quotePrefix="0" xfId="0">
      <alignment horizontal="center"/>
    </xf>
    <xf numFmtId="174" fontId="43" fillId="0" borderId="0" applyAlignment="1" pivotButton="0" quotePrefix="0" xfId="0">
      <alignment horizontal="center"/>
    </xf>
    <xf numFmtId="172" fontId="4" fillId="5" borderId="72" applyAlignment="1" pivotButton="0" quotePrefix="0" xfId="0">
      <alignment horizontal="center" vertical="center" wrapText="1"/>
    </xf>
    <xf numFmtId="167" fontId="4" fillId="5" borderId="72" applyAlignment="1" pivotButton="0" quotePrefix="0" xfId="2">
      <alignment horizontal="right" vertical="center" wrapText="1"/>
    </xf>
    <xf numFmtId="174" fontId="4" fillId="5" borderId="72" applyAlignment="1" pivotButton="0" quotePrefix="0" xfId="0">
      <alignment horizontal="center" vertical="center" wrapText="1"/>
    </xf>
    <xf numFmtId="179" fontId="4" fillId="0" borderId="72" applyAlignment="1" pivotButton="0" quotePrefix="0" xfId="0">
      <alignment vertical="center"/>
    </xf>
    <xf numFmtId="172" fontId="64" fillId="14" borderId="72" applyAlignment="1" pivotButton="0" quotePrefix="0" xfId="0">
      <alignment horizontal="center" vertical="center"/>
    </xf>
    <xf numFmtId="179" fontId="4" fillId="5" borderId="72" applyAlignment="1" pivotButton="0" quotePrefix="0" xfId="0">
      <alignment horizontal="center" vertical="center" wrapText="1"/>
    </xf>
    <xf numFmtId="172" fontId="4" fillId="5" borderId="72" applyAlignment="1" pivotButton="0" quotePrefix="0" xfId="1">
      <alignment horizontal="center" vertical="center" wrapText="1"/>
    </xf>
    <xf numFmtId="174" fontId="16" fillId="0" borderId="0" applyAlignment="1" pivotButton="0" quotePrefix="0" xfId="0">
      <alignment horizontal="center" vertical="center" wrapText="1"/>
    </xf>
    <xf numFmtId="167" fontId="61" fillId="0" borderId="72" applyAlignment="1" pivotButton="0" quotePrefix="0" xfId="2">
      <alignment horizontal="center" vertical="center" wrapText="1"/>
    </xf>
    <xf numFmtId="174" fontId="75" fillId="0" borderId="0" pivotButton="0" quotePrefix="0" xfId="0"/>
    <xf numFmtId="174" fontId="22" fillId="14" borderId="72" applyAlignment="1" pivotButton="0" quotePrefix="0" xfId="0">
      <alignment horizontal="center" vertical="center" wrapText="1"/>
    </xf>
    <xf numFmtId="167" fontId="22" fillId="14" borderId="72" applyAlignment="1" pivotButton="0" quotePrefix="0" xfId="2">
      <alignment horizontal="right" vertical="center" wrapText="1"/>
    </xf>
    <xf numFmtId="174" fontId="22" fillId="0" borderId="72" applyAlignment="1" pivotButton="0" quotePrefix="0" xfId="0">
      <alignment horizontal="center" vertical="center" wrapText="1"/>
    </xf>
    <xf numFmtId="167" fontId="22" fillId="0" borderId="72" applyAlignment="1" pivotButton="0" quotePrefix="0" xfId="2">
      <alignment horizontal="right" vertical="center" wrapText="1"/>
    </xf>
    <xf numFmtId="167" fontId="22" fillId="0" borderId="72" applyAlignment="1" pivotButton="0" quotePrefix="0" xfId="2">
      <alignment horizontal="center" vertical="center" wrapText="1"/>
    </xf>
    <xf numFmtId="169" fontId="75" fillId="0" borderId="39" pivotButton="0" quotePrefix="0" xfId="0"/>
    <xf numFmtId="169" fontId="75" fillId="0" borderId="0" pivotButton="0" quotePrefix="0" xfId="0"/>
    <xf numFmtId="171" fontId="22" fillId="0" borderId="0" applyAlignment="1" pivotButton="0" quotePrefix="0" xfId="1">
      <alignment horizontal="center" vertical="center" wrapText="1"/>
    </xf>
    <xf numFmtId="167" fontId="22" fillId="0" borderId="0" applyAlignment="1" pivotButton="0" quotePrefix="0" xfId="2">
      <alignment horizontal="center" vertical="center" wrapText="1"/>
    </xf>
    <xf numFmtId="169" fontId="4" fillId="0" borderId="72" applyAlignment="1" pivotButton="0" quotePrefix="0" xfId="0">
      <alignment horizontal="center" vertical="center" wrapText="1"/>
    </xf>
    <xf numFmtId="169" fontId="64" fillId="14" borderId="72" applyAlignment="1" pivotButton="0" quotePrefix="0" xfId="0">
      <alignment horizontal="center" vertical="center" wrapText="1"/>
    </xf>
    <xf numFmtId="167" fontId="64" fillId="14" borderId="72" applyAlignment="1" pivotButton="0" quotePrefix="0" xfId="2">
      <alignment horizontal="right" vertical="center" wrapText="1"/>
    </xf>
    <xf numFmtId="167" fontId="64" fillId="14" borderId="72" applyAlignment="1" pivotButton="0" quotePrefix="0" xfId="2">
      <alignment horizontal="center" vertical="center" wrapText="1"/>
    </xf>
    <xf numFmtId="167" fontId="64" fillId="0" borderId="72" applyAlignment="1" pivotButton="0" quotePrefix="0" xfId="2">
      <alignment horizontal="center" vertical="center" wrapText="1"/>
    </xf>
    <xf numFmtId="174" fontId="64" fillId="14" borderId="72" applyAlignment="1" pivotButton="0" quotePrefix="0" xfId="0">
      <alignment horizontal="center" vertical="center" wrapText="1"/>
    </xf>
    <xf numFmtId="167" fontId="64" fillId="14" borderId="72" applyAlignment="1" pivotButton="0" quotePrefix="0" xfId="0">
      <alignment horizontal="center" vertical="center" wrapText="1"/>
    </xf>
    <xf numFmtId="179" fontId="5" fillId="0" borderId="0" applyAlignment="1" pivotButton="0" quotePrefix="0" xfId="0">
      <alignment vertical="top" wrapText="1"/>
    </xf>
    <xf numFmtId="172" fontId="91" fillId="0" borderId="72" applyAlignment="1" pivotButton="0" quotePrefix="0" xfId="0">
      <alignment horizontal="center" vertical="center" wrapText="1"/>
    </xf>
    <xf numFmtId="172" fontId="4" fillId="0" borderId="72" applyAlignment="1" pivotButton="0" quotePrefix="0" xfId="2">
      <alignment horizontal="center" vertical="center" wrapText="1"/>
    </xf>
    <xf numFmtId="174" fontId="4" fillId="5" borderId="72" applyAlignment="1" pivotButton="0" quotePrefix="0" xfId="0">
      <alignment horizontal="right" vertical="center" wrapText="1"/>
    </xf>
    <xf numFmtId="174" fontId="4" fillId="0" borderId="72" applyAlignment="1" pivotButton="0" quotePrefix="0" xfId="0">
      <alignment horizontal="right" vertical="center" wrapText="1"/>
    </xf>
    <xf numFmtId="169" fontId="4" fillId="5" borderId="72" applyAlignment="1" pivotButton="0" quotePrefix="0" xfId="0">
      <alignment horizontal="center" vertical="center" wrapText="1"/>
    </xf>
    <xf numFmtId="169" fontId="64" fillId="33" borderId="72" applyAlignment="1" pivotButton="0" quotePrefix="0" xfId="0">
      <alignment horizontal="center" vertical="center" wrapText="1"/>
    </xf>
    <xf numFmtId="167" fontId="64" fillId="33" borderId="72" applyAlignment="1" pivotButton="0" quotePrefix="0" xfId="2">
      <alignment horizontal="right" vertical="center" wrapText="1"/>
    </xf>
    <xf numFmtId="167" fontId="64" fillId="33" borderId="72" applyAlignment="1" pivotButton="0" quotePrefix="0" xfId="2">
      <alignment horizontal="center" vertical="center" wrapText="1"/>
    </xf>
    <xf numFmtId="171" fontId="4" fillId="5" borderId="72" applyAlignment="1" pivotButton="0" quotePrefix="0" xfId="0">
      <alignment horizontal="center" vertical="center" wrapText="1"/>
    </xf>
    <xf numFmtId="167" fontId="108" fillId="5" borderId="72" applyAlignment="1" pivotButton="0" quotePrefix="0" xfId="2">
      <alignment horizontal="center" vertical="center" wrapText="1"/>
    </xf>
    <xf numFmtId="174" fontId="15" fillId="22" borderId="85" applyAlignment="1" pivotButton="0" quotePrefix="0" xfId="0">
      <alignment horizontal="center" vertical="center" wrapText="1"/>
    </xf>
    <xf numFmtId="174" fontId="15" fillId="22" borderId="83" applyAlignment="1" pivotButton="0" quotePrefix="0" xfId="0">
      <alignment horizontal="center" vertical="center" wrapText="1"/>
    </xf>
    <xf numFmtId="171" fontId="61" fillId="0" borderId="72" applyAlignment="1" pivotButton="0" quotePrefix="0" xfId="0">
      <alignment horizontal="center" vertical="center" wrapText="1"/>
    </xf>
    <xf numFmtId="171" fontId="4" fillId="0" borderId="72" applyAlignment="1" pivotButton="0" quotePrefix="0" xfId="0">
      <alignment horizontal="center" vertical="center" wrapText="1"/>
    </xf>
    <xf numFmtId="171" fontId="26" fillId="22" borderId="129" applyAlignment="1" pivotButton="0" quotePrefix="0" xfId="0">
      <alignment horizontal="center" vertical="center" wrapText="1"/>
    </xf>
    <xf numFmtId="171" fontId="26" fillId="22" borderId="97" applyAlignment="1" pivotButton="0" quotePrefix="0" xfId="0">
      <alignment horizontal="center" vertical="center" wrapText="1"/>
    </xf>
    <xf numFmtId="167" fontId="26" fillId="22" borderId="84" applyAlignment="1" pivotButton="0" quotePrefix="0" xfId="2">
      <alignment horizontal="center" vertical="center" wrapText="1"/>
    </xf>
    <xf numFmtId="167" fontId="26" fillId="22" borderId="87" applyAlignment="1" pivotButton="0" quotePrefix="0" xfId="2">
      <alignment horizontal="center" vertical="center" wrapText="1"/>
    </xf>
    <xf numFmtId="171" fontId="6" fillId="14" borderId="72" applyAlignment="1" pivotButton="0" quotePrefix="0" xfId="0">
      <alignment horizontal="center" vertical="center" wrapText="1"/>
    </xf>
    <xf numFmtId="171" fontId="4" fillId="22" borderId="102" applyAlignment="1" pivotButton="0" quotePrefix="0" xfId="0">
      <alignment horizontal="center" vertical="center" wrapText="1"/>
    </xf>
    <xf numFmtId="171" fontId="6" fillId="22" borderId="101" applyAlignment="1" pivotButton="0" quotePrefix="0" xfId="0">
      <alignment horizontal="center" vertical="center" wrapText="1"/>
    </xf>
    <xf numFmtId="171" fontId="17" fillId="22" borderId="102" applyAlignment="1" pivotButton="0" quotePrefix="0" xfId="0">
      <alignment horizontal="center" vertical="center" wrapText="1"/>
    </xf>
    <xf numFmtId="171" fontId="13" fillId="22" borderId="101" applyAlignment="1" pivotButton="0" quotePrefix="0" xfId="0">
      <alignment horizontal="center" vertical="center" wrapText="1"/>
    </xf>
    <xf numFmtId="171" fontId="26" fillId="22" borderId="85" applyAlignment="1" pivotButton="0" quotePrefix="0" xfId="0">
      <alignment horizontal="center" vertical="center" wrapText="1"/>
    </xf>
    <xf numFmtId="171" fontId="26" fillId="22" borderId="83" applyAlignment="1" pivotButton="0" quotePrefix="0" xfId="0">
      <alignment horizontal="center" vertical="center" wrapText="1"/>
    </xf>
    <xf numFmtId="174" fontId="8" fillId="0" borderId="0" pivotButton="0" quotePrefix="0" xfId="1"/>
    <xf numFmtId="180" fontId="95" fillId="0" borderId="0" pivotButton="0" quotePrefix="0" xfId="15"/>
    <xf numFmtId="180" fontId="8" fillId="0" borderId="0" pivotButton="0" quotePrefix="0" xfId="15"/>
    <xf numFmtId="180" fontId="9" fillId="0" borderId="0" pivotButton="0" quotePrefix="0" xfId="15"/>
    <xf numFmtId="180" fontId="8" fillId="0" borderId="108" pivotButton="0" quotePrefix="0" xfId="15"/>
    <xf numFmtId="174" fontId="8" fillId="0" borderId="108" pivotButton="0" quotePrefix="0" xfId="1"/>
    <xf numFmtId="180" fontId="8" fillId="0" borderId="0" pivotButton="0" quotePrefix="0" xfId="0"/>
    <xf numFmtId="180" fontId="97" fillId="5" borderId="107" pivotButton="0" quotePrefix="0" xfId="0"/>
    <xf numFmtId="180" fontId="96" fillId="5" borderId="107" pivotButton="0" quotePrefix="0" xfId="15"/>
    <xf numFmtId="180" fontId="96" fillId="5" borderId="0" pivotButton="0" quotePrefix="0" xfId="15"/>
    <xf numFmtId="174" fontId="62" fillId="5" borderId="107" pivotButton="0" quotePrefix="0" xfId="1"/>
    <xf numFmtId="174" fontId="8" fillId="5" borderId="0" pivotButton="0" quotePrefix="0" xfId="1"/>
    <xf numFmtId="174" fontId="62" fillId="0" borderId="107" pivotButton="0" quotePrefix="0" xfId="1"/>
    <xf numFmtId="174" fontId="62" fillId="0" borderId="109" pivotButton="0" quotePrefix="0" xfId="1"/>
    <xf numFmtId="174" fontId="8" fillId="0" borderId="110" pivotButton="0" quotePrefix="0" xfId="1"/>
    <xf numFmtId="174" fontId="62" fillId="0" borderId="0" pivotButton="0" quotePrefix="0" xfId="1"/>
    <xf numFmtId="174" fontId="8" fillId="0" borderId="112" pivotButton="0" quotePrefix="0" xfId="1"/>
    <xf numFmtId="174" fontId="8" fillId="0" borderId="35" pivotButton="0" quotePrefix="0" xfId="1"/>
    <xf numFmtId="174" fontId="8" fillId="0" borderId="114" pivotButton="0" quotePrefix="0" xfId="1"/>
    <xf numFmtId="174" fontId="62" fillId="0" borderId="35" pivotButton="0" quotePrefix="0" xfId="1"/>
    <xf numFmtId="174" fontId="62" fillId="0" borderId="116" pivotButton="0" quotePrefix="0" xfId="1"/>
    <xf numFmtId="171" fontId="108" fillId="0" borderId="36" applyAlignment="1" pivotButton="0" quotePrefix="0" xfId="0">
      <alignment horizontal="center" vertical="center" wrapText="1"/>
    </xf>
    <xf numFmtId="171" fontId="61" fillId="0" borderId="36" applyAlignment="1" pivotButton="0" quotePrefix="0" xfId="0">
      <alignment horizontal="center" vertical="center" wrapText="1"/>
    </xf>
    <xf numFmtId="167" fontId="61" fillId="0" borderId="36" applyAlignment="1" pivotButton="0" quotePrefix="0" xfId="0">
      <alignment horizontal="center" vertical="center" wrapText="1"/>
    </xf>
    <xf numFmtId="167" fontId="108" fillId="0" borderId="36" applyAlignment="1" pivotButton="0" quotePrefix="0" xfId="0">
      <alignment horizontal="center" vertical="center" wrapText="1"/>
    </xf>
    <xf numFmtId="181" fontId="4" fillId="21" borderId="72" applyAlignment="1" pivotButton="0" quotePrefix="0" xfId="0">
      <alignment horizontal="center" vertical="center" wrapText="1"/>
    </xf>
    <xf numFmtId="174" fontId="4" fillId="21" borderId="72" applyAlignment="1" pivotButton="0" quotePrefix="0" xfId="0">
      <alignment horizontal="center" vertical="center" wrapText="1"/>
    </xf>
    <xf numFmtId="181" fontId="4" fillId="20" borderId="72" applyAlignment="1" pivotButton="0" quotePrefix="0" xfId="0">
      <alignment horizontal="center" vertical="center" wrapText="1"/>
    </xf>
    <xf numFmtId="174" fontId="4" fillId="20" borderId="72" applyAlignment="1" pivotButton="0" quotePrefix="0" xfId="0">
      <alignment horizontal="center" vertical="center" wrapText="1"/>
    </xf>
    <xf numFmtId="167" fontId="4" fillId="20" borderId="72" applyAlignment="1" pivotButton="0" quotePrefix="0" xfId="2">
      <alignment horizontal="right" vertical="center" wrapText="1"/>
    </xf>
    <xf numFmtId="167" fontId="4" fillId="21" borderId="72" applyAlignment="1" pivotButton="0" quotePrefix="0" xfId="2">
      <alignment horizontal="right" vertical="center" wrapText="1"/>
    </xf>
    <xf numFmtId="167" fontId="17" fillId="21" borderId="18" applyAlignment="1" pivotButton="0" quotePrefix="0" xfId="2">
      <alignment horizontal="right" vertical="center" wrapText="1"/>
    </xf>
    <xf numFmtId="174" fontId="6" fillId="3" borderId="72" applyAlignment="1" pivotButton="0" quotePrefix="0" xfId="0">
      <alignment horizontal="center" vertical="center" wrapText="1"/>
    </xf>
    <xf numFmtId="167" fontId="6" fillId="3" borderId="72" applyAlignment="1" pivotButton="0" quotePrefix="0" xfId="2">
      <alignment horizontal="right" vertical="center" wrapText="1"/>
    </xf>
    <xf numFmtId="181" fontId="6" fillId="21" borderId="72" applyAlignment="1" pivotButton="0" quotePrefix="0" xfId="0">
      <alignment horizontal="center" vertical="center" wrapText="1"/>
    </xf>
    <xf numFmtId="174" fontId="6" fillId="21" borderId="72" applyAlignment="1" pivotButton="0" quotePrefix="0" xfId="0">
      <alignment horizontal="center" vertical="center" wrapText="1"/>
    </xf>
    <xf numFmtId="181" fontId="6" fillId="20" borderId="72" applyAlignment="1" pivotButton="0" quotePrefix="0" xfId="0">
      <alignment horizontal="center" vertical="center" wrapText="1"/>
    </xf>
    <xf numFmtId="174" fontId="6" fillId="20" borderId="72" applyAlignment="1" pivotButton="0" quotePrefix="0" xfId="0">
      <alignment horizontal="center" vertical="center" wrapText="1"/>
    </xf>
    <xf numFmtId="167" fontId="6" fillId="20" borderId="72" applyAlignment="1" pivotButton="0" quotePrefix="0" xfId="2">
      <alignment horizontal="right" vertical="center" wrapText="1"/>
    </xf>
    <xf numFmtId="167" fontId="6" fillId="21" borderId="72" applyAlignment="1" pivotButton="0" quotePrefix="0" xfId="2">
      <alignment horizontal="right" vertical="center" wrapText="1"/>
    </xf>
    <xf numFmtId="182" fontId="4" fillId="0" borderId="72" applyAlignment="1" pivotButton="0" quotePrefix="0" xfId="0">
      <alignment horizontal="right" vertical="center" wrapText="1"/>
    </xf>
    <xf numFmtId="174" fontId="6" fillId="14" borderId="72" applyAlignment="1" pivotButton="0" quotePrefix="0" xfId="0">
      <alignment horizontal="center" vertical="center" wrapText="1"/>
    </xf>
    <xf numFmtId="183" fontId="0" fillId="0" borderId="0" applyAlignment="1" pivotButton="0" quotePrefix="0" xfId="0">
      <alignment horizontal="right"/>
    </xf>
    <xf numFmtId="183" fontId="0" fillId="0" borderId="0" pivotButton="0" quotePrefix="0" xfId="0"/>
    <xf numFmtId="183" fontId="5" fillId="0" borderId="0" applyAlignment="1" pivotButton="0" quotePrefix="0" xfId="0">
      <alignment vertical="top" wrapText="1"/>
    </xf>
    <xf numFmtId="183" fontId="7" fillId="0" borderId="0" applyAlignment="1" pivotButton="0" quotePrefix="0" xfId="0">
      <alignment horizontal="right" vertical="center"/>
    </xf>
    <xf numFmtId="183" fontId="7" fillId="0" borderId="0" applyAlignment="1" pivotButton="0" quotePrefix="0" xfId="0">
      <alignment horizontal="left" vertical="center"/>
    </xf>
    <xf numFmtId="174" fontId="6" fillId="8" borderId="72" applyAlignment="1" pivotButton="0" quotePrefix="0" xfId="0">
      <alignment horizontal="center" vertical="center" wrapText="1"/>
    </xf>
    <xf numFmtId="184" fontId="4" fillId="5" borderId="72" applyAlignment="1" pivotButton="0" quotePrefix="0" xfId="1">
      <alignment horizontal="right" vertical="center"/>
    </xf>
    <xf numFmtId="181" fontId="4" fillId="0" borderId="72" applyAlignment="1" pivotButton="0" quotePrefix="0" xfId="0">
      <alignment horizontal="center" vertical="center" wrapText="1"/>
    </xf>
    <xf numFmtId="181" fontId="6" fillId="0" borderId="72" applyAlignment="1" pivotButton="0" quotePrefix="0" xfId="0">
      <alignment horizontal="center" vertical="center" wrapText="1"/>
    </xf>
    <xf numFmtId="174" fontId="6" fillId="0" borderId="72" applyAlignment="1" pivotButton="0" quotePrefix="0" xfId="0">
      <alignment horizontal="center" vertical="center" wrapText="1"/>
    </xf>
    <xf numFmtId="167" fontId="6" fillId="0" borderId="72" applyAlignment="1" pivotButton="0" quotePrefix="0" xfId="2">
      <alignment horizontal="right" vertical="center" wrapText="1"/>
    </xf>
    <xf numFmtId="168" fontId="6" fillId="5" borderId="72" applyAlignment="1" pivotButton="0" quotePrefix="0" xfId="0">
      <alignment horizontal="left" vertical="center" wrapText="1"/>
    </xf>
    <xf numFmtId="171" fontId="25" fillId="0" borderId="49" pivotButton="0" quotePrefix="0" xfId="1"/>
    <xf numFmtId="171" fontId="25" fillId="14" borderId="69" pivotButton="0" quotePrefix="0" xfId="0"/>
    <xf numFmtId="171" fontId="25" fillId="0" borderId="51" pivotButton="0" quotePrefix="0" xfId="1"/>
    <xf numFmtId="171" fontId="25" fillId="14" borderId="0" pivotButton="0" quotePrefix="0" xfId="0"/>
    <xf numFmtId="166" fontId="25" fillId="0" borderId="49" pivotButton="0" quotePrefix="0" xfId="0"/>
    <xf numFmtId="166" fontId="25" fillId="0" borderId="61" pivotButton="0" quotePrefix="0" xfId="0"/>
    <xf numFmtId="167" fontId="25" fillId="14" borderId="51" applyAlignment="1" pivotButton="0" quotePrefix="0" xfId="0">
      <alignment horizontal="center"/>
    </xf>
    <xf numFmtId="166" fontId="25" fillId="0" borderId="62" pivotButton="0" quotePrefix="0" xfId="0"/>
    <xf numFmtId="166" fontId="25" fillId="0" borderId="51" pivotButton="0" quotePrefix="0" xfId="0"/>
    <xf numFmtId="166" fontId="25" fillId="0" borderId="50" pivotButton="0" quotePrefix="0" xfId="0"/>
    <xf numFmtId="166" fontId="25" fillId="0" borderId="63" pivotButton="0" quotePrefix="0" xfId="0"/>
    <xf numFmtId="166" fontId="25" fillId="0" borderId="66" pivotButton="0" quotePrefix="0" xfId="0"/>
    <xf numFmtId="166" fontId="25" fillId="0" borderId="52" pivotButton="0" quotePrefix="0" xfId="0"/>
    <xf numFmtId="167" fontId="25" fillId="14" borderId="66" applyAlignment="1" pivotButton="0" quotePrefix="0" xfId="0">
      <alignment horizontal="center"/>
    </xf>
    <xf numFmtId="166" fontId="25" fillId="0" borderId="67" pivotButton="0" quotePrefix="0" xfId="0"/>
    <xf numFmtId="174" fontId="81" fillId="0" borderId="0" pivotButton="0" quotePrefix="0" xfId="1"/>
    <xf numFmtId="165" fontId="15" fillId="22" borderId="85" applyAlignment="1" pivotButton="0" quotePrefix="0" xfId="0">
      <alignment horizontal="center" vertical="center" wrapText="1"/>
    </xf>
    <xf numFmtId="179" fontId="15" fillId="22" borderId="83" applyAlignment="1" pivotButton="0" quotePrefix="0" xfId="0">
      <alignment horizontal="center" vertical="center" wrapText="1"/>
    </xf>
    <xf numFmtId="181" fontId="4" fillId="5" borderId="72" applyAlignment="1" pivotButton="0" quotePrefix="0" xfId="0">
      <alignment horizontal="center" vertical="center" wrapText="1"/>
    </xf>
    <xf numFmtId="181" fontId="4" fillId="5" borderId="72" applyAlignment="1" pivotButton="0" quotePrefix="0" xfId="2">
      <alignment horizontal="center" vertical="center" wrapText="1"/>
    </xf>
    <xf numFmtId="174" fontId="4" fillId="5" borderId="72" applyAlignment="1" pivotButton="0" quotePrefix="0" xfId="2">
      <alignment horizontal="center" vertical="center" wrapText="1"/>
    </xf>
    <xf numFmtId="179" fontId="4" fillId="0" borderId="72" applyAlignment="1" pivotButton="0" quotePrefix="0" xfId="0">
      <alignment horizontal="center" vertical="center" wrapText="1"/>
    </xf>
    <xf numFmtId="166" fontId="4" fillId="0" borderId="72" applyAlignment="1" pivotButton="0" quotePrefix="0" xfId="0">
      <alignment horizontal="left" vertical="center" wrapText="1"/>
    </xf>
    <xf numFmtId="166" fontId="17" fillId="0" borderId="2" applyAlignment="1" pivotButton="0" quotePrefix="0" xfId="0">
      <alignment horizontal="left" vertical="center" wrapText="1"/>
    </xf>
    <xf numFmtId="0" fontId="112" fillId="0" borderId="166" applyAlignment="1" pivotButton="0" quotePrefix="0" xfId="0">
      <alignment horizontal="center" vertical="top"/>
    </xf>
    <xf numFmtId="0" fontId="26" fillId="16" borderId="0" applyAlignment="1" pivotButton="0" quotePrefix="0" xfId="0">
      <alignment horizontal="left" vertical="center"/>
    </xf>
    <xf numFmtId="0" fontId="4" fillId="0" borderId="0" applyAlignment="1" pivotButton="0" quotePrefix="0" xfId="0">
      <alignment vertical="center"/>
    </xf>
    <xf numFmtId="169" fontId="46" fillId="0" borderId="139" applyAlignment="1" pivotButton="0" quotePrefix="0" xfId="9">
      <alignment horizontal="center" vertical="center"/>
    </xf>
    <xf numFmtId="0" fontId="0" fillId="0" borderId="140" pivotButton="0" quotePrefix="0" xfId="0"/>
    <xf numFmtId="169" fontId="46" fillId="0" borderId="0" applyAlignment="1" pivotButton="0" quotePrefix="0" xfId="9">
      <alignment horizontal="center" vertical="center"/>
    </xf>
    <xf numFmtId="0" fontId="46" fillId="0" borderId="0" pivotButton="0" quotePrefix="0" xfId="10"/>
    <xf numFmtId="169" fontId="46" fillId="0" borderId="141" applyAlignment="1" pivotButton="0" quotePrefix="0" xfId="9">
      <alignment horizontal="center" vertical="center"/>
    </xf>
    <xf numFmtId="0" fontId="0" fillId="0" borderId="31" pivotButton="0" quotePrefix="0" xfId="0"/>
    <xf numFmtId="0" fontId="45" fillId="0" borderId="0" applyAlignment="1" pivotButton="0" quotePrefix="0" xfId="10">
      <alignment horizontal="center"/>
    </xf>
    <xf numFmtId="0" fontId="46" fillId="8" borderId="139" applyAlignment="1" pivotButton="0" quotePrefix="0" xfId="10">
      <alignment horizontal="center"/>
    </xf>
    <xf numFmtId="0" fontId="0" fillId="0" borderId="26" pivotButton="0" quotePrefix="0" xfId="0"/>
    <xf numFmtId="0" fontId="46" fillId="0" borderId="0" applyAlignment="1" pivotButton="0" quotePrefix="0" xfId="10">
      <alignment horizontal="center"/>
    </xf>
    <xf numFmtId="0" fontId="52" fillId="0" borderId="0" applyAlignment="1" pivotButton="0" quotePrefix="0" xfId="10">
      <alignment horizontal="center"/>
    </xf>
    <xf numFmtId="0" fontId="9" fillId="0" borderId="142" applyAlignment="1" pivotButton="0" quotePrefix="0" xfId="6">
      <alignment horizontal="center" vertical="center"/>
    </xf>
    <xf numFmtId="0" fontId="0" fillId="0" borderId="43" pivotButton="0" quotePrefix="0" xfId="0"/>
    <xf numFmtId="0" fontId="0" fillId="0" borderId="60" pivotButton="0" quotePrefix="0" xfId="0"/>
    <xf numFmtId="0" fontId="0" fillId="0" borderId="37" pivotButton="0" quotePrefix="0" xfId="0"/>
    <xf numFmtId="0" fontId="0" fillId="0" borderId="40" pivotButton="0" quotePrefix="0" xfId="0"/>
    <xf numFmtId="0" fontId="0" fillId="0" borderId="38" pivotButton="0" quotePrefix="0" xfId="0"/>
    <xf numFmtId="0" fontId="0" fillId="0" borderId="39" pivotButton="0" quotePrefix="0" xfId="0"/>
    <xf numFmtId="0" fontId="0" fillId="0" borderId="41" pivotButton="0" quotePrefix="0" xfId="0"/>
    <xf numFmtId="49" fontId="42" fillId="0" borderId="0" applyAlignment="1" pivotButton="0" quotePrefix="0" xfId="0">
      <alignment horizontal="left"/>
    </xf>
    <xf numFmtId="0" fontId="0" fillId="0" borderId="0" pivotButton="0" quotePrefix="0" xfId="0"/>
    <xf numFmtId="0" fontId="41" fillId="0" borderId="0" applyAlignment="1" pivotButton="0" quotePrefix="0" xfId="0">
      <alignment horizontal="left" wrapText="1"/>
    </xf>
    <xf numFmtId="0" fontId="8" fillId="0" borderId="0" applyAlignment="1" pivotButton="0" quotePrefix="0" xfId="0">
      <alignment horizontal="left"/>
    </xf>
    <xf numFmtId="0" fontId="5" fillId="0" borderId="0" applyAlignment="1" pivotButton="0" quotePrefix="0" xfId="0">
      <alignment vertical="top" wrapText="1"/>
    </xf>
    <xf numFmtId="0" fontId="63" fillId="0" borderId="0" applyAlignment="1" pivotButton="0" quotePrefix="0" xfId="0">
      <alignment horizontal="left" vertical="center"/>
    </xf>
    <xf numFmtId="0" fontId="8" fillId="0" borderId="0" applyAlignment="1" pivotButton="0" quotePrefix="0" xfId="0">
      <alignment horizontal="justify" vertical="top" wrapText="1"/>
    </xf>
    <xf numFmtId="0" fontId="5" fillId="0" borderId="0" applyAlignment="1" pivotButton="0" quotePrefix="0" xfId="0">
      <alignment horizontal="justify" vertical="top" wrapText="1"/>
    </xf>
    <xf numFmtId="0" fontId="11" fillId="0" borderId="0" applyAlignment="1" pivotButton="0" quotePrefix="0" xfId="0">
      <alignment horizontal="justify" vertical="top" wrapText="1"/>
    </xf>
    <xf numFmtId="0" fontId="8" fillId="0" borderId="0" applyAlignment="1" pivotButton="0" quotePrefix="0" xfId="0">
      <alignment horizontal="left" vertical="top" wrapText="1"/>
    </xf>
    <xf numFmtId="0" fontId="18" fillId="0" borderId="0" applyAlignment="1" pivotButton="0" quotePrefix="0" xfId="0">
      <alignment horizontal="left" vertical="top" wrapText="1"/>
    </xf>
    <xf numFmtId="0" fontId="30" fillId="0" borderId="0" applyAlignment="1" pivotButton="0" quotePrefix="0" xfId="0">
      <alignment horizontal="left" vertical="top" wrapText="1"/>
    </xf>
    <xf numFmtId="0" fontId="71" fillId="0" borderId="0" applyAlignment="1" pivotButton="0" quotePrefix="0" xfId="0">
      <alignment horizontal="left" vertical="center" wrapText="1"/>
    </xf>
    <xf numFmtId="0" fontId="30" fillId="0" borderId="0" applyAlignment="1" pivotButton="0" quotePrefix="0" xfId="0">
      <alignment horizontal="left" vertical="center" wrapText="1"/>
    </xf>
    <xf numFmtId="0" fontId="8" fillId="27" borderId="0" applyAlignment="1" pivotButton="0" quotePrefix="0" xfId="0">
      <alignment horizontal="left" vertical="top" wrapText="1"/>
    </xf>
    <xf numFmtId="0" fontId="14" fillId="32" borderId="86" applyAlignment="1" pivotButton="0" quotePrefix="0" xfId="0">
      <alignment horizontal="center" vertical="center" wrapText="1"/>
    </xf>
    <xf numFmtId="0" fontId="0" fillId="0" borderId="143" pivotButton="0" quotePrefix="0" xfId="0"/>
    <xf numFmtId="0" fontId="14" fillId="25" borderId="86" applyAlignment="1" pivotButton="0" quotePrefix="0" xfId="0">
      <alignment horizontal="center" vertical="center" wrapText="1"/>
    </xf>
    <xf numFmtId="0" fontId="34" fillId="0" borderId="0" pivotButton="0" quotePrefix="0" xfId="0"/>
    <xf numFmtId="0" fontId="14" fillId="32" borderId="124" applyAlignment="1" pivotButton="0" quotePrefix="0" xfId="0">
      <alignment horizontal="center" vertical="center" wrapText="1"/>
    </xf>
    <xf numFmtId="0" fontId="0" fillId="0" borderId="145" pivotButton="0" quotePrefix="0" xfId="0"/>
    <xf numFmtId="0" fontId="14" fillId="25" borderId="124" applyAlignment="1" pivotButton="0" quotePrefix="0" xfId="0">
      <alignment horizontal="center" vertical="center" wrapText="1"/>
    </xf>
    <xf numFmtId="0" fontId="8" fillId="0" borderId="0" applyAlignment="1" pivotButton="0" quotePrefix="0" xfId="0">
      <alignment horizontal="left" vertical="center" wrapText="1"/>
    </xf>
    <xf numFmtId="0" fontId="107" fillId="0" borderId="0" applyAlignment="1" pivotButton="0" quotePrefix="0" xfId="0">
      <alignment horizontal="left" vertical="center" wrapText="1"/>
    </xf>
    <xf numFmtId="0" fontId="63" fillId="0" borderId="0" applyAlignment="1" pivotButton="0" quotePrefix="0" xfId="0">
      <alignment horizontal="left"/>
    </xf>
    <xf numFmtId="0" fontId="0" fillId="0" borderId="0" applyAlignment="1" pivotButton="0" quotePrefix="0" xfId="0">
      <alignment horizontal="left" vertical="center" wrapText="1"/>
    </xf>
    <xf numFmtId="0" fontId="18" fillId="0" borderId="0" applyAlignment="1" pivotButton="0" quotePrefix="0" xfId="0">
      <alignment horizontal="center" vertical="center"/>
    </xf>
    <xf numFmtId="0" fontId="8" fillId="0" borderId="0" applyAlignment="1" pivotButton="0" quotePrefix="0" xfId="0">
      <alignment horizontal="left" vertical="center"/>
    </xf>
    <xf numFmtId="0" fontId="18" fillId="0" borderId="0" applyAlignment="1" pivotButton="0" quotePrefix="0" xfId="0">
      <alignment horizontal="left" vertical="center"/>
    </xf>
    <xf numFmtId="0" fontId="4" fillId="5" borderId="72" applyAlignment="1" pivotButton="0" quotePrefix="0" xfId="0">
      <alignment horizontal="left" vertical="center" wrapText="1"/>
    </xf>
    <xf numFmtId="0" fontId="0" fillId="0" borderId="118" pivotButton="0" quotePrefix="0" xfId="0"/>
    <xf numFmtId="0" fontId="0" fillId="0" borderId="75" pivotButton="0" quotePrefix="0" xfId="0"/>
    <xf numFmtId="174" fontId="4" fillId="0" borderId="72" applyAlignment="1" pivotButton="0" quotePrefix="0" xfId="0">
      <alignment horizontal="center" vertical="center" wrapText="1"/>
    </xf>
    <xf numFmtId="0" fontId="86" fillId="0" borderId="0" applyAlignment="1" pivotButton="0" quotePrefix="0" xfId="0">
      <alignment horizontal="left" vertical="center" wrapText="1"/>
    </xf>
    <xf numFmtId="0" fontId="35" fillId="0" borderId="0" applyAlignment="1" pivotButton="0" quotePrefix="0" xfId="0">
      <alignment horizontal="left" vertical="center" wrapText="1"/>
    </xf>
    <xf numFmtId="0" fontId="63" fillId="0" borderId="0" applyAlignment="1" pivotButton="0" quotePrefix="0" xfId="0">
      <alignment horizontal="left" vertical="top"/>
    </xf>
    <xf numFmtId="0" fontId="14" fillId="22" borderId="72" applyAlignment="1" pivotButton="0" quotePrefix="0" xfId="0">
      <alignment horizontal="left" vertical="center" wrapText="1"/>
    </xf>
    <xf numFmtId="0" fontId="6" fillId="5" borderId="72" applyAlignment="1" pivotButton="0" quotePrefix="0" xfId="0">
      <alignment horizontal="left" vertical="center" wrapText="1"/>
    </xf>
    <xf numFmtId="0" fontId="6" fillId="14" borderId="72" applyAlignment="1" pivotButton="0" quotePrefix="0" xfId="0">
      <alignment horizontal="left" vertical="center" wrapText="1"/>
    </xf>
    <xf numFmtId="0" fontId="14" fillId="22" borderId="91" applyAlignment="1" pivotButton="0" quotePrefix="0" xfId="0">
      <alignment horizontal="left" vertical="center" wrapText="1"/>
    </xf>
    <xf numFmtId="0" fontId="0" fillId="0" borderId="146" pivotButton="0" quotePrefix="0" xfId="0"/>
    <xf numFmtId="0" fontId="0" fillId="0" borderId="147" pivotButton="0" quotePrefix="0" xfId="0"/>
    <xf numFmtId="0" fontId="14" fillId="22" borderId="78" applyAlignment="1" pivotButton="0" quotePrefix="0" xfId="0">
      <alignment horizontal="left" vertical="center" wrapText="1"/>
    </xf>
    <xf numFmtId="0" fontId="0" fillId="0" borderId="144" pivotButton="0" quotePrefix="0" xfId="0"/>
    <xf numFmtId="0" fontId="0" fillId="0" borderId="77" pivotButton="0" quotePrefix="0" xfId="0"/>
    <xf numFmtId="0" fontId="15" fillId="22" borderId="85" applyAlignment="1" pivotButton="0" quotePrefix="0" xfId="0">
      <alignment horizontal="center" vertical="center" wrapText="1"/>
    </xf>
    <xf numFmtId="0" fontId="0" fillId="0" borderId="84" pivotButton="0" quotePrefix="0" xfId="0"/>
    <xf numFmtId="0" fontId="4" fillId="14" borderId="72" applyAlignment="1" pivotButton="0" quotePrefix="0" xfId="0">
      <alignment horizontal="center" vertical="center" wrapText="1"/>
    </xf>
    <xf numFmtId="0" fontId="15" fillId="22" borderId="83" applyAlignment="1" pivotButton="0" quotePrefix="0" xfId="0">
      <alignment horizontal="center" vertical="center" wrapText="1"/>
    </xf>
    <xf numFmtId="0" fontId="0" fillId="0" borderId="87" pivotButton="0" quotePrefix="0" xfId="0"/>
    <xf numFmtId="0" fontId="14" fillId="22" borderId="138" applyAlignment="1" pivotButton="0" quotePrefix="0" xfId="0">
      <alignment horizontal="center" vertical="center" wrapText="1"/>
    </xf>
    <xf numFmtId="0" fontId="14" fillId="22" borderId="83" applyAlignment="1" pivotButton="0" quotePrefix="0" xfId="0">
      <alignment horizontal="center" vertical="center" wrapText="1"/>
    </xf>
    <xf numFmtId="0" fontId="61" fillId="0" borderId="81" applyAlignment="1" pivotButton="0" quotePrefix="0" xfId="0">
      <alignment horizontal="center" vertical="top" wrapText="1"/>
    </xf>
    <xf numFmtId="0" fontId="0" fillId="0" borderId="81" pivotButton="0" quotePrefix="0" xfId="0"/>
    <xf numFmtId="0" fontId="5" fillId="0" borderId="0" applyAlignment="1" pivotButton="0" quotePrefix="0" xfId="0">
      <alignment horizontal="center" vertical="top" wrapText="1"/>
    </xf>
    <xf numFmtId="0" fontId="75" fillId="0" borderId="0" applyAlignment="1" pivotButton="0" quotePrefix="0" xfId="0">
      <alignment horizontal="center"/>
    </xf>
    <xf numFmtId="0" fontId="0" fillId="0" borderId="36" applyAlignment="1" pivotButton="0" quotePrefix="0" xfId="0">
      <alignment horizontal="center"/>
    </xf>
    <xf numFmtId="0" fontId="0" fillId="0" borderId="48" pivotButton="0" quotePrefix="0" xfId="0"/>
    <xf numFmtId="0" fontId="110" fillId="0" borderId="148" applyAlignment="1" pivotButton="0" quotePrefix="0" xfId="0">
      <alignment horizontal="center" wrapText="1"/>
    </xf>
    <xf numFmtId="0" fontId="0" fillId="0" borderId="151" pivotButton="0" quotePrefix="0" xfId="0"/>
    <xf numFmtId="0" fontId="0" fillId="0" borderId="150" pivotButton="0" quotePrefix="0" xfId="0"/>
    <xf numFmtId="0" fontId="0" fillId="0" borderId="152" pivotButton="0" quotePrefix="0" xfId="0"/>
    <xf numFmtId="0" fontId="0" fillId="0" borderId="153" pivotButton="0" quotePrefix="0" xfId="0"/>
    <xf numFmtId="0" fontId="0" fillId="0" borderId="67" pivotButton="0" quotePrefix="0" xfId="0"/>
    <xf numFmtId="0" fontId="0" fillId="0" borderId="36" applyAlignment="1" pivotButton="0" quotePrefix="0" xfId="0">
      <alignment horizontal="center" wrapText="1"/>
    </xf>
    <xf numFmtId="0" fontId="0" fillId="27" borderId="0" applyAlignment="1" pivotButton="0" quotePrefix="0" xfId="0">
      <alignment horizontal="center"/>
    </xf>
    <xf numFmtId="0" fontId="20" fillId="0" borderId="0" applyAlignment="1" pivotButton="0" quotePrefix="0" xfId="0">
      <alignment horizontal="justify" vertical="top" wrapText="1"/>
    </xf>
    <xf numFmtId="0" fontId="20" fillId="0" borderId="0" applyAlignment="1" pivotButton="0" quotePrefix="0" xfId="0">
      <alignment horizontal="justify" vertical="center" wrapText="1"/>
    </xf>
    <xf numFmtId="0" fontId="18" fillId="0" borderId="0" applyAlignment="1" pivotButton="0" quotePrefix="0" xfId="0">
      <alignment horizontal="justify" vertical="top" wrapText="1"/>
    </xf>
    <xf numFmtId="0" fontId="26" fillId="22" borderId="132" applyAlignment="1" pivotButton="0" quotePrefix="0" xfId="0">
      <alignment horizontal="left" vertical="center"/>
    </xf>
    <xf numFmtId="0" fontId="0" fillId="0" borderId="154" pivotButton="0" quotePrefix="0" xfId="0"/>
    <xf numFmtId="0" fontId="26" fillId="22" borderId="83" applyAlignment="1" pivotButton="0" quotePrefix="0" xfId="0">
      <alignment horizontal="center" vertical="center"/>
    </xf>
    <xf numFmtId="0" fontId="43" fillId="3" borderId="72" applyAlignment="1" pivotButton="0" quotePrefix="0" xfId="0">
      <alignment horizontal="left"/>
    </xf>
    <xf numFmtId="0" fontId="43" fillId="0" borderId="72" applyAlignment="1" pivotButton="0" quotePrefix="0" xfId="0">
      <alignment horizontal="center"/>
    </xf>
    <xf numFmtId="172" fontId="43" fillId="0" borderId="72" applyAlignment="1" pivotButton="0" quotePrefix="0" xfId="0">
      <alignment horizontal="center"/>
    </xf>
    <xf numFmtId="0" fontId="26" fillId="22" borderId="83" applyAlignment="1" pivotButton="0" quotePrefix="0" xfId="0">
      <alignment horizontal="center" vertical="center" wrapText="1"/>
    </xf>
    <xf numFmtId="179" fontId="4" fillId="5" borderId="72" applyAlignment="1" pivotButton="0" quotePrefix="0" xfId="0">
      <alignment horizontal="center" vertical="center"/>
    </xf>
    <xf numFmtId="179" fontId="43" fillId="0" borderId="72" applyAlignment="1" pivotButton="0" quotePrefix="0" xfId="0">
      <alignment horizontal="center"/>
    </xf>
    <xf numFmtId="0" fontId="106" fillId="0" borderId="0" applyAlignment="1" pivotButton="0" quotePrefix="0" xfId="0">
      <alignment horizontal="left" vertical="center"/>
    </xf>
    <xf numFmtId="0" fontId="15" fillId="22" borderId="130" applyAlignment="1" pivotButton="0" quotePrefix="0" xfId="0">
      <alignment horizontal="center" vertical="center" wrapText="1"/>
    </xf>
    <xf numFmtId="0" fontId="0" fillId="0" borderId="155" pivotButton="0" quotePrefix="0" xfId="0"/>
    <xf numFmtId="0" fontId="15" fillId="23" borderId="97" applyAlignment="1" pivotButton="0" quotePrefix="0" xfId="0">
      <alignment horizontal="center" vertical="center" wrapText="1"/>
    </xf>
    <xf numFmtId="0" fontId="0" fillId="0" borderId="156" pivotButton="0" quotePrefix="0" xfId="0"/>
    <xf numFmtId="0" fontId="0" fillId="0" borderId="157" pivotButton="0" quotePrefix="0" xfId="0"/>
    <xf numFmtId="0" fontId="15" fillId="22" borderId="76" applyAlignment="1" pivotButton="0" quotePrefix="0" xfId="0">
      <alignment horizontal="center" vertical="center" wrapText="1"/>
    </xf>
    <xf numFmtId="0" fontId="0" fillId="0" borderId="80" pivotButton="0" quotePrefix="0" xfId="0"/>
    <xf numFmtId="0" fontId="0" fillId="0" borderId="74" pivotButton="0" quotePrefix="0" xfId="0"/>
    <xf numFmtId="0" fontId="8" fillId="0" borderId="0" applyAlignment="1" pivotButton="0" quotePrefix="0" xfId="0">
      <alignment horizontal="justify" vertical="center" wrapText="1"/>
    </xf>
    <xf numFmtId="167" fontId="4" fillId="5" borderId="72" applyAlignment="1" pivotButton="0" quotePrefix="0" xfId="0">
      <alignment horizontal="right" vertical="center"/>
    </xf>
    <xf numFmtId="172" fontId="6" fillId="14" borderId="72" applyAlignment="1" pivotButton="0" quotePrefix="0" xfId="0">
      <alignment horizontal="center"/>
    </xf>
    <xf numFmtId="172" fontId="4" fillId="5" borderId="72" applyAlignment="1" pivotButton="0" quotePrefix="0" xfId="0">
      <alignment horizontal="center" vertical="center"/>
    </xf>
    <xf numFmtId="169" fontId="4" fillId="14" borderId="72" applyAlignment="1" pivotButton="0" quotePrefix="0" xfId="0">
      <alignment horizontal="center" vertical="center"/>
    </xf>
    <xf numFmtId="0" fontId="26" fillId="22" borderId="85" applyAlignment="1" pivotButton="0" quotePrefix="0" xfId="0">
      <alignment horizontal="center" vertical="center" wrapText="1"/>
    </xf>
    <xf numFmtId="0" fontId="0" fillId="0" borderId="82" pivotButton="0" quotePrefix="0" xfId="0"/>
    <xf numFmtId="0" fontId="0" fillId="0" borderId="158" pivotButton="0" quotePrefix="0" xfId="0"/>
    <xf numFmtId="0" fontId="6" fillId="14" borderId="72" applyAlignment="1" pivotButton="0" quotePrefix="0" xfId="0">
      <alignment horizontal="right" vertical="center"/>
    </xf>
    <xf numFmtId="0" fontId="4" fillId="5" borderId="72" applyAlignment="1" pivotButton="0" quotePrefix="0" xfId="0">
      <alignment horizontal="left" vertical="center"/>
    </xf>
    <xf numFmtId="0" fontId="4" fillId="5" borderId="72" applyAlignment="1" pivotButton="0" quotePrefix="0" xfId="0">
      <alignment horizontal="center" vertical="center"/>
    </xf>
    <xf numFmtId="0" fontId="6" fillId="14" borderId="72" applyAlignment="1" pivotButton="0" quotePrefix="0" xfId="0">
      <alignment horizontal="right"/>
    </xf>
    <xf numFmtId="0" fontId="6" fillId="5" borderId="72" applyAlignment="1" pivotButton="0" quotePrefix="0" xfId="0">
      <alignment horizontal="right"/>
    </xf>
    <xf numFmtId="0" fontId="26" fillId="22" borderId="89" applyAlignment="1" pivotButton="0" quotePrefix="0" xfId="0">
      <alignment horizontal="center" vertical="center" wrapText="1"/>
    </xf>
    <xf numFmtId="167" fontId="6" fillId="14" borderId="72" applyAlignment="1" pivotButton="0" quotePrefix="0" xfId="0">
      <alignment horizontal="center" vertical="center" wrapText="1"/>
    </xf>
    <xf numFmtId="0" fontId="6" fillId="14" borderId="72" applyAlignment="1" pivotButton="0" quotePrefix="0" xfId="0">
      <alignment horizontal="right" vertical="center" wrapText="1"/>
    </xf>
    <xf numFmtId="0" fontId="27" fillId="22" borderId="78" applyAlignment="1" pivotButton="0" quotePrefix="0" xfId="0">
      <alignment horizontal="left"/>
    </xf>
    <xf numFmtId="0" fontId="26" fillId="32" borderId="97" applyAlignment="1" pivotButton="0" quotePrefix="0" xfId="0">
      <alignment horizontal="center" vertical="center" wrapText="1"/>
    </xf>
    <xf numFmtId="0" fontId="18" fillId="0" borderId="0" applyAlignment="1" pivotButton="0" quotePrefix="0" xfId="11">
      <alignment horizontal="center"/>
    </xf>
    <xf numFmtId="0" fontId="9" fillId="0" borderId="0" applyAlignment="1" pivotButton="0" quotePrefix="0" xfId="11">
      <alignment horizontal="center"/>
    </xf>
    <xf numFmtId="0" fontId="78" fillId="0" borderId="0" applyAlignment="1" pivotButton="0" quotePrefix="0" xfId="0">
      <alignment horizontal="right"/>
    </xf>
    <xf numFmtId="0" fontId="15" fillId="22" borderId="75" applyAlignment="1" pivotButton="0" quotePrefix="0" xfId="0">
      <alignment horizontal="center" vertical="center" wrapText="1"/>
    </xf>
    <xf numFmtId="0" fontId="0" fillId="0" borderId="73" pivotButton="0" quotePrefix="0" xfId="0"/>
    <xf numFmtId="167" fontId="6" fillId="0" borderId="78" applyAlignment="1" pivotButton="0" quotePrefix="0" xfId="0">
      <alignment horizontal="center" vertical="center" wrapText="1"/>
    </xf>
    <xf numFmtId="0" fontId="27" fillId="0" borderId="0" applyAlignment="1" pivotButton="0" quotePrefix="0" xfId="0">
      <alignment horizontal="left"/>
    </xf>
    <xf numFmtId="0" fontId="26" fillId="0" borderId="0" applyAlignment="1" pivotButton="0" quotePrefix="0" xfId="0">
      <alignment horizontal="left"/>
    </xf>
    <xf numFmtId="185" fontId="6" fillId="14" borderId="72" applyAlignment="1" pivotButton="0" quotePrefix="0" xfId="0">
      <alignment horizontal="center" vertical="center" wrapText="1"/>
    </xf>
    <xf numFmtId="167" fontId="4" fillId="0" borderId="72" applyAlignment="1" pivotButton="0" quotePrefix="0" xfId="0">
      <alignment horizontal="center" vertical="center"/>
    </xf>
    <xf numFmtId="167" fontId="4" fillId="0" borderId="72" applyAlignment="1" pivotButton="0" quotePrefix="0" xfId="0">
      <alignment horizontal="right" vertical="center"/>
    </xf>
    <xf numFmtId="0" fontId="27" fillId="22" borderId="133" applyAlignment="1" pivotButton="0" quotePrefix="0" xfId="0">
      <alignment horizontal="left"/>
    </xf>
    <xf numFmtId="0" fontId="0" fillId="0" borderId="159" pivotButton="0" quotePrefix="0" xfId="0"/>
    <xf numFmtId="0" fontId="26" fillId="22" borderId="85" applyAlignment="1" pivotButton="0" quotePrefix="0" xfId="0">
      <alignment horizontal="center" vertical="center"/>
    </xf>
    <xf numFmtId="0" fontId="0" fillId="0" borderId="160" pivotButton="0" quotePrefix="0" xfId="0"/>
    <xf numFmtId="172" fontId="4" fillId="0" borderId="72" applyAlignment="1" pivotButton="0" quotePrefix="0" xfId="0">
      <alignment horizontal="center" vertical="center"/>
    </xf>
    <xf numFmtId="0" fontId="26" fillId="22" borderId="131" applyAlignment="1" pivotButton="0" quotePrefix="0" xfId="0">
      <alignment horizontal="left" vertical="center"/>
    </xf>
    <xf numFmtId="0" fontId="0" fillId="0" borderId="161" pivotButton="0" quotePrefix="0" xfId="0"/>
    <xf numFmtId="0" fontId="4" fillId="0" borderId="72" applyAlignment="1" pivotButton="0" quotePrefix="0" xfId="0">
      <alignment horizontal="center" vertical="center"/>
    </xf>
    <xf numFmtId="179" fontId="4" fillId="0" borderId="72" applyAlignment="1" pivotButton="0" quotePrefix="0" xfId="0">
      <alignment horizontal="center" vertical="center"/>
    </xf>
    <xf numFmtId="0" fontId="15" fillId="23" borderId="129" applyAlignment="1" pivotButton="0" quotePrefix="0" xfId="0">
      <alignment horizontal="center" vertical="center" wrapText="1"/>
    </xf>
    <xf numFmtId="0" fontId="0" fillId="0" borderId="162" pivotButton="0" quotePrefix="0" xfId="0"/>
    <xf numFmtId="0" fontId="26" fillId="32" borderId="129" applyAlignment="1" pivotButton="0" quotePrefix="0" xfId="0">
      <alignment horizontal="center" vertical="center" wrapText="1"/>
    </xf>
    <xf numFmtId="0" fontId="15" fillId="22" borderId="134" applyAlignment="1" pivotButton="0" quotePrefix="0" xfId="0">
      <alignment horizontal="center" vertical="center" wrapText="1"/>
    </xf>
    <xf numFmtId="0" fontId="0" fillId="0" borderId="135" pivotButton="0" quotePrefix="0" xfId="0"/>
    <xf numFmtId="0" fontId="15" fillId="22" borderId="135" applyAlignment="1" pivotButton="0" quotePrefix="0" xfId="0">
      <alignment horizontal="center" vertical="center" wrapText="1"/>
    </xf>
    <xf numFmtId="0" fontId="15" fillId="22" borderId="89" applyAlignment="1" pivotButton="0" quotePrefix="0" xfId="0">
      <alignment horizontal="center" vertical="center" wrapText="1"/>
    </xf>
    <xf numFmtId="0" fontId="0" fillId="0" borderId="123" pivotButton="0" quotePrefix="0" xfId="0"/>
    <xf numFmtId="0" fontId="0" fillId="0" borderId="88" pivotButton="0" quotePrefix="0" xfId="0"/>
    <xf numFmtId="0" fontId="43" fillId="0" borderId="0" applyAlignment="1" pivotButton="0" quotePrefix="0" xfId="0">
      <alignment horizontal="center"/>
    </xf>
    <xf numFmtId="0" fontId="4" fillId="0" borderId="0" applyAlignment="1" pivotButton="0" quotePrefix="0" xfId="0">
      <alignment horizontal="center"/>
    </xf>
    <xf numFmtId="0" fontId="26" fillId="0" borderId="0" applyAlignment="1" pivotButton="0" quotePrefix="0" xfId="0">
      <alignment horizontal="left" vertical="center"/>
    </xf>
    <xf numFmtId="0" fontId="6" fillId="14" borderId="72" applyAlignment="1" pivotButton="0" quotePrefix="0" xfId="0">
      <alignment horizontal="center" vertical="center" wrapText="1"/>
    </xf>
    <xf numFmtId="10" fontId="6" fillId="14" borderId="72" applyAlignment="1" pivotButton="0" quotePrefix="0" xfId="0">
      <alignment horizontal="center" vertical="center" wrapText="1"/>
    </xf>
    <xf numFmtId="0" fontId="18" fillId="0" borderId="0" applyAlignment="1" pivotButton="0" quotePrefix="0" xfId="0">
      <alignment horizontal="justify" vertical="center" wrapText="1"/>
    </xf>
    <xf numFmtId="0" fontId="0" fillId="0" borderId="130" pivotButton="0" quotePrefix="0" xfId="0"/>
    <xf numFmtId="169" fontId="4" fillId="14" borderId="75" applyAlignment="1" pivotButton="0" quotePrefix="0" xfId="0">
      <alignment horizontal="center"/>
    </xf>
    <xf numFmtId="169" fontId="4" fillId="14" borderId="72" applyAlignment="1" pivotButton="0" quotePrefix="0" xfId="0">
      <alignment horizontal="center"/>
    </xf>
    <xf numFmtId="172" fontId="6" fillId="14" borderId="72" applyAlignment="1" pivotButton="0" quotePrefix="0" xfId="0">
      <alignment horizontal="center" vertical="center"/>
    </xf>
    <xf numFmtId="167" fontId="4" fillId="0" borderId="75" applyAlignment="1" pivotButton="0" quotePrefix="0" xfId="0">
      <alignment horizontal="right"/>
    </xf>
    <xf numFmtId="167" fontId="4" fillId="0" borderId="72" applyAlignment="1" pivotButton="0" quotePrefix="0" xfId="0">
      <alignment horizontal="right"/>
    </xf>
    <xf numFmtId="0" fontId="26" fillId="22" borderId="76" applyAlignment="1" pivotButton="0" quotePrefix="0" xfId="0">
      <alignment horizontal="center" vertical="center" wrapText="1"/>
    </xf>
    <xf numFmtId="0" fontId="17" fillId="0" borderId="35" applyAlignment="1" pivotButton="0" quotePrefix="0" xfId="0">
      <alignment horizontal="center" vertical="center"/>
    </xf>
    <xf numFmtId="0" fontId="0" fillId="0" borderId="35" pivotButton="0" quotePrefix="0" xfId="0"/>
    <xf numFmtId="0" fontId="64" fillId="14" borderId="72" applyAlignment="1" pivotButton="0" quotePrefix="0" xfId="0">
      <alignment horizontal="right" vertical="center"/>
    </xf>
    <xf numFmtId="0" fontId="27" fillId="22" borderId="78" applyAlignment="1" pivotButton="0" quotePrefix="0" xfId="0">
      <alignment horizontal="left" vertical="center"/>
    </xf>
    <xf numFmtId="167" fontId="61" fillId="0" borderId="72" applyAlignment="1" pivotButton="0" quotePrefix="0" xfId="0">
      <alignment horizontal="center" vertical="center"/>
    </xf>
    <xf numFmtId="0" fontId="38" fillId="0" borderId="0" applyAlignment="1" pivotButton="0" quotePrefix="0" xfId="0">
      <alignment horizontal="left" vertical="center" wrapText="1"/>
    </xf>
    <xf numFmtId="167" fontId="4" fillId="5" borderId="72" applyAlignment="1" pivotButton="0" quotePrefix="0" xfId="0">
      <alignment horizontal="center" vertical="center"/>
    </xf>
    <xf numFmtId="0" fontId="37" fillId="0" borderId="17" applyAlignment="1" pivotButton="0" quotePrefix="0" xfId="0">
      <alignment horizontal="left" vertical="center" wrapText="1"/>
    </xf>
    <xf numFmtId="0" fontId="0" fillId="0" borderId="17" pivotButton="0" quotePrefix="0" xfId="0"/>
    <xf numFmtId="171" fontId="22" fillId="0" borderId="72" applyAlignment="1" pivotButton="0" quotePrefix="0" xfId="1">
      <alignment horizontal="center" vertical="center" wrapText="1"/>
    </xf>
    <xf numFmtId="0" fontId="26" fillId="22" borderId="89" applyAlignment="1" pivotButton="0" quotePrefix="0" xfId="0">
      <alignment horizontal="left" vertical="center" wrapText="1"/>
    </xf>
    <xf numFmtId="0" fontId="26" fillId="22" borderId="97" applyAlignment="1" pivotButton="0" quotePrefix="0" xfId="0">
      <alignment horizontal="center" vertical="center" wrapText="1"/>
    </xf>
    <xf numFmtId="0" fontId="26" fillId="22" borderId="78" applyAlignment="1" pivotButton="0" quotePrefix="0" xfId="0">
      <alignment horizontal="center" vertical="center" wrapText="1"/>
    </xf>
    <xf numFmtId="0" fontId="26" fillId="22" borderId="72" applyAlignment="1" pivotButton="0" quotePrefix="0" xfId="3">
      <alignment horizontal="center" vertical="center" wrapText="1"/>
    </xf>
    <xf numFmtId="0" fontId="0" fillId="0" borderId="117" pivotButton="0" quotePrefix="0" xfId="0"/>
    <xf numFmtId="3" fontId="22" fillId="0" borderId="72" applyAlignment="1" pivotButton="0" quotePrefix="0" xfId="0">
      <alignment horizontal="center" vertical="center" wrapText="1"/>
    </xf>
    <xf numFmtId="0" fontId="18" fillId="0" borderId="0" applyAlignment="1" pivotButton="0" quotePrefix="0" xfId="0">
      <alignment horizontal="left" vertical="center" wrapText="1"/>
    </xf>
    <xf numFmtId="0" fontId="15" fillId="22" borderId="72" applyAlignment="1" pivotButton="0" quotePrefix="0" xfId="0">
      <alignment horizontal="left" vertical="center" wrapText="1"/>
    </xf>
    <xf numFmtId="0" fontId="15" fillId="22" borderId="72" applyAlignment="1" pivotButton="0" quotePrefix="0" xfId="0">
      <alignment horizontal="center" vertical="center" wrapText="1"/>
    </xf>
    <xf numFmtId="0" fontId="26" fillId="22" borderId="72" applyAlignment="1" pivotButton="0" quotePrefix="0" xfId="0">
      <alignment horizontal="center" vertical="center" wrapText="1"/>
    </xf>
    <xf numFmtId="166" fontId="64" fillId="0" borderId="72" applyAlignment="1" pivotButton="0" quotePrefix="0" xfId="1">
      <alignment horizontal="center" vertical="center" wrapText="1"/>
    </xf>
    <xf numFmtId="0" fontId="65" fillId="0" borderId="17" applyAlignment="1" pivotButton="0" quotePrefix="0" xfId="0">
      <alignment horizontal="left" vertical="center" wrapText="1"/>
    </xf>
    <xf numFmtId="3" fontId="64" fillId="0" borderId="72" applyAlignment="1" pivotButton="0" quotePrefix="0" xfId="0">
      <alignment horizontal="center" vertical="center" wrapText="1"/>
    </xf>
    <xf numFmtId="0" fontId="26" fillId="22" borderId="99" applyAlignment="1" pivotButton="0" quotePrefix="0" xfId="0">
      <alignment horizontal="center" vertical="center" wrapText="1"/>
    </xf>
    <xf numFmtId="0" fontId="26" fillId="22" borderId="77" applyAlignment="1" pivotButton="0" quotePrefix="0" xfId="0">
      <alignment horizontal="center" vertical="center" wrapText="1"/>
    </xf>
    <xf numFmtId="0" fontId="26" fillId="22" borderId="89" applyAlignment="1" pivotButton="0" quotePrefix="0" xfId="0">
      <alignment horizontal="right" vertical="center" wrapText="1"/>
    </xf>
    <xf numFmtId="0" fontId="15" fillId="22" borderId="89" applyAlignment="1" pivotButton="0" quotePrefix="0" xfId="0">
      <alignment horizontal="right" vertical="center" wrapText="1"/>
    </xf>
    <xf numFmtId="0" fontId="15" fillId="22" borderId="77" applyAlignment="1" pivotButton="0" quotePrefix="0" xfId="0">
      <alignment horizontal="center" vertical="center" wrapText="1"/>
    </xf>
    <xf numFmtId="0" fontId="26" fillId="22" borderId="75" applyAlignment="1" pivotButton="0" quotePrefix="0" xfId="0">
      <alignment horizontal="center" vertical="center" wrapText="1"/>
    </xf>
    <xf numFmtId="0" fontId="15" fillId="22" borderId="89" applyAlignment="1" pivotButton="0" quotePrefix="0" xfId="0">
      <alignment horizontal="left" vertical="center" wrapText="1"/>
    </xf>
    <xf numFmtId="0" fontId="15" fillId="22" borderId="97" applyAlignment="1" pivotButton="0" quotePrefix="0" xfId="0">
      <alignment horizontal="center" vertical="center" wrapText="1"/>
    </xf>
    <xf numFmtId="0" fontId="14" fillId="22" borderId="99" applyAlignment="1" pivotButton="0" quotePrefix="0" xfId="0">
      <alignment horizontal="center" vertical="center" wrapText="1"/>
    </xf>
    <xf numFmtId="0" fontId="27" fillId="22" borderId="99" applyAlignment="1" pivotButton="0" quotePrefix="0" xfId="0">
      <alignment horizontal="center" vertical="center" wrapText="1"/>
    </xf>
    <xf numFmtId="0" fontId="64" fillId="14" borderId="72" applyAlignment="1" pivotButton="0" quotePrefix="0" xfId="0">
      <alignment horizontal="right" vertical="center" wrapText="1"/>
    </xf>
    <xf numFmtId="0" fontId="61" fillId="14" borderId="72" applyAlignment="1" pivotButton="0" quotePrefix="0" xfId="0">
      <alignment horizontal="center" vertical="center"/>
    </xf>
    <xf numFmtId="167" fontId="4" fillId="0" borderId="72" applyAlignment="1" pivotButton="0" quotePrefix="0" xfId="2">
      <alignment horizontal="center" vertical="center"/>
    </xf>
    <xf numFmtId="0" fontId="30" fillId="0" borderId="0" applyAlignment="1" pivotButton="0" quotePrefix="0" xfId="0">
      <alignment horizontal="justify" vertical="center" wrapText="1"/>
    </xf>
    <xf numFmtId="0" fontId="18" fillId="0" borderId="0" applyAlignment="1" pivotButton="0" quotePrefix="0" xfId="0">
      <alignment vertical="center" wrapText="1"/>
    </xf>
    <xf numFmtId="0" fontId="14" fillId="22" borderId="72" applyAlignment="1" pivotButton="0" quotePrefix="0" xfId="0">
      <alignment horizontal="center" vertical="center" wrapText="1"/>
    </xf>
    <xf numFmtId="0" fontId="27" fillId="22" borderId="72" applyAlignment="1" pivotButton="0" quotePrefix="0" xfId="0">
      <alignment horizontal="center" vertical="center" wrapText="1"/>
    </xf>
    <xf numFmtId="0" fontId="61" fillId="27" borderId="81" applyAlignment="1" pivotButton="0" quotePrefix="0" xfId="0">
      <alignment horizontal="center" vertical="top" wrapText="1"/>
    </xf>
    <xf numFmtId="0" fontId="4" fillId="0" borderId="72" applyAlignment="1" pivotButton="0" quotePrefix="0" xfId="0">
      <alignment horizontal="center" vertical="center" wrapText="1"/>
    </xf>
    <xf numFmtId="0" fontId="6" fillId="0" borderId="72" applyAlignment="1" pivotButton="0" quotePrefix="0" xfId="0">
      <alignment horizontal="center" vertical="center" wrapText="1"/>
    </xf>
    <xf numFmtId="0" fontId="16" fillId="0" borderId="72" applyAlignment="1" pivotButton="0" quotePrefix="0" xfId="0">
      <alignment horizontal="center" vertical="center" wrapText="1"/>
    </xf>
    <xf numFmtId="0" fontId="75" fillId="0" borderId="0" applyAlignment="1" pivotButton="0" quotePrefix="0" xfId="0">
      <alignment horizontal="left" vertical="top" wrapText="1"/>
    </xf>
    <xf numFmtId="0" fontId="13" fillId="0" borderId="0" applyAlignment="1" pivotButton="0" quotePrefix="0" xfId="0">
      <alignment vertical="center" wrapText="1"/>
    </xf>
    <xf numFmtId="0" fontId="15" fillId="22" borderId="126" applyAlignment="1" pivotButton="0" quotePrefix="0" xfId="0">
      <alignment horizontal="center" vertical="center" wrapText="1"/>
    </xf>
    <xf numFmtId="0" fontId="26" fillId="22" borderId="126" applyAlignment="1" pivotButton="0" quotePrefix="0" xfId="0">
      <alignment horizontal="center" vertical="center" wrapText="1"/>
    </xf>
    <xf numFmtId="9" fontId="64" fillId="14" borderId="72" applyAlignment="1" pivotButton="0" quotePrefix="0" xfId="2">
      <alignment horizontal="center" vertical="center" wrapText="1"/>
    </xf>
    <xf numFmtId="0" fontId="64" fillId="14" borderId="72" applyAlignment="1" pivotButton="0" quotePrefix="0" xfId="1">
      <alignment horizontal="center" vertical="center" wrapText="1"/>
    </xf>
    <xf numFmtId="167" fontId="6" fillId="14" borderId="72" applyAlignment="1" pivotButton="0" quotePrefix="0" xfId="2">
      <alignment horizontal="right" vertical="center" wrapText="1"/>
    </xf>
    <xf numFmtId="0" fontId="0" fillId="0" borderId="163" pivotButton="0" quotePrefix="0" xfId="0"/>
    <xf numFmtId="167" fontId="6" fillId="4" borderId="72" applyAlignment="1" pivotButton="0" quotePrefix="0" xfId="2">
      <alignment horizontal="right" vertical="center" wrapText="1"/>
    </xf>
    <xf numFmtId="0" fontId="6" fillId="4" borderId="72" applyAlignment="1" pivotButton="0" quotePrefix="0" xfId="0">
      <alignment horizontal="center" vertical="center" wrapText="1"/>
    </xf>
    <xf numFmtId="174" fontId="6" fillId="4" borderId="72" applyAlignment="1" pivotButton="0" quotePrefix="0" xfId="0">
      <alignment horizontal="center" vertical="center" wrapText="1"/>
    </xf>
    <xf numFmtId="0" fontId="6" fillId="4" borderId="117" applyAlignment="1" pivotButton="0" quotePrefix="0" xfId="0">
      <alignment horizontal="right" vertical="center" wrapText="1"/>
    </xf>
    <xf numFmtId="0" fontId="6" fillId="4" borderId="78" applyAlignment="1" pivotButton="0" quotePrefix="0" xfId="0">
      <alignment horizontal="right" vertical="center" wrapText="1"/>
    </xf>
    <xf numFmtId="0" fontId="15" fillId="32" borderId="99" applyAlignment="1" pivotButton="0" quotePrefix="0" xfId="0">
      <alignment horizontal="center" vertical="center" wrapText="1"/>
    </xf>
    <xf numFmtId="0" fontId="15" fillId="26" borderId="97" applyAlignment="1" pivotButton="0" quotePrefix="0" xfId="0">
      <alignment horizontal="center" vertical="center" wrapText="1"/>
    </xf>
    <xf numFmtId="0" fontId="15" fillId="32" borderId="97" applyAlignment="1" pivotButton="0" quotePrefix="0" xfId="0">
      <alignment horizontal="center" vertical="center" wrapText="1"/>
    </xf>
    <xf numFmtId="174" fontId="6" fillId="14" borderId="72" applyAlignment="1" pivotButton="0" quotePrefix="0" xfId="0">
      <alignment horizontal="center" vertical="center" wrapText="1"/>
    </xf>
    <xf numFmtId="183" fontId="63" fillId="0" borderId="0" applyAlignment="1" pivotButton="0" quotePrefix="0" xfId="0">
      <alignment horizontal="left" vertical="center"/>
    </xf>
    <xf numFmtId="183" fontId="5" fillId="0" borderId="0" applyAlignment="1" pivotButton="0" quotePrefix="0" xfId="0">
      <alignment vertical="top" wrapText="1"/>
    </xf>
    <xf numFmtId="10" fontId="6" fillId="4" borderId="72" applyAlignment="1" pivotButton="0" quotePrefix="0" xfId="2">
      <alignment horizontal="right" vertical="center" wrapText="1"/>
    </xf>
    <xf numFmtId="10" fontId="6" fillId="14" borderId="72" applyAlignment="1" pivotButton="0" quotePrefix="0" xfId="2">
      <alignment horizontal="right" vertical="center" wrapText="1"/>
    </xf>
    <xf numFmtId="0" fontId="63" fillId="0" borderId="0" applyAlignment="1" pivotButton="0" quotePrefix="0" xfId="0">
      <alignment vertical="center"/>
    </xf>
    <xf numFmtId="0" fontId="15" fillId="23" borderId="72" applyAlignment="1" pivotButton="0" quotePrefix="0" xfId="0">
      <alignment horizontal="center" vertical="center" wrapText="1"/>
    </xf>
    <xf numFmtId="0" fontId="15" fillId="32" borderId="72" applyAlignment="1" pivotButton="0" quotePrefix="0" xfId="0">
      <alignment horizontal="center" vertical="center" wrapText="1"/>
    </xf>
    <xf numFmtId="0" fontId="67" fillId="0" borderId="0" applyAlignment="1" pivotButton="0" quotePrefix="0" xfId="0">
      <alignment horizontal="left" vertical="center"/>
    </xf>
    <xf numFmtId="0" fontId="93" fillId="25" borderId="74" applyAlignment="1" pivotButton="0" quotePrefix="0" xfId="0">
      <alignment horizontal="center" vertical="center"/>
    </xf>
    <xf numFmtId="0" fontId="83" fillId="14" borderId="36" applyAlignment="1" pivotButton="0" quotePrefix="0" xfId="0">
      <alignment horizontal="center"/>
    </xf>
    <xf numFmtId="0" fontId="0" fillId="0" borderId="47" pivotButton="0" quotePrefix="0" xfId="0"/>
    <xf numFmtId="0" fontId="81" fillId="0" borderId="0" applyAlignment="1" pivotButton="0" quotePrefix="0" xfId="0">
      <alignment wrapText="1"/>
    </xf>
    <xf numFmtId="0" fontId="69" fillId="0" borderId="36" applyAlignment="1" pivotButton="0" quotePrefix="0" xfId="0">
      <alignment horizontal="center"/>
    </xf>
    <xf numFmtId="0" fontId="0" fillId="0" borderId="164" applyAlignment="1" pivotButton="0" quotePrefix="0" xfId="0">
      <alignment horizontal="center"/>
    </xf>
    <xf numFmtId="0" fontId="0" fillId="0" borderId="149" pivotButton="0" quotePrefix="0" xfId="0"/>
    <xf numFmtId="0" fontId="0" fillId="0" borderId="62" pivotButton="0" quotePrefix="0" xfId="0"/>
    <xf numFmtId="186" fontId="0" fillId="0" borderId="164" applyAlignment="1" pivotButton="0" quotePrefix="0" xfId="1">
      <alignment horizontal="center"/>
    </xf>
    <xf numFmtId="186" fontId="0" fillId="0" borderId="164" applyAlignment="1" pivotButton="0" quotePrefix="0" xfId="0">
      <alignment horizontal="center"/>
    </xf>
    <xf numFmtId="0" fontId="82" fillId="14" borderId="36" applyAlignment="1" pivotButton="0" quotePrefix="0" xfId="0">
      <alignment horizontal="center" vertical="center"/>
    </xf>
    <xf numFmtId="15" fontId="25" fillId="0" borderId="164" applyAlignment="1" pivotButton="0" quotePrefix="0" xfId="0">
      <alignment horizontal="center"/>
    </xf>
    <xf numFmtId="15" fontId="25" fillId="0" borderId="165" applyAlignment="1" pivotButton="0" quotePrefix="0" xfId="0">
      <alignment horizontal="center"/>
    </xf>
    <xf numFmtId="0" fontId="0" fillId="0" borderId="63" pivotButton="0" quotePrefix="0" xfId="0"/>
    <xf numFmtId="15" fontId="25" fillId="0" borderId="66" applyAlignment="1" pivotButton="0" quotePrefix="0" xfId="0">
      <alignment horizontal="center"/>
    </xf>
    <xf numFmtId="0" fontId="0" fillId="0" borderId="53" pivotButton="0" quotePrefix="0" xfId="0"/>
    <xf numFmtId="0" fontId="0" fillId="0" borderId="66" applyAlignment="1" pivotButton="0" quotePrefix="0" xfId="0">
      <alignment horizontal="center"/>
    </xf>
    <xf numFmtId="171" fontId="0" fillId="0" borderId="66" applyAlignment="1" pivotButton="0" quotePrefix="0" xfId="1">
      <alignment horizontal="center"/>
    </xf>
    <xf numFmtId="171" fontId="0" fillId="0" borderId="66" applyAlignment="1" pivotButton="0" quotePrefix="0" xfId="0">
      <alignment horizontal="center"/>
    </xf>
    <xf numFmtId="0" fontId="81" fillId="0" borderId="0" pivotButton="0" quotePrefix="0" xfId="0"/>
    <xf numFmtId="0" fontId="81" fillId="0" borderId="0" pivotButton="0" quotePrefix="1" xfId="0"/>
    <xf numFmtId="0" fontId="84" fillId="0" borderId="0" applyAlignment="1" pivotButton="0" quotePrefix="0" xfId="0">
      <alignment horizontal="center"/>
    </xf>
    <xf numFmtId="0" fontId="81" fillId="0" borderId="0" applyAlignment="1" pivotButton="0" quotePrefix="0" xfId="0">
      <alignment horizontal="center" wrapText="1"/>
    </xf>
    <xf numFmtId="0" fontId="25" fillId="0" borderId="164" applyAlignment="1" pivotButton="0" quotePrefix="0" xfId="0">
      <alignment horizontal="center"/>
    </xf>
    <xf numFmtId="0" fontId="25" fillId="0" borderId="165" applyAlignment="1" pivotButton="0" quotePrefix="0" xfId="0">
      <alignment horizontal="center"/>
    </xf>
    <xf numFmtId="0" fontId="25" fillId="0" borderId="66" applyAlignment="1" pivotButton="0" quotePrefix="0" xfId="0">
      <alignment horizontal="center"/>
    </xf>
    <xf numFmtId="186" fontId="0" fillId="0" borderId="36" applyAlignment="1" pivotButton="0" quotePrefix="0" xfId="1">
      <alignment horizontal="center"/>
    </xf>
    <xf numFmtId="186" fontId="0" fillId="0" borderId="36" applyAlignment="1" pivotButton="0" quotePrefix="0" xfId="0">
      <alignment horizontal="center"/>
    </xf>
    <xf numFmtId="0" fontId="108" fillId="0" borderId="0" applyAlignment="1" pivotButton="0" quotePrefix="0" xfId="0">
      <alignment horizontal="left" vertical="center" wrapText="1"/>
    </xf>
    <xf numFmtId="0" fontId="4" fillId="5" borderId="0" applyAlignment="1" pivotButton="0" quotePrefix="0" xfId="0">
      <alignment vertical="center" wrapText="1"/>
    </xf>
    <xf numFmtId="0" fontId="4" fillId="5" borderId="0" applyAlignment="1" pivotButton="0" quotePrefix="0" xfId="0">
      <alignment horizontal="left" vertical="center" wrapText="1"/>
    </xf>
    <xf numFmtId="0" fontId="4" fillId="0" borderId="0" applyAlignment="1" pivotButton="0" quotePrefix="0" xfId="0">
      <alignment wrapText="1"/>
    </xf>
    <xf numFmtId="0" fontId="34" fillId="0" borderId="0" applyAlignment="1" pivotButton="0" quotePrefix="0" xfId="0">
      <alignment wrapText="1"/>
    </xf>
    <xf numFmtId="0" fontId="108" fillId="0" borderId="0" applyAlignment="1" pivotButton="0" quotePrefix="0" xfId="0">
      <alignment vertical="center"/>
    </xf>
    <xf numFmtId="0" fontId="108" fillId="5" borderId="0" applyAlignment="1" pivotButton="0" quotePrefix="0" xfId="0">
      <alignment vertical="center" wrapText="1"/>
    </xf>
    <xf numFmtId="0" fontId="26" fillId="22" borderId="0" applyAlignment="1" pivotButton="0" quotePrefix="0" xfId="0">
      <alignment vertical="center" wrapText="1"/>
    </xf>
    <xf numFmtId="0" fontId="108" fillId="0" borderId="0" applyAlignment="1" pivotButton="0" quotePrefix="0" xfId="0">
      <alignment vertical="center" wrapText="1"/>
    </xf>
    <xf numFmtId="0" fontId="61" fillId="0" borderId="0" applyAlignment="1" pivotButton="0" quotePrefix="0" xfId="0">
      <alignment horizontal="left" vertical="center" wrapText="1"/>
    </xf>
    <xf numFmtId="0" fontId="4" fillId="0" borderId="0" applyAlignment="1" pivotButton="0" quotePrefix="0" xfId="0">
      <alignment horizontal="left" vertical="center" wrapText="1"/>
    </xf>
    <xf numFmtId="0" fontId="4" fillId="0" borderId="0" applyAlignment="1" pivotButton="0" quotePrefix="0" xfId="0">
      <alignment horizontal="left" vertical="center"/>
    </xf>
    <xf numFmtId="0" fontId="5" fillId="0" borderId="0" applyAlignment="1" pivotButton="0" quotePrefix="0" xfId="0">
      <alignment vertical="top"/>
    </xf>
    <xf numFmtId="0" fontId="26" fillId="22" borderId="72" applyAlignment="1" pivotButton="0" quotePrefix="0" xfId="0">
      <alignment horizontal="left" vertical="center" wrapText="1"/>
    </xf>
    <xf numFmtId="0" fontId="7" fillId="0" borderId="0" applyAlignment="1" pivotButton="0" quotePrefix="0" xfId="0">
      <alignment horizontal="left" vertical="center" wrapText="1"/>
    </xf>
    <xf numFmtId="0" fontId="26" fillId="9" borderId="23" applyAlignment="1" pivotButton="0" quotePrefix="0" xfId="0">
      <alignment horizontal="left" vertical="center" wrapText="1"/>
    </xf>
    <xf numFmtId="0" fontId="0" fillId="0" borderId="24" pivotButton="0" quotePrefix="0" xfId="0"/>
    <xf numFmtId="0" fontId="32" fillId="0" borderId="2" applyAlignment="1" pivotButton="0" quotePrefix="0" xfId="0">
      <alignment vertical="center" wrapText="1"/>
    </xf>
    <xf numFmtId="0" fontId="0" fillId="0" borderId="12" pivotButton="0" quotePrefix="0" xfId="0"/>
    <xf numFmtId="0" fontId="0" fillId="0" borderId="13" pivotButton="0" quotePrefix="0" xfId="0"/>
    <xf numFmtId="0" fontId="17" fillId="0" borderId="22" applyAlignment="1" pivotButton="0" quotePrefix="0" xfId="0">
      <alignment vertical="center"/>
    </xf>
    <xf numFmtId="0" fontId="0" fillId="0" borderId="21" pivotButton="0" quotePrefix="0" xfId="0"/>
    <xf numFmtId="165" fontId="65" fillId="14" borderId="0" applyAlignment="1" pivotButton="0" quotePrefix="0" xfId="0">
      <alignment vertical="center"/>
    </xf>
    <xf numFmtId="167" fontId="65" fillId="14" borderId="0" applyAlignment="1" pivotButton="0" quotePrefix="0" xfId="2">
      <alignment horizontal="left" vertical="center"/>
    </xf>
    <xf numFmtId="168" fontId="46" fillId="8" borderId="27" applyAlignment="1" pivotButton="0" quotePrefix="0" xfId="10">
      <alignment horizontal="center"/>
    </xf>
    <xf numFmtId="169" fontId="46" fillId="0" borderId="27" applyAlignment="1" pivotButton="0" quotePrefix="0" xfId="9">
      <alignment horizontal="center" vertical="center"/>
    </xf>
    <xf numFmtId="169" fontId="46" fillId="0" borderId="25" applyAlignment="1" pivotButton="0" quotePrefix="0" xfId="9">
      <alignment horizontal="center"/>
    </xf>
    <xf numFmtId="169" fontId="46" fillId="0" borderId="139" applyAlignment="1" pivotButton="0" quotePrefix="0" xfId="9">
      <alignment horizontal="center" vertical="center"/>
    </xf>
    <xf numFmtId="169" fontId="46" fillId="0" borderId="27" applyAlignment="1" pivotButton="0" quotePrefix="0" xfId="9">
      <alignment horizontal="center"/>
    </xf>
    <xf numFmtId="169" fontId="46" fillId="0" borderId="0" applyAlignment="1" pivotButton="0" quotePrefix="0" xfId="9">
      <alignment horizontal="center" vertical="center"/>
    </xf>
    <xf numFmtId="169" fontId="46" fillId="0" borderId="0" applyAlignment="1" pivotButton="0" quotePrefix="0" xfId="9">
      <alignment horizontal="center"/>
    </xf>
    <xf numFmtId="170" fontId="72" fillId="29" borderId="49" pivotButton="0" quotePrefix="0" xfId="0"/>
    <xf numFmtId="171" fontId="74" fillId="0" borderId="36" applyAlignment="1" pivotButton="0" quotePrefix="0" xfId="12">
      <alignment horizontal="right"/>
    </xf>
    <xf numFmtId="167" fontId="8" fillId="31" borderId="50" pivotButton="0" quotePrefix="0" xfId="2"/>
    <xf numFmtId="170" fontId="72" fillId="29" borderId="51" pivotButton="0" quotePrefix="0" xfId="0"/>
    <xf numFmtId="167" fontId="8" fillId="31" borderId="52" pivotButton="0" quotePrefix="0" xfId="2"/>
    <xf numFmtId="169" fontId="46" fillId="0" borderId="141" applyAlignment="1" pivotButton="0" quotePrefix="0" xfId="9">
      <alignment horizontal="center" vertical="center"/>
    </xf>
    <xf numFmtId="169" fontId="46" fillId="0" borderId="0" pivotButton="0" quotePrefix="0" xfId="9"/>
    <xf numFmtId="167" fontId="4" fillId="0" borderId="72" applyAlignment="1" pivotButton="0" quotePrefix="0" xfId="2">
      <alignment horizontal="center" vertical="center" wrapText="1"/>
    </xf>
    <xf numFmtId="167" fontId="4" fillId="0" borderId="76" applyAlignment="1" pivotButton="0" quotePrefix="0" xfId="2">
      <alignment horizontal="center" vertical="center" wrapText="1"/>
    </xf>
    <xf numFmtId="167" fontId="6" fillId="14" borderId="72" applyAlignment="1" pivotButton="0" quotePrefix="0" xfId="2">
      <alignment horizontal="center" vertical="center" wrapText="1"/>
    </xf>
    <xf numFmtId="167" fontId="6" fillId="14" borderId="76" applyAlignment="1" pivotButton="0" quotePrefix="0" xfId="2">
      <alignment horizontal="center" vertical="center" wrapText="1"/>
    </xf>
    <xf numFmtId="167" fontId="6" fillId="14" borderId="78" applyAlignment="1" pivotButton="0" quotePrefix="0" xfId="2">
      <alignment horizontal="center" vertical="center" wrapText="1"/>
    </xf>
    <xf numFmtId="167" fontId="6" fillId="14" borderId="79" applyAlignment="1" pivotButton="0" quotePrefix="0" xfId="2">
      <alignment horizontal="center" vertical="center" wrapText="1"/>
    </xf>
    <xf numFmtId="172" fontId="6" fillId="20" borderId="72" applyAlignment="1" pivotButton="0" quotePrefix="0" xfId="0">
      <alignment horizontal="center" vertical="center" wrapText="1"/>
    </xf>
    <xf numFmtId="167" fontId="6" fillId="20" borderId="72" applyAlignment="1" pivotButton="0" quotePrefix="0" xfId="2">
      <alignment horizontal="center" vertical="center" wrapText="1"/>
    </xf>
    <xf numFmtId="167" fontId="6" fillId="20" borderId="76" applyAlignment="1" pivotButton="0" quotePrefix="0" xfId="2">
      <alignment horizontal="center" vertical="center" wrapText="1"/>
    </xf>
    <xf numFmtId="167" fontId="17" fillId="0" borderId="0" applyAlignment="1" pivotButton="0" quotePrefix="0" xfId="2">
      <alignment horizontal="center" vertical="center" wrapText="1"/>
    </xf>
    <xf numFmtId="167" fontId="4" fillId="0" borderId="72" applyAlignment="1" pivotButton="0" quotePrefix="0" xfId="2">
      <alignment horizontal="right" vertical="center" wrapText="1"/>
    </xf>
    <xf numFmtId="167" fontId="4" fillId="0" borderId="36" applyAlignment="1" pivotButton="0" quotePrefix="0" xfId="2">
      <alignment horizontal="right" vertical="center" wrapText="1"/>
    </xf>
    <xf numFmtId="173" fontId="4" fillId="0" borderId="72" applyAlignment="1" pivotButton="0" quotePrefix="0" xfId="0">
      <alignment horizontal="center" vertical="center" wrapText="1"/>
    </xf>
    <xf numFmtId="174" fontId="4" fillId="0" borderId="72" applyAlignment="1" pivotButton="0" quotePrefix="0" xfId="0">
      <alignment horizontal="center" vertical="center" wrapText="1"/>
    </xf>
    <xf numFmtId="173" fontId="6" fillId="14" borderId="72" applyAlignment="1" pivotButton="0" quotePrefix="0" xfId="0">
      <alignment horizontal="center" vertical="center" wrapText="1"/>
    </xf>
    <xf numFmtId="167" fontId="6" fillId="14" borderId="72" applyAlignment="1" pivotButton="0" quotePrefix="0" xfId="0">
      <alignment horizontal="right" vertical="center" wrapText="1"/>
    </xf>
    <xf numFmtId="167" fontId="4" fillId="0" borderId="72" applyAlignment="1" pivotButton="0" quotePrefix="0" xfId="0">
      <alignment horizontal="center" vertical="center" wrapText="1"/>
    </xf>
    <xf numFmtId="173" fontId="4" fillId="0" borderId="72" applyAlignment="1" pivotButton="0" quotePrefix="0" xfId="1">
      <alignment horizontal="center" vertical="center" wrapText="1"/>
    </xf>
    <xf numFmtId="175" fontId="4" fillId="0" borderId="72" applyAlignment="1" pivotButton="0" quotePrefix="0" xfId="1">
      <alignment horizontal="right" vertical="center" wrapText="1" indent="1"/>
    </xf>
    <xf numFmtId="176" fontId="4" fillId="0" borderId="72" applyAlignment="1" pivotButton="0" quotePrefix="0" xfId="0">
      <alignment vertical="center" wrapText="1"/>
    </xf>
    <xf numFmtId="174" fontId="4" fillId="3" borderId="72" applyAlignment="1" pivotButton="0" quotePrefix="0" xfId="0">
      <alignment horizontal="center" vertical="center" wrapText="1"/>
    </xf>
    <xf numFmtId="174" fontId="4" fillId="6" borderId="72" applyAlignment="1" pivotButton="0" quotePrefix="0" xfId="0">
      <alignment horizontal="center" vertical="center" wrapText="1"/>
    </xf>
    <xf numFmtId="167" fontId="4" fillId="7" borderId="72" applyAlignment="1" pivotButton="0" quotePrefix="0" xfId="2">
      <alignment horizontal="right" vertical="center" wrapText="1"/>
    </xf>
    <xf numFmtId="174" fontId="26" fillId="22" borderId="85" applyAlignment="1" pivotButton="0" quotePrefix="0" xfId="0">
      <alignment horizontal="center" vertical="center" wrapText="1"/>
    </xf>
    <xf numFmtId="167" fontId="26" fillId="22" borderId="85" applyAlignment="1" pivotButton="0" quotePrefix="0" xfId="2">
      <alignment horizontal="right" vertical="center" wrapText="1"/>
    </xf>
    <xf numFmtId="167" fontId="26" fillId="22" borderId="83" applyAlignment="1" pivotButton="0" quotePrefix="0" xfId="2">
      <alignment horizontal="right" vertical="center" wrapText="1"/>
    </xf>
    <xf numFmtId="167" fontId="0" fillId="0" borderId="36" pivotButton="0" quotePrefix="0" xfId="0"/>
    <xf numFmtId="174" fontId="0" fillId="0" borderId="36" pivotButton="0" quotePrefix="0" xfId="1"/>
    <xf numFmtId="174" fontId="0" fillId="0" borderId="36" pivotButton="0" quotePrefix="0" xfId="0"/>
    <xf numFmtId="167" fontId="0" fillId="0" borderId="36" applyAlignment="1" pivotButton="0" quotePrefix="0" xfId="2">
      <alignment wrapText="1"/>
    </xf>
    <xf numFmtId="167" fontId="0" fillId="0" borderId="36" pivotButton="0" quotePrefix="0" xfId="2"/>
    <xf numFmtId="167" fontId="0" fillId="0" borderId="0" pivotButton="0" quotePrefix="0" xfId="2"/>
    <xf numFmtId="167" fontId="0" fillId="0" borderId="0" pivotButton="0" quotePrefix="0" xfId="0"/>
    <xf numFmtId="176" fontId="4" fillId="0" borderId="36" applyAlignment="1" pivotButton="0" quotePrefix="0" xfId="0">
      <alignment vertical="center" wrapText="1"/>
    </xf>
    <xf numFmtId="176" fontId="4" fillId="0" borderId="0" applyAlignment="1" pivotButton="0" quotePrefix="0" xfId="0">
      <alignment vertical="center" wrapText="1"/>
    </xf>
    <xf numFmtId="177" fontId="0" fillId="0" borderId="0" pivotButton="0" quotePrefix="0" xfId="1"/>
    <xf numFmtId="174" fontId="0" fillId="34" borderId="57" pivotButton="0" quotePrefix="0" xfId="1"/>
    <xf numFmtId="174" fontId="0" fillId="34" borderId="58" pivotButton="0" quotePrefix="0" xfId="1"/>
    <xf numFmtId="169" fontId="0" fillId="0" borderId="59" pivotButton="0" quotePrefix="0" xfId="0"/>
    <xf numFmtId="169" fontId="0" fillId="0" borderId="136" pivotButton="0" quotePrefix="0" xfId="0"/>
    <xf numFmtId="174" fontId="0" fillId="0" borderId="136" pivotButton="0" quotePrefix="0" xfId="1"/>
    <xf numFmtId="167" fontId="75" fillId="0" borderId="0" pivotButton="0" quotePrefix="0" xfId="0"/>
    <xf numFmtId="167" fontId="6" fillId="0" borderId="72" applyAlignment="1" pivotButton="0" quotePrefix="0" xfId="2">
      <alignment horizontal="center" vertical="center" wrapText="1"/>
    </xf>
    <xf numFmtId="185" fontId="6" fillId="14" borderId="72" applyAlignment="1" pivotButton="0" quotePrefix="0" xfId="0">
      <alignment horizontal="center" vertical="center" wrapText="1"/>
    </xf>
    <xf numFmtId="167" fontId="6" fillId="14" borderId="72" applyAlignment="1" pivotButton="0" quotePrefix="0" xfId="0">
      <alignment horizontal="center" vertical="center" wrapText="1"/>
    </xf>
    <xf numFmtId="167" fontId="6" fillId="0" borderId="78" applyAlignment="1" pivotButton="0" quotePrefix="0" xfId="0">
      <alignment horizontal="center" vertical="center" wrapText="1"/>
    </xf>
    <xf numFmtId="167" fontId="79" fillId="0" borderId="0" pivotButton="0" quotePrefix="0" xfId="2"/>
    <xf numFmtId="179" fontId="4" fillId="5" borderId="72" applyAlignment="1" pivotButton="0" quotePrefix="0" xfId="0">
      <alignment horizontal="center" vertical="center"/>
    </xf>
    <xf numFmtId="172" fontId="4" fillId="5" borderId="72" applyAlignment="1" pivotButton="0" quotePrefix="0" xfId="0">
      <alignment horizontal="center" vertical="center"/>
    </xf>
    <xf numFmtId="179" fontId="43" fillId="0" borderId="72" applyAlignment="1" pivotButton="0" quotePrefix="0" xfId="0">
      <alignment horizontal="center"/>
    </xf>
    <xf numFmtId="172" fontId="43" fillId="0" borderId="72" applyAlignment="1" pivotButton="0" quotePrefix="0" xfId="0">
      <alignment horizontal="center"/>
    </xf>
    <xf numFmtId="172" fontId="6" fillId="14" borderId="72" applyAlignment="1" pivotButton="0" quotePrefix="0" xfId="0">
      <alignment horizontal="center"/>
    </xf>
    <xf numFmtId="167" fontId="4" fillId="5" borderId="72" applyAlignment="1" pivotButton="0" quotePrefix="0" xfId="0">
      <alignment horizontal="right" vertical="center"/>
    </xf>
    <xf numFmtId="169" fontId="4" fillId="14" borderId="72" applyAlignment="1" pivotButton="0" quotePrefix="0" xfId="0">
      <alignment horizontal="center" vertical="center"/>
    </xf>
    <xf numFmtId="174" fontId="17" fillId="0" borderId="0" applyAlignment="1" pivotButton="0" quotePrefix="0" xfId="0">
      <alignment horizontal="center"/>
    </xf>
    <xf numFmtId="172" fontId="4" fillId="0" borderId="72" applyAlignment="1" pivotButton="0" quotePrefix="0" xfId="0">
      <alignment horizontal="center" vertical="center" wrapText="1"/>
    </xf>
    <xf numFmtId="172" fontId="4" fillId="0" borderId="72" applyAlignment="1" pivotButton="0" quotePrefix="0" xfId="1">
      <alignment horizontal="center" vertical="center" wrapText="1"/>
    </xf>
    <xf numFmtId="172" fontId="6" fillId="14" borderId="72" applyAlignment="1" pivotButton="0" quotePrefix="0" xfId="0">
      <alignment horizontal="center" vertical="center" wrapText="1"/>
    </xf>
    <xf numFmtId="167" fontId="6" fillId="14" borderId="72" applyAlignment="1" pivotButton="0" quotePrefix="0" xfId="2">
      <alignment horizontal="right" vertical="center" wrapText="1"/>
    </xf>
    <xf numFmtId="167" fontId="4" fillId="0" borderId="72" applyAlignment="1" pivotButton="0" quotePrefix="0" xfId="0">
      <alignment horizontal="center" vertical="center"/>
    </xf>
    <xf numFmtId="179" fontId="4" fillId="0" borderId="72" applyAlignment="1" pivotButton="0" quotePrefix="0" xfId="0">
      <alignment horizontal="center" vertical="center"/>
    </xf>
    <xf numFmtId="172" fontId="4" fillId="0" borderId="72" applyAlignment="1" pivotButton="0" quotePrefix="0" xfId="0">
      <alignment horizontal="center" vertical="center"/>
    </xf>
    <xf numFmtId="178" fontId="17" fillId="0" borderId="0" applyAlignment="1" pivotButton="0" quotePrefix="0" xfId="0">
      <alignment horizontal="center"/>
    </xf>
    <xf numFmtId="167" fontId="4" fillId="0" borderId="72" applyAlignment="1" pivotButton="0" quotePrefix="0" xfId="0">
      <alignment horizontal="right" vertical="center"/>
    </xf>
    <xf numFmtId="167" fontId="6" fillId="0" borderId="79" applyAlignment="1" pivotButton="0" quotePrefix="0" xfId="2">
      <alignment horizontal="center" vertical="center" wrapText="1"/>
    </xf>
    <xf numFmtId="179" fontId="4" fillId="5" borderId="72" applyAlignment="1" pivotButton="0" quotePrefix="0" xfId="0">
      <alignment vertical="center"/>
    </xf>
    <xf numFmtId="172" fontId="6" fillId="14" borderId="72" applyAlignment="1" pivotButton="0" quotePrefix="0" xfId="0">
      <alignment horizontal="center" vertical="center"/>
    </xf>
    <xf numFmtId="174" fontId="43" fillId="0" borderId="0" applyAlignment="1" pivotButton="0" quotePrefix="0" xfId="0">
      <alignment horizontal="center" vertical="center"/>
    </xf>
    <xf numFmtId="167" fontId="4" fillId="0" borderId="75" applyAlignment="1" pivotButton="0" quotePrefix="0" xfId="0">
      <alignment horizontal="right"/>
    </xf>
    <xf numFmtId="167" fontId="4" fillId="0" borderId="72" applyAlignment="1" pivotButton="0" quotePrefix="0" xfId="0">
      <alignment horizontal="right"/>
    </xf>
    <xf numFmtId="169" fontId="4" fillId="14" borderId="75" applyAlignment="1" pivotButton="0" quotePrefix="0" xfId="0">
      <alignment horizontal="center"/>
    </xf>
    <xf numFmtId="169" fontId="4" fillId="14" borderId="72" applyAlignment="1" pivotButton="0" quotePrefix="0" xfId="0">
      <alignment horizontal="center"/>
    </xf>
    <xf numFmtId="178" fontId="43" fillId="0" borderId="72" applyAlignment="1" pivotButton="0" quotePrefix="0" xfId="0">
      <alignment horizontal="center"/>
    </xf>
    <xf numFmtId="178" fontId="43" fillId="0" borderId="0" applyAlignment="1" pivotButton="0" quotePrefix="0" xfId="0">
      <alignment horizontal="center"/>
    </xf>
    <xf numFmtId="174" fontId="43" fillId="0" borderId="0" applyAlignment="1" pivotButton="0" quotePrefix="0" xfId="0">
      <alignment horizontal="center"/>
    </xf>
    <xf numFmtId="172" fontId="4" fillId="5" borderId="72" applyAlignment="1" pivotButton="0" quotePrefix="0" xfId="0">
      <alignment horizontal="center" vertical="center" wrapText="1"/>
    </xf>
    <xf numFmtId="167" fontId="4" fillId="5" borderId="72" applyAlignment="1" pivotButton="0" quotePrefix="0" xfId="2">
      <alignment horizontal="right" vertical="center" wrapText="1"/>
    </xf>
    <xf numFmtId="174" fontId="4" fillId="5" borderId="72" applyAlignment="1" pivotButton="0" quotePrefix="0" xfId="0">
      <alignment horizontal="center" vertical="center" wrapText="1"/>
    </xf>
    <xf numFmtId="167" fontId="61" fillId="0" borderId="72" applyAlignment="1" pivotButton="0" quotePrefix="0" xfId="0">
      <alignment horizontal="center" vertical="center"/>
    </xf>
    <xf numFmtId="179" fontId="4" fillId="0" borderId="72" applyAlignment="1" pivotButton="0" quotePrefix="0" xfId="0">
      <alignment vertical="center"/>
    </xf>
    <xf numFmtId="172" fontId="64" fillId="14" borderId="72" applyAlignment="1" pivotButton="0" quotePrefix="0" xfId="0">
      <alignment horizontal="center" vertical="center"/>
    </xf>
    <xf numFmtId="179" fontId="4" fillId="5" borderId="72" applyAlignment="1" pivotButton="0" quotePrefix="0" xfId="0">
      <alignment horizontal="center" vertical="center" wrapText="1"/>
    </xf>
    <xf numFmtId="172" fontId="4" fillId="5" borderId="72" applyAlignment="1" pivotButton="0" quotePrefix="0" xfId="1">
      <alignment horizontal="center" vertical="center" wrapText="1"/>
    </xf>
    <xf numFmtId="174" fontId="16" fillId="0" borderId="0" applyAlignment="1" pivotButton="0" quotePrefix="0" xfId="0">
      <alignment horizontal="center" vertical="center" wrapText="1"/>
    </xf>
    <xf numFmtId="167" fontId="4" fillId="5" borderId="72" applyAlignment="1" pivotButton="0" quotePrefix="0" xfId="0">
      <alignment horizontal="center" vertical="center"/>
    </xf>
    <xf numFmtId="167" fontId="61" fillId="0" borderId="72" applyAlignment="1" pivotButton="0" quotePrefix="0" xfId="2">
      <alignment horizontal="center" vertical="center" wrapText="1"/>
    </xf>
    <xf numFmtId="174" fontId="75" fillId="0" borderId="0" pivotButton="0" quotePrefix="0" xfId="0"/>
    <xf numFmtId="174" fontId="22" fillId="14" borderId="72" applyAlignment="1" pivotButton="0" quotePrefix="0" xfId="0">
      <alignment horizontal="center" vertical="center" wrapText="1"/>
    </xf>
    <xf numFmtId="167" fontId="22" fillId="14" borderId="72" applyAlignment="1" pivotButton="0" quotePrefix="0" xfId="2">
      <alignment horizontal="right" vertical="center" wrapText="1"/>
    </xf>
    <xf numFmtId="174" fontId="22" fillId="0" borderId="72" applyAlignment="1" pivotButton="0" quotePrefix="0" xfId="0">
      <alignment horizontal="center" vertical="center" wrapText="1"/>
    </xf>
    <xf numFmtId="167" fontId="22" fillId="0" borderId="72" applyAlignment="1" pivotButton="0" quotePrefix="0" xfId="2">
      <alignment horizontal="right" vertical="center" wrapText="1"/>
    </xf>
    <xf numFmtId="167" fontId="22" fillId="0" borderId="72" applyAlignment="1" pivotButton="0" quotePrefix="0" xfId="2">
      <alignment horizontal="center" vertical="center" wrapText="1"/>
    </xf>
    <xf numFmtId="169" fontId="75" fillId="0" borderId="39" pivotButton="0" quotePrefix="0" xfId="0"/>
    <xf numFmtId="171" fontId="22" fillId="0" borderId="72" applyAlignment="1" pivotButton="0" quotePrefix="0" xfId="1">
      <alignment horizontal="center" vertical="center" wrapText="1"/>
    </xf>
    <xf numFmtId="169" fontId="75" fillId="0" borderId="0" pivotButton="0" quotePrefix="0" xfId="0"/>
    <xf numFmtId="171" fontId="22" fillId="0" borderId="0" applyAlignment="1" pivotButton="0" quotePrefix="0" xfId="1">
      <alignment horizontal="center" vertical="center" wrapText="1"/>
    </xf>
    <xf numFmtId="167" fontId="22" fillId="0" borderId="0" applyAlignment="1" pivotButton="0" quotePrefix="0" xfId="2">
      <alignment horizontal="center" vertical="center" wrapText="1"/>
    </xf>
    <xf numFmtId="169" fontId="4" fillId="0" borderId="72" applyAlignment="1" pivotButton="0" quotePrefix="0" xfId="0">
      <alignment horizontal="center" vertical="center" wrapText="1"/>
    </xf>
    <xf numFmtId="169" fontId="64" fillId="14" borderId="72" applyAlignment="1" pivotButton="0" quotePrefix="0" xfId="0">
      <alignment horizontal="center" vertical="center" wrapText="1"/>
    </xf>
    <xf numFmtId="167" fontId="64" fillId="14" borderId="72" applyAlignment="1" pivotButton="0" quotePrefix="0" xfId="2">
      <alignment horizontal="right" vertical="center" wrapText="1"/>
    </xf>
    <xf numFmtId="167" fontId="64" fillId="14" borderId="72" applyAlignment="1" pivotButton="0" quotePrefix="0" xfId="2">
      <alignment horizontal="center" vertical="center" wrapText="1"/>
    </xf>
    <xf numFmtId="167" fontId="64" fillId="0" borderId="72" applyAlignment="1" pivotButton="0" quotePrefix="0" xfId="2">
      <alignment horizontal="center" vertical="center" wrapText="1"/>
    </xf>
    <xf numFmtId="174" fontId="64" fillId="14" borderId="72" applyAlignment="1" pivotButton="0" quotePrefix="0" xfId="0">
      <alignment horizontal="center" vertical="center" wrapText="1"/>
    </xf>
    <xf numFmtId="167" fontId="64" fillId="14" borderId="72" applyAlignment="1" pivotButton="0" quotePrefix="0" xfId="0">
      <alignment horizontal="center" vertical="center" wrapText="1"/>
    </xf>
    <xf numFmtId="179" fontId="5" fillId="0" borderId="0" applyAlignment="1" pivotButton="0" quotePrefix="0" xfId="0">
      <alignment vertical="top" wrapText="1"/>
    </xf>
    <xf numFmtId="172" fontId="91" fillId="0" borderId="72" applyAlignment="1" pivotButton="0" quotePrefix="0" xfId="0">
      <alignment horizontal="center" vertical="center" wrapText="1"/>
    </xf>
    <xf numFmtId="172" fontId="4" fillId="0" borderId="72" applyAlignment="1" pivotButton="0" quotePrefix="0" xfId="2">
      <alignment horizontal="center" vertical="center" wrapText="1"/>
    </xf>
    <xf numFmtId="174" fontId="4" fillId="5" borderId="72" applyAlignment="1" pivotButton="0" quotePrefix="0" xfId="0">
      <alignment horizontal="right" vertical="center" wrapText="1"/>
    </xf>
    <xf numFmtId="174" fontId="4" fillId="0" borderId="72" applyAlignment="1" pivotButton="0" quotePrefix="0" xfId="0">
      <alignment horizontal="right" vertical="center" wrapText="1"/>
    </xf>
    <xf numFmtId="167" fontId="4" fillId="0" borderId="72" applyAlignment="1" pivotButton="0" quotePrefix="0" xfId="2">
      <alignment horizontal="center" vertical="center"/>
    </xf>
    <xf numFmtId="169" fontId="4" fillId="5" borderId="72" applyAlignment="1" pivotButton="0" quotePrefix="0" xfId="0">
      <alignment horizontal="center" vertical="center" wrapText="1"/>
    </xf>
    <xf numFmtId="169" fontId="64" fillId="33" borderId="72" applyAlignment="1" pivotButton="0" quotePrefix="0" xfId="0">
      <alignment horizontal="center" vertical="center" wrapText="1"/>
    </xf>
    <xf numFmtId="167" fontId="64" fillId="33" borderId="72" applyAlignment="1" pivotButton="0" quotePrefix="0" xfId="2">
      <alignment horizontal="right" vertical="center" wrapText="1"/>
    </xf>
    <xf numFmtId="167" fontId="64" fillId="33" borderId="72" applyAlignment="1" pivotButton="0" quotePrefix="0" xfId="2">
      <alignment horizontal="center" vertical="center" wrapText="1"/>
    </xf>
    <xf numFmtId="171" fontId="4" fillId="5" borderId="72" applyAlignment="1" pivotButton="0" quotePrefix="0" xfId="0">
      <alignment horizontal="center" vertical="center" wrapText="1"/>
    </xf>
    <xf numFmtId="167" fontId="108" fillId="5" borderId="72" applyAlignment="1" pivotButton="0" quotePrefix="0" xfId="2">
      <alignment horizontal="center" vertical="center" wrapText="1"/>
    </xf>
    <xf numFmtId="174" fontId="15" fillId="22" borderId="85" applyAlignment="1" pivotButton="0" quotePrefix="0" xfId="0">
      <alignment horizontal="center" vertical="center" wrapText="1"/>
    </xf>
    <xf numFmtId="174" fontId="15" fillId="22" borderId="83" applyAlignment="1" pivotButton="0" quotePrefix="0" xfId="0">
      <alignment horizontal="center" vertical="center" wrapText="1"/>
    </xf>
    <xf numFmtId="171" fontId="61" fillId="0" borderId="72" applyAlignment="1" pivotButton="0" quotePrefix="0" xfId="0">
      <alignment horizontal="center" vertical="center" wrapText="1"/>
    </xf>
    <xf numFmtId="171" fontId="4" fillId="0" borderId="72" applyAlignment="1" pivotButton="0" quotePrefix="0" xfId="0">
      <alignment horizontal="center" vertical="center" wrapText="1"/>
    </xf>
    <xf numFmtId="171" fontId="26" fillId="22" borderId="129" applyAlignment="1" pivotButton="0" quotePrefix="0" xfId="0">
      <alignment horizontal="center" vertical="center" wrapText="1"/>
    </xf>
    <xf numFmtId="171" fontId="26" fillId="22" borderId="97" applyAlignment="1" pivotButton="0" quotePrefix="0" xfId="0">
      <alignment horizontal="center" vertical="center" wrapText="1"/>
    </xf>
    <xf numFmtId="167" fontId="26" fillId="22" borderId="84" applyAlignment="1" pivotButton="0" quotePrefix="0" xfId="2">
      <alignment horizontal="center" vertical="center" wrapText="1"/>
    </xf>
    <xf numFmtId="167" fontId="26" fillId="22" borderId="87" applyAlignment="1" pivotButton="0" quotePrefix="0" xfId="2">
      <alignment horizontal="center" vertical="center" wrapText="1"/>
    </xf>
    <xf numFmtId="171" fontId="6" fillId="14" borderId="72" applyAlignment="1" pivotButton="0" quotePrefix="0" xfId="0">
      <alignment horizontal="center" vertical="center" wrapText="1"/>
    </xf>
    <xf numFmtId="171" fontId="4" fillId="22" borderId="102" applyAlignment="1" pivotButton="0" quotePrefix="0" xfId="0">
      <alignment horizontal="center" vertical="center" wrapText="1"/>
    </xf>
    <xf numFmtId="171" fontId="6" fillId="22" borderId="101" applyAlignment="1" pivotButton="0" quotePrefix="0" xfId="0">
      <alignment horizontal="center" vertical="center" wrapText="1"/>
    </xf>
    <xf numFmtId="171" fontId="17" fillId="22" borderId="102" applyAlignment="1" pivotButton="0" quotePrefix="0" xfId="0">
      <alignment horizontal="center" vertical="center" wrapText="1"/>
    </xf>
    <xf numFmtId="171" fontId="13" fillId="22" borderId="101" applyAlignment="1" pivotButton="0" quotePrefix="0" xfId="0">
      <alignment horizontal="center" vertical="center" wrapText="1"/>
    </xf>
    <xf numFmtId="171" fontId="26" fillId="22" borderId="85" applyAlignment="1" pivotButton="0" quotePrefix="0" xfId="0">
      <alignment horizontal="center" vertical="center" wrapText="1"/>
    </xf>
    <xf numFmtId="171" fontId="26" fillId="22" borderId="83" applyAlignment="1" pivotButton="0" quotePrefix="0" xfId="0">
      <alignment horizontal="center" vertical="center" wrapText="1"/>
    </xf>
    <xf numFmtId="174" fontId="8" fillId="0" borderId="0" pivotButton="0" quotePrefix="0" xfId="1"/>
    <xf numFmtId="180" fontId="95" fillId="0" borderId="0" pivotButton="0" quotePrefix="0" xfId="15"/>
    <xf numFmtId="180" fontId="8" fillId="0" borderId="0" pivotButton="0" quotePrefix="0" xfId="15"/>
    <xf numFmtId="180" fontId="9" fillId="0" borderId="0" pivotButton="0" quotePrefix="0" xfId="15"/>
    <xf numFmtId="180" fontId="8" fillId="0" borderId="108" pivotButton="0" quotePrefix="0" xfId="15"/>
    <xf numFmtId="174" fontId="8" fillId="0" borderId="108" pivotButton="0" quotePrefix="0" xfId="1"/>
    <xf numFmtId="180" fontId="8" fillId="0" borderId="0" pivotButton="0" quotePrefix="0" xfId="0"/>
    <xf numFmtId="180" fontId="97" fillId="5" borderId="107" pivotButton="0" quotePrefix="0" xfId="0"/>
    <xf numFmtId="180" fontId="96" fillId="5" borderId="107" pivotButton="0" quotePrefix="0" xfId="15"/>
    <xf numFmtId="180" fontId="96" fillId="5" borderId="0" pivotButton="0" quotePrefix="0" xfId="15"/>
    <xf numFmtId="174" fontId="62" fillId="5" borderId="107" pivotButton="0" quotePrefix="0" xfId="1"/>
    <xf numFmtId="174" fontId="8" fillId="5" borderId="0" pivotButton="0" quotePrefix="0" xfId="1"/>
    <xf numFmtId="174" fontId="62" fillId="0" borderId="107" pivotButton="0" quotePrefix="0" xfId="1"/>
    <xf numFmtId="174" fontId="62" fillId="0" borderId="109" pivotButton="0" quotePrefix="0" xfId="1"/>
    <xf numFmtId="174" fontId="8" fillId="0" borderId="110" pivotButton="0" quotePrefix="0" xfId="1"/>
    <xf numFmtId="174" fontId="62" fillId="0" borderId="0" pivotButton="0" quotePrefix="0" xfId="1"/>
    <xf numFmtId="174" fontId="8" fillId="0" borderId="112" pivotButton="0" quotePrefix="0" xfId="1"/>
    <xf numFmtId="174" fontId="8" fillId="0" borderId="35" pivotButton="0" quotePrefix="0" xfId="1"/>
    <xf numFmtId="174" fontId="8" fillId="0" borderId="114" pivotButton="0" quotePrefix="0" xfId="1"/>
    <xf numFmtId="174" fontId="62" fillId="0" borderId="35" pivotButton="0" quotePrefix="0" xfId="1"/>
    <xf numFmtId="174" fontId="62" fillId="0" borderId="116" pivotButton="0" quotePrefix="0" xfId="1"/>
    <xf numFmtId="171" fontId="108" fillId="0" borderId="36" applyAlignment="1" pivotButton="0" quotePrefix="0" xfId="0">
      <alignment horizontal="center" vertical="center" wrapText="1"/>
    </xf>
    <xf numFmtId="171" fontId="61" fillId="0" borderId="36" applyAlignment="1" pivotButton="0" quotePrefix="0" xfId="0">
      <alignment horizontal="center" vertical="center" wrapText="1"/>
    </xf>
    <xf numFmtId="167" fontId="61" fillId="0" borderId="36" applyAlignment="1" pivotButton="0" quotePrefix="0" xfId="0">
      <alignment horizontal="center" vertical="center" wrapText="1"/>
    </xf>
    <xf numFmtId="167" fontId="108" fillId="0" borderId="36" applyAlignment="1" pivotButton="0" quotePrefix="0" xfId="0">
      <alignment horizontal="center" vertical="center" wrapText="1"/>
    </xf>
    <xf numFmtId="181" fontId="4" fillId="21" borderId="72" applyAlignment="1" pivotButton="0" quotePrefix="0" xfId="0">
      <alignment horizontal="center" vertical="center" wrapText="1"/>
    </xf>
    <xf numFmtId="174" fontId="4" fillId="21" borderId="72" applyAlignment="1" pivotButton="0" quotePrefix="0" xfId="0">
      <alignment horizontal="center" vertical="center" wrapText="1"/>
    </xf>
    <xf numFmtId="181" fontId="4" fillId="20" borderId="72" applyAlignment="1" pivotButton="0" quotePrefix="0" xfId="0">
      <alignment horizontal="center" vertical="center" wrapText="1"/>
    </xf>
    <xf numFmtId="174" fontId="4" fillId="20" borderId="72" applyAlignment="1" pivotButton="0" quotePrefix="0" xfId="0">
      <alignment horizontal="center" vertical="center" wrapText="1"/>
    </xf>
    <xf numFmtId="167" fontId="4" fillId="20" borderId="72" applyAlignment="1" pivotButton="0" quotePrefix="0" xfId="2">
      <alignment horizontal="right" vertical="center" wrapText="1"/>
    </xf>
    <xf numFmtId="167" fontId="4" fillId="21" borderId="72" applyAlignment="1" pivotButton="0" quotePrefix="0" xfId="2">
      <alignment horizontal="right" vertical="center" wrapText="1"/>
    </xf>
    <xf numFmtId="167" fontId="17" fillId="21" borderId="18" applyAlignment="1" pivotButton="0" quotePrefix="0" xfId="2">
      <alignment horizontal="right" vertical="center" wrapText="1"/>
    </xf>
    <xf numFmtId="174" fontId="6" fillId="3" borderId="72" applyAlignment="1" pivotButton="0" quotePrefix="0" xfId="0">
      <alignment horizontal="center" vertical="center" wrapText="1"/>
    </xf>
    <xf numFmtId="167" fontId="6" fillId="3" borderId="72" applyAlignment="1" pivotButton="0" quotePrefix="0" xfId="2">
      <alignment horizontal="right" vertical="center" wrapText="1"/>
    </xf>
    <xf numFmtId="181" fontId="6" fillId="21" borderId="72" applyAlignment="1" pivotButton="0" quotePrefix="0" xfId="0">
      <alignment horizontal="center" vertical="center" wrapText="1"/>
    </xf>
    <xf numFmtId="174" fontId="6" fillId="21" borderId="72" applyAlignment="1" pivotButton="0" quotePrefix="0" xfId="0">
      <alignment horizontal="center" vertical="center" wrapText="1"/>
    </xf>
    <xf numFmtId="181" fontId="6" fillId="20" borderId="72" applyAlignment="1" pivotButton="0" quotePrefix="0" xfId="0">
      <alignment horizontal="center" vertical="center" wrapText="1"/>
    </xf>
    <xf numFmtId="174" fontId="6" fillId="20" borderId="72" applyAlignment="1" pivotButton="0" quotePrefix="0" xfId="0">
      <alignment horizontal="center" vertical="center" wrapText="1"/>
    </xf>
    <xf numFmtId="167" fontId="6" fillId="20" borderId="72" applyAlignment="1" pivotButton="0" quotePrefix="0" xfId="2">
      <alignment horizontal="right" vertical="center" wrapText="1"/>
    </xf>
    <xf numFmtId="167" fontId="6" fillId="21" borderId="72" applyAlignment="1" pivotButton="0" quotePrefix="0" xfId="2">
      <alignment horizontal="right" vertical="center" wrapText="1"/>
    </xf>
    <xf numFmtId="182" fontId="4" fillId="0" borderId="72" applyAlignment="1" pivotButton="0" quotePrefix="0" xfId="0">
      <alignment horizontal="right" vertical="center" wrapText="1"/>
    </xf>
    <xf numFmtId="174" fontId="6" fillId="4" borderId="72" applyAlignment="1" pivotButton="0" quotePrefix="0" xfId="0">
      <alignment horizontal="center" vertical="center" wrapText="1"/>
    </xf>
    <xf numFmtId="167" fontId="6" fillId="4" borderId="72" applyAlignment="1" pivotButton="0" quotePrefix="0" xfId="2">
      <alignment horizontal="right" vertical="center" wrapText="1"/>
    </xf>
    <xf numFmtId="174" fontId="6" fillId="14" borderId="72" applyAlignment="1" pivotButton="0" quotePrefix="0" xfId="0">
      <alignment horizontal="center" vertical="center" wrapText="1"/>
    </xf>
    <xf numFmtId="183" fontId="0" fillId="0" borderId="0" applyAlignment="1" pivotButton="0" quotePrefix="0" xfId="0">
      <alignment horizontal="right"/>
    </xf>
    <xf numFmtId="183" fontId="0" fillId="0" borderId="0" pivotButton="0" quotePrefix="0" xfId="0"/>
    <xf numFmtId="183" fontId="5" fillId="0" borderId="0" applyAlignment="1" pivotButton="0" quotePrefix="0" xfId="0">
      <alignment vertical="top" wrapText="1"/>
    </xf>
    <xf numFmtId="183" fontId="63" fillId="0" borderId="0" applyAlignment="1" pivotButton="0" quotePrefix="0" xfId="0">
      <alignment horizontal="left" vertical="center"/>
    </xf>
    <xf numFmtId="183" fontId="7" fillId="0" borderId="0" applyAlignment="1" pivotButton="0" quotePrefix="0" xfId="0">
      <alignment horizontal="right" vertical="center"/>
    </xf>
    <xf numFmtId="183" fontId="7" fillId="0" borderId="0" applyAlignment="1" pivotButton="0" quotePrefix="0" xfId="0">
      <alignment horizontal="left" vertical="center"/>
    </xf>
    <xf numFmtId="174" fontId="6" fillId="8" borderId="72" applyAlignment="1" pivotButton="0" quotePrefix="0" xfId="0">
      <alignment horizontal="center" vertical="center" wrapText="1"/>
    </xf>
    <xf numFmtId="184" fontId="4" fillId="5" borderId="72" applyAlignment="1" pivotButton="0" quotePrefix="0" xfId="1">
      <alignment horizontal="right" vertical="center"/>
    </xf>
    <xf numFmtId="181" fontId="4" fillId="0" borderId="72" applyAlignment="1" pivotButton="0" quotePrefix="0" xfId="0">
      <alignment horizontal="center" vertical="center" wrapText="1"/>
    </xf>
    <xf numFmtId="181" fontId="6" fillId="0" borderId="72" applyAlignment="1" pivotButton="0" quotePrefix="0" xfId="0">
      <alignment horizontal="center" vertical="center" wrapText="1"/>
    </xf>
    <xf numFmtId="174" fontId="6" fillId="0" borderId="72" applyAlignment="1" pivotButton="0" quotePrefix="0" xfId="0">
      <alignment horizontal="center" vertical="center" wrapText="1"/>
    </xf>
    <xf numFmtId="167" fontId="6" fillId="0" borderId="72" applyAlignment="1" pivotButton="0" quotePrefix="0" xfId="2">
      <alignment horizontal="right" vertical="center" wrapText="1"/>
    </xf>
    <xf numFmtId="168" fontId="6" fillId="5" borderId="72" applyAlignment="1" pivotButton="0" quotePrefix="0" xfId="0">
      <alignment horizontal="left" vertical="center" wrapText="1"/>
    </xf>
    <xf numFmtId="186" fontId="0" fillId="0" borderId="164" applyAlignment="1" pivotButton="0" quotePrefix="0" xfId="1">
      <alignment horizontal="center"/>
    </xf>
    <xf numFmtId="186" fontId="0" fillId="0" borderId="164" applyAlignment="1" pivotButton="0" quotePrefix="0" xfId="0">
      <alignment horizontal="center"/>
    </xf>
    <xf numFmtId="186" fontId="0" fillId="0" borderId="36" applyAlignment="1" pivotButton="0" quotePrefix="0" xfId="1">
      <alignment horizontal="center"/>
    </xf>
    <xf numFmtId="186" fontId="0" fillId="0" borderId="36" applyAlignment="1" pivotButton="0" quotePrefix="0" xfId="0">
      <alignment horizontal="center"/>
    </xf>
    <xf numFmtId="171" fontId="0" fillId="0" borderId="66" applyAlignment="1" pivotButton="0" quotePrefix="0" xfId="1">
      <alignment horizontal="center"/>
    </xf>
    <xf numFmtId="171" fontId="0" fillId="0" borderId="66" applyAlignment="1" pivotButton="0" quotePrefix="0" xfId="0">
      <alignment horizontal="center"/>
    </xf>
    <xf numFmtId="171" fontId="25" fillId="0" borderId="49" pivotButton="0" quotePrefix="0" xfId="1"/>
    <xf numFmtId="171" fontId="25" fillId="14" borderId="69" pivotButton="0" quotePrefix="0" xfId="0"/>
    <xf numFmtId="171" fontId="25" fillId="0" borderId="51" pivotButton="0" quotePrefix="0" xfId="1"/>
    <xf numFmtId="171" fontId="25" fillId="14" borderId="0" pivotButton="0" quotePrefix="0" xfId="0"/>
    <xf numFmtId="167" fontId="25" fillId="14" borderId="51" applyAlignment="1" pivotButton="0" quotePrefix="0" xfId="0">
      <alignment horizontal="center"/>
    </xf>
    <xf numFmtId="167" fontId="25" fillId="14" borderId="66" applyAlignment="1" pivotButton="0" quotePrefix="0" xfId="0">
      <alignment horizontal="center"/>
    </xf>
    <xf numFmtId="174" fontId="81" fillId="0" borderId="0" pivotButton="0" quotePrefix="0" xfId="1"/>
    <xf numFmtId="165" fontId="15" fillId="22" borderId="85" applyAlignment="1" pivotButton="0" quotePrefix="0" xfId="0">
      <alignment horizontal="center" vertical="center" wrapText="1"/>
    </xf>
    <xf numFmtId="179" fontId="15" fillId="22" borderId="83" applyAlignment="1" pivotButton="0" quotePrefix="0" xfId="0">
      <alignment horizontal="center" vertical="center" wrapText="1"/>
    </xf>
    <xf numFmtId="181" fontId="4" fillId="5" borderId="72" applyAlignment="1" pivotButton="0" quotePrefix="0" xfId="0">
      <alignment horizontal="center" vertical="center" wrapText="1"/>
    </xf>
    <xf numFmtId="181" fontId="4" fillId="5" borderId="72" applyAlignment="1" pivotButton="0" quotePrefix="0" xfId="2">
      <alignment horizontal="center" vertical="center" wrapText="1"/>
    </xf>
    <xf numFmtId="174" fontId="4" fillId="5" borderId="72" applyAlignment="1" pivotButton="0" quotePrefix="0" xfId="2">
      <alignment horizontal="center" vertical="center" wrapText="1"/>
    </xf>
    <xf numFmtId="179" fontId="4" fillId="0" borderId="72" applyAlignment="1" pivotButton="0" quotePrefix="0" xfId="0">
      <alignment horizontal="center" vertical="center" wrapText="1"/>
    </xf>
    <xf numFmtId="0" fontId="114" fillId="0" borderId="177" applyAlignment="1" pivotButton="0" quotePrefix="0" xfId="0">
      <alignment horizontal="center" vertical="top"/>
    </xf>
  </cellXfs>
  <cellStyles count="16">
    <cellStyle name="Normal" xfId="0" builtinId="0"/>
    <cellStyle name="Currency" xfId="1" builtinId="4"/>
    <cellStyle name="Percent" xfId="2" builtinId="5"/>
    <cellStyle name="Hyperlink" xfId="3" builtinId="8"/>
    <cellStyle name="Hyperlink 2" xfId="4"/>
    <cellStyle name="longue date" xfId="5"/>
    <cellStyle name="Normal 2" xfId="6"/>
    <cellStyle name="Percent 2" xfId="7"/>
    <cellStyle name="Percent 3" xfId="8"/>
    <cellStyle name="Currency 2" xfId="9"/>
    <cellStyle name="Normal 3" xfId="10"/>
    <cellStyle name="Normal 3 2" xfId="11"/>
    <cellStyle name="Normal 8" xfId="12"/>
    <cellStyle name="Currency 2 2" xfId="13"/>
    <cellStyle name="Currency 3" xfId="14"/>
    <cellStyle name="Comma" xfId="15" builtinId="3"/>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name val="Arial"/>
        <strike val="0"/>
        <outline val="0"/>
        <shadow val="0"/>
        <condense val="0"/>
        <color rgb="FFFF0000"/>
        <extend val="0"/>
        <sz val="9"/>
        <vertAlign val="baseline"/>
      </font>
      <numFmt numFmtId="164" formatCode="_-&quot;$&quot;* #,##0_-;\-&quot;$&quot;* #,##0_-;_-&quot;$&quot;* &quot;-&quot;_-;_-@_-"/>
      <fill>
        <patternFill>
          <fgColor indexed="64"/>
          <bgColor indexed="65"/>
        </patternFill>
      </fill>
      <alignment horizontal="center" vertical="center" wrapText="1"/>
      <border>
        <left style="thin">
          <color theme="1"/>
        </left>
        <right/>
        <top style="thin">
          <color theme="1"/>
        </top>
        <bottom style="thin">
          <color theme="1"/>
        </bottom>
        <vertical style="thin">
          <color theme="1"/>
        </vertical>
        <horizontal style="thin">
          <color theme="1"/>
        </horizontal>
      </border>
    </dxf>
    <dxf>
      <font>
        <name val="Arial"/>
        <strike val="0"/>
        <outline val="0"/>
        <shadow val="0"/>
        <condense val="0"/>
        <color rgb="FFFF0000"/>
        <extend val="0"/>
        <sz val="9"/>
        <vertAlign val="baseline"/>
      </font>
      <numFmt numFmtId="164" formatCode="_-&quot;$&quot;* #,##0_-;\-&quot;$&quot;* #,##0_-;_-&quot;$&quot;* &quot;-&quot;_-;_-@_-"/>
      <fill>
        <patternFill>
          <fgColor indexed="64"/>
          <bgColor indexed="65"/>
        </patternFill>
      </fill>
      <alignment horizontal="center" vertical="center" wrapText="1"/>
      <border>
        <left style="thin">
          <color theme="1"/>
        </left>
        <right style="thin">
          <color theme="1"/>
        </right>
        <top style="thin">
          <color theme="1"/>
        </top>
        <bottom style="thin">
          <color theme="1"/>
        </bottom>
        <vertical style="thin">
          <color theme="1"/>
        </vertical>
        <horizontal style="thin">
          <color theme="1"/>
        </horizontal>
      </border>
    </dxf>
    <dxf>
      <font>
        <name val="Arial"/>
        <strike val="0"/>
        <outline val="0"/>
        <shadow val="0"/>
        <condense val="0"/>
        <color rgb="FFFF0000"/>
        <extend val="0"/>
        <sz val="9"/>
        <vertAlign val="baseline"/>
      </font>
      <numFmt numFmtId="164" formatCode="_-&quot;$&quot;* #,##0_-;\-&quot;$&quot;* #,##0_-;_-&quot;$&quot;* &quot;-&quot;_-;_-@_-"/>
      <fill>
        <patternFill>
          <fgColor indexed="64"/>
          <bgColor indexed="65"/>
        </patternFill>
      </fill>
      <alignment horizontal="center" vertical="center" wrapText="1"/>
      <border outline="0">
        <left/>
        <right style="thin">
          <color theme="1"/>
        </right>
        <top style="thin">
          <color theme="1"/>
        </top>
        <bottom style="thin">
          <color theme="1"/>
        </bottom>
      </border>
    </dxf>
    <dxf>
      <font>
        <name val="Arial"/>
        <strike val="0"/>
        <outline val="0"/>
        <shadow val="0"/>
        <condense val="0"/>
        <color theme="1"/>
        <extend val="0"/>
        <sz val="9"/>
        <vertAlign val="baseline"/>
      </font>
      <fill>
        <patternFill patternType="solid">
          <fgColor indexed="64"/>
          <bgColor theme="0"/>
        </patternFill>
      </fill>
      <alignment horizontal="left" vertical="center" wrapText="1"/>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name val="Arial"/>
        <strike val="0"/>
        <outline val="0"/>
        <shadow val="0"/>
        <condense val="0"/>
        <color rgb="FFFF0000"/>
        <extend val="0"/>
        <sz val="9"/>
        <vertAlign val="baseline"/>
      </font>
      <fill>
        <patternFill>
          <fgColor indexed="64"/>
          <bgColor indexed="65"/>
        </patternFill>
      </fill>
      <alignment horizontal="center" vertical="center" wrapText="1"/>
    </dxf>
    <dxf>
      <border>
        <bottom style="thin">
          <color theme="1"/>
        </bottom>
      </border>
    </dxf>
    <dxf>
      <font>
        <name val="Arial"/>
        <b val="1"/>
        <strike val="0"/>
        <outline val="0"/>
        <shadow val="0"/>
        <condense val="0"/>
        <color rgb="FFFFFFFF"/>
        <extend val="0"/>
        <sz val="9"/>
        <vertAlign val="baseline"/>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
      <font>
        <name val="Arial"/>
        <strike val="0"/>
        <outline val="0"/>
        <shadow val="0"/>
        <condense val="0"/>
        <color rgb="FFFF0000"/>
        <extend val="0"/>
        <sz val="9"/>
        <vertAlign val="baseline"/>
      </font>
      <numFmt numFmtId="164" formatCode="_-&quot;$&quot;* #,##0_-;\-&quot;$&quot;* #,##0_-;_-&quot;$&quot;* &quot;-&quot;_-;_-@_-"/>
      <fill>
        <patternFill patternType="solid">
          <fgColor indexed="64"/>
          <bgColor theme="0"/>
        </patternFill>
      </fill>
      <alignment horizontal="center" vertical="center" wrapText="1"/>
      <border outline="0">
        <left style="thin">
          <color indexed="64"/>
        </left>
        <right/>
        <top style="thin">
          <color indexed="64"/>
        </top>
        <bottom style="thin">
          <color indexed="64"/>
        </bottom>
      </border>
    </dxf>
    <dxf>
      <font>
        <name val="Arial"/>
        <strike val="0"/>
        <outline val="0"/>
        <shadow val="0"/>
        <condense val="0"/>
        <color rgb="FFFF0000"/>
        <extend val="0"/>
        <sz val="9"/>
        <vertAlign val="baseline"/>
      </font>
      <numFmt numFmtId="164" formatCode="_-&quot;$&quot;* #,##0_-;\-&quot;$&quot;* #,##0_-;_-&quot;$&quot;* &quot;-&quot;_-;_-@_-"/>
      <fill>
        <patternFill patternType="solid">
          <fgColor indexed="64"/>
          <bgColor theme="0"/>
        </patternFill>
      </fill>
      <alignment horizontal="center" vertical="center" wrapText="1"/>
      <border outline="0">
        <left/>
        <right style="thin">
          <color indexed="64"/>
        </right>
        <top style="thin">
          <color indexed="64"/>
        </top>
        <bottom style="thin">
          <color indexed="64"/>
        </bottom>
      </border>
    </dxf>
    <dxf>
      <font>
        <name val="Arial"/>
        <strike val="0"/>
        <outline val="0"/>
        <shadow val="0"/>
        <condense val="0"/>
        <color theme="1"/>
        <extend val="0"/>
        <sz val="9"/>
        <vertAlign val="baseline"/>
      </font>
      <fill>
        <patternFill patternType="solid">
          <fgColor indexed="64"/>
          <bgColor theme="0"/>
        </patternFill>
      </fill>
      <alignment horizontal="left" vertical="center" wrapText="1"/>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border>
        <bottom style="thin">
          <color indexed="64"/>
        </bottom>
      </border>
    </dxf>
    <dxf>
      <border>
        <left style="thin">
          <color indexed="64"/>
        </left>
        <right style="thin">
          <color indexed="64"/>
        </right>
        <top/>
        <bottom/>
        <vertical style="thin">
          <color indexed="64"/>
        </vertical>
        <horizontal style="thin">
          <color indexed="64"/>
        </horizontal>
      </border>
    </dxf>
    <dxf>
      <font>
        <name val="Arial"/>
        <b val="1"/>
        <strike val="0"/>
        <outline val="0"/>
        <shadow val="0"/>
        <condense val="0"/>
        <color theme="1"/>
        <extend val="0"/>
        <sz val="9"/>
        <vertAlign val="baseline"/>
      </font>
      <numFmt numFmtId="171" formatCode="0.0%"/>
      <fill>
        <patternFill>
          <fgColor indexed="64"/>
          <bgColor indexed="65"/>
        </patternFill>
      </fill>
      <alignment horizontal="center" vertical="center" wrapText="1"/>
      <border outline="0">
        <left style="thin">
          <color theme="1"/>
        </left>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71" formatCode="0.0%"/>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alignment horizontal="left" vertical="center" wrapText="1"/>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name val="Arial"/>
        <strike val="0"/>
        <outline val="0"/>
        <shadow val="0"/>
        <color theme="1"/>
        <sz val="9"/>
        <vertAlign val="baseline"/>
      </font>
    </dxf>
    <dxf>
      <border>
        <bottom style="thin">
          <color theme="1"/>
        </bottom>
      </border>
    </dxf>
    <dxf>
      <font>
        <name val="Arial"/>
        <b val="1"/>
        <strike val="0"/>
        <outline val="0"/>
        <shadow val="0"/>
        <condense val="0"/>
        <color rgb="FFFFFFFF"/>
        <extend val="0"/>
        <sz val="9"/>
        <vertAlign val="baseline"/>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
      <font>
        <name val="Arial"/>
        <b val="1"/>
        <strike val="0"/>
        <outline val="0"/>
        <shadow val="0"/>
        <condense val="0"/>
        <color theme="1"/>
        <extend val="0"/>
        <sz val="9"/>
        <vertAlign val="baseline"/>
      </font>
      <numFmt numFmtId="171" formatCode="0.0%"/>
      <fill>
        <patternFill>
          <fgColor indexed="64"/>
          <bgColor indexed="65"/>
        </patternFill>
      </fill>
      <alignment horizontal="center" vertical="center" wrapText="1"/>
      <border outline="0">
        <left style="thin">
          <color theme="1"/>
        </left>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71" formatCode="0.0%"/>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name val="Arial"/>
        <strike val="0"/>
        <outline val="0"/>
        <shadow val="0"/>
        <color theme="1"/>
        <sz val="9"/>
        <vertAlign val="baseline"/>
      </font>
    </dxf>
    <dxf>
      <border>
        <bottom style="thin">
          <color theme="1"/>
        </bottom>
      </border>
    </dxf>
    <dxf>
      <font>
        <name val="Arial"/>
        <b val="1"/>
        <strike val="0"/>
        <outline val="0"/>
        <shadow val="0"/>
        <condense val="0"/>
        <color rgb="FFFFFFFF"/>
        <extend val="0"/>
        <sz val="9"/>
        <vertAlign val="baseline"/>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worksheet" Target="/xl/worksheets/sheet62.xml" Id="rId62" /><Relationship Type="http://schemas.openxmlformats.org/officeDocument/2006/relationships/worksheet" Target="/xl/worksheets/sheet63.xml" Id="rId63" /><Relationship Type="http://schemas.openxmlformats.org/officeDocument/2006/relationships/worksheet" Target="/xl/worksheets/sheet64.xml" Id="rId64" /><Relationship Type="http://schemas.openxmlformats.org/officeDocument/2006/relationships/worksheet" Target="/xl/worksheets/sheet65.xml" Id="rId65" /><Relationship Type="http://schemas.openxmlformats.org/officeDocument/2006/relationships/worksheet" Target="/xl/worksheets/sheet66.xml" Id="rId66" /><Relationship Type="http://schemas.openxmlformats.org/officeDocument/2006/relationships/worksheet" Target="/xl/worksheets/sheet67.xml" Id="rId67" /><Relationship Type="http://schemas.openxmlformats.org/officeDocument/2006/relationships/worksheet" Target="/xl/worksheets/sheet68.xml" Id="rId68" /><Relationship Type="http://schemas.openxmlformats.org/officeDocument/2006/relationships/worksheet" Target="/xl/worksheets/sheet69.xml" Id="rId69" /><Relationship Type="http://schemas.openxmlformats.org/officeDocument/2006/relationships/worksheet" Target="/xl/worksheets/sheet70.xml" Id="rId70" /><Relationship Type="http://schemas.openxmlformats.org/officeDocument/2006/relationships/worksheet" Target="/xl/worksheets/sheet71.xml" Id="rId71" /><Relationship Type="http://schemas.openxmlformats.org/officeDocument/2006/relationships/worksheet" Target="/xl/worksheets/sheet72.xml" Id="rId72" /><Relationship Type="http://schemas.openxmlformats.org/officeDocument/2006/relationships/worksheet" Target="/xl/worksheets/sheet73.xml" Id="rId73" /><Relationship Type="http://schemas.openxmlformats.org/officeDocument/2006/relationships/worksheet" Target="/xl/worksheets/sheet74.xml" Id="rId74" /><Relationship Type="http://schemas.openxmlformats.org/officeDocument/2006/relationships/worksheet" Target="/xl/worksheets/sheet75.xml" Id="rId75" /><Relationship Type="http://schemas.openxmlformats.org/officeDocument/2006/relationships/worksheet" Target="/xl/worksheets/sheet76.xml" Id="rId76" /><Relationship Type="http://schemas.openxmlformats.org/officeDocument/2006/relationships/externalLink" Target="/xl/externalLinks/externalLink1.xml" Id="rId77" /><Relationship Type="http://schemas.openxmlformats.org/officeDocument/2006/relationships/styles" Target="styles.xml" Id="rId78" /><Relationship Type="http://schemas.openxmlformats.org/officeDocument/2006/relationships/theme" Target="theme/theme1.xml" Id="rId79" /><Relationship Type="http://schemas.microsoft.com/office/2006/relationships/vbaProject" Target="vbaProject.bin" Id="rId80" /></Relationships>
</file>

<file path=xl/charts/chart1.xml><?xml version="1.0" encoding="utf-8"?>
<chartSpace xmlns:a="http://schemas.openxmlformats.org/drawingml/2006/main" xmlns="http://schemas.openxmlformats.org/drawingml/2006/chart">
  <chart>
    <plotArea>
      <layout>
        <manualLayout>
          <layoutTarget val="inner"/>
          <xMode val="edge"/>
          <yMode val="edge"/>
          <wMode val="factor"/>
          <hMode val="factor"/>
          <x val="0.06855103547286498"/>
          <y val="0.1184418138825214"/>
          <w val="0.8346375657079697"/>
          <h val="0.788119566029595"/>
        </manualLayout>
      </layout>
      <barChart>
        <barDir val="col"/>
        <grouping val="clustered"/>
        <varyColors val="0"/>
        <ser>
          <idx val="0"/>
          <order val="0"/>
          <tx>
            <v>Current</v>
          </tx>
          <spPr>
            <a:solidFill>
              <a:srgbClr val="89A54E"/>
            </a:solidFill>
            <a:ln>
              <a:prstDash val="solid"/>
            </a:ln>
          </spPr>
          <invertIfNegative val="0"/>
          <cat>
            <strRef>
              <f>'Pooled Benefits '!$A$12:$A$22</f>
              <strCache>
                <ptCount val="11"/>
                <pt idx="0">
                  <v>0 - 24</v>
                </pt>
                <pt idx="1">
                  <v>25 - 29</v>
                </pt>
                <pt idx="2">
                  <v>30 - 34</v>
                </pt>
                <pt idx="3">
                  <v>35 - 39</v>
                </pt>
                <pt idx="4">
                  <v>40 - 44</v>
                </pt>
                <pt idx="5">
                  <v>45 - 49</v>
                </pt>
                <pt idx="6">
                  <v>50 - 54</v>
                </pt>
                <pt idx="7">
                  <v>55 - 59</v>
                </pt>
                <pt idx="8">
                  <v>60 - 64</v>
                </pt>
                <pt idx="9">
                  <v>65 - 69</v>
                </pt>
                <pt idx="10">
                  <v>70+</v>
                </pt>
              </strCache>
            </strRef>
          </cat>
          <val>
            <numRef>
              <f>'Pooled Benefits '!$D$29:$D$39</f>
              <numCache>
                <formatCode>"$"#,##0</formatCode>
                <ptCount val="11"/>
                <pt idx="0">
                  <v>0</v>
                </pt>
                <pt idx="1">
                  <v>0</v>
                </pt>
                <pt idx="2">
                  <v>0</v>
                </pt>
                <pt idx="3">
                  <v>0</v>
                </pt>
                <pt idx="4">
                  <v>0</v>
                </pt>
                <pt idx="5">
                  <v>0</v>
                </pt>
                <pt idx="6">
                  <v>0</v>
                </pt>
                <pt idx="7">
                  <v>0</v>
                </pt>
                <pt idx="8">
                  <v>0</v>
                </pt>
                <pt idx="9">
                  <v>0</v>
                </pt>
                <pt idx="10">
                  <v>0</v>
                </pt>
              </numCache>
            </numRef>
          </val>
        </ser>
        <ser>
          <idx val="1"/>
          <order val="1"/>
          <tx>
            <v>Prior</v>
          </tx>
          <spPr>
            <a:solidFill>
              <a:srgbClr val="B9CD96"/>
            </a:solidFill>
            <a:ln>
              <a:prstDash val="solid"/>
            </a:ln>
          </spPr>
          <invertIfNegative val="0"/>
          <cat>
            <strRef>
              <f>'Pooled Benefits '!$A$12:$A$22</f>
              <strCache>
                <ptCount val="11"/>
                <pt idx="0">
                  <v>0 - 24</v>
                </pt>
                <pt idx="1">
                  <v>25 - 29</v>
                </pt>
                <pt idx="2">
                  <v>30 - 34</v>
                </pt>
                <pt idx="3">
                  <v>35 - 39</v>
                </pt>
                <pt idx="4">
                  <v>40 - 44</v>
                </pt>
                <pt idx="5">
                  <v>45 - 49</v>
                </pt>
                <pt idx="6">
                  <v>50 - 54</v>
                </pt>
                <pt idx="7">
                  <v>55 - 59</v>
                </pt>
                <pt idx="8">
                  <v>60 - 64</v>
                </pt>
                <pt idx="9">
                  <v>65 - 69</v>
                </pt>
                <pt idx="10">
                  <v>70+</v>
                </pt>
              </strCache>
            </strRef>
          </cat>
          <val>
            <numRef>
              <f>'Pooled Benefits '!$E$29:$E$39</f>
              <numCache>
                <formatCode>"$"#,##0</formatCode>
                <ptCount val="11"/>
                <pt idx="0">
                  <v>0</v>
                </pt>
                <pt idx="1">
                  <v>0</v>
                </pt>
                <pt idx="2">
                  <v>0</v>
                </pt>
                <pt idx="3">
                  <v>0</v>
                </pt>
                <pt idx="4">
                  <v>0</v>
                </pt>
                <pt idx="5">
                  <v>0</v>
                </pt>
                <pt idx="6">
                  <v>0</v>
                </pt>
                <pt idx="7">
                  <v>0</v>
                </pt>
                <pt idx="8">
                  <v>0</v>
                </pt>
                <pt idx="9">
                  <v>0</v>
                </pt>
                <pt idx="10">
                  <v>0</v>
                </pt>
              </numCache>
            </numRef>
          </val>
        </ser>
        <dLbls>
          <showLegendKey val="0"/>
          <showVal val="0"/>
          <showCatName val="0"/>
          <showSerName val="0"/>
          <showPercent val="0"/>
          <showBubbleSize val="0"/>
        </dLbls>
        <gapWidth val="150"/>
        <axId val="124426368"/>
        <axId val="124428720"/>
      </barChart>
      <catAx>
        <axId val="124426368"/>
        <scaling>
          <orientation val="minMax"/>
        </scaling>
        <delete val="0"/>
        <axPos val="b"/>
        <numFmt formatCode="General" sourceLinked="0"/>
        <majorTickMark val="out"/>
        <minorTickMark val="none"/>
        <tickLblPos val="nextTo"/>
        <crossAx val="124428720"/>
        <crosses val="autoZero"/>
        <auto val="1"/>
        <lblAlgn val="ctr"/>
        <lblOffset val="100"/>
        <noMultiLvlLbl val="0"/>
      </catAx>
      <valAx>
        <axId val="124428720"/>
        <scaling>
          <orientation val="minMax"/>
        </scaling>
        <delete val="0"/>
        <axPos val="l"/>
        <majorGridlines/>
        <numFmt formatCode="&quot;$&quot;#,##0" sourceLinked="1"/>
        <majorTickMark val="out"/>
        <minorTickMark val="none"/>
        <tickLblPos val="nextTo"/>
        <crossAx val="124426368"/>
        <crosses val="autoZero"/>
        <crossBetween val="between"/>
      </valAx>
    </plotArea>
    <legend>
      <legendPos val="r"/>
      <overlay val="0"/>
    </legend>
    <plotVisOnly val="1"/>
    <dispBlanksAs val="gap"/>
  </chart>
</chartSpace>
</file>

<file path=xl/charts/chart2.xml><?xml version="1.0" encoding="utf-8"?>
<chartSpace xmlns:a="http://schemas.openxmlformats.org/drawingml/2006/main" xmlns="http://schemas.openxmlformats.org/drawingml/2006/chart">
  <chart>
    <plotArea>
      <layout>
        <manualLayout>
          <layoutTarget val="inner"/>
          <xMode val="edge"/>
          <yMode val="edge"/>
          <wMode val="factor"/>
          <hMode val="factor"/>
          <x val="0.0495016039661709"/>
          <y val="0.0870466463296718"/>
          <w val="0.8436064450277049"/>
          <h val="0.8056269928810726"/>
        </manualLayout>
      </layout>
      <barChart>
        <barDir val="col"/>
        <grouping val="clustered"/>
        <varyColors val="0"/>
        <ser>
          <idx val="0"/>
          <order val="0"/>
          <tx>
            <v>Current</v>
          </tx>
          <spPr>
            <a:solidFill>
              <a:srgbClr val="89A54E"/>
            </a:solidFill>
            <a:ln>
              <a:prstDash val="solid"/>
            </a:ln>
          </spPr>
          <invertIfNegative val="0"/>
          <cat>
            <strRef>
              <f>'Long Term Disability'!$A$12:$A$21</f>
              <strCache>
                <ptCount val="10"/>
                <pt idx="0">
                  <v>0 - 24</v>
                </pt>
                <pt idx="1">
                  <v>25 - 29</v>
                </pt>
                <pt idx="2">
                  <v>30 - 34</v>
                </pt>
                <pt idx="3">
                  <v>35 - 39</v>
                </pt>
                <pt idx="4">
                  <v>40 - 44</v>
                </pt>
                <pt idx="5">
                  <v>45 - 49</v>
                </pt>
                <pt idx="6">
                  <v>50 - 54</v>
                </pt>
                <pt idx="7">
                  <v>55 - 59</v>
                </pt>
                <pt idx="8">
                  <v>60 - 64</v>
                </pt>
                <pt idx="9">
                  <v>65 +</v>
                </pt>
              </strCache>
            </strRef>
          </cat>
          <val>
            <numRef>
              <f>'Long Term Disability'!$D$30:$D$40</f>
              <numCache>
                <formatCode>_-"$"* #,##0_-;\-"$"* #,##0_-;_-"$"* "-"_-;_-@_-</formatCode>
                <ptCount val="11"/>
                <pt idx="0">
                  <v>0</v>
                </pt>
                <pt idx="1">
                  <v>0</v>
                </pt>
                <pt idx="2">
                  <v>0</v>
                </pt>
                <pt idx="3">
                  <v>0</v>
                </pt>
                <pt idx="4">
                  <v>0</v>
                </pt>
                <pt idx="5">
                  <v>0</v>
                </pt>
                <pt idx="6">
                  <v>0</v>
                </pt>
                <pt idx="7">
                  <v>0</v>
                </pt>
                <pt idx="8">
                  <v>0</v>
                </pt>
                <pt idx="9">
                  <v>0</v>
                </pt>
                <pt idx="10">
                  <v>0</v>
                </pt>
              </numCache>
            </numRef>
          </val>
        </ser>
        <ser>
          <idx val="1"/>
          <order val="1"/>
          <tx>
            <v>Prior</v>
          </tx>
          <spPr>
            <a:solidFill>
              <a:srgbClr val="B9CD96"/>
            </a:solidFill>
            <a:ln>
              <a:prstDash val="solid"/>
            </a:ln>
          </spPr>
          <invertIfNegative val="0"/>
          <cat>
            <strRef>
              <f>'Long Term Disability'!$A$12:$A$21</f>
              <strCache>
                <ptCount val="10"/>
                <pt idx="0">
                  <v>0 - 24</v>
                </pt>
                <pt idx="1">
                  <v>25 - 29</v>
                </pt>
                <pt idx="2">
                  <v>30 - 34</v>
                </pt>
                <pt idx="3">
                  <v>35 - 39</v>
                </pt>
                <pt idx="4">
                  <v>40 - 44</v>
                </pt>
                <pt idx="5">
                  <v>45 - 49</v>
                </pt>
                <pt idx="6">
                  <v>50 - 54</v>
                </pt>
                <pt idx="7">
                  <v>55 - 59</v>
                </pt>
                <pt idx="8">
                  <v>60 - 64</v>
                </pt>
                <pt idx="9">
                  <v>65 +</v>
                </pt>
              </strCache>
            </strRef>
          </cat>
          <val>
            <numRef>
              <f>'Long Term Disability'!$E$30:$E$40</f>
              <numCache>
                <formatCode>_-"$"* #,##0_-;\-"$"* #,##0_-;_-"$"* "-"_-;_-@_-</formatCode>
                <ptCount val="11"/>
                <pt idx="0">
                  <v>0</v>
                </pt>
                <pt idx="1">
                  <v>0</v>
                </pt>
                <pt idx="2">
                  <v>0</v>
                </pt>
                <pt idx="3">
                  <v>0</v>
                </pt>
                <pt idx="4">
                  <v>0</v>
                </pt>
                <pt idx="5">
                  <v>0</v>
                </pt>
                <pt idx="6">
                  <v>0</v>
                </pt>
                <pt idx="7">
                  <v>0</v>
                </pt>
                <pt idx="8">
                  <v>0</v>
                </pt>
                <pt idx="9">
                  <v>0</v>
                </pt>
                <pt idx="10">
                  <v>0</v>
                </pt>
              </numCache>
            </numRef>
          </val>
        </ser>
        <dLbls>
          <showLegendKey val="0"/>
          <showVal val="0"/>
          <showCatName val="0"/>
          <showSerName val="0"/>
          <showPercent val="0"/>
          <showBubbleSize val="0"/>
        </dLbls>
        <gapWidth val="150"/>
        <axId val="124430680"/>
        <axId val="473696032"/>
      </barChart>
      <catAx>
        <axId val="124430680"/>
        <scaling>
          <orientation val="minMax"/>
        </scaling>
        <delete val="0"/>
        <axPos val="b"/>
        <numFmt formatCode="General" sourceLinked="0"/>
        <majorTickMark val="out"/>
        <minorTickMark val="none"/>
        <tickLblPos val="nextTo"/>
        <crossAx val="473696032"/>
        <crosses val="autoZero"/>
        <auto val="1"/>
        <lblAlgn val="ctr"/>
        <lblOffset val="100"/>
        <noMultiLvlLbl val="0"/>
      </catAx>
      <valAx>
        <axId val="473696032"/>
        <scaling>
          <orientation val="minMax"/>
        </scaling>
        <delete val="0"/>
        <axPos val="l"/>
        <majorGridlines/>
        <numFmt formatCode="_-&quot;$&quot;* #,##0_-;\-&quot;$&quot;* #,##0_-;_-&quot;$&quot;* &quot;-&quot;_-;_-@_-" sourceLinked="1"/>
        <majorTickMark val="out"/>
        <minorTickMark val="none"/>
        <tickLblPos val="nextTo"/>
        <crossAx val="124430680"/>
        <crosses val="autoZero"/>
        <crossBetween val="between"/>
      </valAx>
    </plotArea>
    <legend>
      <legendPos val="r"/>
      <overlay val="0"/>
    </legend>
    <plotVisOnly val="1"/>
    <dispBlanksAs val="gap"/>
  </chart>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Current Period</a:t>
            </a:r>
          </a:p>
        </rich>
      </tx>
      <overlay val="0"/>
      <spPr>
        <a:noFill/>
        <a:ln>
          <a:noFill/>
          <a:prstDash val="solid"/>
        </a:ln>
      </spPr>
    </title>
    <plotArea>
      <layout>
        <manualLayout>
          <layoutTarget val="inner"/>
          <xMode val="edge"/>
          <yMode val="edge"/>
          <wMode val="factor"/>
          <hMode val="factor"/>
          <x val="0.2475350405246265"/>
          <y val="0.1342869661231901"/>
          <w val="0.5976935695538058"/>
          <h val="0.6314009113492353"/>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
                </a:r>
                <a:endParaRPr lang="en-US"/>
              </a:p>
            </txPr>
            <showLegendKey val="0"/>
            <showVal val="0"/>
            <showCatName val="0"/>
            <showSerName val="0"/>
            <showPercent val="1"/>
            <showBubbleSize val="0"/>
            <showLeaderLines val="1"/>
          </dLbls>
          <cat>
            <strRef>
              <f>'EHC Breakdown'!$A$8:$A$13</f>
              <strCache>
                <ptCount val="6"/>
                <pt idx="0">
                  <v>Drugs</v>
                </pt>
                <pt idx="1">
                  <v>Paramedical Practitioners</v>
                </pt>
                <pt idx="2">
                  <v>Medical Services &amp; Supplies</v>
                </pt>
                <pt idx="3">
                  <v>Vision Care</v>
                </pt>
                <pt idx="4">
                  <v>Hospital</v>
                </pt>
                <pt idx="5">
                  <v>Out-of-Country</v>
                </pt>
              </strCache>
            </strRef>
          </cat>
          <val>
            <numRef>
              <f>'EHC Breakdown'!$B$8:$B$13</f>
              <numCache>
                <formatCode>_-"$"* #,##0.00_-;\-"$"* #,##0.00_-;_-"$"* "-"??_-;_-@_-</formatCode>
                <ptCount val="6"/>
                <pt idx="1">
                  <v>0</v>
                </pt>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2759465411651132"/>
          <y val="0.7608541509078112"/>
          <w val="0.9486421093914983"/>
          <h val="0.2171376055319829"/>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4.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Prior Period</a:t>
            </a:r>
          </a:p>
        </rich>
      </tx>
      <overlay val="0"/>
      <spPr>
        <a:noFill/>
        <a:ln>
          <a:noFill/>
          <a:prstDash val="solid"/>
        </a:ln>
      </spPr>
    </title>
    <plotArea>
      <layout>
        <manualLayout>
          <layoutTarget val="inner"/>
          <xMode val="edge"/>
          <yMode val="edge"/>
          <wMode val="factor"/>
          <hMode val="factor"/>
          <x val="0.157603466722085"/>
          <y val="0.1342869661231901"/>
          <w val="0.6691524849716366"/>
          <h val="0.6277328707558676"/>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
                </a:r>
                <a:endParaRPr lang="en-US"/>
              </a:p>
            </txPr>
            <dLblPos val="bestFit"/>
            <showLegendKey val="0"/>
            <showVal val="0"/>
            <showCatName val="0"/>
            <showSerName val="0"/>
            <showPercent val="1"/>
            <showBubbleSize val="0"/>
            <showLeaderLines val="1"/>
          </dLbls>
          <cat>
            <strRef>
              <f>'EHC Breakdown'!$A$8:$A$13</f>
              <strCache>
                <ptCount val="6"/>
                <pt idx="0">
                  <v>Drugs</v>
                </pt>
                <pt idx="1">
                  <v>Paramedical Practitioners</v>
                </pt>
                <pt idx="2">
                  <v>Medical Services &amp; Supplies</v>
                </pt>
                <pt idx="3">
                  <v>Vision Care</v>
                </pt>
                <pt idx="4">
                  <v>Hospital</v>
                </pt>
                <pt idx="5">
                  <v>Out-of-Country</v>
                </pt>
              </strCache>
            </strRef>
          </cat>
          <val>
            <numRef>
              <f>'EHC Breakdown'!$E$8:$E$13</f>
              <numCache>
                <formatCode>_-"$"* #,##0.00_-;\-"$"* #,##0.00_-;_-"$"* "-"??_-;_-@_-</formatCode>
                <ptCount val="6"/>
                <pt idx="1">
                  <v>0</v>
                </pt>
              </numCache>
            </numRef>
          </val>
        </ser>
        <dLbls>
          <showLegendKey val="0"/>
          <showVal val="1"/>
          <showCatName val="0"/>
          <showSerName val="0"/>
          <showPercent val="0"/>
          <showBubbleSize val="0"/>
          <showLeaderLines val="1"/>
        </dLbls>
        <firstSliceAng val="0"/>
      </pieChart>
    </plotArea>
    <plotVisOnly val="1"/>
    <dispBlanksAs val="gap"/>
  </chart>
</chartSpace>
</file>

<file path=xl/charts/chart5.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Current Period</a:t>
            </a:r>
          </a:p>
        </rich>
      </tx>
      <overlay val="0"/>
      <spPr>
        <a:noFill/>
        <a:ln>
          <a:noFill/>
          <a:prstDash val="solid"/>
        </a:ln>
      </spPr>
    </title>
    <plotArea>
      <layout>
        <manualLayout>
          <layoutTarget val="inner"/>
          <xMode val="edge"/>
          <yMode val="edge"/>
          <wMode val="factor"/>
          <hMode val="factor"/>
          <x val="0.2475350405246265"/>
          <y val="0.1342869661231901"/>
          <w val="0.5976935695538058"/>
          <h val="0.6314009113492353"/>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
                </a:r>
                <a:endParaRPr lang="en-US"/>
              </a:p>
            </txPr>
            <showLegendKey val="0"/>
            <showVal val="0"/>
            <showCatName val="0"/>
            <showSerName val="0"/>
            <showPercent val="1"/>
            <showBubbleSize val="0"/>
            <showLeaderLines val="1"/>
          </dLbls>
          <cat>
            <strRef>
              <f>'EHC Breakdown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(2)'!$B$8:$B$19</f>
              <numCache>
                <formatCode>_-"$"* #,##0.00_-;\-"$"* #,##0.00_-;_-"$"* "-"??_-;_-@_-</formatCode>
                <ptCount val="12"/>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1852942295256572"/>
          <y val="0.7498500291277082"/>
          <w val="0.9629408497850813"/>
          <h val="0.2281417273120858"/>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6.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Prior Period</a:t>
            </a:r>
          </a:p>
        </rich>
      </tx>
      <overlay val="0"/>
      <spPr>
        <a:noFill/>
        <a:ln>
          <a:noFill/>
          <a:prstDash val="solid"/>
        </a:ln>
      </spPr>
    </title>
    <plotArea>
      <layout>
        <manualLayout>
          <layoutTarget val="inner"/>
          <xMode val="edge"/>
          <yMode val="edge"/>
          <wMode val="factor"/>
          <hMode val="factor"/>
          <x val="0.157603466722085"/>
          <y val="0.1342869661231901"/>
          <w val="0.6691524849716366"/>
          <h val="0.6277328707558676"/>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
                </a:r>
                <a:endParaRPr lang="en-US"/>
              </a:p>
            </txPr>
            <dLblPos val="bestFit"/>
            <showLegendKey val="0"/>
            <showVal val="0"/>
            <showCatName val="0"/>
            <showSerName val="0"/>
            <showPercent val="1"/>
            <showBubbleSize val="0"/>
            <showLeaderLines val="1"/>
          </dLbls>
          <cat>
            <strRef>
              <f>'EHC Breakdown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(2)'!$E$8:$E$19</f>
              <numCache>
                <formatCode>_-"$"* #,##0.00_-;\-"$"* #,##0.00_-;_-"$"* "-"??_-;_-@_-</formatCode>
                <ptCount val="12"/>
              </numCache>
            </numRef>
          </val>
        </ser>
        <dLbls>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rich>
      </tx>
      <overlay val="0"/>
      <spPr>
        <a:noFill/>
        <a:ln>
          <a:noFill/>
          <a:prstDash val="solid"/>
        </a:ln>
      </spPr>
    </title>
    <plotArea>
      <layout>
        <manualLayout>
          <layoutTarget val="inner"/>
          <xMode val="edge"/>
          <yMode val="edge"/>
          <wMode val="factor"/>
          <hMode val="factor"/>
          <x val="0.1881879446366954"/>
          <y val="0.1302347375365004"/>
          <w val="0.5976935695538058"/>
          <h val="0.6314009113492353"/>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showLegendKey val="0"/>
            <showVal val="0"/>
            <showCatName val="0"/>
            <showSerName val="0"/>
            <showPercent val="1"/>
            <showBubbleSize val="0"/>
            <showLeaderLines val="1"/>
          </dLbls>
          <cat>
            <strRef>
              <f>'EHC Breakdown - w S&amp;S'!$A$8:$A$13</f>
              <strCache>
                <ptCount val="6"/>
                <pt idx="0">
                  <v>Drugs</v>
                </pt>
                <pt idx="1">
                  <v>Paramedical Practitioners</v>
                </pt>
                <pt idx="2">
                  <v>Medical Services &amp; Supplies</v>
                </pt>
                <pt idx="3">
                  <v>Vision Care</v>
                </pt>
                <pt idx="4">
                  <v>Hospital</v>
                </pt>
                <pt idx="5">
                  <v>Out-of-Country</v>
                </pt>
              </strCache>
            </strRef>
          </cat>
          <val>
            <numRef>
              <f>'EHC Breakdown - w S&amp;S'!$B$8:$B$13</f>
              <numCache>
                <formatCode>_("$"* #,##0.00_);_("$"* \(#,##0.00\);_("$"* "-"??_);_(@_)</formatCode>
                <ptCount val="6"/>
                <pt idx="1">
                  <v>0</v>
                </pt>
                <pt idx="2">
                  <v>0</v>
                </pt>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8168500867216161"/>
          <y val="0.7382576198319678"/>
          <w val="0.8600217955211737"/>
          <h val="0.2433092049036117"/>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8.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rich>
      </tx>
      <overlay val="0"/>
      <spPr>
        <a:noFill/>
        <a:ln>
          <a:noFill/>
          <a:prstDash val="solid"/>
        </a:ln>
      </spPr>
    </title>
    <plotArea>
      <layout>
        <manualLayout>
          <layoutTarget val="inner"/>
          <xMode val="edge"/>
          <yMode val="edge"/>
          <wMode val="factor"/>
          <hMode val="factor"/>
          <x val="0.1771926256965627"/>
          <y val="0.2050720768949229"/>
          <w val="0.6050885531200492"/>
          <h val="0.464273126570419"/>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dLblPos val="bestFit"/>
            <showLegendKey val="0"/>
            <showVal val="0"/>
            <showCatName val="0"/>
            <showSerName val="0"/>
            <showPercent val="1"/>
            <showBubbleSize val="0"/>
            <showLeaderLines val="1"/>
          </dLbls>
          <cat>
            <strRef>
              <f>'EHC Breakdown - w S&amp;S'!$A$8:$A$13</f>
              <strCache>
                <ptCount val="6"/>
                <pt idx="0">
                  <v>Drugs</v>
                </pt>
                <pt idx="1">
                  <v>Paramedical Practitioners</v>
                </pt>
                <pt idx="2">
                  <v>Medical Services &amp; Supplies</v>
                </pt>
                <pt idx="3">
                  <v>Vision Care</v>
                </pt>
                <pt idx="4">
                  <v>Hospital</v>
                </pt>
                <pt idx="5">
                  <v>Out-of-Country</v>
                </pt>
              </strCache>
            </strRef>
          </cat>
          <val>
            <numRef>
              <f>'EHC Breakdown - w S&amp;S'!$E$8:$E$13</f>
              <numCache>
                <formatCode>_("$"* #,##0.00_);_("$"* \(#,##0.00\);_("$"* "-"??_);_(@_)</formatCode>
                <ptCount val="6"/>
                <pt idx="1">
                  <v>0</v>
                </pt>
                <pt idx="2">
                  <v>0</v>
                </pt>
              </numCache>
            </numRef>
          </val>
        </ser>
        <dLbls>
          <showLegendKey val="0"/>
          <showVal val="1"/>
          <showCatName val="0"/>
          <showSerName val="0"/>
          <showPercent val="0"/>
          <showBubbleSize val="0"/>
          <showLeaderLines val="1"/>
        </dLbls>
        <firstSliceAng val="0"/>
      </pieChart>
    </plotArea>
    <legend>
      <legendPos val="r"/>
      <layout>
        <manualLayout>
          <xMode val="edge"/>
          <yMode val="edge"/>
          <wMode val="factor"/>
          <hMode val="factor"/>
          <x val="0.05485263468798476"/>
          <y val="0.7272419223459137"/>
          <w val="0.8945144707417287"/>
          <h val="0.2512699423708993"/>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rich>
      </tx>
      <overlay val="0"/>
      <spPr>
        <a:noFill/>
        <a:ln>
          <a:noFill/>
          <a:prstDash val="solid"/>
        </a:ln>
      </spPr>
    </title>
    <plotArea>
      <layout>
        <manualLayout>
          <layoutTarget val="inner"/>
          <xMode val="edge"/>
          <yMode val="edge"/>
          <wMode val="factor"/>
          <hMode val="factor"/>
          <x val="0.216768071122029"/>
          <y val="0.1645044417706097"/>
          <w val="0.5820598191242807"/>
          <h val="0.443650789051226"/>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showLegendKey val="0"/>
            <showVal val="0"/>
            <showCatName val="0"/>
            <showSerName val="0"/>
            <showPercent val="1"/>
            <showBubbleSize val="0"/>
            <showLeaderLines val="1"/>
          </dLbls>
          <cat>
            <strRef>
              <f>'EHC Breakdown w S&amp;S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w S&amp;S (2)'!$B$8:$B$19</f>
              <numCache>
                <formatCode>_-"$"* #,##0.00_-;\-"$"* #,##0.00_-;_-"$"* "-"??_-;_-@_-</formatCode>
                <ptCount val="12"/>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2395660152508792"/>
          <y val="0.7530001511276394"/>
          <w val="0.9520046205923423"/>
          <h val="0.2363150355952401"/>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10.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rich>
      </tx>
      <overlay val="0"/>
      <spPr>
        <a:noFill/>
        <a:ln>
          <a:noFill/>
          <a:prstDash val="solid"/>
        </a:ln>
      </spPr>
    </title>
    <plotArea>
      <layout>
        <manualLayout>
          <layoutTarget val="inner"/>
          <xMode val="edge"/>
          <yMode val="edge"/>
          <wMode val="factor"/>
          <hMode val="factor"/>
          <x val="0.1589913207751686"/>
          <y val="0.1616082384606383"/>
          <w val="0.6022892713632035"/>
          <h val="0.4334948258856178"/>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dLblPos val="bestFit"/>
            <showLegendKey val="0"/>
            <showVal val="0"/>
            <showCatName val="0"/>
            <showSerName val="0"/>
            <showPercent val="1"/>
            <showBubbleSize val="0"/>
            <showLeaderLines val="1"/>
          </dLbls>
          <cat>
            <strRef>
              <f>'EHC Breakdown w S&amp;S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w S&amp;S (2)'!$E$8:$E$19</f>
              <numCache>
                <formatCode>_-"$"* #,##0.00_-;\-"$"* #,##0.00_-;_-"$"* "-"??_-;_-@_-</formatCode>
                <ptCount val="12"/>
              </numCache>
            </numRef>
          </val>
        </ser>
        <dLbls>
          <showLegendKey val="0"/>
          <showVal val="1"/>
          <showCatName val="0"/>
          <showSerName val="0"/>
          <showPercent val="0"/>
          <showBubbleSize val="0"/>
          <showLeaderLines val="1"/>
        </dLbls>
        <firstSliceAng val="0"/>
      </pieChart>
    </plotArea>
    <legend>
      <legendPos val="r"/>
      <layout>
        <manualLayout>
          <xMode val="edge"/>
          <yMode val="edge"/>
          <wMode val="factor"/>
          <hMode val="factor"/>
          <x val="0.01507382373663468"/>
          <y val="0.744129149461413"/>
          <w val="0.9613273562043683"/>
          <h val="0.2500432987277864"/>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1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rich>
      </tx>
      <overlay val="0"/>
      <spPr>
        <a:noFill/>
        <a:ln>
          <a:noFill/>
          <a:prstDash val="solid"/>
        </a:ln>
      </spPr>
    </title>
    <plotArea>
      <layout>
        <manualLayout>
          <layoutTarget val="inner"/>
          <xMode val="edge"/>
          <yMode val="edge"/>
          <wMode val="factor"/>
          <hMode val="factor"/>
          <x val="0.1891798909751666"/>
          <y val="0.1765073218306728"/>
          <w val="0.6305140318998588"/>
          <h val="0.5598826785996014"/>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showLegendKey val="0"/>
            <showVal val="0"/>
            <showCatName val="0"/>
            <showSerName val="0"/>
            <showPercent val="1"/>
            <showBubbleSize val="0"/>
            <showLeaderLines val="1"/>
          </dLbls>
          <cat>
            <strRef>
              <f>'Dental Care History'!$A$8:$A$12</f>
              <strCache>
                <ptCount val="5"/>
                <pt idx="0">
                  <v>Surgical, Restorative</v>
                </pt>
                <pt idx="1">
                  <v>Periodontic, Endodontic</v>
                </pt>
                <pt idx="2">
                  <v>Diagnostic, Preventive</v>
                </pt>
                <pt idx="3">
                  <v>Major Restorative</v>
                </pt>
                <pt idx="4">
                  <v>Orthodontics</v>
                </pt>
              </strCache>
            </strRef>
          </cat>
          <val>
            <numRef>
              <f>'Dental Care History'!$B$8:$B$12</f>
              <numCache>
                <formatCode>_("$"* #,##0.00_);_("$"* \(#,##0.00\);_("$"* "-"??_);_(@_)</formatCode>
                <ptCount val="5"/>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154640823743186"/>
          <y val="0.79836581902672"/>
          <w val="0.9526612558045631"/>
          <h val="0.1688472957273783"/>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1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rich>
      </tx>
      <overlay val="0"/>
      <spPr>
        <a:noFill/>
        <a:ln>
          <a:noFill/>
          <a:prstDash val="solid"/>
        </a:ln>
      </spPr>
    </title>
    <plotArea>
      <layout>
        <manualLayout>
          <layoutTarget val="inner"/>
          <xMode val="edge"/>
          <yMode val="edge"/>
          <wMode val="factor"/>
          <hMode val="factor"/>
          <x val="0.1812719563900666"/>
          <y val="0.1807641667742352"/>
          <w val="0.6178704437093292"/>
          <h val="0.5706016665949544"/>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dLblPos val="bestFit"/>
            <showLegendKey val="0"/>
            <showVal val="0"/>
            <showCatName val="0"/>
            <showSerName val="0"/>
            <showPercent val="1"/>
            <showBubbleSize val="0"/>
            <showLeaderLines val="1"/>
          </dLbls>
          <cat>
            <strRef>
              <f>'Dental Care History'!$A$8:$A$12</f>
              <strCache>
                <ptCount val="5"/>
                <pt idx="0">
                  <v>Surgical, Restorative</v>
                </pt>
                <pt idx="1">
                  <v>Periodontic, Endodontic</v>
                </pt>
                <pt idx="2">
                  <v>Diagnostic, Preventive</v>
                </pt>
                <pt idx="3">
                  <v>Major Restorative</v>
                </pt>
                <pt idx="4">
                  <v>Orthodontics</v>
                </pt>
              </strCache>
            </strRef>
          </cat>
          <val>
            <numRef>
              <f>'Dental Care History'!$E$8:$E$12</f>
              <numCache>
                <formatCode>_("$"* #,##0.00_);_("$"* \(#,##0.00\);_("$"* "-"??_);_(@_)</formatCode>
                <ptCount val="5"/>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4306201369799188"/>
          <y val="0.7983156576972594"/>
          <w val="0.941489074220752"/>
          <h val="0.1800041255005726"/>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13.xml><?xml version="1.0" encoding="utf-8"?>
<chartSpace xmlns:a="http://schemas.openxmlformats.org/drawingml/2006/main" xmlns="http://schemas.openxmlformats.org/drawingml/2006/chart">
  <chart>
    <plotArea>
      <layout/>
      <lineChart>
        <grouping val="standard"/>
        <varyColors val="0"/>
        <ser>
          <idx val="0"/>
          <order val="0"/>
          <tx>
            <v>#REF!</v>
          </tx>
          <spPr>
            <a:ln>
              <a:solidFill>
                <a:srgbClr val="86A44A"/>
              </a:solidFill>
              <a:prstDash val="solid"/>
            </a:ln>
          </spPr>
          <marker>
            <symbol val="none"/>
            <spPr>
              <a:ln>
                <a:prstDash val="solid"/>
              </a:ln>
            </spPr>
          </marker>
          <cat>
            <strLit>
              <ptCount val="5"/>
              <pt idx="0">
                <v>Single</v>
              </pt>
              <pt idx="1">
                <v>Family</v>
              </pt>
              <pt idx="2">
                <v>Total Dental</v>
              </pt>
              <pt idx="3">
                <v>Sub-total</v>
              </pt>
              <pt idx="4">
                <v>Exp. Rated Benefits</v>
              </pt>
            </strLit>
          </cat>
          <val>
            <numLit>
              <formatCode>General</formatCode>
              <ptCount val="5"/>
              <pt idx="0">
                <v>1</v>
              </pt>
              <pt idx="1">
                <v>1</v>
              </pt>
            </numLit>
          </val>
          <smooth val="0"/>
        </ser>
        <ser>
          <idx val="1"/>
          <order val="1"/>
          <tx>
            <v>#REF!</v>
          </tx>
          <spPr>
            <a:ln>
              <a:solidFill>
                <a:srgbClr val="B5CA92"/>
              </a:solidFill>
              <a:prstDash val="solid"/>
            </a:ln>
          </spPr>
          <marker>
            <symbol val="none"/>
            <spPr>
              <a:ln>
                <a:prstDash val="solid"/>
              </a:ln>
            </spPr>
          </marker>
          <cat>
            <strLit>
              <ptCount val="5"/>
              <pt idx="0">
                <v>Single</v>
              </pt>
              <pt idx="1">
                <v>Family</v>
              </pt>
              <pt idx="2">
                <v>Total Dental</v>
              </pt>
              <pt idx="3">
                <v>Sub-total</v>
              </pt>
              <pt idx="4">
                <v>Exp. Rated Benefits</v>
              </pt>
            </strLit>
          </cat>
          <val>
            <numLit>
              <formatCode>General</formatCode>
              <ptCount val="5"/>
              <pt idx="0">
                <v>25</v>
              </pt>
              <pt idx="1">
                <v>50</v>
              </pt>
            </numLit>
          </val>
          <smooth val="0"/>
        </ser>
        <dLbls>
          <showLegendKey val="0"/>
          <showVal val="0"/>
          <showCatName val="0"/>
          <showSerName val="0"/>
          <showPercent val="0"/>
          <showBubbleSize val="0"/>
        </dLbls>
        <smooth val="0"/>
        <axId val="512257928"/>
        <axId val="512260672"/>
      </lineChart>
      <catAx>
        <axId val="512257928"/>
        <scaling>
          <orientation val="minMax"/>
        </scaling>
        <delete val="0"/>
        <axPos val="b"/>
        <numFmt formatCode="General" sourceLinked="0"/>
        <majorTickMark val="out"/>
        <minorTickMark val="none"/>
        <tickLblPos val="nextTo"/>
        <crossAx val="512260672"/>
        <crosses val="autoZero"/>
        <auto val="1"/>
        <lblAlgn val="ctr"/>
        <lblOffset val="100"/>
        <noMultiLvlLbl val="0"/>
      </catAx>
      <valAx>
        <axId val="512260672"/>
        <scaling>
          <orientation val="minMax"/>
        </scaling>
        <delete val="0"/>
        <axPos val="l"/>
        <majorGridlines/>
        <numFmt formatCode="General" sourceLinked="1"/>
        <majorTickMark val="out"/>
        <minorTickMark val="none"/>
        <tickLblPos val="nextTo"/>
        <crossAx val="512257928"/>
        <crosses val="autoZero"/>
        <crossBetween val="between"/>
      </valAx>
    </plotArea>
    <legend>
      <legendPos val="r"/>
      <overlay val="0"/>
    </legend>
    <plotVisOnly val="1"/>
    <dispBlanksAs val="gap"/>
  </chart>
</chartSpace>
</file>

<file path=xl/charts/chart14.xml><?xml version="1.0" encoding="utf-8"?>
<chartSpace xmlns:a="http://schemas.openxmlformats.org/drawingml/2006/main" xmlns="http://schemas.openxmlformats.org/drawingml/2006/chart">
  <chart>
    <plotArea>
      <layout/>
      <lineChart>
        <grouping val="standard"/>
        <varyColors val="0"/>
        <ser>
          <idx val="0"/>
          <order val="0"/>
          <tx>
            <strRef>
              <f>'Trend Review'!$C$21</f>
              <strCache>
                <ptCount val="1"/>
                <pt idx="0">
                  <v>Annual Paid Premium per Employee</v>
                </pt>
              </strCache>
            </strRef>
          </tx>
          <spPr>
            <a:ln>
              <a:solidFill>
                <a:srgbClr val="89A54E"/>
              </a:solidFill>
              <a:prstDash val="solid"/>
            </a:ln>
          </spPr>
          <marker>
            <symbol val="none"/>
            <spPr>
              <a:ln>
                <a:prstDash val="solid"/>
              </a:ln>
            </spPr>
          </marker>
          <cat>
            <strLit>
              <ptCount val="5"/>
              <pt idx="0">
                <v>Current Period</v>
              </pt>
              <pt idx="1">
                <v>Prior Period</v>
              </pt>
              <pt idx="2">
                <v>Period 3</v>
              </pt>
              <pt idx="3">
                <v>Period 4</v>
              </pt>
              <pt idx="4">
                <v>Period 5</v>
              </pt>
            </strLit>
          </cat>
          <val>
            <numRef>
              <f>'Trend Review'!$C$22:$C$26</f>
              <numCache>
                <formatCode>"$"#,##0.00</formatCode>
                <ptCount val="5"/>
                <pt idx="0">
                  <v>0</v>
                </pt>
                <pt idx="1">
                  <v>0</v>
                </pt>
                <pt idx="2">
                  <v>0</v>
                </pt>
                <pt idx="3">
                  <v>0</v>
                </pt>
                <pt idx="4">
                  <v>0</v>
                </pt>
              </numCache>
            </numRef>
          </val>
          <smooth val="0"/>
        </ser>
        <ser>
          <idx val="1"/>
          <order val="1"/>
          <tx>
            <strRef>
              <f>'Trend Review'!$D$21</f>
              <strCache>
                <ptCount val="1"/>
                <pt idx="0">
                  <v>Annual Paid Claims per Employee</v>
                </pt>
              </strCache>
            </strRef>
          </tx>
          <spPr>
            <a:ln>
              <a:solidFill>
                <a:srgbClr val="B5CA92"/>
              </a:solidFill>
              <a:prstDash val="solid"/>
            </a:ln>
          </spPr>
          <marker>
            <symbol val="none"/>
            <spPr>
              <a:ln>
                <a:prstDash val="solid"/>
              </a:ln>
            </spPr>
          </marker>
          <cat>
            <strLit>
              <ptCount val="5"/>
              <pt idx="0">
                <v>Current Period</v>
              </pt>
              <pt idx="1">
                <v>Prior Period</v>
              </pt>
              <pt idx="2">
                <v>Period 3</v>
              </pt>
              <pt idx="3">
                <v>Period 4</v>
              </pt>
              <pt idx="4">
                <v>Period 5</v>
              </pt>
            </strLit>
          </cat>
          <val>
            <numRef>
              <f>'Trend Review'!$D$22:$D$26</f>
              <numCache>
                <formatCode>"$"#,##0.00</formatCode>
                <ptCount val="5"/>
                <pt idx="0">
                  <v>0</v>
                </pt>
                <pt idx="1">
                  <v>0</v>
                </pt>
                <pt idx="2">
                  <v>0</v>
                </pt>
                <pt idx="3">
                  <v>0</v>
                </pt>
                <pt idx="4">
                  <v>0</v>
                </pt>
              </numCache>
            </numRef>
          </val>
          <smooth val="0"/>
        </ser>
        <dLbls>
          <showLegendKey val="0"/>
          <showVal val="0"/>
          <showCatName val="0"/>
          <showSerName val="0"/>
          <showPercent val="0"/>
          <showBubbleSize val="0"/>
        </dLbls>
        <smooth val="0"/>
        <axId val="512259888"/>
        <axId val="512260280"/>
      </lineChart>
      <catAx>
        <axId val="512259888"/>
        <scaling>
          <orientation val="maxMin"/>
        </scaling>
        <delete val="0"/>
        <axPos val="b"/>
        <numFmt formatCode="General" sourceLinked="0"/>
        <majorTickMark val="out"/>
        <minorTickMark val="none"/>
        <tickLblPos val="nextTo"/>
        <crossAx val="512260280"/>
        <crosses val="autoZero"/>
        <auto val="1"/>
        <lblAlgn val="ctr"/>
        <lblOffset val="100"/>
        <noMultiLvlLbl val="0"/>
      </catAx>
      <valAx>
        <axId val="512260280"/>
        <scaling>
          <orientation val="minMax"/>
        </scaling>
        <delete val="0"/>
        <axPos val="r"/>
        <majorGridlines/>
        <numFmt formatCode="&quot;$&quot;#,##0.00" sourceLinked="1"/>
        <majorTickMark val="out"/>
        <minorTickMark val="none"/>
        <tickLblPos val="nextTo"/>
        <crossAx val="512259888"/>
        <crosses val="autoZero"/>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 /></Relationships>
</file>

<file path=xl/drawings/_rels/drawing2.xml.rels><Relationships xmlns="http://schemas.openxmlformats.org/package/2006/relationships"><Relationship Type="http://schemas.openxmlformats.org/officeDocument/2006/relationships/chart" Target="/xl/charts/chart1.xml" Id="rId1" /></Relationships>
</file>

<file path=xl/drawings/_rels/drawing3.xml.rels><Relationships xmlns="http://schemas.openxmlformats.org/package/2006/relationships"><Relationship Type="http://schemas.openxmlformats.org/officeDocument/2006/relationships/chart" Target="/xl/charts/chart2.xml" Id="rId1" /></Relationships>
</file>

<file path=xl/drawings/_rels/drawing4.xml.rels><Relationships xmlns="http://schemas.openxmlformats.org/package/2006/relationships"><Relationship Type="http://schemas.openxmlformats.org/officeDocument/2006/relationships/chart" Target="/xl/charts/chart3.xml" Id="rId1" /><Relationship Type="http://schemas.openxmlformats.org/officeDocument/2006/relationships/chart" Target="/xl/charts/chart4.xml" Id="rId2" /></Relationships>
</file>

<file path=xl/drawings/_rels/drawing5.xml.rels><Relationships xmlns="http://schemas.openxmlformats.org/package/2006/relationships"><Relationship Type="http://schemas.openxmlformats.org/officeDocument/2006/relationships/chart" Target="/xl/charts/chart5.xml" Id="rId1" /><Relationship Type="http://schemas.openxmlformats.org/officeDocument/2006/relationships/chart" Target="/xl/charts/chart6.xml" Id="rId2" /></Relationships>
</file>

<file path=xl/drawings/_rels/drawing6.xml.rels><Relationships xmlns="http://schemas.openxmlformats.org/package/2006/relationships"><Relationship Type="http://schemas.openxmlformats.org/officeDocument/2006/relationships/chart" Target="/xl/charts/chart7.xml" Id="rId1" /><Relationship Type="http://schemas.openxmlformats.org/officeDocument/2006/relationships/chart" Target="/xl/charts/chart8.xml" Id="rId2" /></Relationships>
</file>

<file path=xl/drawings/_rels/drawing7.xml.rels><Relationships xmlns="http://schemas.openxmlformats.org/package/2006/relationships"><Relationship Type="http://schemas.openxmlformats.org/officeDocument/2006/relationships/chart" Target="/xl/charts/chart9.xml" Id="rId1" /><Relationship Type="http://schemas.openxmlformats.org/officeDocument/2006/relationships/chart" Target="/xl/charts/chart10.xml" Id="rId2" /></Relationships>
</file>

<file path=xl/drawings/_rels/drawing8.xml.rels><Relationships xmlns="http://schemas.openxmlformats.org/package/2006/relationships"><Relationship Type="http://schemas.openxmlformats.org/officeDocument/2006/relationships/chart" Target="/xl/charts/chart11.xml" Id="rId1" /><Relationship Type="http://schemas.openxmlformats.org/officeDocument/2006/relationships/chart" Target="/xl/charts/chart12.xml" Id="rId2" /></Relationships>
</file>

<file path=xl/drawings/_rels/drawing9.xml.rels><Relationships xmlns="http://schemas.openxmlformats.org/package/2006/relationships"><Relationship Type="http://schemas.openxmlformats.org/officeDocument/2006/relationships/chart" Target="/xl/charts/chart13.xml" Id="rId1" /><Relationship Type="http://schemas.openxmlformats.org/officeDocument/2006/relationships/chart" Target="/xl/charts/chart14.xml" Id="rId2" /></Relationships>
</file>

<file path=xl/drawings/_rels/drawing10.xml.rels><Relationships xmlns="http://schemas.openxmlformats.org/package/2006/relationships"><Relationship Type="http://schemas.openxmlformats.org/officeDocument/2006/relationships/image" Target="/xl/media/image2.jpeg" Id="rId1" /></Relationships>
</file>

<file path=xl/drawings/_rels/drawing11.xml.rels><Relationships xmlns="http://schemas.openxmlformats.org/package/2006/relationships"><Relationship Type="http://schemas.openxmlformats.org/officeDocument/2006/relationships/image" Target="/xl/media/image3.jpeg" Id="rId1" /></Relationships>
</file>

<file path=xl/drawings/_rels/drawing12.xml.rels><Relationships xmlns="http://schemas.openxmlformats.org/package/2006/relationships"><Relationship Type="http://schemas.openxmlformats.org/officeDocument/2006/relationships/image" Target="/xl/media/image4.jpeg" Id="rId1" /></Relationships>
</file>

<file path=xl/drawings/_rels/drawing13.xml.rels><Relationships xmlns="http://schemas.openxmlformats.org/package/2006/relationships"><Relationship Type="http://schemas.openxmlformats.org/officeDocument/2006/relationships/image" Target="/xl/media/image5.jpeg" Id="rId1" /></Relationships>
</file>

<file path=xl/drawings/_rels/drawing14.xml.rels><Relationships xmlns="http://schemas.openxmlformats.org/package/2006/relationships"><Relationship Type="http://schemas.openxmlformats.org/officeDocument/2006/relationships/image" Target="/xl/media/image6.jpeg" Id="rId1" /></Relationships>
</file>

<file path=xl/drawings/_rels/drawing15.xml.rels><Relationships xmlns="http://schemas.openxmlformats.org/package/2006/relationships"><Relationship Type="http://schemas.openxmlformats.org/officeDocument/2006/relationships/image" Target="/xl/media/image7.jpeg" Id="rId1" /></Relationships>
</file>

<file path=xl/drawings/_rels/drawing16.xml.rels><Relationships xmlns="http://schemas.openxmlformats.org/package/2006/relationships"><Relationship Type="http://schemas.openxmlformats.org/officeDocument/2006/relationships/image" Target="/xl/media/image8.jpeg" Id="rId1" /></Relationships>
</file>

<file path=xl/drawings/_rels/drawing17.xml.rels><Relationships xmlns="http://schemas.openxmlformats.org/package/2006/relationships"><Relationship Type="http://schemas.openxmlformats.org/officeDocument/2006/relationships/image" Target="/xl/media/image9.jpeg" Id="rId1" /></Relationships>
</file>

<file path=xl/drawings/_rels/drawing18.xml.rels><Relationships xmlns="http://schemas.openxmlformats.org/package/2006/relationships"><Relationship Type="http://schemas.openxmlformats.org/officeDocument/2006/relationships/image" Target="/xl/media/image10.jpe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0</col>
      <colOff>10583</colOff>
      <row>0</row>
      <rowOff>111104</rowOff>
    </from>
    <to>
      <col>8</col>
      <colOff>687917</colOff>
      <row>20</row>
      <rowOff>136670</rowOff>
    </to>
    <pic>
      <nvPicPr>
        <cNvPr id="16" name="Picture 15"/>
        <cNvPicPr>
          <a:picLocks noChangeAspect="1"/>
        </cNvPicPr>
      </nvPicPr>
      <blipFill>
        <a:blip cstate="print" r:embed="rId1"/>
        <a:stretch>
          <a:fillRect/>
        </a:stretch>
      </blipFill>
      <spPr>
        <a:xfrm>
          <a:off x="10583" y="111104"/>
          <a:ext cx="6773334" cy="3835566"/>
        </a:xfrm>
        <a:prstGeom prst="rect">
          <avLst/>
        </a:prstGeom>
        <a:ln>
          <a:prstDash val="solid"/>
        </a:ln>
      </spPr>
    </pic>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21168</colOff>
      <row>27</row>
      <rowOff>95252</rowOff>
    </from>
    <to>
      <col>9</col>
      <colOff>444501</colOff>
      <row>38</row>
      <rowOff>74087</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3.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63500</colOff>
      <row>27</row>
      <rowOff>179918</rowOff>
    </from>
    <to>
      <col>9</col>
      <colOff>635000</colOff>
      <row>38</row>
      <rowOff>127001</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4.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47624</colOff>
      <row>21</row>
      <rowOff>66676</rowOff>
    </from>
    <to>
      <col>2</col>
      <colOff>514349</colOff>
      <row>38</row>
      <rowOff>28576</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104774</colOff>
      <row>22</row>
      <rowOff>19050</rowOff>
    </from>
    <to>
      <col>9</col>
      <colOff>142875</colOff>
      <row>39</row>
      <rowOff>38099</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5.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38100</colOff>
      <row>25</row>
      <rowOff>57150</rowOff>
    </from>
    <to>
      <col>2</col>
      <colOff>466725</colOff>
      <row>43</row>
      <rowOff>90489</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47625</colOff>
      <row>25</row>
      <rowOff>57150</rowOff>
    </from>
    <to>
      <col>8</col>
      <colOff>800100</colOff>
      <row>43</row>
      <rowOff>90489</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6.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47625</colOff>
      <row>20</row>
      <rowOff>28574</rowOff>
    </from>
    <to>
      <col>2</col>
      <colOff>400049</colOff>
      <row>42</row>
      <rowOff>19050</rowOff>
    </to>
    <graphicFrame>
      <nvGraphicFramePr>
        <cNvPr id="1" name="Chart 1"/>
        <cNvGraphicFramePr/>
      </nvGraphicFramePr>
      <xfrm/>
      <a:graphic>
        <a:graphicData uri="http://schemas.openxmlformats.org/drawingml/2006/chart">
          <c:chart r:id="rId1"/>
        </a:graphicData>
      </a:graphic>
    </graphicFrame>
    <clientData/>
  </twoCellAnchor>
  <twoCellAnchor>
    <from>
      <col>2</col>
      <colOff>409575</colOff>
      <row>20</row>
      <rowOff>28576</rowOff>
    </from>
    <to>
      <col>8</col>
      <colOff>600075</colOff>
      <row>42</row>
      <rowOff>19050</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7.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38100</colOff>
      <row>22</row>
      <rowOff>19051</rowOff>
    </from>
    <to>
      <col>3</col>
      <colOff>28575</colOff>
      <row>45</row>
      <rowOff>123825</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47625</colOff>
      <row>22</row>
      <rowOff>19050</rowOff>
    </from>
    <to>
      <col>8</col>
      <colOff>638175</colOff>
      <row>45</row>
      <rowOff>123825</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8.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28575</colOff>
      <row>17</row>
      <rowOff>161925</rowOff>
    </from>
    <to>
      <col>3</col>
      <colOff>123825</colOff>
      <row>34</row>
      <rowOff>161925</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123825</colOff>
      <row>17</row>
      <rowOff>161926</rowOff>
    </from>
    <to>
      <col>8</col>
      <colOff>647700</colOff>
      <row>34</row>
      <rowOff>161926</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9.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101203</colOff>
      <row>27</row>
      <rowOff>3571</rowOff>
    </from>
    <to>
      <col>5</col>
      <colOff>773907</colOff>
      <row>38</row>
      <rowOff>35719</rowOff>
    </to>
    <graphicFrame>
      <nvGraphicFramePr>
        <cNvPr id="1" name="Chart 1"/>
        <cNvGraphicFramePr/>
      </nvGraphicFramePr>
      <xfrm/>
      <a:graphic>
        <a:graphicData uri="http://schemas.openxmlformats.org/drawingml/2006/chart">
          <c:chart r:id="rId1"/>
        </a:graphicData>
      </a:graphic>
    </graphicFrame>
    <clientData/>
  </twoCellAnchor>
  <twoCellAnchor>
    <from>
      <col>0</col>
      <colOff>101203</colOff>
      <row>27</row>
      <rowOff>3571</rowOff>
    </from>
    <to>
      <col>5</col>
      <colOff>990600</colOff>
      <row>38</row>
      <rowOff>35719</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0</col>
      <colOff>11906</colOff>
      <row>1</row>
      <rowOff>238125</rowOff>
    </from>
    <to>
      <col>6</col>
      <colOff>511968</colOff>
      <row>44</row>
      <rowOff>178593</rowOff>
    </to>
    <pic>
      <nvPicPr>
        <cNvPr id="2" name="Picture 1"/>
        <cNvPicPr>
          <a:picLocks noChangeAspect="1"/>
        </cNvPicPr>
      </nvPicPr>
      <blipFill>
        <a:blip cstate="print" r:embed="rId1"/>
        <a:stretch>
          <a:fillRect/>
        </a:stretch>
      </blipFill>
      <spPr>
        <a:xfrm>
          <a:off x="11906" y="428625"/>
          <a:ext cx="7072312" cy="8203406"/>
        </a:xfrm>
        <a:prstGeom prst="rect">
          <avLst/>
        </a:prstGeom>
        <a:ln>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0</rowOff>
    </from>
    <to>
      <col>6</col>
      <colOff>523875</colOff>
      <row>49</row>
      <rowOff>8403</rowOff>
    </to>
    <pic>
      <nvPicPr>
        <cNvPr id="3" name="Picture 2"/>
        <cNvPicPr>
          <a:picLocks noChangeAspect="1"/>
        </cNvPicPr>
      </nvPicPr>
      <blipFill>
        <a:blip cstate="print" r:embed="rId1"/>
        <a:stretch>
          <a:fillRect/>
        </a:stretch>
      </blipFill>
      <spPr>
        <a:xfrm>
          <a:off x="0" y="0"/>
          <a:ext cx="7096125" cy="9414341"/>
        </a:xfrm>
        <a:prstGeom prst="rect">
          <avLst/>
        </a:prstGeom>
        <a:ln>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0</col>
      <colOff>202410</colOff>
      <row>2</row>
      <rowOff>11906</rowOff>
    </from>
    <to>
      <col>5</col>
      <colOff>261939</colOff>
      <row>45</row>
      <rowOff>71437</rowOff>
    </to>
    <pic>
      <nvPicPr>
        <cNvPr id="3" name="Picture 2"/>
        <cNvPicPr>
          <a:picLocks noChangeAspect="1"/>
        </cNvPicPr>
      </nvPicPr>
      <blipFill>
        <a:blip cstate="print" r:embed="rId1"/>
        <a:stretch>
          <a:fillRect/>
        </a:stretch>
      </blipFill>
      <spPr>
        <a:xfrm>
          <a:off x="202410" y="464344"/>
          <a:ext cx="6131717" cy="8251031"/>
        </a:xfrm>
        <a:prstGeom prst="rect">
          <avLst/>
        </a:prstGeom>
        <a:ln>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0</col>
      <colOff>142877</colOff>
      <row>1</row>
      <rowOff>197198</rowOff>
    </from>
    <to>
      <col>5</col>
      <colOff>71438</colOff>
      <row>45</row>
      <rowOff>0</rowOff>
    </to>
    <pic>
      <nvPicPr>
        <cNvPr id="3" name="Picture 2"/>
        <cNvPicPr>
          <a:picLocks noChangeAspect="1"/>
        </cNvPicPr>
      </nvPicPr>
      <blipFill>
        <a:blip cstate="print" r:embed="rId1"/>
        <a:stretch>
          <a:fillRect/>
        </a:stretch>
      </blipFill>
      <spPr>
        <a:xfrm>
          <a:off x="142877" y="387698"/>
          <a:ext cx="6000749" cy="8256240"/>
        </a:xfrm>
        <a:prstGeom prst="rect">
          <avLst/>
        </a:prstGeom>
        <a:ln>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1</col>
      <colOff>23812</colOff>
      <row>1</row>
      <rowOff>178594</rowOff>
    </from>
    <to>
      <col>5</col>
      <colOff>285748</colOff>
      <row>45</row>
      <rowOff>71437</rowOff>
    </to>
    <pic>
      <nvPicPr>
        <cNvPr id="3" name="Picture 2"/>
        <cNvPicPr>
          <a:picLocks noChangeAspect="1"/>
        </cNvPicPr>
      </nvPicPr>
      <blipFill>
        <a:blip r:embed="rId1"/>
        <a:stretch>
          <a:fillRect/>
        </a:stretch>
      </blipFill>
      <spPr>
        <a:xfrm>
          <a:off x="250031" y="369094"/>
          <a:ext cx="6107905" cy="8346281"/>
        </a:xfrm>
        <a:prstGeom prst="rect">
          <avLst/>
        </a:prstGeom>
        <a:ln>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1</col>
      <colOff>7938</colOff>
      <row>1</row>
      <rowOff>71439</rowOff>
    </from>
    <to>
      <col>5</col>
      <colOff>277813</colOff>
      <row>45</row>
      <rowOff>56675</rowOff>
    </to>
    <pic>
      <nvPicPr>
        <cNvPr id="2" name="Picture 1"/>
        <cNvPicPr>
          <a:picLocks noChangeAspect="1"/>
        </cNvPicPr>
      </nvPicPr>
      <blipFill>
        <a:blip r:embed="rId1"/>
        <a:stretch>
          <a:fillRect/>
        </a:stretch>
      </blipFill>
      <spPr>
        <a:xfrm>
          <a:off x="246063" y="254002"/>
          <a:ext cx="6238875" cy="8097361"/>
        </a:xfrm>
        <a:prstGeom prst="rect">
          <avLst/>
        </a:prstGeom>
        <a:ln>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0</col>
      <colOff>95250</colOff>
      <row>1</row>
      <rowOff>47625</rowOff>
    </from>
    <to>
      <col>5</col>
      <colOff>233556</colOff>
      <row>45</row>
      <rowOff>142875</rowOff>
    </to>
    <pic>
      <nvPicPr>
        <cNvPr id="4" name="Picture 3"/>
        <cNvPicPr>
          <a:picLocks noChangeAspect="1"/>
        </cNvPicPr>
      </nvPicPr>
      <blipFill>
        <a:blip r:embed="rId1"/>
        <a:stretch>
          <a:fillRect/>
        </a:stretch>
      </blipFill>
      <spPr>
        <a:xfrm>
          <a:off x="95250" y="230188"/>
          <a:ext cx="6345431" cy="8207375"/>
        </a:xfrm>
        <a:prstGeom prst="rect">
          <avLst/>
        </a:prstGeom>
        <a:ln>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460375</colOff>
      <row>1</row>
      <rowOff>55561</rowOff>
    </from>
    <to>
      <col>8</col>
      <colOff>611187</colOff>
      <row>33</row>
      <rowOff>128201</rowOff>
    </to>
    <pic>
      <nvPicPr>
        <cNvPr id="3" name="Picture 2"/>
        <cNvPicPr>
          <a:picLocks noChangeAspect="1"/>
        </cNvPicPr>
      </nvPicPr>
      <blipFill>
        <a:blip r:embed="rId1"/>
        <a:stretch>
          <a:fillRect/>
        </a:stretch>
      </blipFill>
      <spPr>
        <a:xfrm>
          <a:off x="698500" y="238124"/>
          <a:ext cx="7778750" cy="5994015"/>
        </a:xfrm>
        <a:prstGeom prst="rect">
          <avLst/>
        </a:prstGeom>
        <a:ln>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1</col>
      <colOff>47625</colOff>
      <row>0</row>
      <rowOff>162004</rowOff>
    </from>
    <to>
      <col>7</col>
      <colOff>426517</colOff>
      <row>51</row>
      <rowOff>103189</rowOff>
    </to>
    <pic>
      <nvPicPr>
        <cNvPr id="4" name="Picture 3"/>
        <cNvPicPr>
          <a:picLocks noChangeAspect="1"/>
        </cNvPicPr>
      </nvPicPr>
      <blipFill>
        <a:blip r:embed="rId1"/>
        <a:stretch>
          <a:fillRect/>
        </a:stretch>
      </blipFill>
      <spPr>
        <a:xfrm>
          <a:off x="277813" y="162004"/>
          <a:ext cx="7205142" cy="9331248"/>
        </a:xfrm>
        <a:prstGeom prst="rect">
          <avLst/>
        </a:prstGeom>
        <a:l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egringauz/AppData/Local/Microsoft/Windows/INetCache/Content.Outlook/105FCIF4/NFP_Renewal_Template_2018%20Redesign%20Draft%201.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General Information - DNP"/>
      <sheetName val="Revenue Reporting (2)"/>
      <sheetName val="Cover Page"/>
      <sheetName val="table of contents "/>
      <sheetName val="About NFP"/>
      <sheetName val="Scope of Services "/>
      <sheetName val="Executive Summary "/>
      <sheetName val="Renewal Summary"/>
      <sheetName val="Renewal Summary (ASO)"/>
      <sheetName val="Renewal Summary Cont"/>
      <sheetName val="Legislative Changes"/>
      <sheetName val="Legislative Changes (2)"/>
      <sheetName val="Legislative Changes (3)"/>
      <sheetName val="Experience Summary"/>
      <sheetName val="Life And Disability Report"/>
      <sheetName val="Underwritting Arrangements "/>
      <sheetName val="Pooled Benefits "/>
      <sheetName val="AD&amp;D Dep Life "/>
      <sheetName val="Long Term Disability"/>
      <sheetName val="Short Term Disability "/>
      <sheetName val="Extended Health Care (EHC)"/>
      <sheetName val="EHC Breakdown"/>
      <sheetName val="EHC Breakdown - w S&amp;S"/>
      <sheetName val="Therapeutic Classes"/>
      <sheetName val="Traditional Drugs"/>
      <sheetName val="Drug Claim Analytics"/>
      <sheetName val="Drug Claim Analytics (2)"/>
      <sheetName val="Stop Loss "/>
      <sheetName val="Dental Care"/>
      <sheetName val="Dental Care History"/>
      <sheetName val="Trend Review"/>
      <sheetName val="Summary and Recommendations"/>
      <sheetName val="Monthly Breakdown pooled "/>
      <sheetName val="Monthly EHC Dental "/>
      <sheetName val="ASO Summary"/>
      <sheetName val="Renewal Rates "/>
      <sheetName val="ASO projections "/>
      <sheetName val="Retention Projections"/>
      <sheetName val="Plan Design Considerations "/>
      <sheetName val="Alternates - DNP"/>
      <sheetName val="Allstate CI"/>
      <sheetName val="Allstate CI - SWO"/>
      <sheetName val="Marketing Rates"/>
      <sheetName val="Additional Charts"/>
      <sheetName val="Renewal History "/>
      <sheetName val="Rate History "/>
      <sheetName val="Amendment History "/>
      <sheetName val="Plan Design 1"/>
      <sheetName val="Plan Design 1 (2)"/>
      <sheetName val="Plan Design"/>
      <sheetName val="Plan Design  Cont.1"/>
      <sheetName val="Plan Design 1 (3)"/>
      <sheetName val="Plan Design 1 (4)"/>
      <sheetName val="Plan Cont.2 "/>
      <sheetName val="Plan Cont.3 "/>
      <sheetName val="Glossary "/>
      <sheetName val="Back end page (Toronto)"/>
      <sheetName val="Back end page (Burlington)"/>
    </sheetNames>
    <sheetDataSet>
      <sheetData sheetId="0">
        <row r="1">
          <cell r="B1" t="str">
            <v>Group Name</v>
          </cell>
        </row>
        <row r="3">
          <cell r="B3" t="str">
            <v>AE 1 - Name</v>
          </cell>
        </row>
        <row r="4">
          <cell r="B4" t="str">
            <v>AE 1 - Title</v>
          </cell>
        </row>
        <row r="8">
          <cell r="B8" t="str">
            <v>Carrier</v>
          </cell>
        </row>
        <row r="9">
          <cell r="B9" t="str">
            <v>Policy Number</v>
          </cell>
        </row>
        <row r="11">
          <cell r="B11" t="str">
            <v>Month</v>
          </cell>
        </row>
        <row r="12">
          <cell r="B12" t="str">
            <v>Year</v>
          </cell>
        </row>
        <row r="14">
          <cell r="B14" t="str">
            <v>MMM DD YYY - MMM DD YYYY</v>
          </cell>
        </row>
        <row r="15">
          <cell r="B15" t="str">
            <v>MMM DD YYY - MMM DD YYYY</v>
          </cell>
        </row>
        <row r="16">
          <cell r="B16" t="str">
            <v>MMM DD YYY - MMM DD YYYY</v>
          </cell>
        </row>
        <row r="17">
          <cell r="B17" t="str">
            <v>MMM DD YYY - MMM DD YYYY</v>
          </cell>
        </row>
        <row r="18">
          <cell r="B18" t="str">
            <v>MMM DD YYY - MMM DD YYYY</v>
          </cell>
        </row>
      </sheetData>
      <sheetData sheetId="1"/>
      <sheetData sheetId="2"/>
      <sheetData sheetId="3"/>
      <sheetData sheetId="4"/>
      <sheetData sheetId="5"/>
      <sheetData sheetId="6"/>
      <sheetData sheetId="7"/>
      <sheetData sheetId="8"/>
      <sheetData sheetId="9"/>
      <sheetData sheetId="10"/>
      <sheetData sheetId="11"/>
      <sheetData sheetId="12"/>
      <sheetData sheetId="13">
        <row r="14">
          <cell r="E14">
            <v>0</v>
          </cell>
        </row>
      </sheetData>
      <sheetData sheetId="14"/>
      <sheetData sheetId="15"/>
      <sheetData sheetId="16">
        <row r="42">
          <cell r="G42">
            <v>0</v>
          </cell>
        </row>
      </sheetData>
      <sheetData sheetId="17">
        <row r="8">
          <cell r="G8">
            <v>0</v>
          </cell>
        </row>
      </sheetData>
      <sheetData sheetId="18">
        <row r="42">
          <cell r="E42">
            <v>0</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tables/table1.xml><?xml version="1.0" encoding="utf-8"?>
<table xmlns="http://schemas.openxmlformats.org/spreadsheetml/2006/main" id="1" name="Table4" displayName="Table4" ref="B9:G25" headerRowCount="1" totalsRowShown="0" headerRowDxfId="41" dataDxfId="39" headerRowBorderDxfId="40" tableBorderDxfId="38" totalsRowBorderDxfId="37">
  <tableColumns count="6">
    <tableColumn id="1" name="Benefit" dataDxfId="36"/>
    <tableColumn id="2" name="Premium" dataDxfId="35"/>
    <tableColumn id="3" name="Premium " dataDxfId="34"/>
    <tableColumn id="4" name="% Change" dataDxfId="33" dataCellStyle="Percent"/>
    <tableColumn id="5" name="Premium  " dataDxfId="32"/>
    <tableColumn id="6" name="% Change " dataDxfId="31" dataCellStyle="Percent"/>
  </tableColumns>
  <tableStyleInfo name="TableStyleLight9" showFirstColumn="0" showLastColumn="0" showRowStripes="1" showColumnStripes="0"/>
</table>
</file>

<file path=xl/tables/table2.xml><?xml version="1.0" encoding="utf-8"?>
<table xmlns="http://schemas.openxmlformats.org/spreadsheetml/2006/main" id="2" name="Table1" displayName="Table1" ref="B9:G23" headerRowCount="1" totalsRowShown="0" headerRowDxfId="30" dataDxfId="28" headerRowBorderDxfId="29" tableBorderDxfId="27" totalsRowBorderDxfId="26">
  <tableColumns count="6">
    <tableColumn id="1" name="Benefit" dataDxfId="25"/>
    <tableColumn id="2" name="Premium" dataDxfId="24"/>
    <tableColumn id="3" name="Premium " dataDxfId="23"/>
    <tableColumn id="4" name="% Change" dataDxfId="22" dataCellStyle="Percent"/>
    <tableColumn id="5" name="Premium  " dataDxfId="21"/>
    <tableColumn id="6" name="% Change " dataDxfId="20" dataCellStyle="Percent"/>
  </tableColumns>
  <tableStyleInfo name="TableStyleLight9" showFirstColumn="0" showLastColumn="0" showRowStripes="1" showColumnStripes="0"/>
</table>
</file>

<file path=xl/tables/table3.xml><?xml version="1.0" encoding="utf-8"?>
<table xmlns="http://schemas.openxmlformats.org/spreadsheetml/2006/main" id="3" name="Table2" displayName="Table2" ref="A5:C13" headerRowCount="1" totalsRowShown="0" headerRowDxfId="19" headerRowBorderDxfId="18" tableBorderDxfId="17" totalsRowBorderDxfId="16">
  <tableColumns count="3">
    <tableColumn id="1" name="General Information" dataDxfId="15"/>
    <tableColumn id="2" name="Current Year" dataDxfId="14"/>
    <tableColumn id="3" name="Prior Year" dataDxfId="13"/>
  </tableColumns>
  <tableStyleInfo name="TableStyleLight9" showFirstColumn="0" showLastColumn="0" showRowStripes="1" showColumnStripes="0"/>
</table>
</file>

<file path=xl/tables/table4.xml><?xml version="1.0" encoding="utf-8"?>
<table xmlns="http://schemas.openxmlformats.org/spreadsheetml/2006/main" id="4" name="Table3" displayName="Table3" ref="A15:D28" headerRowCount="1" totalsRowShown="0" headerRowDxfId="12" dataDxfId="10" headerRowBorderDxfId="11" tableBorderDxfId="9" totalsRowBorderDxfId="8">
  <tableColumns count="4">
    <tableColumn id="1" name="Benefits Covered" dataDxfId="7"/>
    <tableColumn id="2" name="Funding" dataDxfId="6"/>
    <tableColumn id="3" name="Class 1" dataDxfId="5"/>
    <tableColumn id="4" name="Class 2" dataDxfId="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NFP Custom">
      <a:dk1>
        <a:sysClr val="windowText" lastClr="000000"/>
      </a:dk1>
      <a:lt1>
        <a:sysClr val="window" lastClr="FFFFFF"/>
      </a:lt1>
      <a:dk2>
        <a:srgbClr val="44546A"/>
      </a:dk2>
      <a:lt2>
        <a:srgbClr val="E7E6E6"/>
      </a:lt2>
      <a:accent1>
        <a:srgbClr val="4F9237"/>
      </a:accent1>
      <a:accent2>
        <a:srgbClr val="EB9D00"/>
      </a:accent2>
      <a:accent3>
        <a:srgbClr val="0074BC"/>
      </a:accent3>
      <a:accent4>
        <a:srgbClr val="F6D03A"/>
      </a:accent4>
      <a:accent5>
        <a:srgbClr val="9A498B"/>
      </a:accent5>
      <a:accent6>
        <a:srgbClr val="00AAC3"/>
      </a:accent6>
      <a:hlink>
        <a:srgbClr val="4F9237"/>
      </a:hlink>
      <a:folHlink>
        <a:srgbClr val="AAD095"/>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table" Target="/xl/tables/table1.xml" Id="rId1" /></Relationships>
</file>

<file path=xl/worksheets/_rels/sheet8.xml.rels><Relationships xmlns="http://schemas.openxmlformats.org/package/2006/relationships"><Relationship Type="http://schemas.openxmlformats.org/officeDocument/2006/relationships/table" Target="/xl/tables/table2.xml" Id="rId1" /></Relationships>
</file>

<file path=xl/worksheets/_rels/sheet9.xml.rels><Relationships xmlns="http://schemas.openxmlformats.org/package/2006/relationships"><Relationship Type="http://schemas.openxmlformats.org/officeDocument/2006/relationships/table" Target="/xl/tables/table3.xml" Id="rId1" /><Relationship Type="http://schemas.openxmlformats.org/officeDocument/2006/relationships/table" Target="/xl/tables/table4.xml" Id="rId2" /></Relationships>
</file>

<file path=xl/worksheets/_rels/sheet17.xml.rels><Relationships xmlns="http://schemas.openxmlformats.org/package/2006/relationships"><Relationship Type="http://schemas.openxmlformats.org/officeDocument/2006/relationships/drawing" Target="/xl/drawings/drawing2.xml" Id="rId1" /></Relationships>
</file>

<file path=xl/worksheets/_rels/sheet20.xml.rels><Relationships xmlns="http://schemas.openxmlformats.org/package/2006/relationships"><Relationship Type="http://schemas.openxmlformats.org/officeDocument/2006/relationships/drawing" Target="/xl/drawings/drawing3.xml" Id="rId1" /></Relationships>
</file>

<file path=xl/worksheets/_rels/sheet25.xml.rels><Relationships xmlns="http://schemas.openxmlformats.org/package/2006/relationships"><Relationship Type="http://schemas.openxmlformats.org/officeDocument/2006/relationships/drawing" Target="/xl/drawings/drawing4.xml" Id="rId1" /></Relationships>
</file>

<file path=xl/worksheets/_rels/sheet26.xml.rels><Relationships xmlns="http://schemas.openxmlformats.org/package/2006/relationships"><Relationship Type="http://schemas.openxmlformats.org/officeDocument/2006/relationships/drawing" Target="/xl/drawings/drawing5.xml" Id="rId1" /></Relationships>
</file>

<file path=xl/worksheets/_rels/sheet27.xml.rels><Relationships xmlns="http://schemas.openxmlformats.org/package/2006/relationships"><Relationship Type="http://schemas.openxmlformats.org/officeDocument/2006/relationships/drawing" Target="/xl/drawings/drawing6.xml" Id="rId1" /></Relationships>
</file>

<file path=xl/worksheets/_rels/sheet28.xml.rels><Relationships xmlns="http://schemas.openxmlformats.org/package/2006/relationships"><Relationship Type="http://schemas.openxmlformats.org/officeDocument/2006/relationships/drawing" Target="/xl/drawings/drawing7.xml" Id="rId1" /></Relationships>
</file>

<file path=xl/worksheets/_rels/sheet34.xml.rels><Relationships xmlns="http://schemas.openxmlformats.org/package/2006/relationships"><Relationship Type="http://schemas.openxmlformats.org/officeDocument/2006/relationships/drawing" Target="/xl/drawings/drawing8.xml" Id="rId1" /></Relationships>
</file>

<file path=xl/worksheets/_rels/sheet35.xml.rels><Relationships xmlns="http://schemas.openxmlformats.org/package/2006/relationships"><Relationship Type="http://schemas.openxmlformats.org/officeDocument/2006/relationships/drawing" Target="/xl/drawings/drawing9.xml" Id="rId1" /></Relationships>
</file>

<file path=xl/worksheets/_rels/sheet50.xml.rels><Relationships xmlns="http://schemas.openxmlformats.org/package/2006/relationships"><Relationship Type="http://schemas.openxmlformats.org/officeDocument/2006/relationships/drawing" Target="/xl/drawings/drawing10.xml" Id="rId1" /></Relationships>
</file>

<file path=xl/worksheets/_rels/sheet51.xml.rels><Relationships xmlns="http://schemas.openxmlformats.org/package/2006/relationships"><Relationship Type="http://schemas.openxmlformats.org/officeDocument/2006/relationships/drawing" Target="/xl/drawings/drawing11.xml" Id="rId1" /></Relationships>
</file>

<file path=xl/worksheets/_rels/sheet52.xml.rels><Relationships xmlns="http://schemas.openxmlformats.org/package/2006/relationships"><Relationship Type="http://schemas.openxmlformats.org/officeDocument/2006/relationships/drawing" Target="/xl/drawings/drawing12.xml" Id="rId1" /></Relationships>
</file>

<file path=xl/worksheets/_rels/sheet53.xml.rels><Relationships xmlns="http://schemas.openxmlformats.org/package/2006/relationships"><Relationship Type="http://schemas.openxmlformats.org/officeDocument/2006/relationships/drawing" Target="/xl/drawings/drawing13.xml" Id="rId1" /></Relationships>
</file>

<file path=xl/worksheets/_rels/sheet54.xml.rels><Relationships xmlns="http://schemas.openxmlformats.org/package/2006/relationships"><Relationship Type="http://schemas.openxmlformats.org/officeDocument/2006/relationships/drawing" Target="/xl/drawings/drawing14.xml" Id="rId1" /></Relationships>
</file>

<file path=xl/worksheets/_rels/sheet55.xml.rels><Relationships xmlns="http://schemas.openxmlformats.org/package/2006/relationships"><Relationship Type="http://schemas.openxmlformats.org/officeDocument/2006/relationships/drawing" Target="/xl/drawings/drawing15.xml" Id="rId1" /></Relationships>
</file>

<file path=xl/worksheets/_rels/sheet56.xml.rels><Relationships xmlns="http://schemas.openxmlformats.org/package/2006/relationships"><Relationship Type="http://schemas.openxmlformats.org/officeDocument/2006/relationships/drawing" Target="/xl/drawings/drawing16.xml" Id="rId1" /></Relationships>
</file>

<file path=xl/worksheets/_rels/sheet57.xml.rels><Relationships xmlns="http://schemas.openxmlformats.org/package/2006/relationships"><Relationship Type="http://schemas.openxmlformats.org/officeDocument/2006/relationships/drawing" Target="/xl/drawings/drawing17.xml" Id="rId1" /></Relationships>
</file>

<file path=xl/worksheets/_rels/sheet58.xml.rels><Relationships xmlns="http://schemas.openxmlformats.org/package/2006/relationships"><Relationship Type="http://schemas.openxmlformats.org/officeDocument/2006/relationships/drawing" Target="/xl/drawings/drawing18.xml" Id="rId1" /></Relationships>
</file>

<file path=xl/worksheets/sheet1.xml><?xml version="1.0" encoding="utf-8"?>
<worksheet xmlns="http://schemas.openxmlformats.org/spreadsheetml/2006/main">
  <sheetPr codeName="Sheet7">
    <tabColor theme="1"/>
    <outlinePr summaryBelow="1" summaryRight="1"/>
    <pageSetUpPr fitToPage="1"/>
  </sheetPr>
  <dimension ref="A1:G36"/>
  <sheetViews>
    <sheetView workbookViewId="0">
      <selection activeCell="D4" sqref="D4"/>
    </sheetView>
  </sheetViews>
  <sheetFormatPr baseColWidth="10" defaultColWidth="9.1640625" defaultRowHeight="15" customHeight="1"/>
  <cols>
    <col width="24.83203125" customWidth="1" style="837" min="1" max="1"/>
    <col width="49.33203125" customWidth="1" style="837" min="2" max="2"/>
    <col width="9.1640625" customWidth="1" style="837" min="3" max="3"/>
    <col width="8" customWidth="1" style="837" min="4" max="4"/>
    <col width="9.1640625" customWidth="1" style="837" min="5" max="6"/>
    <col width="7.5" customWidth="1" style="837" min="7" max="7"/>
    <col width="9.1640625" customWidth="1" style="837" min="8" max="8"/>
    <col width="9.1640625" customWidth="1" style="837" min="9" max="16384"/>
  </cols>
  <sheetData>
    <row r="1" ht="15" customHeight="1" s="858">
      <c r="A1" s="837" t="inlineStr">
        <is>
          <t>Client Name:</t>
        </is>
      </c>
      <c r="B1" s="149" t="inlineStr">
        <is>
          <t>Group Name</t>
        </is>
      </c>
    </row>
    <row r="2" ht="15" customHeight="1" s="858">
      <c r="B2" s="149" t="n"/>
      <c r="D2" s="257">
        <f>"Renewal Report"&amp;CHAR(10)&amp;"Effective"&amp;" "&amp;RenewalDate&amp;" 1, "&amp;RenewalYear&amp;""&amp;CHAR(10)</f>
        <v/>
      </c>
    </row>
    <row r="3" ht="15" customHeight="1" s="858">
      <c r="A3" s="837" t="inlineStr">
        <is>
          <t>AE 1 - Name</t>
        </is>
      </c>
      <c r="B3" s="149" t="inlineStr">
        <is>
          <t>AE 1 - Name</t>
        </is>
      </c>
    </row>
    <row r="4" ht="15" customHeight="1" s="858">
      <c r="A4" s="837" t="inlineStr">
        <is>
          <t>AE 1 - Title</t>
        </is>
      </c>
      <c r="B4" s="149" t="inlineStr">
        <is>
          <t>AE 1 - Title</t>
        </is>
      </c>
    </row>
    <row r="5" ht="15" customHeight="1" s="858">
      <c r="A5" s="837" t="inlineStr">
        <is>
          <t>AE 2 - Name</t>
        </is>
      </c>
      <c r="B5" s="149" t="n"/>
    </row>
    <row r="6" ht="15" customHeight="1" s="858">
      <c r="A6" s="837" t="inlineStr">
        <is>
          <t>AE 2 - Title</t>
        </is>
      </c>
      <c r="B6" s="149" t="n"/>
    </row>
    <row r="7" ht="15" customHeight="1" s="858">
      <c r="B7" s="149" t="n"/>
    </row>
    <row r="8" ht="15" customHeight="1" s="858">
      <c r="A8" s="837" t="inlineStr">
        <is>
          <t>Carrier(s):</t>
        </is>
      </c>
      <c r="B8" s="149" t="inlineStr">
        <is>
          <t>Carrier</t>
        </is>
      </c>
    </row>
    <row r="9" ht="15" customHeight="1" s="858">
      <c r="A9" s="837" t="inlineStr">
        <is>
          <t>Policy Number(s):</t>
        </is>
      </c>
      <c r="B9" s="150" t="inlineStr">
        <is>
          <t>Policy Number</t>
        </is>
      </c>
    </row>
    <row r="10" ht="15" customHeight="1" s="858">
      <c r="B10" s="149" t="n"/>
    </row>
    <row r="11" ht="15" customHeight="1" s="858">
      <c r="A11" s="837" t="inlineStr">
        <is>
          <t>Renewal Month</t>
        </is>
      </c>
      <c r="B11" s="1123" t="inlineStr">
        <is>
          <t>Month</t>
        </is>
      </c>
    </row>
    <row r="12" ht="15" customHeight="1" s="858">
      <c r="A12" s="837" t="inlineStr">
        <is>
          <t>Renewal Year</t>
        </is>
      </c>
      <c r="B12" s="150" t="inlineStr">
        <is>
          <t>Year</t>
        </is>
      </c>
    </row>
    <row r="13" ht="15" customHeight="1" s="858">
      <c r="B13" s="149" t="n"/>
    </row>
    <row r="14" ht="15" customHeight="1" s="858">
      <c r="A14" s="837" t="inlineStr">
        <is>
          <t>Experience Period - Current</t>
        </is>
      </c>
      <c r="B14" s="149" t="inlineStr">
        <is>
          <t>MMM DD YYY - MMM DD YYYY</t>
        </is>
      </c>
    </row>
    <row r="15" ht="15" customHeight="1" s="858">
      <c r="A15" s="837" t="inlineStr">
        <is>
          <t>Experience Period - Prior 1</t>
        </is>
      </c>
      <c r="B15" s="149" t="inlineStr">
        <is>
          <t>MMM DD YYY - MMM DD YYYY</t>
        </is>
      </c>
    </row>
    <row r="16" ht="15" customHeight="1" s="858">
      <c r="A16" s="837" t="inlineStr">
        <is>
          <t>Experience Period - Prior 2</t>
        </is>
      </c>
      <c r="B16" s="149" t="inlineStr">
        <is>
          <t>MMM DD YYY - MMM DD YYYY</t>
        </is>
      </c>
    </row>
    <row r="17" ht="15" customHeight="1" s="858">
      <c r="A17" s="837" t="inlineStr">
        <is>
          <t>Experience Period - Prior 3</t>
        </is>
      </c>
      <c r="B17" s="149" t="inlineStr">
        <is>
          <t>MMM DD YYY - MMM DD YYYY</t>
        </is>
      </c>
    </row>
    <row r="18" ht="15" customHeight="1" s="858">
      <c r="A18" s="837" t="inlineStr">
        <is>
          <t>Experience Period - Prior 4</t>
        </is>
      </c>
      <c r="B18" s="149" t="inlineStr">
        <is>
          <t>MMM DD YYY - MMM DD YYYY</t>
        </is>
      </c>
    </row>
    <row r="19" ht="15" customHeight="1" s="858">
      <c r="B19" s="149" t="n"/>
    </row>
    <row r="20" ht="15" customHeight="1" s="858">
      <c r="A20" s="837" t="inlineStr">
        <is>
          <t>Total Covered EE</t>
        </is>
      </c>
      <c r="B20" s="150">
        <f>'Pooled Benefits '!B23+'Pooled Benefits '!D23</f>
        <v/>
      </c>
      <c r="C20" s="153" t="inlineStr">
        <is>
          <t>Total covered for Life</t>
        </is>
      </c>
    </row>
    <row r="21" hidden="1" ht="15" customHeight="1" s="858">
      <c r="A21" s="837" t="inlineStr">
        <is>
          <t>Total Payroll</t>
        </is>
      </c>
      <c r="B21" s="620" t="n"/>
      <c r="C21" s="153" t="inlineStr">
        <is>
          <t>From employee data @ carrier or blank if unknown</t>
        </is>
      </c>
    </row>
    <row r="22" ht="15" customHeight="1" s="858">
      <c r="B22" s="620" t="n"/>
      <c r="C22" s="153" t="n"/>
    </row>
    <row r="23" ht="15" customHeight="1" s="858">
      <c r="A23" s="837" t="inlineStr">
        <is>
          <t>ASO Trend Assumption</t>
        </is>
      </c>
      <c r="B23" s="620" t="n"/>
      <c r="C23" s="153" t="n"/>
    </row>
    <row r="24" ht="15" customHeight="1" s="858">
      <c r="A24" s="182" t="inlineStr">
        <is>
          <t>EHC</t>
        </is>
      </c>
      <c r="B24" s="1124" t="n">
        <v>0.1</v>
      </c>
      <c r="C24" s="153" t="inlineStr">
        <is>
          <t>leave blank if not applicable</t>
        </is>
      </c>
    </row>
    <row r="25" ht="15" customHeight="1" s="858">
      <c r="A25" s="182" t="inlineStr">
        <is>
          <t>Dental</t>
        </is>
      </c>
      <c r="B25" s="1124" t="n">
        <v>0.07000000000000001</v>
      </c>
      <c r="C25" s="153" t="n"/>
    </row>
    <row r="26" ht="15" customHeight="1" s="858">
      <c r="A26" s="182" t="inlineStr">
        <is>
          <t>STD</t>
        </is>
      </c>
      <c r="B26" s="1124" t="n">
        <v>0.04</v>
      </c>
      <c r="C26" s="153" t="n"/>
    </row>
    <row r="27" ht="15" customHeight="1" s="858">
      <c r="A27" s="201" t="inlineStr">
        <is>
          <t>Report prepared by:</t>
        </is>
      </c>
      <c r="B27" s="202" t="n"/>
    </row>
    <row r="28" ht="15" customHeight="1" s="858">
      <c r="A28" s="836" t="inlineStr">
        <is>
          <t>Tabs</t>
        </is>
      </c>
    </row>
    <row r="29" ht="15" customHeight="1" s="858">
      <c r="A29" s="837" t="inlineStr">
        <is>
          <t>Small Group</t>
        </is>
      </c>
      <c r="B29" s="148" t="inlineStr">
        <is>
          <t>1 - 9</t>
        </is>
      </c>
      <c r="C29" s="143" t="inlineStr">
        <is>
          <t>red</t>
        </is>
      </c>
      <c r="D29" s="146" t="inlineStr">
        <is>
          <t>green</t>
        </is>
      </c>
      <c r="E29" s="144" t="inlineStr">
        <is>
          <t>blue</t>
        </is>
      </c>
      <c r="F29" s="837" t="inlineStr">
        <is>
          <t>n/a</t>
        </is>
      </c>
      <c r="G29" s="143" t="inlineStr">
        <is>
          <t>red</t>
        </is>
      </c>
    </row>
    <row r="30" ht="15" customHeight="1" s="858">
      <c r="A30" s="837" t="inlineStr">
        <is>
          <t>Small Group Plus</t>
        </is>
      </c>
      <c r="B30" s="148" t="inlineStr">
        <is>
          <t>10 - 14</t>
        </is>
      </c>
      <c r="C30" s="143" t="inlineStr">
        <is>
          <t>red</t>
        </is>
      </c>
      <c r="D30" s="146" t="inlineStr">
        <is>
          <t>green</t>
        </is>
      </c>
      <c r="E30" s="144" t="inlineStr">
        <is>
          <t>blue</t>
        </is>
      </c>
      <c r="F30" s="837" t="inlineStr">
        <is>
          <t>n/a</t>
        </is>
      </c>
      <c r="G30" s="143" t="inlineStr">
        <is>
          <t>red</t>
        </is>
      </c>
    </row>
    <row r="31" ht="15" customHeight="1" s="858">
      <c r="A31" s="837" t="inlineStr">
        <is>
          <t>Prestige</t>
        </is>
      </c>
      <c r="B31" s="148" t="inlineStr">
        <is>
          <t>15 - 24</t>
        </is>
      </c>
      <c r="C31" s="143" t="inlineStr">
        <is>
          <t>red</t>
        </is>
      </c>
      <c r="D31" s="146" t="inlineStr">
        <is>
          <t>green</t>
        </is>
      </c>
      <c r="E31" s="144" t="inlineStr">
        <is>
          <t>blue</t>
        </is>
      </c>
      <c r="F31" s="837" t="inlineStr">
        <is>
          <t>n/a</t>
        </is>
      </c>
      <c r="G31" s="143" t="inlineStr">
        <is>
          <t>red</t>
        </is>
      </c>
    </row>
    <row r="32" ht="15" customHeight="1" s="858">
      <c r="A32" s="837" t="inlineStr">
        <is>
          <t>Prestige Plus</t>
        </is>
      </c>
      <c r="B32" s="148" t="inlineStr">
        <is>
          <t>25 - 49</t>
        </is>
      </c>
      <c r="C32" s="143" t="inlineStr">
        <is>
          <t>red</t>
        </is>
      </c>
      <c r="D32" s="147" t="inlineStr">
        <is>
          <t>orange</t>
        </is>
      </c>
      <c r="E32" s="144" t="inlineStr">
        <is>
          <t>blue</t>
        </is>
      </c>
      <c r="F32" s="837" t="inlineStr">
        <is>
          <t>n/a</t>
        </is>
      </c>
      <c r="G32" s="143" t="inlineStr">
        <is>
          <t>red</t>
        </is>
      </c>
    </row>
    <row r="33" ht="15" customHeight="1" s="858">
      <c r="A33" s="837" t="inlineStr">
        <is>
          <t>Gold</t>
        </is>
      </c>
      <c r="B33" s="148" t="inlineStr">
        <is>
          <t>50 - 200</t>
        </is>
      </c>
      <c r="C33" s="143" t="inlineStr">
        <is>
          <t>red</t>
        </is>
      </c>
      <c r="D33" s="147" t="inlineStr">
        <is>
          <t>orange</t>
        </is>
      </c>
      <c r="E33" s="144" t="inlineStr">
        <is>
          <t>blue</t>
        </is>
      </c>
      <c r="F33" s="145" t="inlineStr">
        <is>
          <t>purple</t>
        </is>
      </c>
      <c r="G33" s="143" t="inlineStr">
        <is>
          <t>red</t>
        </is>
      </c>
    </row>
    <row r="34" ht="15" customHeight="1" s="858">
      <c r="A34" s="837" t="inlineStr">
        <is>
          <t>Elite</t>
        </is>
      </c>
      <c r="B34" s="148" t="inlineStr">
        <is>
          <t>200 +</t>
        </is>
      </c>
      <c r="C34" s="143" t="inlineStr">
        <is>
          <t>red</t>
        </is>
      </c>
      <c r="D34" s="147" t="inlineStr">
        <is>
          <t>orange</t>
        </is>
      </c>
      <c r="E34" s="144" t="inlineStr">
        <is>
          <t>blue</t>
        </is>
      </c>
      <c r="F34" s="145" t="inlineStr">
        <is>
          <t>purple</t>
        </is>
      </c>
      <c r="G34" s="143" t="inlineStr">
        <is>
          <t>red</t>
        </is>
      </c>
    </row>
    <row r="35" ht="15" customHeight="1" s="858">
      <c r="A35" s="837" t="inlineStr">
        <is>
          <t>ASO</t>
        </is>
      </c>
      <c r="B35" s="148" t="inlineStr">
        <is>
          <t>any size</t>
        </is>
      </c>
      <c r="C35" s="143" t="inlineStr">
        <is>
          <t>red</t>
        </is>
      </c>
      <c r="D35" s="147" t="inlineStr">
        <is>
          <t>orange</t>
        </is>
      </c>
      <c r="E35" s="144" t="inlineStr">
        <is>
          <t>blue</t>
        </is>
      </c>
      <c r="F35" s="145" t="inlineStr">
        <is>
          <t>purple</t>
        </is>
      </c>
      <c r="G35" s="143" t="inlineStr">
        <is>
          <t>red</t>
        </is>
      </c>
    </row>
    <row r="36" ht="15" customHeight="1" s="858">
      <c r="A36" s="837" t="inlineStr">
        <is>
          <t>Retention</t>
        </is>
      </c>
      <c r="B36" s="148" t="inlineStr">
        <is>
          <t>any size</t>
        </is>
      </c>
      <c r="C36" s="143" t="inlineStr">
        <is>
          <t>red</t>
        </is>
      </c>
      <c r="D36" s="147" t="inlineStr">
        <is>
          <t>orange</t>
        </is>
      </c>
      <c r="E36" s="144" t="inlineStr">
        <is>
          <t>blue</t>
        </is>
      </c>
      <c r="F36" s="145" t="inlineStr">
        <is>
          <t>purple</t>
        </is>
      </c>
      <c r="G36" s="143" t="inlineStr">
        <is>
          <t>red</t>
        </is>
      </c>
    </row>
  </sheetData>
  <mergeCells count="1">
    <mergeCell ref="A28:G28"/>
  </mergeCells>
  <printOptions horizontalCentered="1"/>
  <pageMargins left="0.405092592592593" right="0.474537037037037" top="0.551181102362205" bottom="0.94488188976378" header="0.31496062992126" footer="0.31496062992126"/>
  <pageSetup orientation="portrait" scale="77" fitToHeight="0"/>
  <headerFooter>
    <oddHeader>&amp;L&amp;"Arial,Regular"&amp;9 NFP Canada&amp;R&amp;"Arial,Regular"&amp;9 &amp;K000000Page &amp;P</oddHeader>
    <oddFooter>&amp;L&amp;"Arial,Bold"&amp;9&amp;K4C5B52Renewal Report. &amp;"Arial,Regular"Insurance services provided through NFP Canada, _x000a_a subsidiary of NFP Corp. (NFP).&amp;R&amp;G</oddFooter>
    <evenHeader/>
    <evenFooter/>
    <firstHeader/>
    <firstFooter/>
  </headerFooter>
</worksheet>
</file>

<file path=xl/worksheets/sheet2.xml><?xml version="1.0" encoding="utf-8"?>
<worksheet xmlns:r="http://schemas.openxmlformats.org/officeDocument/2006/relationships" xmlns="http://schemas.openxmlformats.org/spreadsheetml/2006/main">
  <sheetPr codeName="Sheet50">
    <tabColor theme="1"/>
    <outlinePr summaryBelow="1" summaryRight="1"/>
    <pageSetUpPr fitToPage="1"/>
  </sheetPr>
  <dimension ref="A1:AA71"/>
  <sheetViews>
    <sheetView view="pageLayout" topLeftCell="A4" zoomScaleNormal="100" workbookViewId="0">
      <selection activeCell="H10" sqref="H10"/>
    </sheetView>
  </sheetViews>
  <sheetFormatPr baseColWidth="10" defaultColWidth="9.1640625" defaultRowHeight="13"/>
  <cols>
    <col width="23.83203125" customWidth="1" style="841" min="1" max="1"/>
    <col width="1" customWidth="1" style="841" min="2" max="2"/>
    <col width="18.83203125" customWidth="1" style="841" min="3" max="3"/>
    <col width="5.33203125" customWidth="1" style="841" min="4" max="4"/>
    <col width="22.33203125" customWidth="1" style="841" min="5" max="5"/>
    <col width="2.5" customWidth="1" style="841" min="6" max="6"/>
    <col width="7.5" customWidth="1" style="841" min="7" max="7"/>
    <col width="10.5" customWidth="1" style="841" min="8" max="8"/>
    <col width="13.5" customWidth="1" style="841" min="9" max="9"/>
    <col width="1.33203125" customWidth="1" style="841" min="10" max="10"/>
    <col width="21" bestFit="1" customWidth="1" style="841" min="11" max="11"/>
    <col width="1.83203125" customWidth="1" style="841" min="12" max="12"/>
    <col width="16.5" customWidth="1" style="841" min="13" max="13"/>
    <col width="3.5" customWidth="1" style="841" min="14" max="14"/>
    <col width="21" customWidth="1" style="841" min="15" max="15"/>
    <col width="9.1640625" customWidth="1" style="841" min="16" max="18"/>
    <col width="10.83203125" customWidth="1" style="841" min="19" max="19"/>
    <col width="15.5" customWidth="1" style="841" min="20" max="20"/>
    <col width="17.33203125" customWidth="1" style="841" min="21" max="21"/>
    <col width="15.5" customWidth="1" style="841" min="22" max="22"/>
    <col width="10.83203125" customWidth="1" style="841" min="23" max="23"/>
    <col width="16.5" customWidth="1" style="841" min="24" max="24"/>
    <col width="23" customWidth="1" style="841" min="25" max="25"/>
    <col width="10.83203125" bestFit="1" customWidth="1" style="841" min="26" max="26"/>
    <col width="9.1640625" customWidth="1" style="841" min="27" max="27"/>
    <col width="9.1640625" customWidth="1" style="841" min="28" max="16384"/>
  </cols>
  <sheetData>
    <row r="1" ht="21" customHeight="1" s="858">
      <c r="A1" s="844" t="inlineStr">
        <is>
          <t>NFP CANADA REVENUE REPORTING</t>
        </is>
      </c>
    </row>
    <row r="2" ht="15" customHeight="1" s="858">
      <c r="M2" s="93" t="n"/>
      <c r="N2" s="94" t="n"/>
    </row>
    <row r="3" ht="28.5" customHeight="1" s="858">
      <c r="A3" s="95" t="inlineStr">
        <is>
          <t>Company Name</t>
        </is>
      </c>
      <c r="B3" s="95" t="n"/>
      <c r="C3" s="845">
        <f>GroupName</f>
        <v/>
      </c>
      <c r="D3" s="846" t="n"/>
      <c r="E3" s="846" t="n"/>
      <c r="F3" s="846" t="n"/>
      <c r="G3" s="846" t="n"/>
      <c r="H3" s="846" t="n"/>
      <c r="I3" s="839" t="n"/>
      <c r="N3" s="94" t="n"/>
    </row>
    <row r="4">
      <c r="A4" s="95" t="n"/>
      <c r="B4" s="95" t="n"/>
      <c r="N4" s="94" t="n"/>
    </row>
    <row r="5" ht="16.5" customHeight="1" s="858">
      <c r="A5" s="95" t="inlineStr">
        <is>
          <t>Consultant</t>
        </is>
      </c>
      <c r="B5" s="95" t="n"/>
      <c r="C5" s="96">
        <f>'Cover Page'!F27</f>
        <v/>
      </c>
      <c r="D5" s="847" t="n"/>
      <c r="E5" s="847" t="inlineStr">
        <is>
          <t>Associate</t>
        </is>
      </c>
      <c r="F5" s="847" t="n"/>
      <c r="G5" s="97" t="n"/>
      <c r="H5" s="847" t="n"/>
      <c r="J5" s="847" t="n"/>
      <c r="K5" s="112" t="inlineStr">
        <is>
          <t>Renewal</t>
        </is>
      </c>
      <c r="L5" s="113" t="n"/>
      <c r="M5" s="96" t="inlineStr">
        <is>
          <t>X</t>
        </is>
      </c>
      <c r="N5" s="94" t="n"/>
    </row>
    <row r="6" ht="16" customHeight="1" s="858">
      <c r="A6" s="95" t="n"/>
      <c r="B6" s="95" t="n"/>
      <c r="C6" s="847" t="n"/>
      <c r="D6" s="847" t="n"/>
      <c r="E6" s="847" t="n"/>
      <c r="F6" s="847" t="n"/>
      <c r="G6" s="95" t="n"/>
      <c r="H6" s="847" t="n"/>
      <c r="I6" s="847" t="n"/>
      <c r="J6" s="847" t="n"/>
      <c r="K6" s="98" t="inlineStr">
        <is>
          <t>Commission Rate Change</t>
        </is>
      </c>
      <c r="L6" s="99" t="n"/>
      <c r="M6" s="96" t="n"/>
      <c r="N6" s="94" t="n"/>
    </row>
    <row r="7" ht="35.25" customHeight="1" s="858">
      <c r="A7" s="95" t="inlineStr">
        <is>
          <t>Service Rep</t>
        </is>
      </c>
      <c r="B7" s="95" t="n"/>
      <c r="C7" s="96" t="n"/>
      <c r="D7" s="847" t="n"/>
      <c r="E7" s="100" t="inlineStr">
        <is>
          <t>Effective Date/Renewal Date</t>
        </is>
      </c>
      <c r="F7" s="847" t="n"/>
      <c r="G7" s="1125">
        <f>RenewalMonth &amp; " 1, " &amp; RenewalYear</f>
        <v/>
      </c>
      <c r="H7" s="847" t="n"/>
      <c r="J7" s="847" t="n"/>
      <c r="K7" s="101" t="inlineStr">
        <is>
          <t>Lapsed  Business</t>
        </is>
      </c>
      <c r="L7" s="102" t="n"/>
      <c r="M7" s="96" t="n"/>
      <c r="N7" s="94" t="n"/>
    </row>
    <row r="8" ht="20.25" customHeight="1" s="858">
      <c r="A8" s="95" t="n"/>
      <c r="B8" s="95" t="n"/>
      <c r="C8" s="847" t="n"/>
      <c r="D8" s="847" t="n"/>
      <c r="E8" s="847" t="n"/>
      <c r="F8" s="847" t="n"/>
      <c r="G8" s="95" t="n"/>
      <c r="H8" s="847" t="n"/>
      <c r="I8" s="847" t="n"/>
      <c r="J8" s="847" t="n"/>
      <c r="K8" s="95" t="n"/>
      <c r="N8" s="94" t="n"/>
    </row>
    <row r="9" ht="27" customHeight="1" s="858">
      <c r="A9" s="95" t="inlineStr">
        <is>
          <t>Completed by:</t>
        </is>
      </c>
      <c r="B9" s="95" t="n"/>
      <c r="C9" s="96">
        <f>'General Information - DNP'!B27</f>
        <v/>
      </c>
      <c r="D9" s="847" t="n"/>
      <c r="E9" s="95" t="inlineStr">
        <is>
          <t>Next Renewal Date</t>
        </is>
      </c>
      <c r="F9" s="847" t="n"/>
      <c r="G9" s="1125">
        <f>EDATE(G7,12)</f>
        <v/>
      </c>
      <c r="K9" s="841" t="inlineStr">
        <is>
          <t>Date Form completed</t>
        </is>
      </c>
      <c r="M9" s="1125">
        <f>TODAY( )</f>
        <v/>
      </c>
      <c r="N9" s="94" t="n"/>
      <c r="O9" s="100" t="inlineStr">
        <is>
          <t>Financial Year</t>
        </is>
      </c>
      <c r="P9" s="845">
        <f>EP_Current</f>
        <v/>
      </c>
      <c r="Q9" s="846" t="n"/>
      <c r="R9" s="846" t="n"/>
      <c r="S9" s="846" t="n"/>
      <c r="T9" s="839" t="n"/>
    </row>
    <row r="10" ht="15.75" customHeight="1" s="858">
      <c r="A10" s="95" t="n"/>
      <c r="B10" s="95" t="n"/>
      <c r="C10" s="103" t="n"/>
      <c r="D10" s="103" t="n"/>
      <c r="E10" s="103" t="n"/>
      <c r="F10" s="103" t="n"/>
      <c r="G10" s="847" t="n"/>
      <c r="H10" s="847" t="n"/>
      <c r="I10" s="847" t="n"/>
      <c r="J10" s="847" t="n"/>
      <c r="M10" s="95" t="n"/>
    </row>
    <row r="11" ht="5.25" customHeight="1" s="858">
      <c r="A11" s="104" t="n"/>
      <c r="B11" s="104" t="n"/>
      <c r="C11" s="104" t="n"/>
      <c r="D11" s="104" t="n"/>
      <c r="E11" s="104" t="n"/>
      <c r="F11" s="104" t="n"/>
      <c r="G11" s="104" t="n"/>
      <c r="H11" s="104" t="n"/>
      <c r="I11" s="104" t="n"/>
      <c r="J11" s="104" t="n"/>
      <c r="K11" s="104" t="n"/>
      <c r="L11" s="104" t="n"/>
      <c r="M11" s="104" t="n"/>
      <c r="N11" s="104" t="n"/>
      <c r="O11" s="104" t="n"/>
      <c r="P11" s="104" t="n"/>
    </row>
    <row r="12">
      <c r="A12" s="105" t="n"/>
      <c r="B12" s="105" t="n"/>
      <c r="C12" s="106" t="n"/>
      <c r="D12" s="106" t="n"/>
      <c r="E12" s="106" t="n"/>
      <c r="F12" s="106" t="n"/>
    </row>
    <row r="13" ht="24" customHeight="1" s="858">
      <c r="A13" s="848" t="inlineStr">
        <is>
          <t>Benefit</t>
        </is>
      </c>
      <c r="B13" s="848" t="n"/>
      <c r="C13" s="848" t="inlineStr">
        <is>
          <t>Policy #</t>
        </is>
      </c>
      <c r="D13" s="848" t="n"/>
      <c r="E13" s="848" t="inlineStr">
        <is>
          <t>Monthly Premium</t>
        </is>
      </c>
      <c r="F13" s="848" t="n"/>
      <c r="G13" s="107" t="inlineStr">
        <is>
          <t>Annual Premium</t>
        </is>
      </c>
      <c r="H13" s="107" t="n"/>
      <c r="I13" s="107" t="inlineStr">
        <is>
          <t>Revenue</t>
        </is>
      </c>
      <c r="J13" s="107" t="n"/>
      <c r="K13" s="848" t="inlineStr">
        <is>
          <t>Carrier</t>
        </is>
      </c>
      <c r="M13" s="108" t="inlineStr">
        <is>
          <t>Commission Rate</t>
        </is>
      </c>
      <c r="O13" s="115" t="inlineStr">
        <is>
          <t>Insured</t>
        </is>
      </c>
      <c r="P13" s="115" t="inlineStr">
        <is>
          <t>ASO</t>
        </is>
      </c>
    </row>
    <row r="14">
      <c r="A14" s="848" t="n"/>
      <c r="B14" s="848" t="n"/>
      <c r="C14" s="848" t="n"/>
      <c r="D14" s="848" t="n"/>
      <c r="E14" s="848" t="n"/>
      <c r="F14" s="848" t="n"/>
      <c r="G14" s="848" t="n"/>
      <c r="I14" s="107" t="n"/>
      <c r="J14" s="107" t="n"/>
      <c r="K14" s="848" t="n"/>
      <c r="M14" s="107" t="n"/>
    </row>
    <row r="15" ht="4.5" customHeight="1" s="858">
      <c r="G15" s="847" t="n"/>
      <c r="I15" s="847" t="n"/>
      <c r="J15" s="847" t="n"/>
    </row>
    <row r="16" ht="14" customHeight="1" s="858" thickBot="1">
      <c r="A16" s="222" t="inlineStr">
        <is>
          <t>Life Insurance</t>
        </is>
      </c>
      <c r="B16" s="109" t="n"/>
      <c r="C16" s="224">
        <f>IF('Renewal Rates '!$B7+'Renewal Rates '!$B8+'Renewal Rates '!$B9+'Renewal Rates '!$B10+'Renewal Rates '!$B11&lt;&gt;0, 'Cover Page'!$H$24, "")</f>
        <v/>
      </c>
      <c r="D16" s="847" t="n"/>
      <c r="E16" s="1126">
        <f>'Executive Summary'!F10</f>
        <v/>
      </c>
      <c r="F16" s="1127" t="n"/>
      <c r="G16" s="1128">
        <f>SUM(E16*12)</f>
        <v/>
      </c>
      <c r="H16" s="839" t="n"/>
      <c r="I16" s="1126">
        <f>SUM(G16*M16)</f>
        <v/>
      </c>
      <c r="J16" s="1129" t="n"/>
      <c r="K16" s="224">
        <f>IF('Renewal Rates '!$B7+'Renewal Rates '!$B8+'Renewal Rates '!$B9+'Renewal Rates '!$B10+'Renewal Rates '!$B11&lt;&gt;0, 'Cover Page'!$F$23, "")</f>
        <v/>
      </c>
      <c r="M16" s="228" t="n">
        <v>0</v>
      </c>
      <c r="O16" s="95" t="n"/>
    </row>
    <row r="17" ht="13.5" customHeight="1" s="858">
      <c r="A17" s="222" t="n"/>
      <c r="C17" s="226" t="n"/>
      <c r="E17" s="226" t="n"/>
      <c r="G17" s="1130" t="n"/>
      <c r="I17" s="1130" t="n"/>
      <c r="J17" s="1131" t="n"/>
      <c r="K17" s="226" t="n"/>
      <c r="M17" s="226" t="n"/>
      <c r="O17" s="95" t="n"/>
      <c r="S17" s="186" t="n"/>
      <c r="T17" s="850" t="n"/>
      <c r="U17" s="850" t="n"/>
      <c r="V17" s="850" t="n"/>
      <c r="W17" s="850" t="n"/>
      <c r="X17" s="850" t="n"/>
      <c r="Y17" s="850" t="n"/>
      <c r="Z17" s="850" t="n"/>
      <c r="AA17" s="188" t="n"/>
    </row>
    <row r="18" ht="13.5" customHeight="1" s="858">
      <c r="A18" s="222" t="inlineStr">
        <is>
          <t>ADD</t>
        </is>
      </c>
      <c r="B18" s="109" t="n"/>
      <c r="C18" s="224">
        <f>IF('Renewal Rates '!$B14+'Renewal Rates '!$B15+'Renewal Rates '!$B16+'Renewal Rates '!$B17+'Renewal Rates '!$B18&lt;&gt;0, 'Cover Page'!$H$24, "")</f>
        <v/>
      </c>
      <c r="D18" s="847" t="n"/>
      <c r="E18" s="1126">
        <f>'Executive Summary'!F11</f>
        <v/>
      </c>
      <c r="F18" s="1127" t="n"/>
      <c r="G18" s="1128">
        <f>SUM(E18*12)</f>
        <v/>
      </c>
      <c r="H18" s="839" t="n"/>
      <c r="I18" s="1126">
        <f>SUM(G18*M18)</f>
        <v/>
      </c>
      <c r="J18" s="1129" t="n"/>
      <c r="K18" s="224">
        <f>IF('Renewal Rates '!$B14+'Renewal Rates '!$B15+'Renewal Rates '!$B16+'Renewal Rates '!$B17+'Renewal Rates '!$B18&lt;&gt;0, 'Cover Page'!$F$23, "")</f>
        <v/>
      </c>
      <c r="M18" s="228" t="n">
        <v>0</v>
      </c>
      <c r="O18" s="95" t="n"/>
      <c r="S18" s="189" t="n"/>
      <c r="Z18" s="565" t="inlineStr">
        <is>
          <t>Remainder</t>
        </is>
      </c>
      <c r="AA18" s="190" t="n"/>
    </row>
    <row r="19" ht="13.5" customHeight="1" s="858">
      <c r="A19" s="222" t="n"/>
      <c r="C19" s="226" t="n"/>
      <c r="E19" s="226" t="n"/>
      <c r="G19" s="1130" t="n"/>
      <c r="I19" s="1130" t="n"/>
      <c r="J19" s="1131" t="n"/>
      <c r="K19" s="226" t="n"/>
      <c r="M19" s="226" t="n"/>
      <c r="S19" s="189" t="n"/>
      <c r="T19" s="191" t="inlineStr">
        <is>
          <t>Graded All Benefits</t>
        </is>
      </c>
      <c r="U19" s="191" t="n"/>
      <c r="V19" s="192" t="inlineStr">
        <is>
          <t>Percent</t>
        </is>
      </c>
      <c r="W19" s="1075" t="n"/>
      <c r="X19" s="192" t="inlineStr">
        <is>
          <t>Amount</t>
        </is>
      </c>
      <c r="Y19" s="914" t="inlineStr">
        <is>
          <t>Comm. $ by Bracket</t>
        </is>
      </c>
      <c r="Z19" s="1132">
        <f>U20</f>
        <v/>
      </c>
      <c r="AA19" s="190" t="n"/>
    </row>
    <row r="20" ht="12.75" customHeight="1" s="858">
      <c r="A20" s="222" t="inlineStr">
        <is>
          <t>Dep Life</t>
        </is>
      </c>
      <c r="B20" s="109" t="n"/>
      <c r="C20" s="224">
        <f>IF('Renewal Rates '!$B21+'Renewal Rates '!$B22+'Renewal Rates '!$B23+'Renewal Rates '!$B24+'Renewal Rates '!$B25&lt;&gt;0, 'Cover Page'!$H$24, "")</f>
        <v/>
      </c>
      <c r="E20" s="1126">
        <f>'Executive Summary'!F12</f>
        <v/>
      </c>
      <c r="F20" s="1127" t="n"/>
      <c r="G20" s="1128">
        <f>SUM(E20*12)</f>
        <v/>
      </c>
      <c r="H20" s="839" t="n"/>
      <c r="I20" s="1126">
        <f>SUM(G20*M20)</f>
        <v/>
      </c>
      <c r="J20" s="1129" t="n"/>
      <c r="K20" s="224">
        <f>IF('Renewal Rates '!$B21+'Renewal Rates '!$B22+'Renewal Rates '!$B23+'Renewal Rates '!$B24+'Renewal Rates '!$B25&lt;&gt;0, 'Cover Page'!$F$23, "")</f>
        <v/>
      </c>
      <c r="M20" s="228" t="n">
        <v>0</v>
      </c>
      <c r="O20" s="114" t="inlineStr">
        <is>
          <t>No of Elig Emps</t>
        </is>
      </c>
      <c r="P20" s="116">
        <f>IF('Pooled Benefits '!B23&lt;&gt;0,'Pooled Benefits '!B23+'Pooled Benefits '!D23,"")</f>
        <v/>
      </c>
      <c r="S20" s="189" t="n"/>
      <c r="T20" s="221" t="inlineStr">
        <is>
          <t xml:space="preserve">Annual Premium: </t>
        </is>
      </c>
      <c r="U20" s="1133">
        <f>G52</f>
        <v/>
      </c>
      <c r="V20" s="1134" t="n">
        <v>0.1</v>
      </c>
      <c r="W20" t="inlineStr">
        <is>
          <t>first</t>
        </is>
      </c>
      <c r="X20" s="631" t="n">
        <v>10000</v>
      </c>
      <c r="Y20" s="632">
        <f>IF(V20="",0,MIN(X20,Z19)*V20)</f>
        <v/>
      </c>
      <c r="Z20" s="1135">
        <f>MAX($U$20-SUM($X$20:X20),0)</f>
        <v/>
      </c>
      <c r="AA20" s="190" t="n"/>
    </row>
    <row r="21" ht="13.5" customHeight="1" s="858">
      <c r="A21" s="222" t="n"/>
      <c r="C21" s="226" t="n"/>
      <c r="E21" s="226" t="n"/>
      <c r="G21" s="1130" t="n"/>
      <c r="I21" s="1130" t="n"/>
      <c r="J21" s="1131" t="n"/>
      <c r="K21" s="226" t="n"/>
      <c r="M21" s="226" t="n"/>
      <c r="O21" s="114" t="inlineStr">
        <is>
          <t>***No. of Enrolled Emps</t>
        </is>
      </c>
      <c r="P21" s="119">
        <f>P20</f>
        <v/>
      </c>
      <c r="S21" s="189" t="n"/>
      <c r="V21" s="1134" t="n">
        <v>0.075</v>
      </c>
      <c r="W21" t="inlineStr">
        <is>
          <t>next</t>
        </is>
      </c>
      <c r="X21" s="631" t="n">
        <v>15000</v>
      </c>
      <c r="Y21" s="634">
        <f>IF(V21="",0,MIN(X21,Z20)*V21)</f>
        <v/>
      </c>
      <c r="Z21" s="1135">
        <f>MAX($U$20-SUM($X$20:X21),0)</f>
        <v/>
      </c>
      <c r="AA21" s="190" t="n"/>
    </row>
    <row r="22" ht="13.5" customHeight="1" s="858">
      <c r="A22" s="222" t="inlineStr">
        <is>
          <t>Long Term Disability</t>
        </is>
      </c>
      <c r="B22" s="109" t="n"/>
      <c r="C22" s="225">
        <f>IF('Renewal Rates '!$B28+'Renewal Rates '!$B29+'Renewal Rates '!$B30+'Renewal Rates '!$B31+'Renewal Rates '!$B32&lt;&gt;0, 'Cover Page'!$H$24, "")</f>
        <v/>
      </c>
      <c r="E22" s="1126">
        <f>'Executive Summary'!F13</f>
        <v/>
      </c>
      <c r="F22" s="1127" t="n"/>
      <c r="G22" s="1128">
        <f>SUM(E22*12)</f>
        <v/>
      </c>
      <c r="H22" s="839" t="n"/>
      <c r="I22" s="1126">
        <f>SUM(G22*M22)</f>
        <v/>
      </c>
      <c r="J22" s="1129" t="n"/>
      <c r="K22" s="224">
        <f>IF('Renewal Rates '!$B28+'Renewal Rates '!$B29+'Renewal Rates '!$B30+'Renewal Rates '!$B31+'Renewal Rates '!$B32&lt;&gt;0, 'Cover Page'!$F$23, "")</f>
        <v/>
      </c>
      <c r="M22" s="228" t="n">
        <v>0</v>
      </c>
      <c r="O22" s="110" t="n"/>
      <c r="P22" s="99" t="n"/>
      <c r="S22" s="189" t="n"/>
      <c r="V22" s="1134" t="n">
        <v>0.05</v>
      </c>
      <c r="W22" t="inlineStr">
        <is>
          <t>next</t>
        </is>
      </c>
      <c r="X22" s="631" t="n">
        <v>25000</v>
      </c>
      <c r="Y22" s="634">
        <f>IF(V22="",0,MIN(X22,Z21)*V22)</f>
        <v/>
      </c>
      <c r="Z22" s="1135">
        <f>MAX($U$20-SUM($X$20:X22),0)</f>
        <v/>
      </c>
      <c r="AA22" s="190" t="n"/>
    </row>
    <row r="23" ht="13.5" customHeight="1" s="858">
      <c r="A23" s="222" t="n"/>
      <c r="C23" s="226" t="n"/>
      <c r="E23" s="226" t="n"/>
      <c r="G23" s="1130" t="n"/>
      <c r="I23" s="1130" t="n"/>
      <c r="J23" s="1131" t="n"/>
      <c r="K23" s="226" t="n"/>
      <c r="M23" s="226" t="n"/>
      <c r="O23" s="110" t="n"/>
      <c r="P23" s="99" t="n"/>
      <c r="S23" s="189" t="n"/>
      <c r="V23" s="1134" t="n">
        <v>0.03</v>
      </c>
      <c r="W23" t="inlineStr">
        <is>
          <t>next</t>
        </is>
      </c>
      <c r="X23" s="631" t="n">
        <v>50000</v>
      </c>
      <c r="Y23" s="634">
        <f>IF(V23="",0,MIN(X23,Z22)*V23)</f>
        <v/>
      </c>
      <c r="Z23" s="1135">
        <f>MAX($U$20-SUM($X$20:X23),0)</f>
        <v/>
      </c>
      <c r="AA23" s="190" t="n"/>
    </row>
    <row r="24" ht="12.75" customHeight="1" s="858">
      <c r="A24" s="222" t="inlineStr">
        <is>
          <t>Critical Illness</t>
        </is>
      </c>
      <c r="B24" s="109" t="n"/>
      <c r="C24" s="224">
        <f>IF(('Renewal Rates '!$B35+'Renewal Rates '!$B36+'Renewal Rates '!$B37+'Renewal Rates '!$B38+'Renewal Rates '!$B39)&lt;&gt;0, 'Cover Page'!$H$26, "")</f>
        <v/>
      </c>
      <c r="E24" s="1126">
        <f>'Executive Summary'!F14</f>
        <v/>
      </c>
      <c r="F24" s="1127" t="n"/>
      <c r="G24" s="1128">
        <f>SUM(E24*12)</f>
        <v/>
      </c>
      <c r="H24" s="839" t="n"/>
      <c r="I24" s="1126">
        <f>SUM(G24*M24)</f>
        <v/>
      </c>
      <c r="J24" s="1129" t="n"/>
      <c r="K24" s="224">
        <f>IF('Renewal Rates '!$B35+'Renewal Rates '!$B36+'Renewal Rates '!$B37+'Renewal Rates '!$B38+'Renewal Rates '!$B39&lt;&gt;0, 'Cover Page'!$F$23, "")</f>
        <v/>
      </c>
      <c r="M24" s="228" t="n">
        <v>0</v>
      </c>
      <c r="S24" s="189" t="n"/>
      <c r="V24" s="1134" t="n">
        <v>0.02</v>
      </c>
      <c r="W24" t="inlineStr">
        <is>
          <t>next</t>
        </is>
      </c>
      <c r="X24" s="631" t="n">
        <v>150000</v>
      </c>
      <c r="Y24" s="634">
        <f>IF(V24="",0,MIN(X24,Z23)*V24)</f>
        <v/>
      </c>
      <c r="Z24" s="1135">
        <f>MAX($U$20-SUM($X$20:X24),0)</f>
        <v/>
      </c>
      <c r="AA24" s="190" t="n"/>
    </row>
    <row r="25" ht="13.5" customHeight="1" s="858" thickBot="1">
      <c r="A25" s="222" t="n"/>
      <c r="C25" s="226" t="n"/>
      <c r="E25" s="226" t="n"/>
      <c r="G25" s="1130" t="n"/>
      <c r="I25" s="1130" t="n"/>
      <c r="J25" s="1131" t="n"/>
      <c r="K25" s="226" t="n"/>
      <c r="M25" s="169" t="n"/>
      <c r="S25" s="189" t="n"/>
      <c r="V25" s="1136" t="n">
        <v>0.01</v>
      </c>
      <c r="W25" s="1088" t="inlineStr">
        <is>
          <t>Remainder</t>
        </is>
      </c>
      <c r="X25" s="636" t="n">
        <v>99999479999</v>
      </c>
      <c r="Y25" s="637">
        <f>IF(V25="",0,MIN(X25,Z24)*V25)</f>
        <v/>
      </c>
      <c r="Z25" s="1135">
        <f>MAX($U$20-SUM($X$20:X25),0)</f>
        <v/>
      </c>
      <c r="AA25" s="190" t="n"/>
    </row>
    <row r="26" ht="13.5" customHeight="1" s="858" thickBot="1" thickTop="1">
      <c r="A26" s="222" t="inlineStr">
        <is>
          <t>Short Term Disability</t>
        </is>
      </c>
      <c r="B26" s="109" t="n"/>
      <c r="C26" s="224">
        <f>IF('Renewal Rates '!$B44+'Renewal Rates '!$B45+'Renewal Rates '!$B46+'Renewal Rates '!$B47+'Renewal Rates '!$B48&lt;&gt;0, 'Cover Page'!$H$24, "")</f>
        <v/>
      </c>
      <c r="E26" s="1126">
        <f>'Executive Summary'!F15</f>
        <v/>
      </c>
      <c r="F26" s="1127" t="n"/>
      <c r="G26" s="1128">
        <f>SUM(E26*12)</f>
        <v/>
      </c>
      <c r="H26" s="839" t="n"/>
      <c r="I26" s="1126">
        <f>SUM(G26*M26)</f>
        <v/>
      </c>
      <c r="J26" s="1129" t="n"/>
      <c r="K26" s="224">
        <f>IF('Renewal Rates '!$B44+'Renewal Rates '!$B45+'Renewal Rates '!$B46+'Renewal Rates '!$B47+'Renewal Rates '!$B48&lt;&gt;0, 'Cover Page'!$F$23, "")</f>
        <v/>
      </c>
      <c r="M26" s="228" t="n">
        <v>0</v>
      </c>
      <c r="O26" s="121" t="inlineStr">
        <is>
          <t>X</t>
        </is>
      </c>
      <c r="P26" s="121" t="n"/>
      <c r="S26" s="189" t="n"/>
      <c r="U26" s="196" t="inlineStr">
        <is>
          <t xml:space="preserve">Total Commissions </t>
        </is>
      </c>
      <c r="V26" s="197">
        <f>IFERROR(Y26/U20,0)</f>
        <v/>
      </c>
      <c r="Y26" s="638">
        <f>SUM(Y20:Y25)</f>
        <v/>
      </c>
      <c r="AA26" s="190" t="n"/>
    </row>
    <row r="27" ht="13.5" customHeight="1" s="858" thickBot="1">
      <c r="A27" s="222" t="n"/>
      <c r="C27" s="226" t="n"/>
      <c r="E27" s="226" t="n"/>
      <c r="G27" s="1130" t="n"/>
      <c r="I27" s="1130" t="n"/>
      <c r="J27" s="1131" t="n"/>
      <c r="K27" s="226" t="n"/>
      <c r="M27" s="226" t="n"/>
      <c r="O27" s="117" t="n"/>
      <c r="P27" s="117" t="n"/>
      <c r="S27" s="198" t="n"/>
      <c r="T27" s="199" t="n"/>
      <c r="U27" s="199" t="n"/>
      <c r="V27" s="199" t="n"/>
      <c r="W27" s="199" t="n"/>
      <c r="X27" s="199" t="n"/>
      <c r="Y27" s="199" t="n"/>
      <c r="Z27" s="199" t="n"/>
      <c r="AA27" s="200" t="n"/>
    </row>
    <row r="28" ht="13.5" customHeight="1" s="858">
      <c r="A28" s="222" t="inlineStr">
        <is>
          <t>Group Medical</t>
        </is>
      </c>
      <c r="B28" s="109" t="n"/>
      <c r="C28" s="224">
        <f>IF(('Renewal Rates '!$B52+'Renewal Rates '!$B53+'Renewal Rates '!$B55+'Renewal Rates '!$B56+'Renewal Rates '!$B58+'Renewal Rates '!$B59+'Renewal Rates '!$B61+'Renewal Rates '!$B62+'Renewal Rates '!$B64+'Renewal Rates '!$B65)&lt;&gt;0, 'Cover Page'!$H$24, "")</f>
        <v/>
      </c>
      <c r="E28" s="1126">
        <f>'Executive Summary'!F16</f>
        <v/>
      </c>
      <c r="F28" s="1127" t="n"/>
      <c r="G28" s="1128">
        <f>SUM(E28*12)</f>
        <v/>
      </c>
      <c r="H28" s="839" t="n"/>
      <c r="I28" s="1126">
        <f>SUM(G28*M28)</f>
        <v/>
      </c>
      <c r="J28" s="1129" t="n"/>
      <c r="K28" s="224">
        <f>IF(('Renewal Rates '!$B52+'Renewal Rates '!$B53+'Renewal Rates '!$B55+'Renewal Rates '!$B56+'Renewal Rates '!$B58+'Renewal Rates '!$B59+'Renewal Rates '!$B61+'Renewal Rates '!$B62+'Renewal Rates '!$B64+'Renewal Rates '!$B65)&lt;&gt;0, 'Cover Page'!$F$23, "")</f>
        <v/>
      </c>
      <c r="M28" s="228" t="n">
        <v>0</v>
      </c>
      <c r="O28" s="120" t="inlineStr">
        <is>
          <t>X</t>
        </is>
      </c>
      <c r="P28" s="120" t="n"/>
      <c r="S28" s="849" t="inlineStr">
        <is>
          <t>If you commission is Scale consult with the table of Scale Commission by Carrier and adjust the green fields in the above accordingly</t>
        </is>
      </c>
      <c r="T28" s="850" t="n"/>
      <c r="U28" s="850" t="n"/>
      <c r="V28" s="850" t="n"/>
      <c r="W28" s="850" t="n"/>
      <c r="X28" s="850" t="n"/>
      <c r="Y28" s="850" t="n"/>
      <c r="Z28" s="850" t="n"/>
      <c r="AA28" s="851" t="n"/>
    </row>
    <row r="29" ht="13.5" customHeight="1" s="858">
      <c r="A29" s="222" t="n"/>
      <c r="B29" s="847" t="n"/>
      <c r="C29" s="226" t="n"/>
      <c r="E29" s="1130" t="n"/>
      <c r="F29" s="1131" t="n"/>
      <c r="G29" s="1130" t="n"/>
      <c r="I29" s="1130" t="n"/>
      <c r="J29" s="1131" t="n"/>
      <c r="K29" s="226" t="n"/>
      <c r="M29" s="229" t="n"/>
      <c r="O29" s="118" t="n"/>
      <c r="P29" s="118" t="n"/>
      <c r="S29" s="852" t="n"/>
      <c r="AA29" s="853" t="n"/>
    </row>
    <row r="30" ht="13.5" customHeight="1" s="858" thickBot="1">
      <c r="A30" s="222" t="inlineStr">
        <is>
          <t>Drugs</t>
        </is>
      </c>
      <c r="B30" s="109" t="n"/>
      <c r="C30" s="224">
        <f>IF(('Renewal Rates '!$B69+'Renewal Rates '!$B70+'Renewal Rates '!$B72+'Renewal Rates '!$B73+'Renewal Rates '!$B75+'Renewal Rates '!$B76+'Renewal Rates '!$B78+'Renewal Rates '!$B79+'Renewal Rates '!$B81+'Renewal Rates '!$B82)&lt;&gt;0, 'Cover Page'!$H$24, "")</f>
        <v/>
      </c>
      <c r="E30" s="1126">
        <f>'Executive Summary'!F17</f>
        <v/>
      </c>
      <c r="F30" s="1127" t="n"/>
      <c r="G30" s="1128">
        <f>SUM(E30*12)</f>
        <v/>
      </c>
      <c r="H30" s="839" t="n"/>
      <c r="I30" s="1126">
        <f>SUM(G30*M30)</f>
        <v/>
      </c>
      <c r="J30" s="1129" t="n"/>
      <c r="K30" s="224">
        <f>IF(('Renewal Rates '!$B69+'Renewal Rates '!$B70+'Renewal Rates '!$B72+'Renewal Rates '!$B73+'Renewal Rates '!$B75+'Renewal Rates '!$B76+'Renewal Rates '!$B78+'Renewal Rates '!$B79+'Renewal Rates '!$B81+'Renewal Rates '!$B82)&lt;&gt;0, 'Cover Page'!$F$23, "")</f>
        <v/>
      </c>
      <c r="M30" s="228" t="n">
        <v>0</v>
      </c>
      <c r="O30" s="120" t="inlineStr">
        <is>
          <t>X</t>
        </is>
      </c>
      <c r="P30" s="120" t="n"/>
      <c r="S30" s="854" t="n"/>
      <c r="T30" s="855" t="n"/>
      <c r="U30" s="855" t="n"/>
      <c r="V30" s="855" t="n"/>
      <c r="W30" s="855" t="n"/>
      <c r="X30" s="855" t="n"/>
      <c r="Y30" s="855" t="n"/>
      <c r="Z30" s="855" t="n"/>
      <c r="AA30" s="856" t="n"/>
    </row>
    <row r="31" ht="13.5" customHeight="1" s="858" thickTop="1">
      <c r="A31" s="222" t="n"/>
      <c r="C31" s="226" t="n"/>
      <c r="E31" s="226" t="n"/>
      <c r="G31" s="1130" t="n"/>
      <c r="I31" s="1130" t="n"/>
      <c r="J31" s="1131" t="n"/>
      <c r="K31" s="226" t="n"/>
      <c r="M31" s="226" t="n"/>
    </row>
    <row r="32" ht="15" customHeight="1" s="858">
      <c r="A32" s="222" t="inlineStr">
        <is>
          <t>Visioncare</t>
        </is>
      </c>
      <c r="B32" s="109" t="n"/>
      <c r="C32" s="224">
        <f>IF(('Renewal Rates '!$B86+'Renewal Rates '!$B87+'Renewal Rates '!$B89+'Renewal Rates '!$B90+'Renewal Rates '!$B92+'Renewal Rates '!$B93+'Renewal Rates '!$B95+'Renewal Rates '!$B96+'Renewal Rates '!$B98+'Renewal Rates '!$B99)&lt;&gt;0, 'Cover Page'!$H$24, "")</f>
        <v/>
      </c>
      <c r="E32" s="1126">
        <f>'Executive Summary'!F18</f>
        <v/>
      </c>
      <c r="F32" s="1127" t="n"/>
      <c r="G32" s="1128">
        <f>SUM(E32*12)</f>
        <v/>
      </c>
      <c r="H32" s="839" t="n"/>
      <c r="I32" s="1126">
        <f>SUM(G32*M32)</f>
        <v/>
      </c>
      <c r="J32" s="1129" t="n"/>
      <c r="K32" s="224">
        <f>IF(('Renewal Rates '!$B86+'Renewal Rates '!$B87+'Renewal Rates '!$B89+'Renewal Rates '!$B90+'Renewal Rates '!$B92+'Renewal Rates '!$B93+'Renewal Rates '!$B95+'Renewal Rates '!$B96+'Renewal Rates '!$B98+'Renewal Rates '!$B99)&lt;&gt;0, 'Cover Page'!$F$23, "")</f>
        <v/>
      </c>
      <c r="M32" s="228" t="n">
        <v>0</v>
      </c>
      <c r="O32" s="111" t="inlineStr">
        <is>
          <t>Rate Guarantee</t>
        </is>
      </c>
      <c r="P32" s="96" t="n"/>
    </row>
    <row r="33" ht="13.5" customHeight="1" s="858">
      <c r="A33" s="222" t="n"/>
      <c r="C33" s="226" t="n"/>
      <c r="E33" s="226" t="n"/>
      <c r="G33" s="1130" t="n"/>
      <c r="I33" s="1130" t="n"/>
      <c r="J33" s="1131" t="n"/>
      <c r="K33" s="226" t="n"/>
      <c r="M33" s="226" t="n"/>
      <c r="O33" s="111" t="inlineStr">
        <is>
          <t>12 months</t>
        </is>
      </c>
      <c r="P33" s="96" t="inlineStr">
        <is>
          <t>X</t>
        </is>
      </c>
    </row>
    <row r="34" ht="15" customHeight="1" s="858">
      <c r="A34" s="222" t="inlineStr">
        <is>
          <t>Travel</t>
        </is>
      </c>
      <c r="B34" s="109" t="n"/>
      <c r="C34" s="224">
        <f>IF(('Renewal Rates '!$B103+'Renewal Rates '!$B104+'Renewal Rates '!$B106+'Renewal Rates '!$B107+'Renewal Rates '!$B109+'Renewal Rates '!$B110+'Renewal Rates '!$B112+'Renewal Rates '!$B113+'Renewal Rates '!$B115+'Renewal Rates '!$B116)&lt;&gt;0, 'Cover Page'!$H$30, "")</f>
        <v/>
      </c>
      <c r="E34" s="1126">
        <f>'Executive Summary'!F19</f>
        <v/>
      </c>
      <c r="F34" s="1127" t="n"/>
      <c r="G34" s="1128">
        <f>SUM(E34*12)</f>
        <v/>
      </c>
      <c r="H34" s="839" t="n"/>
      <c r="I34" s="1126">
        <f>SUM(G34*M34)</f>
        <v/>
      </c>
      <c r="J34" s="1129" t="n"/>
      <c r="K34" s="224">
        <f>IF(('Renewal Rates '!$B103+'Renewal Rates '!$B104+'Renewal Rates '!$B106+'Renewal Rates '!$B107+'Renewal Rates '!$B109+'Renewal Rates '!$B110+'Renewal Rates '!$B112+'Renewal Rates '!$B113+'Renewal Rates '!$B115+'Renewal Rates '!$B116)&lt;&gt;0, 'Cover Page'!$F$23, "")</f>
        <v/>
      </c>
      <c r="M34" s="228" t="n">
        <v>0</v>
      </c>
      <c r="O34" s="111" t="inlineStr">
        <is>
          <t>14 months</t>
        </is>
      </c>
      <c r="P34" s="96" t="n"/>
    </row>
    <row r="35" ht="13.5" customHeight="1" s="858">
      <c r="A35" s="222" t="n"/>
      <c r="C35" s="226" t="n"/>
      <c r="E35" s="226" t="n"/>
      <c r="F35" s="847" t="n"/>
      <c r="G35" s="1137" t="n"/>
      <c r="H35" s="843" t="n"/>
      <c r="I35" s="1130" t="n"/>
      <c r="J35" s="1131" t="n"/>
      <c r="K35" s="226" t="n"/>
      <c r="M35" s="226" t="n"/>
      <c r="O35" s="111" t="inlineStr">
        <is>
          <t>15 months</t>
        </is>
      </c>
      <c r="P35" s="96" t="n"/>
    </row>
    <row r="36" ht="15" customHeight="1" s="858">
      <c r="A36" s="222" t="inlineStr">
        <is>
          <t>Dental Insurance</t>
        </is>
      </c>
      <c r="B36" s="109" t="n"/>
      <c r="C36" s="224">
        <f>IF(('Renewal Rates '!$B120+'Renewal Rates '!$B121+'Renewal Rates '!$B123+'Renewal Rates '!$B124+'Renewal Rates '!$B126+'Renewal Rates '!$B127+'Renewal Rates '!$B129+'Renewal Rates '!$B130+'Renewal Rates '!$B132+'Renewal Rates '!$B133)&lt;&gt;0, 'Cover Page'!$H$24, "")</f>
        <v/>
      </c>
      <c r="D36" s="847" t="n"/>
      <c r="E36" s="1126">
        <f>'Executive Summary'!F20</f>
        <v/>
      </c>
      <c r="F36" s="1127" t="n"/>
      <c r="G36" s="1128">
        <f>SUM(E36*12)</f>
        <v/>
      </c>
      <c r="H36" s="839" t="n"/>
      <c r="I36" s="1126">
        <f>SUM(G36*M36)</f>
        <v/>
      </c>
      <c r="J36" s="1129" t="n"/>
      <c r="K36" s="224">
        <f>IF(('Renewal Rates '!$B120+'Renewal Rates '!$B121+'Renewal Rates '!$B123+'Renewal Rates '!$B124+'Renewal Rates '!$B126+'Renewal Rates '!$B127+'Renewal Rates '!$B129+'Renewal Rates '!$B130+'Renewal Rates '!$B132+'Renewal Rates '!$B133)&lt;&gt;0, 'Cover Page'!$F$23, "")</f>
        <v/>
      </c>
      <c r="M36" s="228" t="n">
        <v>0</v>
      </c>
      <c r="O36" s="111" t="inlineStr">
        <is>
          <t>16 months</t>
        </is>
      </c>
      <c r="P36" s="96" t="n"/>
    </row>
    <row r="37" ht="13.5" customHeight="1" s="858">
      <c r="A37" s="222" t="n"/>
      <c r="C37" s="226" t="n"/>
      <c r="E37" s="226" t="n"/>
      <c r="G37" s="1130" t="n"/>
      <c r="I37" s="1130" t="n"/>
      <c r="J37" s="1131" t="n"/>
      <c r="K37" s="1130" t="n"/>
      <c r="M37" s="226" t="n"/>
      <c r="O37" s="111" t="inlineStr">
        <is>
          <t>28 months</t>
        </is>
      </c>
      <c r="P37" s="96" t="n"/>
    </row>
    <row r="38" ht="15" customHeight="1" s="858">
      <c r="A38" s="222" t="inlineStr">
        <is>
          <t>GMA</t>
        </is>
      </c>
      <c r="B38" s="109" t="n"/>
      <c r="C38" s="224">
        <f>IF(('Renewal Rates '!$B137+'Renewal Rates '!$B138+'Renewal Rates '!$B140+'Renewal Rates '!$B141+'Renewal Rates '!$B143+'Renewal Rates '!$B144+'Renewal Rates '!$B146+'Renewal Rates '!$B147+'Renewal Rates '!$B149+'Renewal Rates '!$B150)&lt;&gt;0, 'Cover Page'!$H$36, "")</f>
        <v/>
      </c>
      <c r="E38" s="1126">
        <f>'Executive Summary'!F21</f>
        <v/>
      </c>
      <c r="F38" s="1127" t="n"/>
      <c r="G38" s="1128">
        <f>SUM(E38*12)</f>
        <v/>
      </c>
      <c r="H38" s="839" t="n"/>
      <c r="I38" s="1126">
        <f>SUM(G38*M38)</f>
        <v/>
      </c>
      <c r="J38" s="1129" t="n"/>
      <c r="K38" s="224">
        <f>IF(('Renewal Rates '!$B137+'Renewal Rates '!$B138+'Renewal Rates '!$B140+'Renewal Rates '!$B141+'Renewal Rates '!$B143+'Renewal Rates '!$B144+'Renewal Rates '!$B146+'Renewal Rates '!$B147+'Renewal Rates '!$B149+'Renewal Rates '!$B150)&lt;&gt;0, 'Cover Page'!$F$23, "")</f>
        <v/>
      </c>
      <c r="M38" s="228" t="n">
        <v>0</v>
      </c>
      <c r="O38" s="111" t="inlineStr">
        <is>
          <t>Other:</t>
        </is>
      </c>
      <c r="P38" s="96" t="n"/>
    </row>
    <row r="39" ht="13.5" customHeight="1" s="858">
      <c r="A39" s="177" t="n"/>
      <c r="C39" s="169" t="n"/>
      <c r="E39" s="169" t="n"/>
      <c r="G39" s="1137" t="n"/>
      <c r="H39" s="843" t="n"/>
      <c r="I39" s="169" t="n"/>
      <c r="K39" s="169" t="n"/>
      <c r="M39" s="169" t="n"/>
    </row>
    <row r="40" ht="15" customHeight="1" s="858">
      <c r="A40" s="222" t="inlineStr">
        <is>
          <t>EAP</t>
        </is>
      </c>
      <c r="B40" s="109" t="n"/>
      <c r="C40" s="224">
        <f>IF(('Renewal Rates '!$B153+'Renewal Rates '!$B154+'Renewal Rates '!$B155+'Renewal Rates '!$B156+'Renewal Rates '!$B157)&lt;&gt;0, 'Cover Page'!$H$32, "")</f>
        <v/>
      </c>
      <c r="E40" s="1126">
        <f>'Executive Summary'!F22</f>
        <v/>
      </c>
      <c r="F40" s="1127" t="n"/>
      <c r="G40" s="1128">
        <f>SUM(E40*12)</f>
        <v/>
      </c>
      <c r="H40" s="839" t="n"/>
      <c r="I40" s="1126">
        <f>SUM(G40*M40)</f>
        <v/>
      </c>
      <c r="J40" s="1129" t="n"/>
      <c r="K40" s="224">
        <f>IF(('Renewal Rates '!$B153+'Renewal Rates '!$B154+'Renewal Rates '!$B155+'Renewal Rates '!$B156+'Renewal Rates '!$B157)&lt;&gt;0, 'Cover Page'!$F$23, "")</f>
        <v/>
      </c>
      <c r="M40" s="228" t="n">
        <v>0</v>
      </c>
    </row>
    <row r="41" ht="13.5" customHeight="1" s="858">
      <c r="A41" s="222" t="n"/>
      <c r="B41" s="847" t="n"/>
      <c r="C41" s="226" t="n"/>
      <c r="E41" s="1130" t="n"/>
      <c r="F41" s="1131" t="n"/>
      <c r="G41" s="1137" t="n"/>
      <c r="H41" s="843" t="n"/>
      <c r="I41" s="1130" t="n"/>
      <c r="J41" s="1131" t="n"/>
      <c r="K41" s="226" t="n"/>
      <c r="M41" s="229" t="n"/>
    </row>
    <row r="42" ht="15" customHeight="1" s="858">
      <c r="A42" s="222" t="inlineStr">
        <is>
          <t>Health Spending Account</t>
        </is>
      </c>
      <c r="B42" s="109" t="n"/>
      <c r="C42" s="224" t="n"/>
      <c r="E42" s="1126" t="n">
        <v>0</v>
      </c>
      <c r="F42" s="1127" t="n"/>
      <c r="G42" s="1128">
        <f>SUM(E42*12)</f>
        <v/>
      </c>
      <c r="H42" s="839" t="n"/>
      <c r="I42" s="1126">
        <f>SUM(G42*M42)</f>
        <v/>
      </c>
      <c r="J42" s="1129" t="n"/>
      <c r="K42" s="224" t="n"/>
      <c r="M42" s="228" t="n">
        <v>0</v>
      </c>
      <c r="O42" s="841" t="inlineStr">
        <is>
          <t>*ASO - whether full ASO or</t>
        </is>
      </c>
    </row>
    <row r="43" ht="13.5" customHeight="1" s="858">
      <c r="A43" s="222" t="n"/>
      <c r="C43" s="226" t="n"/>
      <c r="E43" s="1130" t="n"/>
      <c r="F43" s="1138" t="n"/>
      <c r="G43" s="1130" t="n"/>
      <c r="I43" s="1130" t="n"/>
      <c r="J43" s="1131" t="n"/>
      <c r="K43" s="226" t="n"/>
      <c r="M43" s="226" t="n"/>
      <c r="O43" s="841" t="inlineStr">
        <is>
          <t xml:space="preserve">budgeted ASO, claims are </t>
        </is>
      </c>
    </row>
    <row r="44" ht="15" customHeight="1" s="858">
      <c r="A44" s="222" t="inlineStr">
        <is>
          <t>Pooling Charge</t>
        </is>
      </c>
      <c r="B44" s="109" t="n"/>
      <c r="C44" s="224" t="n"/>
      <c r="E44" s="1126" t="n">
        <v>0</v>
      </c>
      <c r="F44" s="1127" t="n"/>
      <c r="G44" s="1128">
        <f>SUM(E44*12)</f>
        <v/>
      </c>
      <c r="H44" s="839" t="n"/>
      <c r="I44" s="1126">
        <f>SUM(G44*M44)</f>
        <v/>
      </c>
      <c r="J44" s="1129" t="n"/>
      <c r="K44" s="224" t="n"/>
      <c r="M44" s="228" t="n">
        <v>0</v>
      </c>
      <c r="O44" s="841" t="inlineStr">
        <is>
          <t>shown for purposes of revenue</t>
        </is>
      </c>
    </row>
    <row r="45" ht="13.5" customHeight="1" s="858">
      <c r="A45" s="177" t="n"/>
      <c r="C45" s="169" t="n"/>
      <c r="E45" s="169" t="n"/>
      <c r="G45" s="1137" t="n"/>
      <c r="H45" s="843" t="n"/>
      <c r="I45" s="169" t="n"/>
      <c r="K45" s="169" t="n"/>
      <c r="M45" s="169" t="n"/>
    </row>
    <row r="46" ht="15" customHeight="1" s="858">
      <c r="A46" s="222" t="inlineStr">
        <is>
          <t>Stop Loss</t>
        </is>
      </c>
      <c r="B46" s="109" t="n"/>
      <c r="C46" s="224" t="n"/>
      <c r="E46" s="1126" t="n">
        <v>0</v>
      </c>
      <c r="F46" s="1127" t="n"/>
      <c r="G46" s="1128">
        <f>SUM(E46*12)</f>
        <v/>
      </c>
      <c r="H46" s="839" t="n"/>
      <c r="I46" s="1126">
        <f>SUM(G46*M46)</f>
        <v/>
      </c>
      <c r="J46" s="1129" t="n"/>
      <c r="K46" s="224" t="n"/>
      <c r="M46" s="228" t="n">
        <v>0</v>
      </c>
    </row>
    <row r="47" ht="13.5" customHeight="1" s="858">
      <c r="A47" s="177" t="n"/>
      <c r="C47" s="169" t="n"/>
      <c r="E47" s="169" t="n"/>
      <c r="G47" s="1137" t="n"/>
      <c r="H47" s="843" t="n"/>
      <c r="I47" s="169" t="n"/>
      <c r="K47" s="169" t="n"/>
      <c r="M47" s="169" t="n"/>
    </row>
    <row r="48" ht="15" customHeight="1" s="858">
      <c r="A48" s="222" t="inlineStr">
        <is>
          <t>Out of Country</t>
        </is>
      </c>
      <c r="B48" s="109" t="n"/>
      <c r="C48" s="224" t="n"/>
      <c r="E48" s="1126" t="n">
        <v>0</v>
      </c>
      <c r="F48" s="1127" t="n"/>
      <c r="G48" s="1128">
        <f>SUM(E48*12)</f>
        <v/>
      </c>
      <c r="H48" s="839" t="n"/>
      <c r="I48" s="1126">
        <f>SUM(G48*M48)</f>
        <v/>
      </c>
      <c r="J48" s="1129" t="n"/>
      <c r="K48" s="224" t="n"/>
      <c r="M48" s="228" t="n">
        <v>0</v>
      </c>
    </row>
    <row r="49" ht="15" customHeight="1" s="858">
      <c r="A49" s="177" t="n"/>
      <c r="C49" s="169" t="n"/>
      <c r="E49" s="169" t="n"/>
      <c r="G49" s="1137" t="n"/>
      <c r="H49" s="843" t="n"/>
      <c r="I49" s="169" t="n"/>
      <c r="K49" s="169" t="n"/>
      <c r="M49" s="169" t="n"/>
    </row>
    <row r="50" ht="15" customHeight="1" s="858">
      <c r="A50" s="222" t="inlineStr">
        <is>
          <t>Health Connected</t>
        </is>
      </c>
      <c r="B50" s="109" t="n"/>
      <c r="C50" s="224" t="n"/>
      <c r="E50" s="1126" t="n">
        <v>0</v>
      </c>
      <c r="F50" s="1127" t="n"/>
      <c r="G50" s="1128">
        <f>SUM(E50*12)</f>
        <v/>
      </c>
      <c r="H50" s="839" t="n"/>
      <c r="I50" s="1126">
        <f>SUM(G50*M50)</f>
        <v/>
      </c>
      <c r="J50" s="1129" t="n"/>
      <c r="K50" s="224" t="n"/>
      <c r="M50" s="228" t="n">
        <v>0</v>
      </c>
    </row>
    <row r="51" ht="15" customHeight="1" s="858">
      <c r="A51" s="222" t="n"/>
      <c r="C51" s="169" t="n"/>
      <c r="E51" s="169" t="n"/>
      <c r="G51" s="1137" t="n"/>
      <c r="H51" s="843" t="n"/>
      <c r="I51" s="169" t="n"/>
      <c r="K51" s="169" t="n"/>
      <c r="M51" s="229" t="n"/>
    </row>
    <row r="52" ht="15" customHeight="1" s="858">
      <c r="A52" s="223" t="inlineStr">
        <is>
          <t>TOTAL THIS CARRIER</t>
        </is>
      </c>
      <c r="B52" s="95" t="n"/>
      <c r="C52" s="226" t="n"/>
      <c r="E52" s="1126">
        <f>SUM(E15:E50)</f>
        <v/>
      </c>
      <c r="G52" s="1128">
        <f>SUM(G16:H50)</f>
        <v/>
      </c>
      <c r="H52" s="839" t="n"/>
      <c r="I52" s="1126">
        <f>SUM(I16:J50)</f>
        <v/>
      </c>
      <c r="J52" s="1131" t="n"/>
      <c r="K52" s="226" t="n"/>
      <c r="M52" s="228">
        <f>IFERROR(I52/G52,0)</f>
        <v/>
      </c>
    </row>
    <row r="53" ht="15" customHeight="1" s="858">
      <c r="A53" s="223" t="n"/>
      <c r="B53" s="95" t="n"/>
      <c r="C53" s="226" t="n"/>
      <c r="E53" s="226" t="n"/>
      <c r="G53" s="1137" t="n"/>
      <c r="H53" s="843" t="n"/>
      <c r="I53" s="1130" t="n"/>
      <c r="J53" s="1131" t="n"/>
      <c r="K53" s="222" t="n"/>
      <c r="M53" s="222" t="n"/>
    </row>
    <row r="54">
      <c r="A54" s="223" t="inlineStr">
        <is>
          <t>Flat Fee Service</t>
        </is>
      </c>
      <c r="B54" s="95" t="n"/>
      <c r="C54" s="227" t="n"/>
      <c r="E54" s="226" t="n"/>
      <c r="G54" s="1130" t="n"/>
      <c r="H54" s="1130" t="n"/>
      <c r="I54" s="1130" t="n"/>
      <c r="J54" s="1131" t="n"/>
      <c r="K54" s="222" t="n"/>
      <c r="M54" s="222" t="n"/>
    </row>
    <row r="55">
      <c r="A55" s="222" t="n"/>
      <c r="C55" s="226" t="n"/>
      <c r="E55" s="226" t="n"/>
      <c r="G55" s="226" t="n"/>
      <c r="H55" s="226" t="n"/>
      <c r="I55" s="222" t="n"/>
      <c r="K55" s="222" t="n"/>
      <c r="M55" s="222" t="n"/>
    </row>
    <row r="56">
      <c r="A56" s="223" t="inlineStr">
        <is>
          <t>Per Employee/Per Month</t>
        </is>
      </c>
      <c r="B56" s="95" t="n"/>
      <c r="C56" s="227" t="n"/>
      <c r="E56" s="222" t="n"/>
      <c r="G56" s="222" t="n"/>
      <c r="H56" s="222" t="n"/>
      <c r="I56" s="222" t="n"/>
      <c r="K56" s="222" t="n"/>
      <c r="M56" s="222" t="n"/>
    </row>
    <row r="57">
      <c r="A57" s="95" t="n"/>
      <c r="B57" s="95" t="n"/>
      <c r="C57" s="95" t="n"/>
    </row>
    <row r="58">
      <c r="A58" s="95" t="n"/>
      <c r="B58" s="95" t="n"/>
      <c r="C58" s="95" t="n"/>
    </row>
    <row r="69">
      <c r="A69" s="95" t="inlineStr">
        <is>
          <t>Flat Fee Service</t>
        </is>
      </c>
    </row>
    <row r="71">
      <c r="A71" s="95" t="inlineStr">
        <is>
          <t>Per Employee/Per Month</t>
        </is>
      </c>
    </row>
  </sheetData>
  <mergeCells count="46">
    <mergeCell ref="G53:H53"/>
    <mergeCell ref="G29:H29"/>
    <mergeCell ref="G30:H30"/>
    <mergeCell ref="G51:H51"/>
    <mergeCell ref="G16:H16"/>
    <mergeCell ref="G17:H17"/>
    <mergeCell ref="G18:H18"/>
    <mergeCell ref="G19:H19"/>
    <mergeCell ref="G20:H20"/>
    <mergeCell ref="G21:H21"/>
    <mergeCell ref="G22:H22"/>
    <mergeCell ref="G23:H23"/>
    <mergeCell ref="G26:H26"/>
    <mergeCell ref="G27:H27"/>
    <mergeCell ref="G50:H50"/>
    <mergeCell ref="G52:H52"/>
    <mergeCell ref="S28:AA30"/>
    <mergeCell ref="G45:H45"/>
    <mergeCell ref="G39:H39"/>
    <mergeCell ref="G47:H47"/>
    <mergeCell ref="G49:H49"/>
    <mergeCell ref="G32:H32"/>
    <mergeCell ref="G28:H28"/>
    <mergeCell ref="G31:H31"/>
    <mergeCell ref="G44:H44"/>
    <mergeCell ref="G33:H33"/>
    <mergeCell ref="G36:H36"/>
    <mergeCell ref="G37:H37"/>
    <mergeCell ref="G46:H46"/>
    <mergeCell ref="G48:H48"/>
    <mergeCell ref="G41:H41"/>
    <mergeCell ref="A1:P1"/>
    <mergeCell ref="C3:I3"/>
    <mergeCell ref="H5:I5"/>
    <mergeCell ref="H7:I7"/>
    <mergeCell ref="G15:H15"/>
    <mergeCell ref="P9:T9"/>
    <mergeCell ref="G14:H14"/>
    <mergeCell ref="G24:H24"/>
    <mergeCell ref="G25:H25"/>
    <mergeCell ref="G42:H42"/>
    <mergeCell ref="G43:H43"/>
    <mergeCell ref="G34:H34"/>
    <mergeCell ref="G35:H35"/>
    <mergeCell ref="G40:H40"/>
    <mergeCell ref="G38:H38"/>
  </mergeCells>
  <printOptions horizontalCentered="1"/>
  <pageMargins left="0.405092592592593" right="0.474537037037037" top="0.3927083333333333" bottom="0.94488188976378" header="0.31496062992126" footer="0.31496062992126"/>
  <pageSetup orientation="portrait" scale="29" fitToHeight="0"/>
  <headerFooter>
    <oddHeader>&amp;L&amp;"Arial,Regular"&amp;9 NFP Canada&amp;R&amp;"Arial,Regular"&amp;9 &amp;K000000Page &amp;P</oddHeader>
    <oddFooter>&amp;L&amp;"Arial,Bold"&amp;9&amp;K4C5B52Renewal Report. &amp;"Arial,Regular"Insurance services provided through NFP Canada, _x000a_a subsidiary of NFP Corp. (NFP).&amp;R&amp;G</oddFooter>
    <evenHeader/>
    <evenFooter/>
    <firstHeader/>
    <firstFooter/>
  </headerFooter>
  <legacyDrawing r:id="anysvml"/>
</worksheet>
</file>

<file path=xl/worksheets/sheet3.xml><?xml version="1.0" encoding="utf-8"?>
<worksheet xmlns:r="http://schemas.openxmlformats.org/officeDocument/2006/relationships" xmlns="http://schemas.openxmlformats.org/spreadsheetml/2006/main">
  <sheetPr codeName="Sheet1">
    <tabColor rgb="FFFF0000"/>
    <outlinePr summaryBelow="1" summaryRight="1"/>
    <pageSetUpPr/>
  </sheetPr>
  <dimension ref="B20:H38"/>
  <sheetViews>
    <sheetView showGridLines="0" view="pageLayout" zoomScale="90" zoomScaleNormal="100" zoomScalePageLayoutView="90" workbookViewId="0">
      <selection activeCell="H10" sqref="H10"/>
    </sheetView>
  </sheetViews>
  <sheetFormatPr baseColWidth="10" defaultColWidth="8.83203125" defaultRowHeight="15"/>
  <cols>
    <col width="10.6640625" customWidth="1" style="858" min="1" max="9"/>
  </cols>
  <sheetData>
    <row r="20" ht="15" customHeight="1" s="858">
      <c r="B20" s="141" t="n"/>
      <c r="C20" s="141" t="n"/>
      <c r="D20" s="141" t="n"/>
    </row>
    <row r="21" ht="15" customHeight="1" s="858">
      <c r="B21" s="141" t="n"/>
      <c r="C21" s="141" t="n"/>
      <c r="D21" s="141" t="n"/>
    </row>
    <row r="22" ht="15" customHeight="1" s="858">
      <c r="B22" s="141" t="n"/>
      <c r="C22" s="168" t="n"/>
      <c r="D22" s="141" t="n"/>
    </row>
    <row r="23" ht="16" customHeight="1" s="858">
      <c r="B23" s="141" t="n"/>
      <c r="C23" s="141" t="n"/>
      <c r="D23" s="141" t="n"/>
      <c r="F23" s="470">
        <f>Carrier</f>
        <v/>
      </c>
    </row>
    <row r="24" ht="16" customHeight="1" s="858">
      <c r="B24" s="141" t="n"/>
      <c r="C24" s="141" t="n"/>
      <c r="D24" s="141" t="n"/>
      <c r="F24" s="471" t="inlineStr">
        <is>
          <t>Policy Number</t>
        </is>
      </c>
      <c r="H24" s="472">
        <f>PolicyNumber</f>
        <v/>
      </c>
    </row>
    <row r="25" ht="16" customHeight="1" s="858">
      <c r="B25" s="81" t="n"/>
      <c r="F25" s="471" t="n"/>
    </row>
    <row r="26" ht="16" customHeight="1" s="858">
      <c r="B26" s="81" t="n"/>
      <c r="C26" s="857" t="n"/>
      <c r="F26" s="470" t="inlineStr">
        <is>
          <t>Presented By</t>
        </is>
      </c>
    </row>
    <row r="27" ht="16" customHeight="1" s="858">
      <c r="B27" s="81" t="n"/>
      <c r="F27" s="471">
        <f>AE1_Name</f>
        <v/>
      </c>
    </row>
    <row r="28" ht="16" customHeight="1" s="858">
      <c r="F28" s="471">
        <f>AE1_Title</f>
        <v/>
      </c>
    </row>
    <row r="30" ht="16" customHeight="1" s="858">
      <c r="F30" s="471">
        <f>AE2_Name</f>
        <v/>
      </c>
    </row>
    <row r="31" ht="16" customHeight="1" s="858">
      <c r="F31" s="471">
        <f>AE2_Title</f>
        <v/>
      </c>
    </row>
    <row r="32">
      <c r="B32" s="859" t="n"/>
    </row>
    <row r="33" ht="16" customHeight="1" s="858">
      <c r="F33" s="470" t="inlineStr">
        <is>
          <t>Presented On</t>
        </is>
      </c>
    </row>
    <row r="34" ht="16" customHeight="1" s="858">
      <c r="F34" s="471" t="inlineStr">
        <is>
          <t>MONTH DAY YEAR</t>
        </is>
      </c>
    </row>
    <row r="35"/>
    <row r="36"/>
    <row r="37" ht="16" customHeight="1" s="858">
      <c r="B37" s="81" t="n"/>
    </row>
    <row r="38" ht="16" customHeight="1" s="858">
      <c r="B38" s="81" t="n"/>
      <c r="C38" s="857" t="n"/>
    </row>
  </sheetData>
  <mergeCells count="3">
    <mergeCell ref="C26:D26"/>
    <mergeCell ref="B32:D36"/>
    <mergeCell ref="C38:D38"/>
  </mergeCells>
  <printOptions horizontalCentered="1"/>
  <pageMargins left="0.393700787401575" right="0.47244094488189" top="0.551181102362205" bottom="0.94488188976378" header="0.31496062992126" footer="0.31496062992126"/>
  <pageSetup orientation="portrait" fitToHeight="0"/>
  <headerFooter scaleWithDoc="0">
    <oddHeader/>
    <oddFooter>&amp;R&amp;G</oddFooter>
    <evenHeader/>
    <evenFooter/>
    <firstHeader/>
    <firstFooter/>
  </headerFooter>
  <drawing r:id="rId1"/>
</worksheet>
</file>

<file path=xl/worksheets/sheet4.xml><?xml version="1.0" encoding="utf-8"?>
<worksheet xmlns="http://schemas.openxmlformats.org/spreadsheetml/2006/main">
  <sheetPr codeName="Sheet2">
    <tabColor rgb="FFFF0000"/>
    <outlinePr summaryBelow="1" summaryRight="1"/>
    <pageSetUpPr fitToPage="1"/>
  </sheetPr>
  <dimension ref="A1:J47"/>
  <sheetViews>
    <sheetView showGridLines="0" view="pageLayout" zoomScaleNormal="100" workbookViewId="0">
      <selection activeCell="A10" sqref="A10:I10"/>
    </sheetView>
  </sheetViews>
  <sheetFormatPr baseColWidth="10" defaultColWidth="9.1640625" defaultRowHeight="15"/>
  <cols>
    <col width="5.33203125" customWidth="1" style="858" min="4" max="4"/>
    <col width="7.5" customWidth="1" style="858" min="7" max="7"/>
    <col width="20.6640625" customWidth="1" style="858" min="9" max="9"/>
    <col width="5.6640625" customWidth="1" style="858" min="10" max="10"/>
  </cols>
  <sheetData>
    <row r="1" ht="21.75" customHeight="1" s="858">
      <c r="I1" s="176" t="n"/>
    </row>
    <row r="2" ht="15" customFormat="1" customHeight="1" s="861">
      <c r="A2" s="862" t="inlineStr">
        <is>
          <t>Table of Contents</t>
        </is>
      </c>
      <c r="D2" s="1113" t="n"/>
      <c r="E2" s="1113" t="n"/>
      <c r="F2" s="1113" t="n"/>
      <c r="G2" s="1113" t="n"/>
      <c r="H2" s="1113" t="n"/>
      <c r="I2" s="1113" t="n"/>
      <c r="J2" s="1113" t="n"/>
    </row>
    <row r="3" ht="15" customFormat="1" customHeight="1" s="861">
      <c r="D3" s="1113" t="n"/>
      <c r="E3" s="1113" t="n"/>
      <c r="F3" s="1113" t="n"/>
      <c r="G3" s="1113" t="n"/>
      <c r="H3" s="1113" t="n"/>
      <c r="I3" s="1113" t="n"/>
      <c r="J3" s="1113" t="n"/>
    </row>
    <row r="4" ht="12" customFormat="1" customHeight="1" s="861">
      <c r="A4" s="1113" t="n"/>
      <c r="B4" s="1113" t="n"/>
      <c r="C4" s="1113" t="n"/>
      <c r="D4" s="1113" t="n"/>
      <c r="E4" s="1113" t="n"/>
      <c r="F4" s="1113" t="n"/>
      <c r="G4" s="1113" t="n"/>
      <c r="H4" s="1113" t="n"/>
      <c r="I4" s="1113" t="n"/>
      <c r="J4" s="1113" t="n"/>
    </row>
    <row r="5" ht="15" customFormat="1" customHeight="1" s="861">
      <c r="A5" s="860" t="inlineStr">
        <is>
          <t>About NFP ………………..……………..………………………………………………………………………………………………………</t>
        </is>
      </c>
      <c r="B5" s="284" t="n"/>
      <c r="C5" s="284" t="n"/>
      <c r="D5" s="432" t="n"/>
      <c r="E5" s="432" t="n"/>
      <c r="F5" s="432" t="n"/>
      <c r="G5" s="432" t="n"/>
      <c r="H5" s="432" t="n"/>
      <c r="I5" s="432" t="n"/>
      <c r="J5" s="860" t="n">
        <v>3</v>
      </c>
    </row>
    <row r="6" ht="15" customFormat="1" customHeight="1" s="861">
      <c r="A6" s="860" t="inlineStr">
        <is>
          <t>Scope of Services ………...……..……….…………………………………………………………………………………………………………..</t>
        </is>
      </c>
      <c r="B6" s="284" t="n"/>
      <c r="C6" s="284" t="n"/>
      <c r="D6" s="432" t="n"/>
      <c r="E6" s="432" t="n"/>
      <c r="F6" s="432" t="n"/>
      <c r="G6" s="432" t="n"/>
      <c r="H6" s="432" t="n"/>
      <c r="I6" s="432" t="n"/>
      <c r="J6" s="860">
        <f>J5+1</f>
        <v/>
      </c>
    </row>
    <row r="7" ht="15" customFormat="1" customHeight="1" s="861">
      <c r="A7" s="860" t="inlineStr">
        <is>
          <t>Executive Summary…………………...……………………..……………………………………………………………………………………</t>
        </is>
      </c>
      <c r="B7" s="284" t="n"/>
      <c r="C7" s="284" t="n"/>
      <c r="D7" s="432" t="n"/>
      <c r="E7" s="432" t="n"/>
      <c r="F7" s="432" t="n"/>
      <c r="G7" s="432" t="n"/>
      <c r="H7" s="432" t="n"/>
      <c r="I7" s="432" t="n"/>
      <c r="J7" s="860">
        <f>J6+1</f>
        <v/>
      </c>
    </row>
    <row r="8" ht="15" customFormat="1" customHeight="1" s="861">
      <c r="A8" s="860" t="inlineStr">
        <is>
          <t>Additional Information…………………...……………………..……………………………………………………………………………………</t>
        </is>
      </c>
      <c r="J8" s="618" t="n">
        <v>6</v>
      </c>
    </row>
    <row r="9" hidden="1" ht="15" customFormat="1" customHeight="1" s="861">
      <c r="A9" s="860" t="inlineStr">
        <is>
          <t>Renewal Summary…………………….…..…………………………………………………………………………………………………………</t>
        </is>
      </c>
      <c r="J9" s="618" t="n">
        <v>7</v>
      </c>
    </row>
    <row r="10">
      <c r="A10" s="860" t="inlineStr">
        <is>
          <t>Cost Share…………………….…..…………………………………………………………………………………………………………</t>
        </is>
      </c>
      <c r="J10" s="618" t="n">
        <v>8</v>
      </c>
    </row>
    <row r="11">
      <c r="A11" s="860" t="inlineStr">
        <is>
          <t>Legislative Changes……....………………………………………………………………………………………………………………..</t>
        </is>
      </c>
      <c r="J11" s="618">
        <f>J10+1</f>
        <v/>
      </c>
    </row>
    <row r="12" ht="15" customHeight="1" s="858">
      <c r="A12" s="860" t="inlineStr">
        <is>
          <t>Experience Summary………………..……………………………………………………………………………………………………………..</t>
        </is>
      </c>
      <c r="J12" s="860">
        <f>J11+2</f>
        <v/>
      </c>
    </row>
    <row r="13" ht="15" customHeight="1" s="858">
      <c r="A13" s="860" t="inlineStr">
        <is>
          <t>Covid-19 Effects on Experience Rated Benefits…….………………………………………………………………………………………………………</t>
        </is>
      </c>
      <c r="B13" s="860" t="n"/>
      <c r="C13" s="860" t="n"/>
      <c r="D13" s="860" t="n"/>
      <c r="E13" s="860" t="n"/>
      <c r="F13" s="860" t="n"/>
      <c r="G13" s="860" t="n"/>
      <c r="H13" s="860" t="n"/>
      <c r="I13" s="860" t="n"/>
      <c r="J13" s="860">
        <f>J12+1</f>
        <v/>
      </c>
    </row>
    <row r="14">
      <c r="A14" s="860" t="inlineStr">
        <is>
          <t>Underwriting Arrangements………………………………..……………………………………………………………………………….</t>
        </is>
      </c>
      <c r="J14" s="860" t="n">
        <v>13</v>
      </c>
    </row>
    <row r="15">
      <c r="A15" s="860" t="inlineStr">
        <is>
          <t>Pooled Benefits…………………………………………………….………………………………………………………………………….</t>
        </is>
      </c>
      <c r="J15" s="860">
        <f>J14+1</f>
        <v/>
      </c>
    </row>
    <row r="16">
      <c r="A16" s="432" t="n"/>
      <c r="B16" s="860" t="inlineStr">
        <is>
          <t>Basic Employee Life………………………………….………………………………………………………………………</t>
        </is>
      </c>
      <c r="J16" s="860">
        <f>J14+1</f>
        <v/>
      </c>
    </row>
    <row r="17">
      <c r="A17" s="432" t="n"/>
      <c r="B17" s="860" t="inlineStr">
        <is>
          <t>Accidental Death &amp; Dismemberment…….…………….………………………………………………………………………</t>
        </is>
      </c>
      <c r="J17" s="860">
        <f>J16+1</f>
        <v/>
      </c>
    </row>
    <row r="18">
      <c r="A18" s="432" t="n"/>
      <c r="B18" s="860" t="inlineStr">
        <is>
          <t>Dependent Life……………………….…………………...…………………………………………………………………....</t>
        </is>
      </c>
      <c r="J18" s="860">
        <f>J16+1</f>
        <v/>
      </c>
    </row>
    <row r="19">
      <c r="A19" s="432" t="n"/>
      <c r="B19" s="860" t="inlineStr">
        <is>
          <t>Long Term Disability……………….…………………..…..……………………………………………………………………</t>
        </is>
      </c>
      <c r="J19" s="860">
        <f>J18+1</f>
        <v/>
      </c>
    </row>
    <row r="20" ht="15" customHeight="1" s="858">
      <c r="A20" s="860" t="inlineStr">
        <is>
          <t>Experience Rated Benefits………………………..……………………………………………………………………………………..</t>
        </is>
      </c>
      <c r="J20" s="860">
        <f>J19+1</f>
        <v/>
      </c>
    </row>
    <row r="21" ht="15" customHeight="1" s="858">
      <c r="A21" s="432" t="n"/>
      <c r="B21" s="860" t="inlineStr">
        <is>
          <t>Short Term Disability……………...………………...……..…………………………………………………………………..</t>
        </is>
      </c>
      <c r="J21" s="860">
        <f>+J19+1</f>
        <v/>
      </c>
    </row>
    <row r="22">
      <c r="A22" s="432" t="n"/>
      <c r="B22" s="860" t="inlineStr">
        <is>
          <t>Extended Health Care (EHC)……….…………………..…………………………………………………………………….</t>
        </is>
      </c>
      <c r="J22" s="860">
        <f>J21+1</f>
        <v/>
      </c>
    </row>
    <row r="23">
      <c r="A23" s="432" t="n"/>
      <c r="B23" s="860" t="inlineStr">
        <is>
          <t>Extended Health Care (EHC) Utilization…..……………………………………………………………………………………….</t>
        </is>
      </c>
      <c r="J23" s="860">
        <f>J22+1</f>
        <v/>
      </c>
    </row>
    <row r="24" hidden="1" s="858">
      <c r="A24" s="432" t="n"/>
      <c r="B24" s="860" t="inlineStr">
        <is>
          <t>Prescription Drug Trends …………………………………….………………………………………………………………………..…</t>
        </is>
      </c>
      <c r="J24" s="860" t="n">
        <v>20</v>
      </c>
    </row>
    <row r="25">
      <c r="A25" s="432" t="n"/>
      <c r="B25" s="860" t="inlineStr">
        <is>
          <t>Drug Claim Analytics …………………………………….…………………………………………………………………</t>
        </is>
      </c>
      <c r="J25" s="860" t="n">
        <v>21</v>
      </c>
    </row>
    <row r="26">
      <c r="A26" s="432" t="n"/>
      <c r="B26" s="860" t="inlineStr">
        <is>
          <t>Stop Loss………………………………………………………….…………………………………………………………..</t>
        </is>
      </c>
      <c r="J26" s="860">
        <f>J25+1</f>
        <v/>
      </c>
    </row>
    <row r="27">
      <c r="A27" s="432" t="n"/>
      <c r="B27" s="860" t="inlineStr">
        <is>
          <t>Dental Care……………………………………………………...………………………………………………………………</t>
        </is>
      </c>
      <c r="J27" s="860">
        <f>J26+1</f>
        <v/>
      </c>
    </row>
    <row r="28">
      <c r="A28" s="432" t="n"/>
      <c r="B28" s="860" t="inlineStr">
        <is>
          <t>Dental Care Utilization…………….………………………..……………………………………………………………………</t>
        </is>
      </c>
      <c r="J28" s="860">
        <f>J26+1</f>
        <v/>
      </c>
    </row>
    <row r="29">
      <c r="A29" s="860" t="inlineStr">
        <is>
          <t>Trend Review ………………………………………………..……………………………………………………………………..………… …………………………..</t>
        </is>
      </c>
      <c r="J29" s="860">
        <f>J28+1</f>
        <v/>
      </c>
    </row>
    <row r="30" hidden="1" s="858">
      <c r="A30" s="860" t="inlineStr">
        <is>
          <t>Plan Design Considerations…..…………………………...…………………………………………………………………………………</t>
        </is>
      </c>
      <c r="J30" s="860">
        <f>J29+1</f>
        <v/>
      </c>
    </row>
    <row r="31">
      <c r="A31" s="860" t="inlineStr">
        <is>
          <t>Summary and Recommendations…………………...…...……………………………………………………………………………….</t>
        </is>
      </c>
      <c r="J31" s="860" t="n">
        <v>24</v>
      </c>
    </row>
    <row r="32" hidden="1" s="858">
      <c r="A32" s="860" t="inlineStr">
        <is>
          <t>Monthly Experience Breakdown – Pooled Benefits……...……….………………………………………………………………………</t>
        </is>
      </c>
      <c r="J32" s="860">
        <f>J31+1</f>
        <v/>
      </c>
    </row>
    <row r="33" hidden="1" s="858">
      <c r="A33" s="860" t="inlineStr">
        <is>
          <t>Monthly Experience Breakdown – Experience Rated Benefits…..…………………….……………………………………………….</t>
        </is>
      </c>
      <c r="J33" s="860">
        <f>J32+1</f>
        <v/>
      </c>
    </row>
    <row r="34">
      <c r="A34" s="860" t="inlineStr">
        <is>
          <t>ASO Summary………………….…………………………………………………………………………………………………………..</t>
        </is>
      </c>
      <c r="J34" s="860">
        <f>J31+1</f>
        <v/>
      </c>
    </row>
    <row r="35">
      <c r="A35" s="860" t="inlineStr">
        <is>
          <t>Renewal Rates..………………….…………………………………………………………………………………………………………..</t>
        </is>
      </c>
      <c r="J35" s="860">
        <f>J34+1</f>
        <v/>
      </c>
    </row>
    <row r="36">
      <c r="A36" s="860" t="inlineStr">
        <is>
          <t>ASO Projections………………...………….……………………………………………………………………………………………………</t>
        </is>
      </c>
      <c r="J36" s="860">
        <f>J35+1</f>
        <v/>
      </c>
    </row>
    <row r="37">
      <c r="A37" s="860" t="inlineStr">
        <is>
          <t>Retention Projection………...………….……………………………………………………………………………………………………….</t>
        </is>
      </c>
      <c r="J37" s="860">
        <f>J36+1</f>
        <v/>
      </c>
    </row>
    <row r="38">
      <c r="A38" s="860" t="inlineStr">
        <is>
          <t>Marketing Rates………………...………...……………………………………………………………………………………………………</t>
        </is>
      </c>
      <c r="J38" s="860">
        <f>J37+1</f>
        <v/>
      </c>
    </row>
    <row r="39">
      <c r="A39" s="860" t="inlineStr">
        <is>
          <t>Plan Design Considerations…..…………………………...…………………………………………………………………………………</t>
        </is>
      </c>
      <c r="J39" s="860">
        <f>J38+1</f>
        <v/>
      </c>
    </row>
    <row r="40">
      <c r="A40" s="860" t="inlineStr">
        <is>
          <t>Additional Products…..…………………………...…...…………………………………………………………………………………</t>
        </is>
      </c>
      <c r="J40" s="860">
        <f>J39+1</f>
        <v/>
      </c>
    </row>
    <row r="41">
      <c r="A41" s="860" t="inlineStr">
        <is>
          <t>Renewal History………………...………….……………………………………………………………………………………………………</t>
        </is>
      </c>
      <c r="J41" s="860">
        <f>J40+1</f>
        <v/>
      </c>
    </row>
    <row r="42">
      <c r="A42" s="860" t="inlineStr">
        <is>
          <t>Rate History………………………...………...…………………………………………………………………………………………………</t>
        </is>
      </c>
      <c r="J42" s="860">
        <f>J41+1</f>
        <v/>
      </c>
    </row>
    <row r="43">
      <c r="A43" s="860" t="inlineStr">
        <is>
          <t>Amendment History…………..………...……………………………………………………………………………………………………..</t>
        </is>
      </c>
      <c r="J43" s="860">
        <f>J42+1</f>
        <v/>
      </c>
    </row>
    <row r="44">
      <c r="A44" s="860" t="inlineStr">
        <is>
          <t>Plan Administrator Guidelines…………..………...……………………………………………………………………………………………………..</t>
        </is>
      </c>
      <c r="J44" s="860">
        <f>J43+1</f>
        <v/>
      </c>
    </row>
    <row r="45">
      <c r="A45" s="860" t="inlineStr">
        <is>
          <t>Commission Disclosure…………..………...……………………………………………………………………………………………………..</t>
        </is>
      </c>
      <c r="J45" s="860">
        <f>J44+2</f>
        <v/>
      </c>
    </row>
    <row r="46">
      <c r="A46" s="860" t="inlineStr">
        <is>
          <t>Plan Design…………………………………..………………………………………………………………………………………………………</t>
        </is>
      </c>
      <c r="J46" s="860">
        <f>J45+1</f>
        <v/>
      </c>
    </row>
    <row r="47">
      <c r="A47" s="860" t="inlineStr">
        <is>
          <t>Glossary…………………………………….…...………………………………………………………………………………………………….</t>
        </is>
      </c>
      <c r="J47" s="860" t="n">
        <v>41</v>
      </c>
    </row>
  </sheetData>
  <mergeCells count="40">
    <mergeCell ref="A9:I9"/>
    <mergeCell ref="A2:C3"/>
    <mergeCell ref="A10:I10"/>
    <mergeCell ref="A12:I12"/>
    <mergeCell ref="A14:I14"/>
    <mergeCell ref="A8:I8"/>
    <mergeCell ref="A15:I15"/>
    <mergeCell ref="A11:I11"/>
    <mergeCell ref="B16:I16"/>
    <mergeCell ref="B17:I17"/>
    <mergeCell ref="B18:I18"/>
    <mergeCell ref="B19:I19"/>
    <mergeCell ref="A20:I20"/>
    <mergeCell ref="B28:I28"/>
    <mergeCell ref="A30:I30"/>
    <mergeCell ref="A31:I31"/>
    <mergeCell ref="A29:I29"/>
    <mergeCell ref="B21:I21"/>
    <mergeCell ref="B22:I22"/>
    <mergeCell ref="B23:I23"/>
    <mergeCell ref="B26:I26"/>
    <mergeCell ref="B27:I27"/>
    <mergeCell ref="B25:I25"/>
    <mergeCell ref="B24:I24"/>
    <mergeCell ref="A47:I47"/>
    <mergeCell ref="A33:I33"/>
    <mergeCell ref="A32:I32"/>
    <mergeCell ref="A37:I37"/>
    <mergeCell ref="A41:I41"/>
    <mergeCell ref="A42:I42"/>
    <mergeCell ref="A43:I43"/>
    <mergeCell ref="A46:I46"/>
    <mergeCell ref="A34:I34"/>
    <mergeCell ref="A35:I35"/>
    <mergeCell ref="A39:I39"/>
    <mergeCell ref="A38:I38"/>
    <mergeCell ref="A36:I36"/>
    <mergeCell ref="A40:I40"/>
    <mergeCell ref="A45:I45"/>
    <mergeCell ref="A44:I44"/>
  </mergeCells>
  <printOptions horizontalCentered="1"/>
  <pageMargins left="0.405092592592593" right="0.474537037037037" top="0.551181102362205" bottom="0.94488188976378" header="0.31496062992126" footer="0.31496062992126"/>
  <pageSetup orientation="portrait" scale="96"/>
  <headerFooter scaleWithDoc="0">
    <oddHeader>&amp;C&amp;G</oddHeader>
    <oddFooter>&amp;C&amp;G&amp;R&amp;P</oddFooter>
    <evenHeader/>
    <evenFooter/>
    <firstHeader/>
    <firstFooter/>
  </headerFooter>
</worksheet>
</file>

<file path=xl/worksheets/sheet5.xml><?xml version="1.0" encoding="utf-8"?>
<worksheet xmlns="http://schemas.openxmlformats.org/spreadsheetml/2006/main">
  <sheetPr codeName="Sheet3">
    <tabColor rgb="FFFF0000"/>
    <outlinePr summaryBelow="1" summaryRight="1"/>
    <pageSetUpPr/>
  </sheetPr>
  <dimension ref="A2:J40"/>
  <sheetViews>
    <sheetView showGridLines="0" view="pageLayout" zoomScaleNormal="100" workbookViewId="0">
      <selection activeCell="A5" sqref="A5:J12"/>
    </sheetView>
  </sheetViews>
  <sheetFormatPr baseColWidth="10" defaultColWidth="8.83203125" defaultRowHeight="15"/>
  <cols>
    <col width="9.5" customWidth="1" style="858" min="1" max="1"/>
    <col width="4.83203125" customWidth="1" style="858" min="4" max="4"/>
    <col width="14.5" customWidth="1" style="858" min="5" max="5"/>
    <col width="12.5" customWidth="1" style="858" min="6" max="6"/>
    <col width="6.83203125" customWidth="1" style="858" min="7" max="7"/>
    <col width="7.5" customWidth="1" style="858" min="8" max="8"/>
    <col width="5" customWidth="1" style="858" min="9" max="9"/>
    <col width="14.5" customWidth="1" style="858" min="10" max="10"/>
  </cols>
  <sheetData>
    <row r="1" ht="18" customHeight="1" s="858"/>
    <row r="2" ht="15" customHeight="1" s="858">
      <c r="A2" s="862" t="inlineStr">
        <is>
          <t>About NFP</t>
        </is>
      </c>
      <c r="D2" s="862" t="n"/>
      <c r="G2" s="862" t="n"/>
      <c r="J2" s="862" t="n"/>
    </row>
    <row r="3" ht="15" customHeight="1" s="858">
      <c r="D3" s="161" t="n"/>
      <c r="E3" s="161" t="n"/>
      <c r="F3" s="161" t="n"/>
      <c r="G3" s="161" t="n"/>
      <c r="H3" s="161" t="n"/>
      <c r="I3" s="161" t="n"/>
      <c r="J3" s="161" t="n"/>
    </row>
    <row r="4" ht="9" customHeight="1" s="858"/>
    <row r="5" ht="15" customFormat="1" customHeight="1" s="861">
      <c r="A5" s="866" t="inlineStr">
        <is>
          <t>NFP is a leading insurance broker and consultant that provides employee benefits, property and casualty, retirement and individual private client solutions. Our expertise is matched by our commitment to each client's goals and is enhanced by our investments in innovative technologies in the insurance brokerage and consulting space. Recently NFP was named the 6th largest benefits broker by global revenue by Business Insurance
NFP has more than 5,100 employees and global capabilities. Our expansive reach gives us access to highly rated insurers, vendors and financial institutions in the industry, while our locally based employees tailor each solution to meet our clients' needs. We've become one of the largest insurance brokerage, consulting and wealth management firms by building enduring relationships with our clients and helping them realize their goals.</t>
        </is>
      </c>
    </row>
    <row r="6" ht="15" customFormat="1" customHeight="1" s="861"/>
    <row r="7" ht="15" customFormat="1" customHeight="1" s="861"/>
    <row r="8" ht="15" customFormat="1" customHeight="1" s="861"/>
    <row r="9" ht="15" customFormat="1" customHeight="1" s="861"/>
    <row r="10" ht="15" customFormat="1" customHeight="1" s="861"/>
    <row r="11" ht="15" customFormat="1" customHeight="1" s="861"/>
    <row r="12" ht="15" customFormat="1" customHeight="1" s="861"/>
    <row r="13" ht="15" customFormat="1" customHeight="1" s="861">
      <c r="A13" s="20" t="n"/>
      <c r="B13" s="20" t="n"/>
      <c r="C13" s="20" t="n"/>
      <c r="D13" s="20" t="n"/>
      <c r="E13" s="20" t="n"/>
      <c r="F13" s="20" t="n"/>
      <c r="G13" s="20" t="n"/>
      <c r="H13" s="20" t="n"/>
      <c r="I13" s="20" t="n"/>
      <c r="J13" s="20" t="n"/>
    </row>
    <row r="14" ht="15" customFormat="1" customHeight="1" s="861">
      <c r="A14" s="865" t="inlineStr">
        <is>
          <t xml:space="preserve">When working with NFP Canada you can expect:
Client-Focused Solutions
NFP's experienced advisors will consider each individual client’s goals and budget to find the best possible products to meet their unique needs. We treat our client relationships as a partnership, creating strategic solutions based on the corporate strategy, employer-to-employer comparability, market trends in benefits and cost projections.
Product Independence
NFP leverages the strength of our preferred relationships with some of the leading carriers in the industry, giving us access to a wide range of products. We empower our advisors to offer the highest quality customized packages to suit each client’s needs. NFP will help you create a group benefits program that will give you a greater competitive advantage when it comes to attracting and retaining top talent.
Superior Client Service
We pride ourselves on providing excellent service to every NFP client.  And, with the strength and scale of our vast network, we’re able to provide you with preferred service levels. At NFP, collaboration is more than a value-add — it is our value. NFP provides sophisticated tools and technology so we can elevate you above the day-to-day challenges allowing you to work at the speed business demands. With decision, implementation, and ongoing support capabilities that include employee communication and enrollment, consulting services, compliance and regulatory support, and more — we act as an extension of your HR department, giving you everything you need to administer comprehensive benefits efficiently and effectively.
</t>
        </is>
      </c>
    </row>
    <row r="15" ht="15" customFormat="1" customHeight="1" s="861"/>
    <row r="16" ht="15" customFormat="1" customHeight="1" s="861"/>
    <row r="17" ht="15" customFormat="1" customHeight="1" s="861"/>
    <row r="18" ht="15" customFormat="1" customHeight="1" s="861"/>
    <row r="19" ht="15" customFormat="1" customHeight="1" s="861"/>
    <row r="20" ht="15" customFormat="1" customHeight="1" s="861"/>
    <row r="21" ht="15" customFormat="1" customHeight="1" s="861"/>
    <row r="22" ht="15" customFormat="1" customHeight="1" s="861"/>
    <row r="23" ht="15" customFormat="1" customHeight="1" s="861"/>
    <row r="24" ht="15" customFormat="1" customHeight="1" s="861"/>
    <row r="25" ht="15" customFormat="1" customHeight="1" s="861"/>
    <row r="26" ht="15" customFormat="1" customHeight="1" s="861"/>
    <row r="27" ht="15" customFormat="1" customHeight="1" s="861"/>
    <row r="28" ht="15" customFormat="1" customHeight="1" s="861"/>
    <row r="29" ht="15" customFormat="1" customHeight="1" s="861"/>
    <row r="30" ht="42.75" customFormat="1" customHeight="1" s="861"/>
    <row r="31" ht="15" customFormat="1" customHeight="1" s="861">
      <c r="A31" s="864" t="n"/>
      <c r="B31" s="864" t="n"/>
      <c r="C31" s="864" t="n"/>
      <c r="D31" s="864" t="n"/>
      <c r="E31" s="864" t="n"/>
      <c r="F31" s="864" t="n"/>
      <c r="G31" s="864" t="n"/>
      <c r="H31" s="864" t="n"/>
      <c r="I31" s="864" t="n"/>
      <c r="J31" s="864" t="n"/>
    </row>
    <row r="32" ht="15" customHeight="1" s="858">
      <c r="A32" s="863" t="inlineStr">
        <is>
          <t xml:space="preserve">Solutions for Businesses and Individuals:
NFP offers a variety of products and services to businesses and individuals.  For businesses, NFP offers comprehensive group benefit and retirement solutions with decision support through the planning, implementation and management stages of your benefits strategy. 
For individuals, NFP offers a variety of customizable insurance products to help protect your wealth, so you can provide for loved ones and create a lasting financial legacy.
</t>
        </is>
      </c>
    </row>
    <row r="33"/>
    <row r="34"/>
    <row r="35"/>
    <row r="36"/>
    <row r="37"/>
    <row r="38"/>
    <row r="39" ht="15" customHeight="1" s="858">
      <c r="A39" s="2" t="n"/>
      <c r="B39" s="2" t="n"/>
      <c r="C39" s="2" t="n"/>
      <c r="D39" s="2" t="n"/>
      <c r="E39" s="2" t="n"/>
      <c r="F39" s="2" t="n"/>
      <c r="G39" s="2" t="n"/>
      <c r="H39" s="2" t="n"/>
      <c r="I39" s="2" t="n"/>
      <c r="J39" s="2" t="n"/>
    </row>
    <row r="40">
      <c r="A40" s="864" t="n"/>
    </row>
  </sheetData>
  <mergeCells count="7">
    <mergeCell ref="A32:J38"/>
    <mergeCell ref="A40:J40"/>
    <mergeCell ref="A14:J30"/>
    <mergeCell ref="D2:F2"/>
    <mergeCell ref="G2:I2"/>
    <mergeCell ref="A2:C3"/>
    <mergeCell ref="A5:J12"/>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xml><?xml version="1.0" encoding="utf-8"?>
<worksheet xmlns="http://schemas.openxmlformats.org/spreadsheetml/2006/main">
  <sheetPr codeName="Sheet4">
    <tabColor rgb="FFFF0000"/>
    <outlinePr summaryBelow="1" summaryRight="1"/>
    <pageSetUpPr fitToPage="1"/>
  </sheetPr>
  <dimension ref="A1:K37"/>
  <sheetViews>
    <sheetView showGridLines="0" view="pageLayout" zoomScaleNormal="100" workbookViewId="0">
      <selection activeCell="H10" sqref="H10"/>
    </sheetView>
  </sheetViews>
  <sheetFormatPr baseColWidth="10" defaultColWidth="9.1640625" defaultRowHeight="15"/>
  <cols>
    <col width="13.5" customWidth="1" style="858" min="1" max="1"/>
    <col width="8.83203125" customWidth="1" style="858" min="3" max="3"/>
    <col width="5.33203125" customWidth="1" style="858" min="4" max="4"/>
    <col width="7.5" customWidth="1" style="858" min="7" max="7"/>
    <col width="9.1640625" customWidth="1" style="858" min="9" max="9"/>
    <col width="8.33203125" customWidth="1" style="858" min="10" max="10"/>
    <col width="0.1640625" customWidth="1" style="858" min="11" max="11"/>
    <col width="8.5" customWidth="1" style="858" min="12" max="12"/>
  </cols>
  <sheetData>
    <row r="1" ht="18.75" customHeight="1" s="858">
      <c r="K1" s="19" t="n"/>
    </row>
    <row r="2" ht="15" customFormat="1" customHeight="1" s="861">
      <c r="A2" s="862" t="inlineStr">
        <is>
          <t>Scope of Services</t>
        </is>
      </c>
      <c r="D2" s="1113" t="n"/>
      <c r="E2" s="1113" t="n"/>
      <c r="F2" s="1113" t="n"/>
      <c r="G2" s="1113" t="n"/>
      <c r="H2" s="1113" t="n"/>
      <c r="I2" s="1113" t="n"/>
      <c r="J2" s="1113" t="n"/>
    </row>
    <row r="3" ht="15" customFormat="1" customHeight="1" s="861">
      <c r="D3" s="1113" t="n"/>
      <c r="E3" s="1113" t="n"/>
      <c r="F3" s="1113" t="n"/>
      <c r="G3" s="1113" t="n"/>
      <c r="H3" s="1113" t="n"/>
      <c r="I3" s="1113" t="n"/>
      <c r="J3" s="1113" t="n"/>
    </row>
    <row r="4" ht="7.5" customFormat="1" customHeight="1" s="861">
      <c r="A4" s="1113" t="n"/>
      <c r="B4" s="1113" t="n"/>
      <c r="C4" s="1113" t="n"/>
      <c r="D4" s="1113" t="n"/>
      <c r="E4" s="1113" t="n"/>
      <c r="F4" s="1113" t="n"/>
      <c r="G4" s="1113" t="n"/>
      <c r="H4" s="1113" t="n"/>
      <c r="I4" s="1113" t="n"/>
      <c r="J4" s="1113" t="n"/>
    </row>
    <row r="5" ht="15" customFormat="1" customHeight="1" s="861">
      <c r="A5" s="1113" t="n"/>
      <c r="B5" s="1113" t="n"/>
      <c r="C5" s="1113" t="n"/>
      <c r="D5" s="1113" t="n"/>
      <c r="E5" s="1113" t="n"/>
      <c r="F5" s="1113" t="n"/>
      <c r="G5" s="1113" t="n"/>
      <c r="H5" s="1113" t="n"/>
      <c r="I5" s="1113" t="n"/>
      <c r="J5" s="1113" t="n"/>
    </row>
    <row r="6" ht="15" customFormat="1" customHeight="1" s="861">
      <c r="A6" s="276" t="inlineStr">
        <is>
          <t>Solutions for Employers</t>
        </is>
      </c>
      <c r="B6" s="167" t="n"/>
      <c r="C6" s="167" t="n"/>
      <c r="D6" s="167" t="n"/>
      <c r="E6" s="167" t="n"/>
      <c r="F6" s="167" t="n"/>
      <c r="G6" s="276" t="inlineStr">
        <is>
          <t>Solutions for Individuals</t>
        </is>
      </c>
      <c r="H6" s="167" t="n"/>
      <c r="I6" s="167" t="n"/>
      <c r="J6" s="1113" t="n"/>
    </row>
    <row r="7" ht="15" customFormat="1" customHeight="1" s="861">
      <c r="A7" s="167" t="n"/>
      <c r="B7" s="167" t="n"/>
      <c r="C7" s="167" t="n"/>
      <c r="D7" s="167" t="n"/>
      <c r="E7" s="167" t="n"/>
      <c r="F7" s="167" t="n"/>
      <c r="G7" s="167" t="n"/>
      <c r="H7" s="167" t="n"/>
      <c r="I7" s="167" t="n"/>
      <c r="J7" s="1113" t="n"/>
    </row>
    <row r="8">
      <c r="A8" s="277" t="inlineStr">
        <is>
          <t>·      Group Benefits solutions</t>
        </is>
      </c>
      <c r="G8" s="277" t="inlineStr">
        <is>
          <t>·      Health Insurance</t>
        </is>
      </c>
    </row>
    <row r="9" ht="15" customHeight="1" s="858">
      <c r="A9" s="277" t="inlineStr">
        <is>
          <t>·      Group Retirement solutions</t>
        </is>
      </c>
      <c r="B9" s="167" t="n"/>
      <c r="C9" s="167" t="n"/>
      <c r="D9" s="167" t="n"/>
      <c r="E9" s="167" t="n"/>
      <c r="F9" s="167" t="n"/>
      <c r="G9" s="277" t="inlineStr">
        <is>
          <t>·      Estate Planning/ Life Insurance</t>
        </is>
      </c>
      <c r="H9" s="167" t="n"/>
      <c r="I9" s="167" t="n"/>
      <c r="J9" s="1113" t="n"/>
    </row>
    <row r="10">
      <c r="A10" s="277" t="inlineStr">
        <is>
          <t>·      Commercial Lines, Property and Casualty Insurance</t>
        </is>
      </c>
      <c r="B10" s="167" t="n"/>
      <c r="C10" s="167" t="n"/>
      <c r="D10" s="167" t="n"/>
      <c r="E10" s="167" t="n"/>
      <c r="F10" s="167" t="n"/>
      <c r="G10" s="277" t="inlineStr">
        <is>
          <t>·      Travel Insurance</t>
        </is>
      </c>
      <c r="H10" s="167" t="n"/>
      <c r="I10" s="167" t="n"/>
      <c r="J10" s="1113" t="n"/>
    </row>
    <row r="11">
      <c r="A11" s="277" t="inlineStr">
        <is>
          <t>·      Wellness Programs</t>
        </is>
      </c>
      <c r="B11" s="167" t="n"/>
      <c r="C11" s="167" t="n"/>
      <c r="D11" s="167" t="n"/>
      <c r="E11" s="167" t="n"/>
      <c r="F11" s="167" t="n"/>
      <c r="G11" s="277" t="inlineStr">
        <is>
          <t>·      Critical Illness Insurance</t>
        </is>
      </c>
      <c r="H11" s="167" t="n"/>
      <c r="I11" s="167" t="n"/>
      <c r="J11" s="1113" t="n"/>
    </row>
    <row r="12">
      <c r="A12" s="277" t="inlineStr">
        <is>
          <t>·      HR Services</t>
        </is>
      </c>
      <c r="B12" s="167" t="n"/>
      <c r="C12" s="167" t="n"/>
      <c r="D12" s="167" t="n"/>
      <c r="E12" s="167" t="n"/>
      <c r="F12" s="167" t="n"/>
      <c r="G12" s="277" t="inlineStr">
        <is>
          <t>·      Wealth Management</t>
        </is>
      </c>
      <c r="H12" s="167" t="n"/>
      <c r="I12" s="167" t="n"/>
      <c r="J12" s="1113" t="n"/>
    </row>
    <row r="13">
      <c r="A13" s="277" t="inlineStr">
        <is>
          <t>·      Business Planning</t>
        </is>
      </c>
      <c r="B13" s="167" t="n"/>
      <c r="C13" s="167" t="n"/>
      <c r="D13" s="167" t="n"/>
      <c r="E13" s="167" t="n"/>
      <c r="F13" s="167" t="n"/>
      <c r="G13" s="277" t="inlineStr">
        <is>
          <t>·      Home &amp; Auto Insurance</t>
        </is>
      </c>
      <c r="H13" s="167" t="n"/>
      <c r="I13" s="167" t="n"/>
      <c r="J13" s="1113" t="n"/>
    </row>
    <row r="14">
      <c r="A14" s="1113" t="n"/>
      <c r="B14" s="1113" t="n"/>
      <c r="C14" s="1113" t="n"/>
      <c r="D14" s="1113" t="n"/>
      <c r="E14" s="1113" t="n"/>
      <c r="F14" s="1113" t="n"/>
      <c r="G14" s="1113" t="n"/>
      <c r="H14" s="1113" t="n"/>
      <c r="I14" s="1113" t="n"/>
      <c r="J14" s="1113" t="n"/>
    </row>
    <row r="15">
      <c r="A15" s="1113" t="n"/>
      <c r="B15" s="1113" t="n"/>
      <c r="C15" s="1113" t="n"/>
      <c r="D15" s="1113" t="n"/>
      <c r="E15" s="1113" t="n"/>
      <c r="F15" s="1113" t="n"/>
      <c r="G15" s="1113" t="n"/>
      <c r="H15" s="1113" t="n"/>
      <c r="I15" s="1113" t="n"/>
      <c r="J15" s="1113" t="n"/>
    </row>
    <row r="16" ht="15" customHeight="1" s="858">
      <c r="A16" s="276" t="inlineStr">
        <is>
          <t>Our proprietary decision support tools:</t>
        </is>
      </c>
      <c r="B16" s="2" t="n"/>
      <c r="C16" s="2" t="n"/>
      <c r="D16" s="2" t="n"/>
      <c r="E16" s="2" t="n"/>
      <c r="F16" s="2" t="n"/>
      <c r="G16" s="2" t="n"/>
      <c r="H16" s="2" t="n"/>
      <c r="I16" s="2" t="n"/>
      <c r="J16" s="2" t="n"/>
    </row>
    <row r="17" ht="15" customHeight="1" s="858">
      <c r="A17" s="1113" t="n"/>
      <c r="B17" s="1113" t="n"/>
      <c r="C17" s="1113" t="n"/>
      <c r="D17" s="1113" t="n"/>
      <c r="E17" s="1113" t="n"/>
      <c r="F17" s="1113" t="n"/>
      <c r="G17" s="1113" t="n"/>
      <c r="H17" s="1113" t="n"/>
      <c r="I17" s="1113" t="n"/>
      <c r="J17" s="1113" t="n"/>
    </row>
    <row r="18">
      <c r="A18" s="1113" t="n"/>
      <c r="B18" s="1113" t="n"/>
      <c r="C18" s="1113" t="n"/>
      <c r="D18" s="1113" t="n"/>
      <c r="E18" s="1113" t="n"/>
      <c r="F18" s="1113" t="n"/>
      <c r="G18" s="1113" t="n"/>
      <c r="H18" s="1113" t="n"/>
      <c r="I18" s="1113" t="n"/>
      <c r="J18" s="1113" t="n"/>
    </row>
    <row r="19">
      <c r="A19" s="21" t="n"/>
      <c r="B19" s="1113" t="n"/>
      <c r="C19" s="1113" t="n"/>
      <c r="D19" s="1113" t="n"/>
      <c r="E19" s="1113" t="n"/>
      <c r="F19" s="1113" t="n"/>
      <c r="G19" s="1113" t="n"/>
      <c r="H19" s="1113" t="n"/>
      <c r="I19" s="1113" t="n"/>
      <c r="J19" s="1113" t="n"/>
    </row>
    <row r="20">
      <c r="A20" s="1113" t="n"/>
      <c r="B20" s="1113" t="n"/>
      <c r="C20" s="1113" t="n"/>
      <c r="D20" s="1113" t="n"/>
      <c r="E20" s="1113" t="n"/>
      <c r="F20" s="1113" t="n"/>
      <c r="G20" s="1113" t="n"/>
      <c r="H20" s="1113" t="n"/>
      <c r="I20" s="1113" t="n"/>
      <c r="J20" s="1113" t="n"/>
    </row>
    <row r="21">
      <c r="A21" s="1113" t="n"/>
      <c r="B21" s="1113" t="n"/>
      <c r="C21" s="1113" t="n"/>
      <c r="D21" s="1113" t="n"/>
      <c r="E21" s="1113" t="n"/>
      <c r="F21" s="1113" t="n"/>
      <c r="G21" s="1113" t="n"/>
      <c r="H21" s="1113" t="n"/>
      <c r="I21" s="1113" t="n"/>
      <c r="J21" s="1113" t="n"/>
    </row>
    <row r="22">
      <c r="A22" s="1113" t="n"/>
      <c r="B22" s="1113" t="n"/>
      <c r="C22" s="167" t="n"/>
      <c r="D22" s="1113" t="n"/>
      <c r="E22" s="1113" t="n"/>
      <c r="F22" s="1113" t="n"/>
      <c r="G22" s="1113" t="n"/>
      <c r="H22" s="1113" t="n"/>
      <c r="I22" s="1113" t="n"/>
      <c r="J22" s="1113" t="n"/>
    </row>
    <row r="23">
      <c r="A23" s="1113" t="n"/>
      <c r="B23" s="1113" t="n"/>
      <c r="C23" s="1113" t="n"/>
      <c r="D23" s="1113" t="n"/>
      <c r="E23" s="1113" t="n"/>
      <c r="F23" s="1113" t="n"/>
      <c r="G23" s="1113" t="n"/>
      <c r="H23" s="1113" t="n"/>
      <c r="I23" s="1113" t="n"/>
      <c r="J23" s="1113" t="n"/>
    </row>
    <row r="24">
      <c r="A24" s="1113" t="n"/>
      <c r="B24" s="1113" t="n"/>
      <c r="C24" s="1113" t="n"/>
      <c r="D24" s="1113" t="n"/>
      <c r="E24" s="1113" t="n"/>
      <c r="F24" s="1113" t="n"/>
      <c r="G24" s="1113" t="n"/>
      <c r="H24" s="1113" t="n"/>
      <c r="I24" s="1113" t="n"/>
      <c r="J24" s="1113" t="n"/>
    </row>
    <row r="25">
      <c r="A25" s="1113" t="n"/>
      <c r="B25" s="1113" t="n"/>
      <c r="C25" s="1113" t="n"/>
      <c r="D25" s="1113" t="n"/>
      <c r="E25" s="1113" t="n"/>
      <c r="F25" s="1113" t="n"/>
      <c r="G25" s="1113" t="n"/>
      <c r="H25" s="1113" t="n"/>
      <c r="I25" s="1113" t="n"/>
      <c r="J25" s="1113" t="n"/>
    </row>
    <row r="26">
      <c r="A26" s="1113" t="n"/>
      <c r="B26" s="1113" t="n"/>
      <c r="C26" s="1113" t="n"/>
      <c r="D26" s="1113" t="n"/>
      <c r="E26" s="1113" t="n"/>
      <c r="F26" s="1113" t="n"/>
      <c r="G26" s="1113" t="n"/>
      <c r="H26" s="1113" t="n"/>
      <c r="I26" s="1113" t="n"/>
      <c r="J26" s="1113" t="n"/>
    </row>
    <row r="27">
      <c r="A27" s="1113" t="n"/>
      <c r="B27" s="1113" t="n"/>
      <c r="C27" s="1113" t="n"/>
      <c r="D27" s="1113" t="n"/>
      <c r="E27" s="1113" t="n"/>
      <c r="F27" s="1113" t="n"/>
      <c r="G27" s="1113" t="n"/>
      <c r="H27" s="1113" t="n"/>
      <c r="I27" s="1113" t="n"/>
      <c r="J27" s="1113" t="n"/>
    </row>
    <row r="28">
      <c r="A28" s="1113" t="n"/>
      <c r="B28" s="1113" t="n"/>
      <c r="C28" s="1113" t="n"/>
      <c r="D28" s="1113" t="n"/>
      <c r="E28" s="1113" t="n"/>
      <c r="F28" s="1113" t="n"/>
      <c r="G28" s="1113" t="n"/>
      <c r="H28" s="1113" t="n"/>
      <c r="I28" s="1113" t="n"/>
      <c r="J28" s="1113" t="n"/>
    </row>
    <row r="29">
      <c r="A29" s="1113" t="n"/>
      <c r="B29" s="1113" t="n"/>
      <c r="C29" s="1113" t="n"/>
      <c r="D29" s="1113" t="n"/>
      <c r="E29" s="1113" t="n"/>
      <c r="F29" s="1113" t="n"/>
      <c r="G29" s="1113" t="n"/>
      <c r="H29" s="1113" t="n"/>
      <c r="I29" s="1113" t="n"/>
      <c r="J29" s="1113" t="n"/>
    </row>
    <row r="30">
      <c r="A30" s="1113" t="n"/>
      <c r="B30" s="1113" t="n"/>
      <c r="C30" s="1113" t="n"/>
      <c r="D30" s="1113" t="n"/>
      <c r="E30" s="1113" t="n"/>
      <c r="F30" s="1113" t="n"/>
      <c r="G30" s="1113" t="n"/>
      <c r="H30" s="1113" t="n"/>
      <c r="I30" s="1113" t="n"/>
      <c r="J30" s="1113" t="n"/>
    </row>
    <row r="31">
      <c r="A31" s="1113" t="n"/>
      <c r="B31" s="1113" t="n"/>
      <c r="C31" s="1113" t="n"/>
      <c r="D31" s="1113" t="n"/>
      <c r="E31" s="1113" t="n"/>
      <c r="F31" s="1113" t="n"/>
      <c r="G31" s="1113" t="n"/>
      <c r="H31" s="1113" t="n"/>
      <c r="I31" s="1113" t="n"/>
      <c r="J31" s="1113" t="n"/>
    </row>
    <row r="32">
      <c r="A32" s="1113" t="n"/>
      <c r="B32" s="1113" t="n"/>
      <c r="C32" s="1113" t="n"/>
      <c r="D32" s="1113" t="n"/>
      <c r="E32" s="1113" t="n"/>
      <c r="F32" s="1113" t="n"/>
      <c r="G32" s="1113" t="n"/>
      <c r="H32" s="1113" t="n"/>
      <c r="I32" s="1113" t="n"/>
      <c r="J32" s="1113" t="n"/>
    </row>
    <row r="33">
      <c r="A33" s="1113" t="n"/>
      <c r="B33" s="1113" t="n"/>
      <c r="C33" s="1113" t="n"/>
      <c r="D33" s="1113" t="n"/>
      <c r="E33" s="1113" t="n"/>
      <c r="F33" s="1113" t="n"/>
      <c r="G33" s="1113" t="n"/>
      <c r="H33" s="1113" t="n"/>
      <c r="I33" s="1113" t="n"/>
      <c r="J33" s="1113" t="n"/>
    </row>
    <row r="34">
      <c r="A34" s="2" t="n"/>
      <c r="B34" s="2" t="n"/>
      <c r="C34" s="2" t="n"/>
      <c r="D34" s="2" t="n"/>
      <c r="E34" s="2" t="n"/>
      <c r="F34" s="2" t="n"/>
      <c r="G34" s="2" t="n"/>
      <c r="H34" s="2" t="n"/>
      <c r="I34" s="2" t="n"/>
      <c r="J34" s="2" t="n"/>
    </row>
    <row r="35">
      <c r="A35" s="2" t="n"/>
      <c r="B35" s="2" t="n"/>
      <c r="C35" s="2" t="n"/>
      <c r="D35" s="2" t="n"/>
      <c r="E35" s="2" t="n"/>
      <c r="F35" s="2" t="n"/>
      <c r="G35" s="2" t="n"/>
      <c r="H35" s="2" t="n"/>
      <c r="I35" s="2" t="n"/>
      <c r="J35" s="2" t="n"/>
    </row>
    <row r="36">
      <c r="A36" s="2" t="n"/>
      <c r="B36" s="2" t="n"/>
      <c r="C36" s="2" t="n"/>
      <c r="D36" s="2" t="n"/>
      <c r="E36" s="2" t="n"/>
      <c r="F36" s="2" t="n"/>
      <c r="G36" s="2" t="n"/>
      <c r="H36" s="2" t="n"/>
      <c r="I36" s="2" t="n"/>
      <c r="J36" s="2" t="n"/>
    </row>
    <row r="37">
      <c r="A37" s="2" t="n"/>
      <c r="B37" s="2" t="n"/>
      <c r="C37" s="2" t="n"/>
      <c r="D37" s="2" t="n"/>
      <c r="E37" s="2" t="n"/>
      <c r="F37" s="2" t="n"/>
      <c r="G37" s="2" t="n"/>
      <c r="H37" s="2" t="n"/>
      <c r="I37" s="2" t="n"/>
      <c r="J37" s="2" t="n"/>
    </row>
  </sheetData>
  <mergeCells count="1">
    <mergeCell ref="A2:C3"/>
  </mergeCells>
  <printOptions horizontalCentered="1"/>
  <pageMargins left="0.405092592592593" right="0.474537037037037" top="0.551181102362205" bottom="0.94488188976378" header="0.31496062992126" footer="0.31496062992126"/>
  <pageSetup orientation="portrait" scale="93"/>
  <headerFooter scaleWithDoc="0">
    <oddHeader>&amp;C&amp;G</oddHeader>
    <oddFooter>&amp;C&amp;G&amp;R&amp;P</oddFooter>
    <evenHeader/>
    <evenFooter/>
    <firstHeader/>
    <firstFooter/>
  </headerFooter>
</worksheet>
</file>

<file path=xl/worksheets/sheet7.xml><?xml version="1.0" encoding="utf-8"?>
<worksheet xmlns:r="http://schemas.openxmlformats.org/officeDocument/2006/relationships" xmlns="http://schemas.openxmlformats.org/spreadsheetml/2006/main">
  <sheetPr codeName="Sheet6">
    <tabColor rgb="FFFF0000"/>
    <outlinePr summaryBelow="1" summaryRight="1"/>
    <pageSetUpPr fitToPage="1"/>
  </sheetPr>
  <dimension ref="A2:G49"/>
  <sheetViews>
    <sheetView showGridLines="0" view="pageLayout" topLeftCell="A2" zoomScale="90" zoomScaleNormal="100" zoomScalePageLayoutView="90" workbookViewId="0">
      <selection activeCell="H4" sqref="H4"/>
    </sheetView>
  </sheetViews>
  <sheetFormatPr baseColWidth="10" defaultColWidth="8.83203125" defaultRowHeight="15"/>
  <cols>
    <col width="4.5" customWidth="1" style="858" min="1" max="1"/>
    <col width="18.5" customWidth="1" style="858" min="2" max="2"/>
    <col width="12.6640625" customWidth="1" style="858" min="3" max="3"/>
    <col width="12.5" customWidth="1" style="858" min="4" max="5"/>
    <col width="11.6640625" customWidth="1" style="858" min="6" max="6"/>
    <col width="14.83203125" customWidth="1" style="858" min="7" max="7"/>
    <col width="8" customWidth="1" style="858" min="8" max="8"/>
  </cols>
  <sheetData>
    <row r="1" ht="32.5" customHeight="1" s="858"/>
    <row r="2" ht="20.25" customFormat="1" customHeight="1" s="861">
      <c r="A2" s="892" t="inlineStr">
        <is>
          <t>Executive Summary</t>
        </is>
      </c>
      <c r="B2" s="23" t="n"/>
      <c r="C2" s="23" t="n"/>
      <c r="F2" s="1113" t="n"/>
      <c r="G2" s="1113" t="n"/>
    </row>
    <row r="3" ht="3" customFormat="1" customHeight="1" s="861">
      <c r="A3" s="23" t="n"/>
      <c r="B3" s="23" t="n"/>
      <c r="C3" s="23" t="n"/>
      <c r="F3" s="1113" t="n"/>
      <c r="G3" s="1113" t="n"/>
    </row>
    <row r="4" ht="36" customFormat="1" customHeight="1" s="861">
      <c r="A4" s="869">
        <f>"The " &amp; GroupName &amp; " Group Insurance benefits program, covered by " &amp; Carrier &amp; " is scheduled to renew on " &amp; RenewalMonth &amp; " 1, " &amp; RenewalYear &amp; "."</f>
        <v/>
      </c>
    </row>
    <row r="5" ht="8" customFormat="1" customHeight="1" s="861">
      <c r="A5" s="292" t="n"/>
      <c r="B5" s="167" t="n"/>
      <c r="C5" s="167" t="n"/>
      <c r="D5" s="2" t="n"/>
      <c r="F5" s="1113" t="n"/>
      <c r="G5" s="1113" t="n"/>
    </row>
    <row r="6" ht="15" customFormat="1" customHeight="1" s="861">
      <c r="A6" s="869" t="inlineStr">
        <is>
          <t>The following chart summarizes the current carrier proposed &amp; negotiated renewal results</t>
        </is>
      </c>
    </row>
    <row r="7" ht="15" customFormat="1" customHeight="1" s="861">
      <c r="A7" s="292" t="n"/>
      <c r="B7" s="2" t="n"/>
      <c r="C7" s="2" t="n"/>
      <c r="D7" s="2" t="n"/>
      <c r="F7" s="1113" t="n"/>
      <c r="G7" s="1113" t="n"/>
    </row>
    <row r="8" ht="15.75" customHeight="1" s="858">
      <c r="B8" s="171" t="n"/>
      <c r="C8" s="278" t="inlineStr">
        <is>
          <t>Current</t>
        </is>
      </c>
      <c r="D8" s="872" t="inlineStr">
        <is>
          <t>Proposed</t>
        </is>
      </c>
      <c r="E8" s="873" t="n"/>
      <c r="F8" s="874" t="inlineStr">
        <is>
          <t>Negotiated</t>
        </is>
      </c>
      <c r="G8" s="873" t="n"/>
    </row>
    <row r="9" ht="15.75" customHeight="1" s="858">
      <c r="B9" s="279" t="inlineStr">
        <is>
          <t>Benefit</t>
        </is>
      </c>
      <c r="C9" s="273" t="inlineStr">
        <is>
          <t>Premium</t>
        </is>
      </c>
      <c r="D9" s="273" t="inlineStr">
        <is>
          <t xml:space="preserve">Premium </t>
        </is>
      </c>
      <c r="E9" s="273" t="inlineStr">
        <is>
          <t>% Change</t>
        </is>
      </c>
      <c r="F9" s="274" t="inlineStr">
        <is>
          <t xml:space="preserve">Premium  </t>
        </is>
      </c>
      <c r="G9" s="273" t="inlineStr">
        <is>
          <t xml:space="preserve">% Change </t>
        </is>
      </c>
    </row>
    <row r="10" ht="15.75" customHeight="1" s="858">
      <c r="B10" s="380" t="inlineStr">
        <is>
          <t>Life</t>
        </is>
      </c>
      <c r="C10" s="269">
        <f>'Renewal Rates '!D12</f>
        <v/>
      </c>
      <c r="D10" s="269">
        <f>'Renewal Rates '!F12</f>
        <v/>
      </c>
      <c r="E10" s="1139">
        <f>D10/C10-1</f>
        <v/>
      </c>
      <c r="F10" s="269">
        <f>'Renewal Rates '!I12</f>
        <v/>
      </c>
      <c r="G10" s="1140">
        <f>F10/C10-1</f>
        <v/>
      </c>
    </row>
    <row r="11" ht="15.75" customHeight="1" s="858">
      <c r="B11" s="380" t="inlineStr">
        <is>
          <t>AD&amp;D</t>
        </is>
      </c>
      <c r="C11" s="269">
        <f>'Renewal Rates '!D19</f>
        <v/>
      </c>
      <c r="D11" s="269">
        <f>'Renewal Rates '!F19</f>
        <v/>
      </c>
      <c r="E11" s="1139">
        <f>D11/C11-1</f>
        <v/>
      </c>
      <c r="F11" s="269">
        <f>'Renewal Rates '!I19</f>
        <v/>
      </c>
      <c r="G11" s="1140">
        <f>F11/C11-1</f>
        <v/>
      </c>
    </row>
    <row r="12" ht="15.75" customHeight="1" s="858">
      <c r="B12" s="380" t="inlineStr">
        <is>
          <t>Dependent Life</t>
        </is>
      </c>
      <c r="C12" s="269">
        <f>'Renewal Rates '!D26</f>
        <v/>
      </c>
      <c r="D12" s="269">
        <f>'Renewal Rates '!F26</f>
        <v/>
      </c>
      <c r="E12" s="1139">
        <f>D12/C12-1</f>
        <v/>
      </c>
      <c r="F12" s="269">
        <f>'Renewal Rates '!I26</f>
        <v/>
      </c>
      <c r="G12" s="1140">
        <f>F12/C12-1</f>
        <v/>
      </c>
    </row>
    <row r="13" ht="15.75" customHeight="1" s="858">
      <c r="B13" s="380" t="inlineStr">
        <is>
          <t>LTD</t>
        </is>
      </c>
      <c r="C13" s="269">
        <f>'Renewal Rates '!D33</f>
        <v/>
      </c>
      <c r="D13" s="269">
        <f>'Renewal Rates '!F33</f>
        <v/>
      </c>
      <c r="E13" s="1139">
        <f>D13/C13-1</f>
        <v/>
      </c>
      <c r="F13" s="269">
        <f>'Renewal Rates '!I33</f>
        <v/>
      </c>
      <c r="G13" s="1140">
        <f>F13/C13-1</f>
        <v/>
      </c>
    </row>
    <row r="14" ht="15.75" customHeight="1" s="858">
      <c r="B14" s="380" t="inlineStr">
        <is>
          <t>Critical Illness</t>
        </is>
      </c>
      <c r="C14" s="269">
        <f>'Renewal Rates '!D40</f>
        <v/>
      </c>
      <c r="D14" s="269">
        <f>'Renewal Rates '!F40</f>
        <v/>
      </c>
      <c r="E14" s="1139">
        <f>D14/C14-1</f>
        <v/>
      </c>
      <c r="F14" s="269">
        <f>'Renewal Rates '!I40</f>
        <v/>
      </c>
      <c r="G14" s="1140">
        <f>F14/C14-1</f>
        <v/>
      </c>
    </row>
    <row r="15" ht="15.75" customHeight="1" s="858">
      <c r="B15" s="380" t="inlineStr">
        <is>
          <t>STD</t>
        </is>
      </c>
      <c r="C15" s="269">
        <f>'Renewal Rates '!D49</f>
        <v/>
      </c>
      <c r="D15" s="269">
        <f>'Renewal Rates '!F49</f>
        <v/>
      </c>
      <c r="E15" s="1139">
        <f>D15/C15-1</f>
        <v/>
      </c>
      <c r="F15" s="269">
        <f>'Renewal Rates '!I49</f>
        <v/>
      </c>
      <c r="G15" s="1140">
        <f>F15/C15-1</f>
        <v/>
      </c>
    </row>
    <row r="16" ht="15.75" customHeight="1" s="858">
      <c r="B16" s="380" t="inlineStr">
        <is>
          <t>Health</t>
        </is>
      </c>
      <c r="C16" s="269">
        <f>'Renewal Rates '!D66</f>
        <v/>
      </c>
      <c r="D16" s="269">
        <f>'Renewal Rates '!F66</f>
        <v/>
      </c>
      <c r="E16" s="1139">
        <f>D16/C16-1</f>
        <v/>
      </c>
      <c r="F16" s="269">
        <f>'Renewal Rates '!I66</f>
        <v/>
      </c>
      <c r="G16" s="1140">
        <f>F16/C16-1</f>
        <v/>
      </c>
    </row>
    <row r="17" ht="15.75" customHeight="1" s="858">
      <c r="B17" s="380" t="inlineStr">
        <is>
          <t>Drugs</t>
        </is>
      </c>
      <c r="C17" s="269">
        <f>'Renewal Rates '!D83</f>
        <v/>
      </c>
      <c r="D17" s="269">
        <f>'Renewal Rates '!F83</f>
        <v/>
      </c>
      <c r="E17" s="1139">
        <f>D17/C17-1</f>
        <v/>
      </c>
      <c r="F17" s="269">
        <f>'Renewal Rates '!I83</f>
        <v/>
      </c>
      <c r="G17" s="1140">
        <f>F17/C17-1</f>
        <v/>
      </c>
    </row>
    <row r="18" ht="15.75" customHeight="1" s="858">
      <c r="B18" s="380" t="inlineStr">
        <is>
          <t>Vision</t>
        </is>
      </c>
      <c r="C18" s="269">
        <f>'Renewal Rates '!D100</f>
        <v/>
      </c>
      <c r="D18" s="269">
        <f>'Renewal Rates '!F100</f>
        <v/>
      </c>
      <c r="E18" s="1139">
        <f>D18/C18-1</f>
        <v/>
      </c>
      <c r="F18" s="269">
        <f>'Renewal Rates '!I100</f>
        <v/>
      </c>
      <c r="G18" s="1140">
        <f>F18/C18-1</f>
        <v/>
      </c>
    </row>
    <row r="19" ht="15.75" customHeight="1" s="858">
      <c r="B19" s="380" t="inlineStr">
        <is>
          <t>Travel</t>
        </is>
      </c>
      <c r="C19" s="269">
        <f>'Renewal Rates '!D117</f>
        <v/>
      </c>
      <c r="D19" s="269">
        <f>'Renewal Rates '!F117</f>
        <v/>
      </c>
      <c r="E19" s="1139">
        <f>D19/C19-1</f>
        <v/>
      </c>
      <c r="F19" s="269">
        <f>'Renewal Rates '!I117</f>
        <v/>
      </c>
      <c r="G19" s="1140">
        <f>F19/C19-1</f>
        <v/>
      </c>
    </row>
    <row r="20" ht="15.75" customHeight="1" s="858">
      <c r="B20" s="380" t="inlineStr">
        <is>
          <t>Dental</t>
        </is>
      </c>
      <c r="C20" s="269">
        <f>'Renewal Rates '!D134</f>
        <v/>
      </c>
      <c r="D20" s="269">
        <f>'Renewal Rates '!F134</f>
        <v/>
      </c>
      <c r="E20" s="1139">
        <f>D20/C20-1</f>
        <v/>
      </c>
      <c r="F20" s="269">
        <f>'Renewal Rates '!I134</f>
        <v/>
      </c>
      <c r="G20" s="1140">
        <f>F20/C20-1</f>
        <v/>
      </c>
    </row>
    <row r="21" ht="15.75" customHeight="1" s="858">
      <c r="B21" s="380" t="inlineStr">
        <is>
          <t>GMA</t>
        </is>
      </c>
      <c r="C21" s="269">
        <f>'Renewal Rates '!D151</f>
        <v/>
      </c>
      <c r="D21" s="269">
        <f>'Renewal Rates '!F151</f>
        <v/>
      </c>
      <c r="E21" s="1139">
        <f>D21/C21-1</f>
        <v/>
      </c>
      <c r="F21" s="269">
        <f>'Renewal Rates '!I151</f>
        <v/>
      </c>
      <c r="G21" s="1140">
        <f>F21/C21-1</f>
        <v/>
      </c>
    </row>
    <row r="22" ht="15.75" customHeight="1" s="858">
      <c r="B22" s="380" t="inlineStr">
        <is>
          <t>EAP</t>
        </is>
      </c>
      <c r="C22" s="269">
        <f>'Renewal Rates '!D158</f>
        <v/>
      </c>
      <c r="D22" s="269">
        <f>'Renewal Rates '!F158</f>
        <v/>
      </c>
      <c r="E22" s="1139">
        <f>D22/C22-1</f>
        <v/>
      </c>
      <c r="F22" s="269">
        <f>'Renewal Rates '!I158</f>
        <v/>
      </c>
      <c r="G22" s="1140">
        <f>F22/C22-1</f>
        <v/>
      </c>
    </row>
    <row r="23" ht="15.75" customHeight="1" s="858">
      <c r="B23" s="287" t="inlineStr">
        <is>
          <t>Total Monthly</t>
        </is>
      </c>
      <c r="C23" s="288">
        <f>SUM(C10:C22)</f>
        <v/>
      </c>
      <c r="D23" s="288">
        <f>SUM(D10:D22)</f>
        <v/>
      </c>
      <c r="E23" s="1141">
        <f>D25/C24</f>
        <v/>
      </c>
      <c r="F23" s="288">
        <f>SUM(F10:F22)</f>
        <v/>
      </c>
      <c r="G23" s="1142">
        <f>F25/C24</f>
        <v/>
      </c>
    </row>
    <row r="24" ht="15.75" customHeight="1" s="858">
      <c r="B24" s="287" t="inlineStr">
        <is>
          <t>Total Annual</t>
        </is>
      </c>
      <c r="C24" s="288">
        <f>C23*12</f>
        <v/>
      </c>
      <c r="D24" s="288">
        <f>D23*12</f>
        <v/>
      </c>
      <c r="E24" s="1141" t="n"/>
      <c r="F24" s="288">
        <f>F23*12</f>
        <v/>
      </c>
      <c r="G24" s="1142" t="n"/>
    </row>
    <row r="25" ht="15" customHeight="1" s="858">
      <c r="B25" s="289" t="inlineStr">
        <is>
          <t>Annual Change</t>
        </is>
      </c>
      <c r="C25" s="290" t="n"/>
      <c r="D25" s="291">
        <f>D24-C24</f>
        <v/>
      </c>
      <c r="E25" s="1143" t="n"/>
      <c r="F25" s="291">
        <f>F24-C24</f>
        <v/>
      </c>
      <c r="G25" s="1144" t="n"/>
    </row>
    <row r="26" ht="9" customHeight="1" s="858">
      <c r="B26" s="432" t="n"/>
      <c r="C26" s="432" t="n"/>
      <c r="D26" s="432" t="n"/>
      <c r="E26" s="860" t="n"/>
      <c r="F26" s="29" t="n"/>
    </row>
    <row r="27" hidden="1" s="858">
      <c r="A27" s="276" t="inlineStr">
        <is>
          <t>Prior Year Renewal Recap</t>
        </is>
      </c>
      <c r="B27" s="276" t="n"/>
      <c r="D27" s="432" t="n"/>
      <c r="E27" s="432" t="n"/>
      <c r="F27" s="860" t="n"/>
    </row>
    <row r="28" hidden="1" ht="4.5" customHeight="1" s="858">
      <c r="A28" s="183" t="n"/>
      <c r="B28" s="183" t="n"/>
      <c r="D28" s="432" t="n"/>
      <c r="E28" s="432" t="n"/>
      <c r="F28" s="860" t="n"/>
    </row>
    <row r="29" hidden="1" ht="30" customHeight="1" s="858">
      <c r="A29" s="868" t="inlineStr">
        <is>
          <t>Was a marketing done? What was final negotiated position versus original requested. Any other important facts?</t>
        </is>
      </c>
    </row>
    <row r="30" hidden="1" ht="28.5" customHeight="1" s="858">
      <c r="A30" s="868" t="inlineStr">
        <is>
          <t xml:space="preserve">Last year the proposed rate adjustment was XX% overall. Through negotiations with the carrier, NFP was able to bring the overall rate adjustment down to XX%, for an annual savings of $XX. </t>
        </is>
      </c>
    </row>
    <row r="31">
      <c r="A31" s="276" t="inlineStr">
        <is>
          <t xml:space="preserve">Pooled Benefits </t>
        </is>
      </c>
      <c r="B31" s="183" t="n"/>
    </row>
    <row r="32" ht="6" customHeight="1" s="858">
      <c r="B32" s="183" t="n"/>
    </row>
    <row r="33" hidden="1" ht="30" customHeight="1" s="858">
      <c r="A33" s="72" t="inlineStr">
        <is>
          <t xml:space="preserve">·
</t>
        </is>
      </c>
      <c r="B33" s="867" t="e">
        <v>#DIV/0!</v>
      </c>
    </row>
    <row r="34" ht="30" customHeight="1" s="858">
      <c r="A34" s="173" t="inlineStr">
        <is>
          <t xml:space="preserve">·
</t>
        </is>
      </c>
      <c r="B34" s="866">
        <f>IF(G10^2+E10^2=0,("The  Life rate is scheduled to renew with a no change. "),IF(G10=E10,("The Life rate is scheduled to renew with a "&amp;IF(G10&lt;&gt;0,(TEXT((ABS(G10)),"0.0%")&amp;IF(G10&gt;0," increase. "," decrease. ")),"no change. ")),(("The Life rate is scheduled to renew with a "&amp;IF(G10&lt;&gt;0,(TEXT((ABS(G10)),"0.0%")&amp;IF(G10&gt;0," increase"," decrease")),"no change")&amp;" against the initial proposed "&amp;IF(E10&lt;&gt;0,(TEXT((ABS(E10)),"0.0%")&amp;IF(E10&gt;0," increase. "," decrease. ")),"no change. ")))))&amp;IF('Experience Summary'!E11&lt;&gt;0,"There has been " &amp; COUNT('Pooled Benefits '!G43:H46)-1 &amp; " open claim(s) over the current period.","There have been no claims over the current period.")</f>
        <v/>
      </c>
    </row>
    <row r="35" ht="30" customHeight="1" s="858">
      <c r="A35" s="173" t="inlineStr">
        <is>
          <t xml:space="preserve">·
</t>
        </is>
      </c>
      <c r="B35" s="866">
        <f>IF(G11^2+E11^2=0,("The  AD&amp;D rate is scheduled to renew with a no change. "),IF(G11=E11,("The AD&amp;D rate is scheduled to renew with a "&amp;IF(G11&lt;&gt;0,(TEXT((ABS(G11)),"0.0%")&amp;IF(G11&gt;0," increase. "," decrease. ")),"no change. ")),(("The AD&amp;D rate is scheduled to renew with a "&amp;IF(G11&lt;&gt;0,(TEXT((ABS(G11)),"0.0%")&amp;IF(G11&gt;0," increase"," decrease")),"no change")&amp;" against the initial proposed "&amp;IF(E11&lt;&gt;0,(TEXT((ABS(E11)),"0.0%")&amp;IF(E11&gt;0," increase. "," decrease. ")),"no change. ")))))&amp;IF('Experience Summary'!E12&lt;&gt;0,"There has been " &amp; COUNT('AD&amp;D Dep Life '!G9:H11)-1 &amp; " open claim(s) over the current period.","There have been no claims over the current period.")</f>
        <v/>
      </c>
    </row>
    <row r="36" ht="30" customHeight="1" s="858">
      <c r="A36" s="173" t="inlineStr">
        <is>
          <t xml:space="preserve">·
</t>
        </is>
      </c>
      <c r="B36" s="866">
        <f>IF(G12^2+E12^2=0,("The  Dependent Life rate is scheduled to renew with a no change. "),IF(G12=E12,("The Dependent Life rate is scheduled to renew with a "&amp;IF(G12&lt;&gt;0,(TEXT((ABS(G12)),"0.0%")&amp;IF(G12&gt;0," increase. "," decrease. ")),"no change. ")),(("The Dependent Life rate is scheduled to renew with a "&amp;IF(G12&lt;&gt;0,(TEXT((ABS(G12)),"0.0%")&amp;IF(G12&gt;0," increase"," decrease")),"no change")&amp;" against the initial proposed "&amp;IF(E12&lt;&gt;0,(TEXT((ABS(E12)),"0.0%")&amp;IF(E12&gt;0," increase. "," decrease. ")),"no change. ")))))&amp;IF('Experience Summary'!E13&lt;&gt;0,"There has been " &amp; COUNT('AD&amp;D Dep Life '!G27:H29)-1 &amp; " open claim(s) over the current period.","There have been no claims over the current period.")</f>
        <v/>
      </c>
    </row>
    <row r="37" ht="30" customHeight="1" s="858">
      <c r="A37" s="173" t="inlineStr">
        <is>
          <t xml:space="preserve">·
</t>
        </is>
      </c>
      <c r="B37" s="866">
        <f>IF(G13^2+E13^2=0,("The  LTD rate is scheduled to renew with a no change. "),IF(G13=E13,("The LTD rate is scheduled to renew with a "&amp;IF(G13&lt;&gt;0,(TEXT((ABS(G13)),"0.0%")&amp;IF(G13&gt;0," increase. "," decrease. ")),"no change. ")),(("The LTD rate is scheduled to renew with a "&amp;IF(G13&lt;&gt;0,(TEXT((ABS(G13)),"0.0%")&amp;IF(G13&gt;0," increase"," decrease")),"no change")&amp;" against the initial proposed "&amp;IF(E13&lt;&gt;0,(TEXT((ABS(E13)),"0.0%")&amp;IF(E13&gt;0," increase. "," decrease. ")),"no change. ")))))&amp;IF('Experience Summary'!E14&lt;&gt;0,"There has been " &amp; COUNT('Long Term Disability'!E42:F43)-1 &amp; " open claim(s) over the current period.","There have been no claims over the current period.")</f>
        <v/>
      </c>
    </row>
    <row r="38" ht="30" customHeight="1" s="858">
      <c r="A38" s="173" t="inlineStr">
        <is>
          <t xml:space="preserve">·
</t>
        </is>
      </c>
      <c r="B38" s="871">
        <f>IF(G14^2+E14^2=0,("The Critical Illness rate is scheduled to renew with a no change. "),IF(G14=E14,("The Critical Illness rate is scheduled to renew with a "&amp;IF(G14&lt;&gt;0,(TEXT((ABS(G14)),"0.0%")&amp;IF(G14&gt;0," increase. "," decrease. ")),"no change. ")),(("The Critical Illness rate is scheduled to renew with a "&amp;IF(G14&lt;&gt;0,(TEXT((ABS(G14)),"0.0%")&amp;IF(G14&gt;0," increase"," decrease")),"no change")&amp;" against the initial proposed "&amp;IF(E14&lt;&gt;0,(TEXT((ABS(E14)),"0.0%")&amp;IF(E14&gt;0," increase. "," decrease. ")),"no change. ")))))&amp;IF('Experience Summary'!E15&lt;&gt;0,"There has been " &amp; COUNT('Long Term Disability'!E43:F44)-1 &amp; " open claim(s) over the current period.","There have been no claims over the current period.")</f>
        <v/>
      </c>
    </row>
    <row r="39" ht="14.25" customHeight="1" s="858">
      <c r="A39" s="276" t="inlineStr">
        <is>
          <t>Experience Rated Benefits</t>
        </is>
      </c>
      <c r="B39" s="72" t="n"/>
      <c r="C39" s="867" t="n"/>
      <c r="D39" s="867" t="n"/>
      <c r="E39" s="867" t="n"/>
      <c r="F39" s="867" t="n"/>
      <c r="G39" s="867" t="n"/>
    </row>
    <row r="40" ht="6" customHeight="1" s="858">
      <c r="A40" s="183" t="n"/>
      <c r="B40" s="72" t="n"/>
      <c r="C40" s="867" t="n"/>
      <c r="D40" s="867" t="n"/>
      <c r="E40" s="867" t="n"/>
      <c r="F40" s="867" t="n"/>
      <c r="G40" s="867" t="n"/>
    </row>
    <row r="41" ht="30" customHeight="1" s="858">
      <c r="A41" s="72" t="inlineStr">
        <is>
          <t xml:space="preserve">·
</t>
        </is>
      </c>
      <c r="B41" s="866">
        <f>IF(G15^2+E15^2=0,("The  STD rate is scheduled to renew with a no change. "),IF(G15=E15,("The STD rate is scheduled to renew with a "&amp;IF(G15&lt;&gt;0,(TEXT((ABS(G15)),"0.0%")&amp;IF(G15&gt;0," increase. "," decrease. ")),"no change. ")),(("The STD rate is scheduled to renew with a "&amp;IF(G15&lt;&gt;0,(TEXT((ABS(G15)),"0.0%")&amp;IF(G15&gt;0," increase"," decrease")),"no change")&amp;" against the initial proposed "&amp;IF(E15&lt;&gt;0,(TEXT((ABS(E15)),"0.0%")&amp;IF(E15&gt;0," increase. "," decrease. ")),"no change. ")))))&amp;" The benefit is trending at a " &amp;TEXT('Experience Summary'!F19, "0.0%") &amp;" incurred loss ratio over the current period."</f>
        <v/>
      </c>
    </row>
    <row r="42" ht="30" customHeight="1" s="858">
      <c r="A42" s="72" t="inlineStr">
        <is>
          <t xml:space="preserve">·
</t>
        </is>
      </c>
      <c r="B42" s="866">
        <f>IF(G16^2+E16^2=0,("The Health rate is scheduled to renew with a no change."),IF(G16=E16,("The Health rate is scheduled to renew with a "&amp;IF(G16&lt;&gt;0,(TEXT((ABS(G16)),"0.0%")&amp;IF(G16&gt;0," increase."," decrease.")),"no change.")),(("The Health rate is scheduled to renew with a "&amp;IF(G16&lt;&gt;0,(TEXT((ABS(G16)),"0.0%")&amp;IF(G16&gt;0," increase"," decrease")),"no change")&amp;" against the initial proposed "&amp;IF(E16&lt;&gt;0,(TEXT((ABS(E16)),"0.0%")&amp;IF(E16&gt;0," increase."," decrease.")),"no change.")))))&amp;" The benefit is trending at a " &amp;TEXT('Experience Summary'!F21, "0.0%") &amp;" incurred loss ratio over the current period."</f>
        <v/>
      </c>
    </row>
    <row r="43" ht="30" customHeight="1" s="858">
      <c r="A43" s="72" t="inlineStr">
        <is>
          <t xml:space="preserve">·
</t>
        </is>
      </c>
      <c r="B43" s="866">
        <f>IF(G17^2+E17^2=0,("The Drug rate is scheduled to renew with a no change."),IF(G17=E17,("The Drug rate is scheduled to renew with a "&amp;IF(G17&lt;&gt;0,(TEXT((ABS(G17)),"0.0%")&amp;IF(G17&gt;0," increase."," decrease.")),"no change.")),(("The Drug rate is scheduled to renew with a "&amp;IF(G17&lt;&gt;0,(TEXT((ABS(G17)),"0.0%")&amp;IF(G17&gt;0," increase"," decrease")),"no change")&amp;" against the initial proposed "&amp;IF(E17&lt;&gt;0,(TEXT((ABS(E17)),"0.0%")&amp;IF(E17&gt;0," increase."," decrease.")),"no change.")))))&amp;" The benefit is trending at a " &amp;TEXT('Experience Summary'!F22, "0.0%") &amp;" incurred loss ratio over the current period."</f>
        <v/>
      </c>
    </row>
    <row r="44" ht="30" customHeight="1" s="858">
      <c r="A44" s="72" t="inlineStr">
        <is>
          <t xml:space="preserve">·
</t>
        </is>
      </c>
      <c r="B44" s="866">
        <f>IF(G18^2+E18^2=0,("The Vision rate is scheduled to renew with a no change."),IF(G18=E18,("The Vision rate is scheduled to renew with a "&amp;IF(G18&lt;&gt;0,(TEXT((ABS(G18)),"0.0%")&amp;IF(G18&gt;0," increase."," decrease.")),"no change.")),(("The Vision rate is scheduled to renew with a "&amp;IF(G18&lt;&gt;0,(TEXT((ABS(G18)),"0.0%")&amp;IF(G18&gt;0," increase"," decrease")),"no change")&amp;" against the initial proposed "&amp;IF(E18&lt;&gt;0,(TEXT((ABS(E18)),"0.0%")&amp;IF(E18&gt;0," increase."," decrease.")),"no change.")))))&amp;" The benefit is trending at a " &amp;TEXT('Experience Summary'!F23, "0.0%") &amp;" incurred loss ratio over the current period."</f>
        <v/>
      </c>
    </row>
    <row r="45" ht="30" customHeight="1" s="858">
      <c r="A45" s="72" t="inlineStr">
        <is>
          <t xml:space="preserve">·
</t>
        </is>
      </c>
      <c r="B45" s="866">
        <f>IF(G20^2+E20^2=0,("The Dental rate is scheduled to renew with a no change."),IF(G20=E20,("The Dental rate is scheduled to renew with a "&amp;IF(G20&lt;&gt;0,(TEXT((ABS(G20)),"0.0%")&amp;IF(G20&gt;0," increase."," decrease.")),"no change.")),(("The Dental rate is scheduled to renew with a "&amp;IF(G20&lt;&gt;0,(TEXT((ABS(G20)),"0.0%")&amp;IF(G20&gt;0," increase"," decrease")),"no change")&amp;" against the initial proposed "&amp;IF(E20&lt;&gt;0,(TEXT((ABS(E20)),"0.0%")&amp;IF(E20&gt;0," increase."," decrease.")),"no change.")))))&amp;" The benefit is trending at a " &amp;TEXT('Experience Summary'!F24, "0.0%") &amp;" incurred loss ratio over the current period."</f>
        <v/>
      </c>
    </row>
    <row r="46" ht="15" customHeight="1" s="858">
      <c r="A46" s="72" t="inlineStr">
        <is>
          <t xml:space="preserve">·
</t>
        </is>
      </c>
      <c r="B46" s="870">
        <f>"Over the last year the carrier's EHC trend was "&amp;'Extended Health Care (EHC)'!B18*100&amp;"%."</f>
        <v/>
      </c>
    </row>
    <row r="47" ht="15" customHeight="1" s="858">
      <c r="A47" s="72" t="inlineStr">
        <is>
          <t xml:space="preserve">·
</t>
        </is>
      </c>
      <c r="B47" s="870">
        <f>"Over the last year the carrier's Dental trend was "&amp;'Dental Care'!B15*100&amp;"%."</f>
        <v/>
      </c>
    </row>
    <row r="48" ht="15" customHeight="1" s="858">
      <c r="A48" s="72" t="inlineStr">
        <is>
          <t xml:space="preserve">·
</t>
        </is>
      </c>
      <c r="B48" s="870">
        <f>"Over the last "&amp;COUNT('Trend Review'!F6:F10,1)&amp;" year(s), your own EHC trend is "&amp;TEXT('Extended Health Care (EHC)'!B19*100,"0.0")&amp;"% compared to the carrier's trend of "&amp;'Extended Health Care (EHC)'!B18*100&amp;"%."</f>
        <v/>
      </c>
    </row>
    <row r="49" ht="15" customHeight="1" s="858">
      <c r="A49" s="72" t="inlineStr">
        <is>
          <t xml:space="preserve">·
</t>
        </is>
      </c>
      <c r="B49" s="870">
        <f>"Over the last "&amp;COUNT('Trend Review'!F14:F18,1)&amp;" year(s), your own Dental trend is "&amp;TEXT('Dental Care'!B16:C16*100,"0.0")&amp;"% compared to the carrier's trend of "&amp;'Dental Care'!B15:C15*100&amp;"%."</f>
        <v/>
      </c>
    </row>
  </sheetData>
  <mergeCells count="21">
    <mergeCell ref="A4:G4"/>
    <mergeCell ref="A6:G6"/>
    <mergeCell ref="B49:G49"/>
    <mergeCell ref="B48:G48"/>
    <mergeCell ref="B45:G45"/>
    <mergeCell ref="B42:G42"/>
    <mergeCell ref="B41:G41"/>
    <mergeCell ref="B46:G46"/>
    <mergeCell ref="B47:G47"/>
    <mergeCell ref="A29:G29"/>
    <mergeCell ref="B38:G38"/>
    <mergeCell ref="B44:G44"/>
    <mergeCell ref="B43:G43"/>
    <mergeCell ref="D8:E8"/>
    <mergeCell ref="F8:G8"/>
    <mergeCell ref="B37:G37"/>
    <mergeCell ref="B36:G36"/>
    <mergeCell ref="B35:G35"/>
    <mergeCell ref="B34:G34"/>
    <mergeCell ref="B33:G33"/>
    <mergeCell ref="A30:G30"/>
  </mergeCells>
  <pageMargins left="0.405" right="0.474537037037037" top="0.551181102362205" bottom="0.94488188976378" header="0.31496062992126" footer="0.31496062992126"/>
  <pageSetup orientation="portrait" scale="82"/>
  <headerFooter scaleWithDoc="0">
    <oddHeader>&amp;C&amp;G</oddHeader>
    <oddFooter>&amp;C&amp;G&amp;R&amp;P</oddFooter>
    <evenHeader/>
    <evenFooter/>
    <firstHeader/>
    <firstFooter/>
  </headerFooter>
  <tableParts count="1">
    <tablePart r:id="rId1"/>
  </tableParts>
</worksheet>
</file>

<file path=xl/worksheets/sheet8.xml><?xml version="1.0" encoding="utf-8"?>
<worksheet xmlns:r="http://schemas.openxmlformats.org/officeDocument/2006/relationships" xmlns="http://schemas.openxmlformats.org/spreadsheetml/2006/main">
  <sheetPr codeName="Sheet14">
    <tabColor rgb="FF7030A0"/>
    <outlinePr summaryBelow="1" summaryRight="1"/>
    <pageSetUpPr fitToPage="1"/>
  </sheetPr>
  <dimension ref="A2:K44"/>
  <sheetViews>
    <sheetView showGridLines="0" view="pageLayout" zoomScale="90" zoomScaleNormal="100" zoomScalePageLayoutView="90" workbookViewId="0">
      <selection activeCell="H10" sqref="H10"/>
    </sheetView>
  </sheetViews>
  <sheetFormatPr baseColWidth="10" defaultColWidth="9.1640625" defaultRowHeight="14"/>
  <cols>
    <col width="2.5" customWidth="1" style="875" min="1" max="1"/>
    <col width="17" customWidth="1" style="875" min="2" max="2"/>
    <col width="14.5" customWidth="1" style="875" min="3" max="3"/>
    <col width="12.5" customWidth="1" style="875" min="4" max="4"/>
    <col width="13.33203125" bestFit="1" customWidth="1" style="875" min="5" max="5"/>
    <col width="14.5" customWidth="1" style="875" min="6" max="6"/>
    <col width="12.5" customWidth="1" style="875" min="7" max="7"/>
    <col width="6.6640625" customWidth="1" style="875" min="8" max="8"/>
    <col width="19.5" customWidth="1" style="875" min="9" max="9"/>
    <col width="9.1640625" customWidth="1" style="875" min="10" max="10"/>
    <col width="9.1640625" customWidth="1" style="875" min="11" max="16384"/>
  </cols>
  <sheetData>
    <row r="1" ht="22.5" customHeight="1" s="858"/>
    <row r="2" ht="20.25" customFormat="1" customHeight="1" s="861">
      <c r="A2" s="862" t="inlineStr">
        <is>
          <t>Executive Summary</t>
        </is>
      </c>
      <c r="F2" s="1113" t="n"/>
      <c r="G2" s="1113" t="n"/>
      <c r="H2" s="1113" t="n"/>
      <c r="I2" s="1113" t="n"/>
      <c r="J2" s="875" t="n"/>
      <c r="K2" s="875" t="n"/>
    </row>
    <row r="3" ht="8.25" customFormat="1" customHeight="1" s="861">
      <c r="F3" s="1113" t="n"/>
      <c r="G3" s="1113" t="n"/>
      <c r="H3" s="1113" t="n"/>
      <c r="I3" s="1113" t="n"/>
      <c r="J3" s="875" t="n"/>
      <c r="K3" s="875" t="n"/>
    </row>
    <row r="4" ht="28.5" customFormat="1" customHeight="1" s="861">
      <c r="A4" s="869">
        <f>"The " &amp; GroupName &amp; " Group Insurance benefits program, covered by " &amp; Carrier &amp; " is scheduled to renew on " &amp; RenewalMonth &amp; " 1, " &amp; RenewalYear &amp; "."</f>
        <v/>
      </c>
      <c r="H4" s="1113" t="n"/>
      <c r="I4" s="1113" t="n"/>
      <c r="J4" s="875" t="n"/>
      <c r="K4" s="875" t="n"/>
    </row>
    <row r="5" ht="8.5" customFormat="1" customHeight="1" s="861">
      <c r="A5" s="292" t="n"/>
      <c r="B5" s="167" t="n"/>
      <c r="C5" s="167" t="n"/>
      <c r="D5" s="2" t="n"/>
      <c r="F5" s="1113" t="n"/>
      <c r="G5" s="1113" t="n"/>
      <c r="H5" s="1113" t="n"/>
      <c r="I5" s="1113" t="n"/>
      <c r="J5" s="875" t="n"/>
      <c r="K5" s="875" t="n"/>
    </row>
    <row r="6" ht="15" customFormat="1" customHeight="1" s="861">
      <c r="A6" s="869" t="inlineStr">
        <is>
          <t>The following chart summarizes the current carrier proposed &amp; negotiated renewal results</t>
        </is>
      </c>
      <c r="H6" s="1113" t="n"/>
      <c r="I6" s="1113" t="n"/>
      <c r="J6" s="875" t="n"/>
      <c r="K6" s="875" t="n"/>
    </row>
    <row r="7" ht="15" customFormat="1" customHeight="1" s="861">
      <c r="A7" s="292" t="n"/>
      <c r="B7" s="2" t="n"/>
      <c r="C7" s="2" t="n"/>
      <c r="D7" s="2" t="n"/>
      <c r="F7" s="1113" t="n"/>
      <c r="G7" s="1113" t="n"/>
      <c r="H7" s="1113" t="n"/>
      <c r="I7" s="1113" t="n"/>
      <c r="J7" s="875" t="n"/>
      <c r="K7" s="875" t="n"/>
    </row>
    <row r="8" ht="15.75" customHeight="1" s="858">
      <c r="B8" s="171" t="n"/>
      <c r="C8" s="508" t="inlineStr">
        <is>
          <t>Current</t>
        </is>
      </c>
      <c r="D8" s="876" t="inlineStr">
        <is>
          <t>Proposed</t>
        </is>
      </c>
      <c r="E8" s="877" t="n"/>
      <c r="F8" s="878" t="inlineStr">
        <is>
          <t>Negotiated</t>
        </is>
      </c>
      <c r="G8" s="877" t="n"/>
    </row>
    <row r="9" ht="15.75" customHeight="1" s="858">
      <c r="B9" s="280" t="inlineStr">
        <is>
          <t>Benefit</t>
        </is>
      </c>
      <c r="C9" s="273" t="inlineStr">
        <is>
          <t>Premium</t>
        </is>
      </c>
      <c r="D9" s="273" t="inlineStr">
        <is>
          <t xml:space="preserve">Premium </t>
        </is>
      </c>
      <c r="E9" s="273" t="inlineStr">
        <is>
          <t>% Change</t>
        </is>
      </c>
      <c r="F9" s="273" t="inlineStr">
        <is>
          <t xml:space="preserve">Premium  </t>
        </is>
      </c>
      <c r="G9" s="273" t="inlineStr">
        <is>
          <t xml:space="preserve">% Change </t>
        </is>
      </c>
    </row>
    <row r="10" ht="15.75" customHeight="1" s="858">
      <c r="B10" s="380" t="inlineStr">
        <is>
          <t xml:space="preserve"> Life</t>
        </is>
      </c>
      <c r="C10" s="269">
        <f>'Renewal Rates '!D12</f>
        <v/>
      </c>
      <c r="D10" s="269">
        <f>'Renewal Rates '!F12</f>
        <v/>
      </c>
      <c r="E10" s="1139">
        <f>D10/C10-1</f>
        <v/>
      </c>
      <c r="F10" s="269">
        <f>'Renewal Rates '!I12</f>
        <v/>
      </c>
      <c r="G10" s="1140">
        <f>F10/C10-1</f>
        <v/>
      </c>
    </row>
    <row r="11" ht="15.75" customHeight="1" s="858">
      <c r="B11" s="380" t="inlineStr">
        <is>
          <t>AD&amp;D</t>
        </is>
      </c>
      <c r="C11" s="269">
        <f>'Renewal Rates '!D19</f>
        <v/>
      </c>
      <c r="D11" s="269">
        <f>'Renewal Rates '!F19</f>
        <v/>
      </c>
      <c r="E11" s="1139">
        <f>D11/C11-1</f>
        <v/>
      </c>
      <c r="F11" s="269">
        <f>'Renewal Rates '!I19</f>
        <v/>
      </c>
      <c r="G11" s="1140">
        <f>F11/C11-1</f>
        <v/>
      </c>
    </row>
    <row r="12" ht="15.75" customHeight="1" s="858">
      <c r="B12" s="380" t="inlineStr">
        <is>
          <t>Dependent Life</t>
        </is>
      </c>
      <c r="C12" s="269">
        <f>'Renewal Rates '!D26</f>
        <v/>
      </c>
      <c r="D12" s="269">
        <f>'Renewal Rates '!F26</f>
        <v/>
      </c>
      <c r="E12" s="1139">
        <f>D12/C12-1</f>
        <v/>
      </c>
      <c r="F12" s="269">
        <f>'Renewal Rates '!I26</f>
        <v/>
      </c>
      <c r="G12" s="1140">
        <f>F12/C12-1</f>
        <v/>
      </c>
    </row>
    <row r="13" ht="15.75" customHeight="1" s="858">
      <c r="B13" s="380" t="inlineStr">
        <is>
          <t>LTD</t>
        </is>
      </c>
      <c r="C13" s="269">
        <f>'Renewal Rates '!D33</f>
        <v/>
      </c>
      <c r="D13" s="269">
        <f>'Renewal Rates '!F33</f>
        <v/>
      </c>
      <c r="E13" s="1139">
        <f>D13/C13-1</f>
        <v/>
      </c>
      <c r="F13" s="269">
        <f>'Renewal Rates '!I33</f>
        <v/>
      </c>
      <c r="G13" s="1140">
        <f>F13/C13-1</f>
        <v/>
      </c>
    </row>
    <row r="14" ht="15.75" customHeight="1" s="858">
      <c r="B14" s="380" t="inlineStr">
        <is>
          <t>STD</t>
        </is>
      </c>
      <c r="C14" s="269">
        <f>'Renewal Rates '!D49</f>
        <v/>
      </c>
      <c r="D14" s="269">
        <f>'Renewal Rates '!F49</f>
        <v/>
      </c>
      <c r="E14" s="1139">
        <f>D14/C14-1</f>
        <v/>
      </c>
      <c r="F14" s="269">
        <f>'Renewal Rates '!I49</f>
        <v/>
      </c>
      <c r="G14" s="1140">
        <f>F14/C14-1</f>
        <v/>
      </c>
    </row>
    <row r="15" ht="15.75" customHeight="1" s="858">
      <c r="B15" s="287" t="inlineStr">
        <is>
          <t>Total Monthly</t>
        </is>
      </c>
      <c r="C15" s="288">
        <f>SUM(C10:C14)</f>
        <v/>
      </c>
      <c r="D15" s="288">
        <f>SUM(D10:D14)</f>
        <v/>
      </c>
      <c r="E15" s="1141">
        <f>D15/C15-1</f>
        <v/>
      </c>
      <c r="F15" s="288">
        <f>SUM(F10:F14)</f>
        <v/>
      </c>
      <c r="G15" s="1142">
        <f>F15/C15-1</f>
        <v/>
      </c>
    </row>
    <row r="16" ht="15.75" customHeight="1" s="858">
      <c r="B16" s="287" t="inlineStr">
        <is>
          <t>Total Annual</t>
        </is>
      </c>
      <c r="C16" s="288">
        <f>C15*12</f>
        <v/>
      </c>
      <c r="D16" s="288">
        <f>D15*12</f>
        <v/>
      </c>
      <c r="E16" s="1141" t="n"/>
      <c r="F16" s="288">
        <f>F15*12</f>
        <v/>
      </c>
      <c r="G16" s="1142" t="n"/>
    </row>
    <row r="17" ht="15.75" customHeight="1" s="858">
      <c r="B17" s="380" t="inlineStr">
        <is>
          <t>Claims</t>
        </is>
      </c>
      <c r="C17" s="269">
        <f>'ASO Projections '!B22</f>
        <v/>
      </c>
      <c r="D17" s="269">
        <f>'ASO Projections '!C22</f>
        <v/>
      </c>
      <c r="E17" s="1139">
        <f>D17/C17-1</f>
        <v/>
      </c>
      <c r="F17" s="269">
        <f>'ASO Projections '!D22</f>
        <v/>
      </c>
      <c r="G17" s="1140">
        <f>F17/C17-1</f>
        <v/>
      </c>
    </row>
    <row r="18" ht="15.75" customHeight="1" s="858">
      <c r="B18" s="380" t="inlineStr">
        <is>
          <t>Expenses</t>
        </is>
      </c>
      <c r="C18" s="269">
        <f>'ASO Projections '!B33-'ASO Projections '!B31</f>
        <v/>
      </c>
      <c r="D18" s="269">
        <f>'ASO Projections '!C33-'ASO Projections '!C31</f>
        <v/>
      </c>
      <c r="E18" s="1139">
        <f>D18/C18-1</f>
        <v/>
      </c>
      <c r="F18" s="269">
        <f>'ASO Projections '!D33-'ASO Projections '!D31</f>
        <v/>
      </c>
      <c r="G18" s="1140">
        <f>F18/C18-1</f>
        <v/>
      </c>
    </row>
    <row r="19" ht="15.75" customHeight="1" s="858">
      <c r="B19" s="380" t="inlineStr">
        <is>
          <t>Pool Charge</t>
        </is>
      </c>
      <c r="C19" s="269">
        <f>'ASO Projections '!B31</f>
        <v/>
      </c>
      <c r="D19" s="269">
        <f>'ASO Projections '!C31</f>
        <v/>
      </c>
      <c r="E19" s="1139">
        <f>D19/C19-1</f>
        <v/>
      </c>
      <c r="F19" s="269">
        <f>'ASO Projections '!D31</f>
        <v/>
      </c>
      <c r="G19" s="1140">
        <f>F19/C19-1</f>
        <v/>
      </c>
    </row>
    <row r="20" hidden="1" ht="15.75" customHeight="1" s="858">
      <c r="B20" s="281" t="inlineStr">
        <is>
          <t>Total ASO Monthly</t>
        </is>
      </c>
      <c r="C20" s="1145">
        <f>SUM(C17:C19)/12</f>
        <v/>
      </c>
      <c r="D20" s="1145">
        <f>SUM(D17:D19)/12</f>
        <v/>
      </c>
      <c r="E20" s="1146" t="n"/>
      <c r="F20" s="1145">
        <f>SUM(F17:F19)/12</f>
        <v/>
      </c>
      <c r="G20" s="1147" t="n"/>
    </row>
    <row r="21" ht="15.75" customHeight="1" s="858">
      <c r="B21" s="287" t="inlineStr">
        <is>
          <t>Total ASO</t>
        </is>
      </c>
      <c r="C21" s="288">
        <f>SUM(C17:C19)</f>
        <v/>
      </c>
      <c r="D21" s="288">
        <f>SUM(D17:D19)</f>
        <v/>
      </c>
      <c r="E21" s="506">
        <f>(D21-C21)/C21</f>
        <v/>
      </c>
      <c r="F21" s="288">
        <f>SUM(F17:F19)</f>
        <v/>
      </c>
      <c r="G21" s="507">
        <f>(F21-C21)/C21</f>
        <v/>
      </c>
    </row>
    <row r="22" ht="15.75" customHeight="1" s="858">
      <c r="B22" s="287" t="inlineStr">
        <is>
          <t>Total Annual</t>
        </is>
      </c>
      <c r="C22" s="288">
        <f>C21+C16</f>
        <v/>
      </c>
      <c r="D22" s="288">
        <f>D21+D16</f>
        <v/>
      </c>
      <c r="E22" s="1141">
        <f>D23/C22</f>
        <v/>
      </c>
      <c r="F22" s="288">
        <f>F21+F16</f>
        <v/>
      </c>
      <c r="G22" s="1142">
        <f>F23/C22</f>
        <v/>
      </c>
    </row>
    <row r="23" ht="15" customHeight="1" s="858">
      <c r="B23" s="289" t="inlineStr">
        <is>
          <t>Annual Change</t>
        </is>
      </c>
      <c r="C23" s="290" t="n"/>
      <c r="D23" s="291">
        <f>D22-C22</f>
        <v/>
      </c>
      <c r="E23" s="1143" t="n"/>
      <c r="F23" s="291">
        <f>F22-C22</f>
        <v/>
      </c>
      <c r="G23" s="1144" t="n"/>
    </row>
    <row r="24" ht="14.25" customHeight="1" s="858">
      <c r="B24" s="432" t="n"/>
      <c r="C24" s="432" t="n"/>
      <c r="D24" s="432" t="n"/>
      <c r="E24" s="860" t="n"/>
      <c r="F24" s="164" t="n"/>
      <c r="I24" s="867" t="n"/>
    </row>
    <row r="25" hidden="1" s="858">
      <c r="A25" s="276" t="inlineStr">
        <is>
          <t>Prior Year Renewal Recap</t>
        </is>
      </c>
      <c r="B25" s="183" t="n"/>
      <c r="D25" s="432" t="n"/>
      <c r="E25" s="432" t="n"/>
      <c r="F25" s="860" t="n"/>
    </row>
    <row r="26" hidden="1" ht="12" customHeight="1" s="858">
      <c r="A26" s="183" t="n"/>
      <c r="B26" s="183" t="n"/>
      <c r="D26" s="432" t="n"/>
      <c r="E26" s="432" t="n"/>
      <c r="F26" s="860" t="n"/>
    </row>
    <row r="27" hidden="1" ht="24.75" customHeight="1" s="858">
      <c r="A27" s="868" t="inlineStr">
        <is>
          <t>Was a marketing done? What was final negotiated position versus original requested. Financial position. Any other important facts?</t>
        </is>
      </c>
    </row>
    <row r="28" ht="5.25" customHeight="1" s="858">
      <c r="A28" s="432" t="n"/>
      <c r="B28" s="432" t="n"/>
      <c r="D28" s="432" t="n"/>
      <c r="E28" s="432" t="n"/>
      <c r="F28" s="860" t="n"/>
    </row>
    <row r="29">
      <c r="A29" s="276" t="inlineStr">
        <is>
          <t xml:space="preserve">Insured Benefits </t>
        </is>
      </c>
      <c r="B29" s="183" t="n"/>
    </row>
    <row r="30" ht="6" customHeight="1" s="858">
      <c r="C30" s="183" t="n"/>
    </row>
    <row r="31" hidden="1" ht="30" customHeight="1" s="858">
      <c r="B31" s="165" t="inlineStr">
        <is>
          <t xml:space="preserve">·
</t>
        </is>
      </c>
      <c r="C31" s="867" t="e">
        <v>#DIV/0!</v>
      </c>
    </row>
    <row r="32" ht="30" customHeight="1" s="858">
      <c r="A32" s="173" t="inlineStr">
        <is>
          <t xml:space="preserve">·
</t>
        </is>
      </c>
      <c r="B32" s="866">
        <f>IF(G10^2+E10^2=0,("The  Life rate is scheduled to renew with a no change. "),IF(G10=E10,("The Life rate is scheduled to renew with a "&amp;IF(G10&lt;&gt;0,(TEXT((ABS(G10)),"0.0%")&amp;IF(G10&gt;0," increase. "," decrease. ")),"no change. ")),(("The Life rate is scheduled to renew with a "&amp;IF(G10&lt;&gt;0,(TEXT((ABS(G10)),"0.0%")&amp;IF(G10&gt;0," increase"," decrease")),"no change")&amp;" against the initial proposed "&amp;IF(E10&lt;&gt;0,(TEXT((ABS(E10)),"0.0%")&amp;IF(E10&gt;0," increase. "," decrease. ")),"no change. ")))))&amp;IF('Experience Summary'!E14&lt;&gt;0,"There has been " &amp; COUNT('Pooled Benefits '!G43:H46)-1 &amp; " open claim(s) over the current period.","There have been no claims over the current period.")</f>
        <v/>
      </c>
    </row>
    <row r="33" ht="30" customHeight="1" s="858">
      <c r="A33" s="173" t="inlineStr">
        <is>
          <t xml:space="preserve">·
</t>
        </is>
      </c>
      <c r="B33" s="866">
        <f>IF(G11^2+E11^2=0,("The  AD&amp;D rate is scheduled to renew with a no change. "),IF(G11=E11,("The AD&amp;D rate is scheduled to renew with a "&amp;IF(G11&lt;&gt;0,(TEXT((ABS(G11)),"0.0%")&amp;IF(G11&gt;0," increase. "," decrease. ")),"no change. ")),(("The AD&amp;D rate is scheduled to renew with a "&amp;IF(G11&lt;&gt;0,(TEXT((ABS(G11)),"0.0%")&amp;IF(G11&gt;0," increase"," decrease")),"no change")&amp;" against the initial proposed "&amp;IF(E11&lt;&gt;0,(TEXT((ABS(E11)),"0.0%")&amp;IF(E11&gt;0," increase. "," decrease. ")),"no change. ")))))&amp;IF('Experience Summary'!E16&lt;&gt;0,"There has been " &amp; COUNT('AD&amp;D Dep Life '!G8:H10)-1 &amp; " open claim(s) over the current period.","There have been no claims over the current period.")</f>
        <v/>
      </c>
    </row>
    <row r="34" ht="30" customHeight="1" s="858">
      <c r="A34" s="173" t="inlineStr">
        <is>
          <t xml:space="preserve">·
</t>
        </is>
      </c>
      <c r="B34" s="866">
        <f>IF(G12^2+E12^2=0,("The  Dependent Life rate is scheduled to renew with a no change. "),IF(G12=E12,("The Dependent Life rate is scheduled to renew with a "&amp;IF(G12&lt;&gt;0,(TEXT((ABS(G12)),"0.0%")&amp;IF(G12&gt;0," increase. "," decrease. ")),"no change. ")),(("The Dependent Life rate is scheduled to renew with a "&amp;IF(G12&lt;&gt;0,(TEXT((ABS(G12)),"0.0%")&amp;IF(G12&gt;0," increase"," decrease")),"no change")&amp;" against the initial proposed "&amp;IF(E12&lt;&gt;0,(TEXT((ABS(E12)),"0.0%")&amp;IF(E12&gt;0," increase. "," decrease. ")),"no change. ")))))&amp;IF('Experience Summary'!E17&lt;&gt;0,"There has been " &amp; COUNT('AD&amp;D Dep Life '!G26:H28)-1 &amp; " open claim(s) over the current period.","There have been no claims over the current period.")</f>
        <v/>
      </c>
    </row>
    <row r="35" ht="24" customHeight="1" s="858">
      <c r="A35" s="173" t="inlineStr">
        <is>
          <t xml:space="preserve">·
</t>
        </is>
      </c>
      <c r="B35" s="866">
        <f>IF(G13^2+E13^2=0,("The  LTD rate is scheduled to renew with a no change. "),IF(G13=E13,("The LTD rate is scheduled to renew with a "&amp;IF(G13&lt;&gt;0,(TEXT((ABS(G13)),"0.0%")&amp;IF(G13&gt;0," increase. "," decrease. ")),"no change. ")),(("The LTD rate is scheduled to renew with a "&amp;IF(G13&lt;&gt;0,(TEXT((ABS(G13)),"0.0%")&amp;IF(G13&gt;0," increase"," decrease")),"no change")&amp;" against the initial proposed "&amp;IF(E13&lt;&gt;0,(TEXT((ABS(E13)),"0.0%")&amp;IF(E13&gt;0," increase. "," decrease. ")),"no change. ")))))&amp;IF('Experience Summary'!E18&lt;&gt;0,"There has been " &amp; COUNT('Long Term Disability'!E42:F43)-1 &amp; " open claim(s) over the current period.","There have been no claims over the current period.")</f>
        <v/>
      </c>
    </row>
    <row r="36" ht="24" customHeight="1" s="858">
      <c r="A36" s="173" t="inlineStr">
        <is>
          <t xml:space="preserve">·
</t>
        </is>
      </c>
      <c r="B36" s="866">
        <f>IF(G14^2+E14^2=0,("The  STD rate is scheduled to renew with a no change. "),IF(G14=E14,("The STD rate is scheduled to renew with a "&amp;IF(G14&lt;&gt;0,(TEXT((ABS(G14)),"0.0%")&amp;IF(G14&gt;0," increase. "," decrease. ")),"no change. ")),(("The STD rate is scheduled to renew with a "&amp;IF(G14&lt;&gt;0,(TEXT((ABS(G14)),"0.0%")&amp;IF(G14&gt;0," increase"," decrease")),"no change")&amp;" against the initial proposed "&amp;IF(E14&lt;&gt;0,(TEXT((ABS(E14)),"0.0%")&amp;IF(E14&gt;0," increase. "," decrease. ")),"no change. ")))))&amp;" The benefit is trending at a " &amp;TEXT('Experience Summary'!F19, "0.0%") &amp;" incurred loss ratio over the current period."</f>
        <v/>
      </c>
    </row>
    <row r="37" ht="14.25" customHeight="1" s="858">
      <c r="A37" s="276" t="inlineStr">
        <is>
          <t>ASO Benefits</t>
        </is>
      </c>
      <c r="B37" s="165" t="n"/>
      <c r="C37" s="867" t="n"/>
      <c r="D37" s="867" t="n"/>
      <c r="E37" s="867" t="n"/>
      <c r="F37" s="867" t="n"/>
      <c r="G37" s="867" t="n"/>
      <c r="H37" s="867" t="n"/>
      <c r="I37" s="867" t="n"/>
    </row>
    <row r="38" ht="6" customHeight="1" s="858">
      <c r="A38" s="183" t="n"/>
      <c r="B38" s="165" t="n"/>
      <c r="C38" s="867" t="n"/>
      <c r="D38" s="867" t="n"/>
      <c r="E38" s="867" t="n"/>
      <c r="F38" s="867" t="n"/>
      <c r="G38" s="867" t="n"/>
      <c r="H38" s="867" t="n"/>
      <c r="I38" s="867" t="n"/>
    </row>
    <row r="39" ht="30" customHeight="1" s="858">
      <c r="B39" s="866">
        <f>"For the above analysis, we have assumed  "&amp;ASO_STD_Trend*100&amp;"% trend for STD, "&amp;ASO_EHC_Trend*100&amp;"% trend for EHC and "&amp;ASO_Dental_Trend*100&amp;"% trend for Dental claims for the renewal period, based on actual experience over the last experience period"</f>
        <v/>
      </c>
    </row>
    <row r="40" ht="21.75" customHeight="1" s="858">
      <c r="A40" s="173" t="inlineStr">
        <is>
          <t xml:space="preserve">·
</t>
        </is>
      </c>
      <c r="B40" s="866">
        <f>IF(G44^2+E44^2=0,("The ASO Expenses are scheduled to renew with a no change. "),IF(G44=E44,("The ASO Expenses are scheduled to renew with a "&amp;IF(G44&lt;&gt;0,(TEXT((ABS(G44)),"0.0%")&amp;IF(G44&gt;0," increase. "," decrease. ")),"no change. ")),(("The ASO Expenses are scheduled to renew with a "&amp;IF(G44&lt;&gt;0,(TEXT((ABS(G44)),"0.0%")&amp;IF(G44&gt;0," increase"," decrease")),"no change")&amp;" against the initial proposed "&amp;IF(E44&lt;&gt;0,(TEXT((ABS(E44)),"0.0%")&amp;IF(E44&gt;0," increase. "," decrease. ")),"no change. ")))))</f>
        <v/>
      </c>
    </row>
    <row r="41" ht="21.75" customHeight="1" s="858">
      <c r="A41" s="173" t="inlineStr">
        <is>
          <t xml:space="preserve">·
</t>
        </is>
      </c>
      <c r="B41" s="866">
        <f>IF(G19^2+E19^2=0,("The Pool Charge is scheduled to renew with a no change. "),IF(G19=E19,("The Pool Charge is scheduled to renew with a "&amp;IF(G19&lt;&gt;0,(TEXT((ABS(G19)),"0.0%")&amp;IF(G19&gt;0," increase. "," decrease. ")),"no change. ")),(("The Pool Charge is scheduled to renew with a "&amp;IF(G19&lt;&gt;0,(TEXT((ABS(G19)),"0.0%")&amp;IF(G19&gt;0," increase"," decrease")),"no change")&amp;" against the initial proposed "&amp;IF(E19&lt;&gt;0,(TEXT((ABS(E19)),"0.0%")&amp;IF(E19&gt;0," increase. "," decrease. ")),"no change. ")))))</f>
        <v/>
      </c>
    </row>
    <row r="42" ht="15" customHeight="1" s="858">
      <c r="A42" s="173" t="inlineStr">
        <is>
          <t xml:space="preserve">·
</t>
        </is>
      </c>
      <c r="B42" s="879">
        <f>"Over the last "&amp;COUNT('Trend Review'!F6:F10,1)&amp;" year(s), your own EHC trend is "&amp;TEXT('Extended Health Care (EHC)'!B19*100,"0.0")&amp;"% compared to the carrier's trend of "&amp;'Extended Health Care (EHC)'!B18*100&amp;"%."</f>
        <v/>
      </c>
    </row>
    <row r="43" ht="15" customHeight="1" s="858">
      <c r="A43" s="173" t="inlineStr">
        <is>
          <t xml:space="preserve">·
</t>
        </is>
      </c>
      <c r="B43" s="879">
        <f>"Over the last "&amp;COUNT('Trend Review'!F14:F18,1)&amp;" year(s), your own Dental trend is "&amp;TEXT('Dental Care'!B16:C16*100,"0.0")&amp;"% compared to the carrier's trend of "&amp;'Dental Care'!B15:C15*100&amp;"%."</f>
        <v/>
      </c>
    </row>
    <row r="44" hidden="1" ht="15.75" customHeight="1" s="858">
      <c r="B44" s="170" t="inlineStr">
        <is>
          <t>Expenses</t>
        </is>
      </c>
      <c r="C44" s="172">
        <f>SUM('ASO Projections '!B6:B11)</f>
        <v/>
      </c>
      <c r="D44" s="172">
        <f>SUM('ASO Projections '!C6:C11)</f>
        <v/>
      </c>
      <c r="E44" s="1148">
        <f>D44/C44-1</f>
        <v/>
      </c>
      <c r="F44" s="172">
        <f>SUM('ASO Projections '!D6:D11)</f>
        <v/>
      </c>
      <c r="G44" s="1148">
        <f>F44/C44-1</f>
        <v/>
      </c>
    </row>
  </sheetData>
  <mergeCells count="17">
    <mergeCell ref="B35:H35"/>
    <mergeCell ref="B39:H39"/>
    <mergeCell ref="B40:H40"/>
    <mergeCell ref="B43:H43"/>
    <mergeCell ref="B33:H33"/>
    <mergeCell ref="B34:H34"/>
    <mergeCell ref="B41:H41"/>
    <mergeCell ref="B42:H42"/>
    <mergeCell ref="B36:H36"/>
    <mergeCell ref="C31:I31"/>
    <mergeCell ref="A27:G27"/>
    <mergeCell ref="B32:H32"/>
    <mergeCell ref="A2:E3"/>
    <mergeCell ref="D8:E8"/>
    <mergeCell ref="F8:G8"/>
    <mergeCell ref="A4:G4"/>
    <mergeCell ref="A6:G6"/>
  </mergeCells>
  <printOptions horizontalCentered="1"/>
  <pageMargins left="0.217708333333333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tableParts count="1">
    <tablePart r:id="rId1"/>
  </tableParts>
</worksheet>
</file>

<file path=xl/worksheets/sheet9.xml><?xml version="1.0" encoding="utf-8"?>
<worksheet xmlns:r="http://schemas.openxmlformats.org/officeDocument/2006/relationships" xmlns="http://schemas.openxmlformats.org/spreadsheetml/2006/main">
  <sheetPr codeName="Sheet17">
    <tabColor rgb="FFFF0000"/>
    <outlinePr summaryBelow="1" summaryRight="1"/>
    <pageSetUpPr/>
  </sheetPr>
  <dimension ref="A2:G43"/>
  <sheetViews>
    <sheetView showGridLines="0" view="pageLayout" topLeftCell="A34" zoomScaleNormal="100" workbookViewId="0">
      <selection activeCell="H10" sqref="H10"/>
    </sheetView>
  </sheetViews>
  <sheetFormatPr baseColWidth="10" defaultColWidth="9.1640625" defaultRowHeight="15"/>
  <cols>
    <col width="32.5" customWidth="1" style="858" min="1" max="1"/>
    <col width="17.6640625" customWidth="1" style="858" min="2" max="2"/>
    <col width="18" customWidth="1" style="858" min="3" max="3"/>
    <col width="13.33203125" customWidth="1" style="858" min="4" max="4"/>
    <col width="9.33203125" customWidth="1" style="858" min="5" max="5"/>
    <col hidden="1" width="9.1640625" customWidth="1" style="858" min="6" max="6"/>
    <col width="9.1640625" customWidth="1" style="858" min="7" max="15"/>
  </cols>
  <sheetData>
    <row r="1" ht="18" customHeight="1" s="858"/>
    <row r="2">
      <c r="A2" s="862" t="inlineStr">
        <is>
          <t>Additional Information</t>
        </is>
      </c>
      <c r="E2" s="6" t="n"/>
    </row>
    <row r="3">
      <c r="E3" s="6" t="n"/>
    </row>
    <row r="4" ht="7.5" customHeight="1" s="858">
      <c r="A4" s="7" t="n"/>
      <c r="B4" s="155" t="n"/>
      <c r="C4" s="155" t="n"/>
      <c r="D4" s="155" t="n"/>
      <c r="E4" s="155" t="n"/>
    </row>
    <row r="5">
      <c r="A5" s="260" t="inlineStr">
        <is>
          <t>General Information</t>
        </is>
      </c>
      <c r="B5" s="261" t="inlineStr">
        <is>
          <t>Current Year</t>
        </is>
      </c>
      <c r="C5" s="259" t="inlineStr">
        <is>
          <t>Prior Year</t>
        </is>
      </c>
      <c r="D5" s="6" t="n"/>
      <c r="E5" s="6" t="n"/>
      <c r="F5" t="inlineStr">
        <is>
          <t>Fully Insured</t>
        </is>
      </c>
    </row>
    <row r="6" ht="15" customHeight="1" s="858">
      <c r="A6" s="378" t="inlineStr">
        <is>
          <t>Length with current carrier:</t>
        </is>
      </c>
      <c r="B6" s="264" t="inlineStr">
        <is>
          <t>x years</t>
        </is>
      </c>
      <c r="C6" s="263" t="n"/>
      <c r="D6" s="6" t="n"/>
      <c r="E6" s="6" t="n"/>
      <c r="F6" t="inlineStr">
        <is>
          <t>Self Funded</t>
        </is>
      </c>
    </row>
    <row r="7">
      <c r="A7" s="378" t="inlineStr">
        <is>
          <t>Last marketing:</t>
        </is>
      </c>
      <c r="B7" s="264" t="inlineStr">
        <is>
          <t>year</t>
        </is>
      </c>
      <c r="C7" s="263" t="n"/>
      <c r="D7" s="6" t="n"/>
      <c r="E7" s="6" t="n"/>
      <c r="F7" t="inlineStr">
        <is>
          <t>Retention</t>
        </is>
      </c>
    </row>
    <row r="8" ht="15" customHeight="1" s="858">
      <c r="A8" s="378" t="inlineStr">
        <is>
          <t>Total headcount</t>
        </is>
      </c>
      <c r="B8" s="285">
        <f>'Pooled Benefits '!B23+'Pooled Benefits '!D23</f>
        <v/>
      </c>
      <c r="C8" s="286">
        <f>'Pooled Benefits '!F23+'Pooled Benefits '!H23</f>
        <v/>
      </c>
      <c r="D8" s="6" t="n"/>
      <c r="E8" s="6" t="n"/>
    </row>
    <row r="9">
      <c r="A9" s="378" t="inlineStr">
        <is>
          <t>LAP Level:</t>
        </is>
      </c>
      <c r="B9" s="650" t="n">
        <v>10000</v>
      </c>
      <c r="C9" s="651" t="n">
        <v>10000</v>
      </c>
      <c r="D9" s="72" t="n"/>
      <c r="E9" s="72" t="n"/>
    </row>
    <row r="10">
      <c r="A10" s="378" t="inlineStr">
        <is>
          <t>LAP Arrangement:</t>
        </is>
      </c>
      <c r="B10" s="262" t="inlineStr">
        <is>
          <t>Per Individual</t>
        </is>
      </c>
      <c r="C10" s="263" t="inlineStr">
        <is>
          <t>Per Individual</t>
        </is>
      </c>
      <c r="D10" s="72" t="n"/>
      <c r="E10" s="72" t="n"/>
    </row>
    <row r="11">
      <c r="A11" s="378" t="inlineStr">
        <is>
          <t>1st $ OOC:</t>
        </is>
      </c>
      <c r="B11" s="262" t="inlineStr">
        <is>
          <t>Yes</t>
        </is>
      </c>
      <c r="C11" s="263" t="inlineStr">
        <is>
          <t>Yes</t>
        </is>
      </c>
      <c r="D11" s="72" t="n"/>
      <c r="E11" s="72" t="n"/>
    </row>
    <row r="12">
      <c r="A12" s="378" t="inlineStr">
        <is>
          <t>Health IBNR:</t>
        </is>
      </c>
      <c r="B12" s="262" t="inlineStr">
        <is>
          <t>x% of Claims</t>
        </is>
      </c>
      <c r="C12" s="263" t="inlineStr">
        <is>
          <t>x% of Claims</t>
        </is>
      </c>
      <c r="D12" s="72" t="n"/>
      <c r="E12" s="72" t="n"/>
    </row>
    <row r="13">
      <c r="A13" s="379" t="inlineStr">
        <is>
          <t>Dental IBNR:</t>
        </is>
      </c>
      <c r="B13" s="265" t="inlineStr">
        <is>
          <t>x% of Claims</t>
        </is>
      </c>
      <c r="C13" s="266" t="inlineStr">
        <is>
          <t>x% of Claims</t>
        </is>
      </c>
      <c r="D13" s="72" t="n"/>
      <c r="E13" s="72" t="n"/>
    </row>
    <row r="14" ht="12" customHeight="1" s="858">
      <c r="A14" s="885" t="n"/>
      <c r="B14" s="155" t="n"/>
      <c r="C14" s="155" t="n"/>
      <c r="D14" s="155" t="n"/>
      <c r="E14" s="155" t="n"/>
    </row>
    <row r="15">
      <c r="A15" s="275" t="inlineStr">
        <is>
          <t>Benefits Covered</t>
        </is>
      </c>
      <c r="B15" s="274" t="inlineStr">
        <is>
          <t>Funding</t>
        </is>
      </c>
      <c r="C15" s="274" t="inlineStr">
        <is>
          <t>Class 1</t>
        </is>
      </c>
      <c r="D15" s="273" t="inlineStr">
        <is>
          <t>Class 2</t>
        </is>
      </c>
      <c r="E15" s="6" t="n"/>
    </row>
    <row r="16">
      <c r="A16" s="380" t="inlineStr">
        <is>
          <t>Life</t>
        </is>
      </c>
      <c r="B16" s="267" t="inlineStr">
        <is>
          <t>Fully Insured</t>
        </is>
      </c>
      <c r="C16" s="267" t="inlineStr">
        <is>
          <t>X (or list Classes)</t>
        </is>
      </c>
      <c r="D16" s="268" t="n"/>
      <c r="E16" s="6" t="n"/>
    </row>
    <row r="17">
      <c r="A17" s="380" t="inlineStr">
        <is>
          <t>AD&amp;D</t>
        </is>
      </c>
      <c r="B17" s="267" t="inlineStr">
        <is>
          <t>Fully Insured</t>
        </is>
      </c>
      <c r="C17" s="267" t="n"/>
      <c r="D17" s="268" t="n"/>
      <c r="E17" s="6" t="n"/>
    </row>
    <row r="18">
      <c r="A18" s="380" t="inlineStr">
        <is>
          <t>Dependent Life</t>
        </is>
      </c>
      <c r="B18" s="267" t="inlineStr">
        <is>
          <t>Fully Insured</t>
        </is>
      </c>
      <c r="C18" s="267" t="n"/>
      <c r="D18" s="268" t="n"/>
      <c r="E18" s="156" t="n"/>
    </row>
    <row r="19">
      <c r="A19" s="380" t="inlineStr">
        <is>
          <t>Optional Life</t>
        </is>
      </c>
      <c r="B19" s="267" t="inlineStr">
        <is>
          <t>Fully Insured</t>
        </is>
      </c>
      <c r="C19" s="267" t="n"/>
      <c r="D19" s="268" t="n"/>
      <c r="E19" s="156" t="n"/>
    </row>
    <row r="20">
      <c r="A20" s="380" t="inlineStr">
        <is>
          <t>Critical Illness</t>
        </is>
      </c>
      <c r="B20" s="267" t="inlineStr">
        <is>
          <t>Fully Insured</t>
        </is>
      </c>
      <c r="C20" s="267" t="n"/>
      <c r="D20" s="268" t="n"/>
      <c r="E20" s="156" t="n"/>
    </row>
    <row r="21">
      <c r="A21" s="380" t="inlineStr">
        <is>
          <t>LTD</t>
        </is>
      </c>
      <c r="B21" s="267" t="inlineStr">
        <is>
          <t>Fully Insured</t>
        </is>
      </c>
      <c r="C21" s="267" t="n"/>
      <c r="D21" s="268" t="n"/>
      <c r="E21" s="156" t="n"/>
    </row>
    <row r="22">
      <c r="A22" s="380" t="inlineStr">
        <is>
          <t>STD</t>
        </is>
      </c>
      <c r="B22" s="267" t="inlineStr">
        <is>
          <t>Fully Insured</t>
        </is>
      </c>
      <c r="C22" s="267" t="n"/>
      <c r="D22" s="268" t="n"/>
      <c r="E22" s="156" t="n"/>
    </row>
    <row r="23">
      <c r="A23" s="380" t="inlineStr">
        <is>
          <t>Health Care</t>
        </is>
      </c>
      <c r="B23" s="267" t="inlineStr">
        <is>
          <t>Fully Insured</t>
        </is>
      </c>
      <c r="C23" s="267" t="n"/>
      <c r="D23" s="268" t="n"/>
      <c r="E23" s="6" t="n"/>
    </row>
    <row r="24">
      <c r="A24" s="380" t="inlineStr">
        <is>
          <t>Dental Care</t>
        </is>
      </c>
      <c r="B24" s="267" t="inlineStr">
        <is>
          <t>Fully Insured</t>
        </is>
      </c>
      <c r="C24" s="267" t="n"/>
      <c r="D24" s="268" t="n"/>
      <c r="E24" s="6" t="n"/>
    </row>
    <row r="25">
      <c r="A25" s="380" t="inlineStr">
        <is>
          <t xml:space="preserve">HSA </t>
        </is>
      </c>
      <c r="B25" s="267" t="inlineStr">
        <is>
          <t>Fully Insured</t>
        </is>
      </c>
      <c r="C25" s="267" t="n"/>
      <c r="D25" s="268" t="n"/>
      <c r="E25" s="6" t="n"/>
    </row>
    <row r="26">
      <c r="A26" s="380" t="inlineStr">
        <is>
          <t>EAP</t>
        </is>
      </c>
      <c r="B26" s="267" t="inlineStr">
        <is>
          <t>Fully Insured</t>
        </is>
      </c>
      <c r="C26" s="267" t="n"/>
      <c r="D26" s="268" t="n"/>
      <c r="E26" s="6" t="n"/>
    </row>
    <row r="27">
      <c r="A27" s="380" t="inlineStr">
        <is>
          <t>Second Opinion</t>
        </is>
      </c>
      <c r="B27" s="267" t="inlineStr">
        <is>
          <t>Fully Insured</t>
        </is>
      </c>
      <c r="C27" s="267" t="n"/>
      <c r="D27" s="268" t="n"/>
      <c r="E27" s="6" t="n"/>
    </row>
    <row r="28">
      <c r="A28" s="381" t="inlineStr">
        <is>
          <t>Wellness Program</t>
        </is>
      </c>
      <c r="B28" s="267" t="inlineStr">
        <is>
          <t>Fully Insured</t>
        </is>
      </c>
      <c r="C28" s="270" t="n"/>
      <c r="D28" s="271" t="n"/>
      <c r="E28" s="6" t="n"/>
    </row>
    <row r="29">
      <c r="A29" s="1113" t="n"/>
      <c r="B29" s="6" t="n"/>
      <c r="C29" s="6" t="n"/>
      <c r="D29" s="6" t="n"/>
      <c r="E29" s="6" t="n"/>
    </row>
    <row r="30">
      <c r="A30" s="276" t="inlineStr">
        <is>
          <t xml:space="preserve">Recent Amendments </t>
        </is>
      </c>
      <c r="B30" s="6" t="n"/>
      <c r="C30" s="6" t="n"/>
      <c r="D30" s="6" t="n"/>
      <c r="E30" s="6" t="n"/>
    </row>
    <row r="31" ht="5.25" customHeight="1" s="858">
      <c r="A31" s="183" t="n"/>
    </row>
    <row r="32">
      <c r="A32" s="157" t="inlineStr">
        <is>
          <t>There have been no amendments processed over the last policy year. OR List current year amendments</t>
        </is>
      </c>
    </row>
    <row r="33" ht="9" customHeight="1" s="858"/>
    <row r="34">
      <c r="A34" s="276" t="inlineStr">
        <is>
          <t>Current Year Activity</t>
        </is>
      </c>
    </row>
    <row r="35" ht="5.25" customHeight="1" s="858">
      <c r="A35" s="183" t="n"/>
    </row>
    <row r="36">
      <c r="A36" s="157" t="inlineStr">
        <is>
          <t>Meetings, benchmarking exercise, etc.</t>
        </is>
      </c>
    </row>
    <row r="37" ht="9" customHeight="1" s="858"/>
    <row r="38">
      <c r="A38" s="276" t="inlineStr">
        <is>
          <t>Prior Year Renewal Recap</t>
        </is>
      </c>
      <c r="B38" s="276" t="n"/>
      <c r="D38" s="432" t="n"/>
      <c r="E38" s="432" t="n"/>
      <c r="F38" s="860" t="n"/>
    </row>
    <row r="39" ht="4.5" customHeight="1" s="858">
      <c r="A39" s="183" t="n"/>
      <c r="B39" s="183" t="n"/>
      <c r="D39" s="432" t="n"/>
      <c r="E39" s="432" t="n"/>
      <c r="F39" s="860" t="n"/>
    </row>
    <row r="40" ht="28.5" customHeight="1" s="858">
      <c r="A40" s="868" t="inlineStr">
        <is>
          <t>Was a marketing done? What was final negotiated position versus original requested. Any other important facts?</t>
        </is>
      </c>
      <c r="F40" s="538" t="n"/>
      <c r="G40" s="538" t="n"/>
    </row>
    <row r="41">
      <c r="A41" s="880" t="inlineStr">
        <is>
          <t>QC Drugs Management Agreement (effective February 1, 2020) hide if no QC participants (to be removed in 2023)</t>
        </is>
      </c>
    </row>
    <row r="42" ht="9" customHeight="1" s="858">
      <c r="A42" s="183" t="n"/>
    </row>
    <row r="43" ht="168" customHeight="1" s="858">
      <c r="A43" s="879" t="inlineStr">
        <is>
          <t xml:space="preserve">Insurers represented by the Canadian Life and Health Insurance Association (CLHIA), pharmacists represented by the Association québécoise des pharmaciens propriétaires (AQPP) and third-party payers, including Telus &amp; Express Scripts Canada, have come to an agreement that will go into effect on February 1, 2020. 
This agreement will last for 3 years, and may help streamline operations and rein in drug costs by: 
• Allowing insurers to develop comparison tools on their secure websites so plan members will be able to compare drug prices and find which pharmacies can fill their prescriptions at the lowest cost. 
• Recognizing that multiplying fees by the number of units involved leads to excessive charges. 
• Planning to create a task force that includes insurers, AQPP representatives and third-party payers who will work together to deal with high-cost specialty drugs. 
• Planning to create a clinical committee made up of insurers, AQPP representatives and third-party payers to promote services beyond the general plan, which can be offered by pharmacists and reimbursed by the plan (provided the plan sponsor believes these services have added value). </t>
        </is>
      </c>
    </row>
  </sheetData>
  <mergeCells count="4">
    <mergeCell ref="A2:D3"/>
    <mergeCell ref="A43:E43"/>
    <mergeCell ref="A41:E41"/>
    <mergeCell ref="A40:E40"/>
  </mergeCells>
  <dataValidations count="1">
    <dataValidation sqref="B16:B28" showErrorMessage="1" showInputMessage="1" allowBlank="0" type="list">
      <formula1>$F$5:$F$7</formula1>
    </dataValidation>
  </dataValidations>
  <printOptions horizontalCentered="1"/>
  <pageMargins left="0.302083333333333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tableParts count="2">
    <tablePart r:id="rId1"/>
    <tablePart r:id="rId2"/>
  </tableParts>
</worksheet>
</file>

<file path=xl/worksheets/sheet10.xml><?xml version="1.0" encoding="utf-8"?>
<worksheet xmlns="http://schemas.openxmlformats.org/spreadsheetml/2006/main">
  <sheetPr codeName="Sheet18">
    <tabColor rgb="FFFF0000"/>
    <outlinePr summaryBelow="1" summaryRight="1"/>
    <pageSetUpPr/>
  </sheetPr>
  <dimension ref="A2:I24"/>
  <sheetViews>
    <sheetView showGridLines="0" view="pageLayout" zoomScale="90" zoomScaleNormal="100" zoomScalePageLayoutView="90" workbookViewId="0">
      <selection activeCell="C28" sqref="C28"/>
    </sheetView>
  </sheetViews>
  <sheetFormatPr baseColWidth="10" defaultColWidth="9.1640625" defaultRowHeight="14" outlineLevelRow="1"/>
  <cols>
    <col width="17.83203125" customWidth="1" style="875" min="1" max="1"/>
    <col width="20.5" customWidth="1" style="875" min="2" max="2"/>
    <col width="21.33203125" customWidth="1" style="875" min="3" max="3"/>
    <col width="15.83203125" customWidth="1" style="875" min="4" max="4"/>
    <col width="21.5" customWidth="1" style="875" min="5" max="5"/>
    <col width="7.1640625" customWidth="1" style="875" min="6" max="6"/>
    <col width="17.83203125" bestFit="1" customWidth="1" style="875" min="7" max="7"/>
    <col width="12.5" customWidth="1" style="875" min="8" max="8"/>
    <col width="13.1640625" customWidth="1" style="875" min="9" max="9"/>
    <col width="9.1640625" customWidth="1" style="875" min="10" max="10"/>
    <col width="9.1640625" customWidth="1" style="875" min="11" max="16384"/>
  </cols>
  <sheetData>
    <row r="1" ht="18.75" customHeight="1" s="858"/>
    <row r="2" ht="20" customFormat="1" customHeight="1" s="861">
      <c r="A2" s="881" t="inlineStr">
        <is>
          <t xml:space="preserve">Cost Share </t>
        </is>
      </c>
      <c r="D2" s="14" t="n"/>
      <c r="E2" s="1113" t="n"/>
      <c r="F2" s="875" t="n"/>
    </row>
    <row r="3" ht="8.25" customFormat="1" customHeight="1" s="861">
      <c r="D3" s="14" t="n"/>
      <c r="E3" s="1113" t="n"/>
      <c r="F3" s="875" t="n"/>
    </row>
    <row r="4" ht="27" customHeight="1" s="858">
      <c r="A4" s="178" t="inlineStr">
        <is>
          <t>Based on our files, the following cost share is currently in place for your group:</t>
        </is>
      </c>
    </row>
    <row r="6">
      <c r="A6" s="282" t="inlineStr">
        <is>
          <t>Benefit</t>
        </is>
      </c>
      <c r="B6" s="902" t="inlineStr">
        <is>
          <t>Employee</t>
        </is>
      </c>
      <c r="C6" s="932" t="inlineStr">
        <is>
          <t>Employer</t>
        </is>
      </c>
    </row>
    <row r="7">
      <c r="A7" s="349" t="inlineStr">
        <is>
          <t>Life</t>
        </is>
      </c>
      <c r="B7" s="293" t="n">
        <v>0</v>
      </c>
      <c r="C7" s="293">
        <f>1-B7</f>
        <v/>
      </c>
    </row>
    <row r="8">
      <c r="A8" s="349" t="inlineStr">
        <is>
          <t>AD&amp;D</t>
        </is>
      </c>
      <c r="B8" s="293" t="n">
        <v>0</v>
      </c>
      <c r="C8" s="293">
        <f>1-B8</f>
        <v/>
      </c>
    </row>
    <row r="9">
      <c r="A9" s="349" t="inlineStr">
        <is>
          <t>Dependent Life</t>
        </is>
      </c>
      <c r="B9" s="293" t="n">
        <v>0</v>
      </c>
      <c r="C9" s="293">
        <f>1-B9</f>
        <v/>
      </c>
    </row>
    <row r="10">
      <c r="A10" s="349" t="inlineStr">
        <is>
          <t>LTD</t>
        </is>
      </c>
      <c r="B10" s="293" t="n">
        <v>0</v>
      </c>
      <c r="C10" s="293">
        <f>1-B10</f>
        <v/>
      </c>
    </row>
    <row r="11">
      <c r="A11" s="349" t="inlineStr">
        <is>
          <t>STD</t>
        </is>
      </c>
      <c r="B11" s="293" t="n">
        <v>0</v>
      </c>
      <c r="C11" s="293">
        <f>1-B11</f>
        <v/>
      </c>
      <c r="G11" s="138" t="inlineStr">
        <is>
          <t xml:space="preserve">If Cost Share is unknown, please keep this tab for discussion between the Advisor and Client. </t>
        </is>
      </c>
    </row>
    <row r="12">
      <c r="A12" s="349" t="inlineStr">
        <is>
          <t>EHC</t>
        </is>
      </c>
      <c r="B12" s="293" t="n">
        <v>0</v>
      </c>
      <c r="C12" s="293">
        <f>1-B12</f>
        <v/>
      </c>
    </row>
    <row r="13">
      <c r="A13" s="349" t="inlineStr">
        <is>
          <t>Dental</t>
        </is>
      </c>
      <c r="B13" s="293" t="n">
        <v>0</v>
      </c>
      <c r="C13" s="293">
        <f>1-B13</f>
        <v/>
      </c>
    </row>
    <row r="16" outlineLevel="1" s="858">
      <c r="A16" s="354" t="n"/>
      <c r="B16" s="902" t="inlineStr">
        <is>
          <t>Current Monthly Premium</t>
        </is>
      </c>
      <c r="C16" s="902" t="inlineStr">
        <is>
          <t>Renewal Monthly Premium</t>
        </is>
      </c>
      <c r="D16" s="902" t="inlineStr">
        <is>
          <t>$ Change</t>
        </is>
      </c>
      <c r="E16" s="965" t="inlineStr">
        <is>
          <t>% Change</t>
        </is>
      </c>
      <c r="H16" s="239" t="inlineStr">
        <is>
          <t>Current</t>
        </is>
      </c>
      <c r="I16" s="239" t="inlineStr">
        <is>
          <t>Renewal</t>
        </is>
      </c>
    </row>
    <row r="17" outlineLevel="1" s="858">
      <c r="A17" s="321" t="inlineStr">
        <is>
          <t>Employee</t>
        </is>
      </c>
      <c r="B17" s="269">
        <f>B7*'Executive Summary'!C10+B8*'Executive Summary'!C11+B9*'Executive Summary'!C12+B10*'Executive Summary'!C13+B11*'Executive Summary'!C15+B12*SUM('Executive Summary'!C16:C19)+B13*'Executive Summary'!C20</f>
        <v/>
      </c>
      <c r="C17" s="269">
        <f>B7*'Executive Summary'!F10+B8*'Executive Summary'!F11+B9*'Executive Summary'!F12+B10*'Executive Summary'!F13+B11*'Executive Summary'!F15+B12*SUM('Executive Summary'!F16:F19)+B13*'Executive Summary'!F20</f>
        <v/>
      </c>
      <c r="D17" s="269">
        <f>C17-B17</f>
        <v/>
      </c>
      <c r="E17" s="1149">
        <f>IFERROR(C17/B17-1,0)</f>
        <v/>
      </c>
      <c r="G17" s="219" t="inlineStr">
        <is>
          <t>Renewal Sum tab</t>
        </is>
      </c>
      <c r="H17" s="220">
        <f>'Executive Summary'!C23</f>
        <v/>
      </c>
      <c r="I17" s="220">
        <f>'Executive Summary'!F23</f>
        <v/>
      </c>
    </row>
    <row r="18" outlineLevel="1" ht="15" customHeight="1" s="858" thickBot="1">
      <c r="A18" s="321" t="inlineStr">
        <is>
          <t>Employer</t>
        </is>
      </c>
      <c r="B18" s="269">
        <f>(1-B7)*'Executive Summary'!C10+(1-B8)*'Executive Summary'!C11+(1-B9)*'Executive Summary'!C12+(1-B10)*'Executive Summary'!C13+(1-B11)*'Executive Summary'!C15+(1-B12)*SUM('Executive Summary'!C16:C19)+(1-B13)*'Executive Summary'!C20+SUM('Executive Summary'!C21:C22)</f>
        <v/>
      </c>
      <c r="C18" s="269">
        <f>(1-B7)*'Executive Summary'!F10+(1-B8)*'Executive Summary'!F11+(1-B9)*'Executive Summary'!F12+(1-B10)*'Executive Summary'!F13+(1-B11)*'Executive Summary'!F15+(1-B12)*SUM('Executive Summary'!F16:F19)+(1-B13)*'Executive Summary'!F20+SUM('Executive Summary'!F21:F22)</f>
        <v/>
      </c>
      <c r="D18" s="269">
        <f>C18-B18</f>
        <v/>
      </c>
      <c r="E18" s="1149">
        <f>IFERROR(C18/B18-1,0)</f>
        <v/>
      </c>
      <c r="G18" s="219" t="inlineStr">
        <is>
          <t>This tab</t>
        </is>
      </c>
      <c r="H18" s="238">
        <f>B18+B17</f>
        <v/>
      </c>
      <c r="I18" s="238">
        <f>C18+C17</f>
        <v/>
      </c>
    </row>
    <row r="19" outlineLevel="1" ht="15" customHeight="1" s="858" thickTop="1">
      <c r="G19" s="219" t="inlineStr">
        <is>
          <t>Difference</t>
        </is>
      </c>
      <c r="H19" s="220">
        <f>H17-H18</f>
        <v/>
      </c>
      <c r="I19" s="220">
        <f>I17-I18</f>
        <v/>
      </c>
    </row>
    <row r="20" ht="55" customHeight="1" s="858">
      <c r="A20" s="882" t="inlineStr">
        <is>
          <t>According to the 2019 Conference Board of Canada survey, the cost of employee benefits equates to approximately 4.43% of payroll, on average. This includes both employee and employer contributions and excludes Health Care Spending Account and any self-insured and paid salary continuation program costs.</t>
        </is>
      </c>
    </row>
    <row r="21" outlineLevel="1" s="858">
      <c r="A21" s="539" t="n"/>
      <c r="B21" s="540" t="inlineStr">
        <is>
          <t>Current Monthly Cost</t>
        </is>
      </c>
      <c r="C21" s="540" t="inlineStr">
        <is>
          <t>Renewal Monthly Cost</t>
        </is>
      </c>
      <c r="D21" s="540" t="inlineStr">
        <is>
          <t>$ Change</t>
        </is>
      </c>
      <c r="E21" s="528" t="inlineStr">
        <is>
          <t>% Change</t>
        </is>
      </c>
      <c r="H21" s="239" t="inlineStr">
        <is>
          <t>Current</t>
        </is>
      </c>
      <c r="I21" s="239" t="inlineStr">
        <is>
          <t>Renewal</t>
        </is>
      </c>
    </row>
    <row r="22" outlineLevel="1" s="858">
      <c r="A22" s="458" t="inlineStr">
        <is>
          <t>Employee</t>
        </is>
      </c>
      <c r="B22" s="457">
        <f>B7*'Executive Summary (ASO)'!C10+B8*'Executive Summary (ASO)'!C11+B9*'Executive Summary (ASO)'!C12+B10*'Executive Summary (ASO)'!C13+B11*'Executive Summary (ASO)'!C14+B12*'Executive Summary (ASO)'!C20</f>
        <v/>
      </c>
      <c r="C22" s="457">
        <f>B7*'Executive Summary (ASO)'!F10+B8*'Executive Summary (ASO)'!F11+B9*'Executive Summary (ASO)'!F12+B10*'Executive Summary (ASO)'!F13+B11*'Executive Summary (ASO)'!F14+B12*'Executive Summary (ASO)'!F20</f>
        <v/>
      </c>
      <c r="D22" s="457">
        <f>C22-B22</f>
        <v/>
      </c>
      <c r="E22" s="1150">
        <f>IFERROR(C22/B22-1,0)</f>
        <v/>
      </c>
      <c r="G22" s="219" t="inlineStr">
        <is>
          <t>Renewal Sum tab</t>
        </is>
      </c>
      <c r="H22" s="220">
        <f>'Executive Summary (ASO)'!C20+'Executive Summary (ASO)'!C15</f>
        <v/>
      </c>
      <c r="I22" s="220">
        <f>'Executive Summary (ASO)'!F20+'Executive Summary (ASO)'!F15</f>
        <v/>
      </c>
    </row>
    <row r="23" outlineLevel="1" ht="15" customHeight="1" s="858" thickBot="1">
      <c r="A23" s="458" t="inlineStr">
        <is>
          <t>Employer</t>
        </is>
      </c>
      <c r="B23" s="457">
        <f>(1-B7)*'Executive Summary (ASO)'!C10+(1-B8)*'Executive Summary (ASO)'!C11+(1-B9)*'Executive Summary (ASO)'!C12+(1-B10)*'Executive Summary (ASO)'!C13+(1-B11)*'Executive Summary (ASO)'!C14+(1-B12)*'Executive Summary (ASO)'!C20</f>
        <v/>
      </c>
      <c r="C23" s="457">
        <f>(1-B7)*'Executive Summary (ASO)'!F10+(1-B8)*'Executive Summary (ASO)'!F11+(1-B9)*'Executive Summary (ASO)'!F12+(1-B10)*'Executive Summary (ASO)'!F13+(1-B11)*'Executive Summary (ASO)'!F14+(1-B12)*'Executive Summary (ASO)'!F20</f>
        <v/>
      </c>
      <c r="D23" s="457">
        <f>C23-B23</f>
        <v/>
      </c>
      <c r="E23" s="1150">
        <f>IFERROR(C23/B23-1,0)</f>
        <v/>
      </c>
      <c r="G23" s="219" t="inlineStr">
        <is>
          <t>This tab</t>
        </is>
      </c>
      <c r="H23" s="238">
        <f>B23+B22</f>
        <v/>
      </c>
      <c r="I23" s="238">
        <f>C23+C22</f>
        <v/>
      </c>
    </row>
    <row r="24" outlineLevel="1" ht="15" customHeight="1" s="858" thickTop="1">
      <c r="G24" s="219" t="inlineStr">
        <is>
          <t>Difference</t>
        </is>
      </c>
      <c r="H24" s="220">
        <f>H22-H23</f>
        <v/>
      </c>
      <c r="I24" s="220">
        <f>I22-I23</f>
        <v/>
      </c>
    </row>
  </sheetData>
  <mergeCells count="2">
    <mergeCell ref="A2:C3"/>
    <mergeCell ref="A20:E20"/>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11.xml><?xml version="1.0" encoding="utf-8"?>
<worksheet xmlns="http://schemas.openxmlformats.org/spreadsheetml/2006/main">
  <sheetPr codeName="Sheet9">
    <tabColor rgb="FFFF0000"/>
    <outlinePr summaryBelow="1" summaryRight="1"/>
    <pageSetUpPr fitToPage="1"/>
  </sheetPr>
  <dimension ref="A2:H32"/>
  <sheetViews>
    <sheetView showGridLines="0" view="pageLayout" topLeftCell="A4" zoomScaleNormal="100" workbookViewId="0">
      <selection activeCell="H10" sqref="H10"/>
    </sheetView>
  </sheetViews>
  <sheetFormatPr baseColWidth="10" defaultColWidth="9.1640625" defaultRowHeight="15" customHeight="1"/>
  <cols>
    <col width="7.1640625" customWidth="1" style="858" min="1" max="1"/>
    <col width="91.1640625" customWidth="1" style="858" min="2" max="2"/>
    <col width="13.5" customWidth="1" style="858" min="3" max="3"/>
    <col width="14.6640625" customWidth="1" style="858" min="4" max="4"/>
    <col width="15.6640625" customWidth="1" style="858" min="5" max="5"/>
    <col width="16.1640625" customWidth="1" style="858" min="6" max="6"/>
    <col width="12.83203125" customWidth="1" style="858" min="7" max="7"/>
    <col width="15.33203125" customWidth="1" style="858" min="8" max="8"/>
  </cols>
  <sheetData>
    <row r="1" ht="28" customHeight="1" s="858"/>
    <row r="2" ht="15" customHeight="1" s="858">
      <c r="A2" s="276" t="inlineStr">
        <is>
          <t>Legislative Changes</t>
        </is>
      </c>
    </row>
    <row r="3" ht="3.75" customFormat="1" customHeight="1" s="861">
      <c r="A3" s="883" t="n"/>
    </row>
    <row r="4" ht="13" customFormat="1" customHeight="1" s="861">
      <c r="A4" s="884" t="inlineStr">
        <is>
          <t>Canada Wide:</t>
        </is>
      </c>
      <c r="B4" s="883" t="n"/>
    </row>
    <row r="5" ht="3.75" customFormat="1" customHeight="1" s="861">
      <c r="A5" s="885" t="n"/>
      <c r="B5" s="883" t="n"/>
    </row>
    <row r="6" ht="13" customFormat="1" customHeight="1" s="861">
      <c r="A6" s="1113" t="n"/>
      <c r="B6" s="445" t="inlineStr">
        <is>
          <t>COVID-19</t>
        </is>
      </c>
    </row>
    <row r="7" ht="182" customFormat="1" customHeight="1" s="861">
      <c r="A7" s="1113" t="n"/>
      <c r="B7" s="296" t="inlineStr">
        <is>
          <t xml:space="preserve">In response to Covid-19, the Federal and Provincial governments have enacted a number of changes to legislation on an emergency basis to support business and individuals throughout this unprecedented time. In addition, insurance carriers have been announcing various support programs for benefit plans.  The nature of the financial support measures depends on the financial accounting arrangement in place for specific employers.  NFP is happy to work with you to identify specific needs pertaining to your benefit program such as:
        Extending Continuation of Coverage for those laid off
        Eliminating minimum hours restriction on a temporary basis
        Premium relief or benefit suspension measures that may be necessary on a short term basis
        Considering virtual care, Employee Assistance program support and other mental health initiatives 
           available to support your employees
</t>
        </is>
      </c>
    </row>
    <row r="8" ht="3.75" customFormat="1" customHeight="1" s="861">
      <c r="A8" s="885" t="n"/>
      <c r="B8" s="883" t="n"/>
    </row>
    <row r="9" ht="13" customFormat="1" customHeight="1" s="861">
      <c r="A9" s="1113" t="n"/>
      <c r="B9" s="445" t="inlineStr">
        <is>
          <t>EI Benefit</t>
        </is>
      </c>
    </row>
    <row r="10" ht="28" customFormat="1" customHeight="1" s="861">
      <c r="A10" s="1113" t="n"/>
      <c r="B10" s="296" t="inlineStr">
        <is>
          <t>Effective January 1, 2020, the EI maximum insurable earnings will increase from $53,100 to $54,200. The maximum benefit amount will increase from $562 to $573 per week.</t>
        </is>
      </c>
    </row>
    <row r="11" ht="3.75" customFormat="1" customHeight="1" s="861">
      <c r="A11" s="885" t="n"/>
      <c r="B11" s="883" t="n"/>
    </row>
    <row r="12" ht="3.75" customFormat="1" customHeight="1" s="861">
      <c r="A12" s="885" t="n"/>
      <c r="B12" s="883" t="n"/>
    </row>
    <row r="13" ht="13" customFormat="1" customHeight="1" s="861">
      <c r="A13" s="1113" t="n"/>
      <c r="B13" s="445" t="inlineStr">
        <is>
          <t xml:space="preserve">CPP is expanding </t>
        </is>
      </c>
    </row>
    <row r="14" ht="118.5" customFormat="1" customHeight="1" s="861">
      <c r="A14" s="1113" t="n"/>
      <c r="B14" s="296" t="inlineStr">
        <is>
          <t xml:space="preserve">Starting on January 1, 2019, employees and employers are required to contribute additional funds to CPP with the phased-in contribution formula expected to be completed by 2025. Once fully implemented, employees can expect to see a maximum annual benefit increase by about one-third to $17,478 vs the maximum today of approximately $13,100 a year. The pensionable earnings that the benefit is paid on will go up gradually to $82,700 from $54,900 originally. In the end, employees and employers will contribute an additional 1% on top of the 4.95% currently contributed. Current income replacement ratio at retirement for an average Canadian salary for CPP is around 25%. This will move up to a 33% income replacement ratio. The additional 1% will provide a tax deduction-instead of a tax credit for employee contributions associated with the enhanced portion of CPP in order to avoid increasing the after-tax cost of savings for Canadians.
</t>
        </is>
      </c>
    </row>
    <row r="15" ht="3.75" customFormat="1" customHeight="1" s="861">
      <c r="A15" s="1113" t="n"/>
      <c r="B15" s="996" t="n"/>
    </row>
    <row r="18" ht="3.75" customFormat="1" customHeight="1" s="861">
      <c r="A18" s="885" t="n"/>
      <c r="B18" s="883" t="n"/>
    </row>
    <row r="25">
      <c r="B25" s="60" t="n"/>
      <c r="C25" s="1113" t="n"/>
      <c r="D25" s="6" t="n"/>
      <c r="E25" s="6" t="n"/>
      <c r="F25" s="6" t="n"/>
      <c r="G25" s="6" t="n"/>
      <c r="H25" s="6" t="n"/>
    </row>
    <row r="26" ht="65.25" customHeight="1" s="858">
      <c r="B26" s="61" t="n"/>
      <c r="C26" s="61" t="n"/>
      <c r="D26" s="6" t="n"/>
      <c r="E26" s="6" t="n"/>
      <c r="F26" s="6" t="n"/>
      <c r="G26" s="6" t="n"/>
      <c r="H26" s="6" t="n"/>
    </row>
    <row r="27" ht="18" customHeight="1" s="858">
      <c r="B27" s="27" t="n"/>
      <c r="C27" s="1113" t="n"/>
      <c r="D27" s="6" t="n"/>
      <c r="E27" s="6" t="n"/>
      <c r="F27" s="6" t="n"/>
      <c r="G27" s="6" t="n"/>
      <c r="H27" s="6" t="n"/>
    </row>
    <row r="28" ht="15" customHeight="1" s="858">
      <c r="B28" s="28" t="n"/>
      <c r="C28" s="1113" t="n"/>
      <c r="D28" s="6" t="n"/>
      <c r="E28" s="6" t="n"/>
      <c r="F28" s="6" t="n"/>
      <c r="G28" s="6" t="n"/>
      <c r="H28" s="6" t="n"/>
    </row>
    <row r="29" ht="54" customHeight="1" s="858">
      <c r="B29" s="59" t="n"/>
      <c r="C29" s="1113" t="n"/>
      <c r="D29" s="6" t="n"/>
      <c r="E29" s="6" t="n"/>
      <c r="F29" s="6" t="n"/>
      <c r="G29" s="6" t="n"/>
      <c r="H29" s="6" t="n"/>
    </row>
    <row r="30" hidden="1" ht="50.25" customHeight="1" s="858">
      <c r="C30" s="1113" t="n"/>
      <c r="D30" s="6" t="n"/>
      <c r="E30" s="6" t="n"/>
      <c r="F30" s="6" t="n"/>
      <c r="G30" s="6" t="n"/>
      <c r="H30" s="6" t="n"/>
    </row>
    <row r="31" ht="87" customHeight="1" s="858">
      <c r="C31" s="1113" t="n"/>
      <c r="D31" s="6" t="n"/>
      <c r="E31" s="6" t="n"/>
      <c r="F31" s="6" t="n"/>
      <c r="G31" s="6" t="n"/>
      <c r="H31" s="6" t="n"/>
    </row>
    <row r="32" ht="15" customHeight="1" s="858">
      <c r="C32" s="1113" t="n"/>
      <c r="D32" s="6" t="n"/>
      <c r="E32" s="6" t="n"/>
      <c r="F32" s="6" t="n"/>
      <c r="G32" s="6" t="n"/>
      <c r="H32" s="6" t="n"/>
    </row>
  </sheetData>
  <mergeCells count="1">
    <mergeCell ref="A3:B3"/>
  </mergeCells>
  <printOptions horizontalCentered="1"/>
  <pageMargins left="0.405092592592593" right="0.474537037037037" top="0.551181102362205" bottom="0.94488188976378" header="0.31496062992126" footer="0.31496062992126"/>
  <pageSetup orientation="portrait" scale="98"/>
  <headerFooter scaleWithDoc="0">
    <oddHeader>&amp;C&amp;G</oddHeader>
    <oddFooter>&amp;C&amp;G&amp;R&amp;P</oddFooter>
    <evenHeader/>
    <evenFooter/>
    <firstHeader/>
    <firstFooter/>
  </headerFooter>
</worksheet>
</file>

<file path=xl/worksheets/sheet12.xml><?xml version="1.0" encoding="utf-8"?>
<worksheet xmlns="http://schemas.openxmlformats.org/spreadsheetml/2006/main">
  <sheetPr codeName="Sheet49">
    <tabColor rgb="FFFF0000"/>
    <outlinePr summaryBelow="1" summaryRight="1"/>
    <pageSetUpPr/>
  </sheetPr>
  <dimension ref="A2:H28"/>
  <sheetViews>
    <sheetView showGridLines="0" view="pageLayout" zoomScaleNormal="100" workbookViewId="0">
      <selection activeCell="A14" sqref="A14:B14"/>
    </sheetView>
  </sheetViews>
  <sheetFormatPr baseColWidth="10" defaultColWidth="9.1640625" defaultRowHeight="15" customHeight="1"/>
  <cols>
    <col width="4.83203125" customWidth="1" style="858" min="1" max="1"/>
    <col width="92.33203125" customWidth="1" style="858" min="2" max="2"/>
    <col width="13.5" customWidth="1" style="858" min="3" max="3"/>
    <col width="14.6640625" customWidth="1" style="858" min="4" max="4"/>
    <col width="15.6640625" customWidth="1" style="858" min="5" max="5"/>
    <col width="16.1640625" customWidth="1" style="858" min="6" max="6"/>
    <col width="12.83203125" customWidth="1" style="858" min="7" max="7"/>
    <col width="15.33203125" customWidth="1" style="858" min="8" max="8"/>
  </cols>
  <sheetData>
    <row r="1" ht="32.5" customHeight="1" s="858"/>
    <row r="2" ht="15" customHeight="1" s="858">
      <c r="A2" s="276" t="inlineStr">
        <is>
          <t>Legislative Changes</t>
        </is>
      </c>
    </row>
    <row r="3" ht="3.75" customFormat="1" customHeight="1" s="861">
      <c r="A3" s="883" t="n"/>
    </row>
    <row r="4" ht="13" customFormat="1" customHeight="1" s="861">
      <c r="A4" s="884" t="inlineStr">
        <is>
          <t>Ontario:</t>
        </is>
      </c>
    </row>
    <row r="5" ht="3.75" customFormat="1" customHeight="1" s="861">
      <c r="A5" s="1113" t="n"/>
      <c r="B5" s="184" t="n"/>
    </row>
    <row r="6">
      <c r="B6" s="140" t="inlineStr">
        <is>
          <t>OHIP Travellers Program</t>
        </is>
      </c>
    </row>
    <row r="7" ht="13" customFormat="1" customHeight="1" s="22">
      <c r="B7" s="502" t="inlineStr">
        <is>
          <t>Updated November 2019</t>
        </is>
      </c>
    </row>
    <row r="8" ht="43.5" customHeight="1" s="858">
      <c r="B8" s="944" t="inlineStr">
        <is>
          <t>Effective January 1, 2020 OHIP will no longer cover any Out of Country (OOC) Emergency care. Only OOC Dialysis services will be covered under OHIP (as of September 27 court ruling overturned the decision. Update is pending).</t>
        </is>
      </c>
    </row>
    <row r="9" ht="3.75" customFormat="1" customHeight="1" s="861">
      <c r="A9" s="1113" t="n"/>
      <c r="B9" s="184" t="n"/>
    </row>
    <row r="10">
      <c r="B10" s="140" t="inlineStr">
        <is>
          <t>OHIP+</t>
        </is>
      </c>
    </row>
    <row r="11" ht="13" customFormat="1" customHeight="1" s="22">
      <c r="B11" s="502" t="inlineStr">
        <is>
          <t>Updated February 2019</t>
        </is>
      </c>
    </row>
    <row r="12" ht="154" customHeight="1" s="858">
      <c r="B12" s="944" t="inlineStr">
        <is>
          <t>Under the Liberal government’s 'A Plan for the People - Ontario Economic Outlook and Fiscal Review' beginning in April 2019, children and youth 24 years of age and under, who do not have existing prescription drug benefits covered by private plans will continue to receive coverage through OHIP+. For those children and youth who are covered by private insurance, the private plan will be the first payer. Children and youth with private insurance would access prescribed medicines as they did prior to the launch of OHIP+ through their private insurer. OHIP+ will not pick up any outstanding balances after the private plan has paid (i.e./ coinsurance or any drugs that may be excluded from the private plan).  Individuals or families who have significant out of pocket costs could apply for additional financial support through Trillium as was the case prior to OHIP+ being implemented on Jan 1, 2018. We expect that the OHIP+ redesign will also have an impact on insurance premiums.  The insurance carriers have been quiet on rate impact at this point however we do expect them to communicate a position as the legislation is finalized.</t>
        </is>
      </c>
    </row>
    <row r="13" ht="3.75" customFormat="1" customHeight="1" s="861">
      <c r="A13" s="1113" t="n"/>
      <c r="B13" s="184" t="n"/>
    </row>
    <row r="14" ht="15" customHeight="1" s="858">
      <c r="A14" s="884" t="inlineStr">
        <is>
          <t>Quebec:</t>
        </is>
      </c>
    </row>
    <row r="15" ht="4.5" customHeight="1" s="858">
      <c r="B15" s="184" t="n"/>
    </row>
    <row r="16" ht="14.25" customHeight="1" s="858">
      <c r="B16" s="140" t="inlineStr">
        <is>
          <t>Vision Care for Children Under 18</t>
        </is>
      </c>
      <c r="C16" s="1113" t="n"/>
      <c r="D16" s="4" t="n"/>
      <c r="E16" s="4" t="n"/>
      <c r="G16" s="1113" t="n"/>
      <c r="H16" s="1113" t="n"/>
    </row>
    <row r="17" ht="13" customFormat="1" customHeight="1" s="22">
      <c r="B17" s="502" t="inlineStr">
        <is>
          <t>Updated September 2019</t>
        </is>
      </c>
      <c r="C17" s="2" t="n"/>
      <c r="D17" s="71" t="n"/>
      <c r="E17" s="71" t="n"/>
      <c r="F17" s="71" t="n"/>
      <c r="G17" s="71" t="n"/>
      <c r="H17" s="71" t="n"/>
    </row>
    <row r="18" ht="29" customHeight="1" s="858">
      <c r="B18" s="298" t="inlineStr">
        <is>
          <t>Effective September 2019 RAMQ will start eyeglasses &amp; contact lenses reimbursement for children under age 18 ($250 every 24 months)</t>
        </is>
      </c>
      <c r="C18" s="61" t="n"/>
      <c r="D18" s="6" t="n"/>
      <c r="E18" s="6" t="n"/>
      <c r="F18" s="6" t="n"/>
      <c r="G18" s="6" t="n"/>
      <c r="H18" s="6" t="n"/>
    </row>
    <row r="19" ht="13" customFormat="1" customHeight="1" s="861">
      <c r="B19" s="123" t="n"/>
    </row>
    <row r="20">
      <c r="A20" s="178" t="inlineStr">
        <is>
          <t>Manitoba:</t>
        </is>
      </c>
      <c r="B20" s="184" t="n"/>
    </row>
    <row r="21" ht="15" customHeight="1" s="858">
      <c r="A21" s="183" t="n"/>
      <c r="B21" s="185" t="inlineStr">
        <is>
          <t xml:space="preserve">Manitoba PST </t>
        </is>
      </c>
    </row>
    <row r="22" ht="12" customFormat="1" customHeight="1" s="861">
      <c r="A22" s="24" t="n"/>
      <c r="B22" s="502" t="inlineStr">
        <is>
          <t>Updated May 2019</t>
        </is>
      </c>
      <c r="C22" s="22" t="n"/>
      <c r="D22" s="22" t="n"/>
      <c r="E22" s="22" t="n"/>
      <c r="F22" s="22" t="n"/>
      <c r="G22" s="22" t="n"/>
      <c r="H22" s="22" t="n"/>
    </row>
    <row r="23" ht="30.75" customHeight="1" s="858">
      <c r="A23" s="183" t="n"/>
      <c r="B23" s="297" t="inlineStr">
        <is>
          <t>Effective July 1, 2019 the PST rate in Manitoba will be decreasing from 8% to 7%. This reduction will impact Group Insurance premiums.</t>
        </is>
      </c>
    </row>
    <row r="24" ht="15" customHeight="1" s="858">
      <c r="A24" s="885" t="n"/>
    </row>
    <row r="25">
      <c r="A25" s="178" t="inlineStr">
        <is>
          <t>British Columbia:</t>
        </is>
      </c>
      <c r="B25" s="184" t="n"/>
    </row>
    <row r="26" ht="15" customHeight="1" s="858">
      <c r="A26" s="183" t="n"/>
      <c r="B26" s="185" t="inlineStr">
        <is>
          <t>HIBC - MSP Premiums Elimination</t>
        </is>
      </c>
    </row>
    <row r="27" ht="12" customFormat="1" customHeight="1" s="861">
      <c r="A27" s="24" t="n"/>
      <c r="B27" s="505" t="inlineStr">
        <is>
          <t>Updated January 1, 2020</t>
        </is>
      </c>
      <c r="C27" s="22" t="n"/>
      <c r="D27" s="22" t="n"/>
      <c r="E27" s="22" t="n"/>
      <c r="F27" s="22" t="n"/>
      <c r="G27" s="22" t="n"/>
      <c r="H27" s="22" t="n"/>
    </row>
    <row r="28" ht="30.75" customHeight="1" s="858">
      <c r="A28" s="183" t="n"/>
      <c r="B28" s="297" t="inlineStr">
        <is>
          <t>Effective January 1, 2020 BC residents are no longer charged MSP premiums</t>
        </is>
      </c>
    </row>
  </sheetData>
  <mergeCells count="4">
    <mergeCell ref="A14:B14"/>
    <mergeCell ref="A24:B24"/>
    <mergeCell ref="A3:B3"/>
    <mergeCell ref="A4:B4"/>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3.xml><?xml version="1.0" encoding="utf-8"?>
<worksheet xmlns="http://schemas.openxmlformats.org/spreadsheetml/2006/main">
  <sheetPr codeName="Sheet10">
    <tabColor rgb="FFFF0000"/>
    <outlinePr summaryBelow="1" summaryRight="1"/>
    <pageSetUpPr/>
  </sheetPr>
  <dimension ref="A2:L53"/>
  <sheetViews>
    <sheetView showGridLines="0" view="pageLayout" zoomScaleNormal="100" workbookViewId="0">
      <selection activeCell="G30" sqref="G30"/>
    </sheetView>
  </sheetViews>
  <sheetFormatPr baseColWidth="10" defaultColWidth="9.1640625" defaultRowHeight="15" outlineLevelRow="1"/>
  <cols>
    <col width="12" customWidth="1" style="858" min="1" max="1"/>
    <col width="1.1640625" customWidth="1" style="858" min="2" max="2"/>
    <col width="4.5" customWidth="1" style="858" min="3" max="3"/>
    <col width="20" customWidth="1" style="858" min="4" max="4"/>
    <col width="18.6640625" customWidth="1" style="858" min="5" max="5"/>
    <col width="17.5" bestFit="1" customWidth="1" style="858" min="6" max="6"/>
    <col width="7.5" customWidth="1" style="858" min="7" max="7"/>
    <col width="16.6640625" customWidth="1" style="858" min="8" max="8"/>
    <col width="13.1640625" customWidth="1" style="858" min="9" max="9"/>
    <col width="8.83203125" bestFit="1" customWidth="1" style="858" min="10" max="10"/>
  </cols>
  <sheetData>
    <row r="1" ht="30" customHeight="1" s="858"/>
    <row r="2" ht="15" customFormat="1" customHeight="1" s="861">
      <c r="A2" s="892" t="inlineStr">
        <is>
          <t>Experience Summary</t>
        </is>
      </c>
      <c r="F2" s="1113" t="n"/>
      <c r="G2" s="1113" t="n"/>
      <c r="H2" s="1113" t="n"/>
      <c r="I2" s="1113" t="n"/>
      <c r="J2" s="1113" t="n"/>
      <c r="K2" s="1113" t="n"/>
      <c r="L2" s="1113" t="n"/>
    </row>
    <row r="3" ht="15" customFormat="1" customHeight="1" s="861">
      <c r="F3" s="1113" t="n"/>
      <c r="G3" s="1113" t="n"/>
      <c r="H3" s="1113" t="n"/>
      <c r="I3" s="1113" t="n"/>
      <c r="J3" s="1113" t="n"/>
      <c r="K3" s="1113" t="n"/>
      <c r="L3" s="1113" t="n"/>
    </row>
    <row r="4" ht="15" customFormat="1" customHeight="1" s="861">
      <c r="A4" s="292">
        <f>"Group Name: " &amp; GroupName</f>
        <v/>
      </c>
      <c r="B4" s="167" t="n"/>
      <c r="C4" s="292" t="n"/>
      <c r="D4" s="292" t="n"/>
      <c r="E4" s="5" t="n"/>
      <c r="F4" s="5" t="n"/>
      <c r="G4" s="1113" t="n"/>
      <c r="H4" s="1113" t="n"/>
      <c r="I4" s="1113" t="n"/>
      <c r="J4" s="1113" t="n"/>
      <c r="K4" s="1113" t="n"/>
      <c r="L4" s="1113" t="n"/>
    </row>
    <row r="5" ht="15" customFormat="1" customHeight="1" s="861">
      <c r="A5" s="292">
        <f>"Carrier: " &amp; Carrier</f>
        <v/>
      </c>
      <c r="B5" s="167" t="n"/>
      <c r="C5" s="292" t="n"/>
      <c r="D5" s="167" t="n"/>
      <c r="E5" s="1113" t="n"/>
      <c r="F5" s="1113" t="n"/>
      <c r="G5" s="1113" t="n"/>
      <c r="H5" s="1113" t="n"/>
      <c r="I5" s="1113" t="n"/>
      <c r="J5" s="1113" t="n"/>
      <c r="K5" s="1113" t="n"/>
      <c r="L5" s="1113" t="n"/>
    </row>
    <row r="6" ht="15" customFormat="1" customHeight="1" s="861">
      <c r="A6" s="292">
        <f>"Policy Number: " &amp; PolicyNumber</f>
        <v/>
      </c>
      <c r="B6" s="2" t="n"/>
      <c r="C6" s="292" t="n"/>
      <c r="D6" s="2" t="n"/>
      <c r="F6" s="1113" t="n"/>
      <c r="G6" s="1113" t="n"/>
      <c r="H6" s="1113" t="n"/>
      <c r="I6" s="1113" t="n"/>
      <c r="J6" s="1113" t="n"/>
      <c r="K6" s="1113" t="n"/>
      <c r="L6" s="1113" t="n"/>
    </row>
    <row r="7" ht="15" customFormat="1" customHeight="1" s="861">
      <c r="A7" s="292">
        <f>"Report Period: "&amp; EP_Current</f>
        <v/>
      </c>
      <c r="B7" s="2" t="n"/>
      <c r="C7" s="299" t="n"/>
      <c r="D7" s="299" t="n"/>
      <c r="E7" s="142" t="n"/>
      <c r="F7" s="142" t="n"/>
      <c r="G7" s="1113" t="n"/>
      <c r="H7" s="1113" t="n"/>
      <c r="I7" s="1113" t="n"/>
      <c r="J7" s="1113" t="n"/>
      <c r="K7" s="1113" t="n"/>
      <c r="L7" s="1113" t="n"/>
    </row>
    <row r="8">
      <c r="A8" s="292">
        <f>"Renewal Date: "&amp; RenewalMonth &amp; " 1, " &amp; RenewalYear</f>
        <v/>
      </c>
      <c r="C8" s="299" t="n"/>
      <c r="D8" s="299" t="n"/>
      <c r="F8" s="432" t="n"/>
      <c r="G8" s="432" t="n"/>
      <c r="H8" s="432" t="n"/>
      <c r="I8" s="432" t="n"/>
      <c r="J8" s="432" t="n"/>
      <c r="K8" s="432" t="n"/>
      <c r="L8" s="860" t="n"/>
    </row>
    <row r="9" ht="15" customHeight="1" s="858">
      <c r="A9" s="432" t="n"/>
      <c r="B9" s="432" t="n"/>
      <c r="C9" s="432" t="n"/>
      <c r="D9" s="432" t="n"/>
      <c r="E9" s="432" t="n"/>
      <c r="F9" s="432" t="n"/>
      <c r="G9" s="432" t="n"/>
      <c r="H9" s="432" t="n"/>
      <c r="I9" s="432" t="n"/>
      <c r="J9" s="432" t="n"/>
      <c r="K9" s="432" t="n"/>
      <c r="L9" s="860" t="n"/>
    </row>
    <row r="10" ht="23.25" customHeight="1" s="858">
      <c r="A10" s="893" t="inlineStr">
        <is>
          <t>Pooled Benefits</t>
        </is>
      </c>
      <c r="B10" s="887" t="n"/>
      <c r="C10" s="888" t="n"/>
      <c r="D10" s="1022" t="inlineStr">
        <is>
          <t>Paid Premiums</t>
        </is>
      </c>
      <c r="E10" s="1022" t="inlineStr">
        <is>
          <t>Paid Claims</t>
        </is>
      </c>
      <c r="F10" s="1113" t="n"/>
    </row>
    <row r="11">
      <c r="A11" s="886" t="inlineStr">
        <is>
          <t>Life</t>
        </is>
      </c>
      <c r="B11" s="887" t="n"/>
      <c r="C11" s="888" t="n"/>
      <c r="D11" s="1151" t="n">
        <v>0</v>
      </c>
      <c r="E11" s="1151" t="n">
        <v>0</v>
      </c>
      <c r="F11" s="1113" t="n"/>
    </row>
    <row r="12">
      <c r="A12" s="886" t="inlineStr">
        <is>
          <t>AD&amp;D</t>
        </is>
      </c>
      <c r="B12" s="887" t="n"/>
      <c r="C12" s="888" t="n"/>
      <c r="D12" s="1151" t="n">
        <v>0</v>
      </c>
      <c r="E12" s="1151" t="n">
        <v>0</v>
      </c>
      <c r="F12" s="1113" t="n"/>
    </row>
    <row r="13">
      <c r="A13" s="886" t="inlineStr">
        <is>
          <t>Dependent Life</t>
        </is>
      </c>
      <c r="B13" s="887" t="n"/>
      <c r="C13" s="888" t="n"/>
      <c r="D13" s="1151" t="n">
        <v>0</v>
      </c>
      <c r="E13" s="1151" t="n">
        <v>0</v>
      </c>
      <c r="F13" s="1113" t="n"/>
    </row>
    <row r="14">
      <c r="A14" s="886" t="inlineStr">
        <is>
          <t>LTD</t>
        </is>
      </c>
      <c r="B14" s="887" t="n"/>
      <c r="C14" s="888" t="n"/>
      <c r="D14" s="1151" t="n">
        <v>0</v>
      </c>
      <c r="E14" s="1151" t="n">
        <v>0</v>
      </c>
      <c r="F14" s="1113" t="n"/>
    </row>
    <row r="15" hidden="1" s="858">
      <c r="A15" s="886" t="inlineStr">
        <is>
          <t>Critical Illness</t>
        </is>
      </c>
      <c r="B15" s="887" t="n"/>
      <c r="C15" s="888" t="n"/>
      <c r="D15" s="1152" t="n">
        <v>0</v>
      </c>
      <c r="E15" s="1152" t="n">
        <v>0</v>
      </c>
      <c r="F15" s="1113" t="n"/>
    </row>
    <row r="16">
      <c r="A16" s="9" t="n"/>
      <c r="B16" s="9" t="n"/>
      <c r="C16" s="9" t="n"/>
      <c r="D16" s="9" t="n"/>
      <c r="E16" s="9" t="n"/>
      <c r="F16" s="9" t="n"/>
    </row>
    <row r="17">
      <c r="A17" s="899" t="inlineStr">
        <is>
          <t>Experience</t>
        </is>
      </c>
      <c r="B17" s="900" t="n"/>
      <c r="C17" s="901" t="n"/>
      <c r="D17" s="902" t="inlineStr">
        <is>
          <t>Billed Experience Rated Premiums</t>
        </is>
      </c>
      <c r="E17" s="902" t="inlineStr">
        <is>
          <t>Incurred Experience Rated Claims</t>
        </is>
      </c>
      <c r="F17" s="905" t="inlineStr">
        <is>
          <t>Incurred Loss Ratio</t>
        </is>
      </c>
    </row>
    <row r="18">
      <c r="A18" s="896" t="inlineStr">
        <is>
          <t>Rated Benefit</t>
        </is>
      </c>
      <c r="B18" s="897" t="n"/>
      <c r="C18" s="898" t="n"/>
      <c r="D18" s="903" t="n"/>
      <c r="E18" s="903" t="n"/>
      <c r="F18" s="906" t="n"/>
    </row>
    <row r="19">
      <c r="A19" s="886" t="inlineStr">
        <is>
          <t>STD</t>
        </is>
      </c>
      <c r="B19" s="887" t="n"/>
      <c r="C19" s="888" t="n"/>
      <c r="D19" s="1151" t="n">
        <v>0</v>
      </c>
      <c r="E19" s="1151" t="n">
        <v>0</v>
      </c>
      <c r="F19" s="1149">
        <f>E19/D19</f>
        <v/>
      </c>
    </row>
    <row r="20" ht="7.5" customHeight="1" s="858">
      <c r="A20" s="904" t="n"/>
      <c r="B20" s="887" t="n"/>
      <c r="C20" s="887" t="n"/>
      <c r="D20" s="887" t="n"/>
      <c r="E20" s="887" t="n"/>
      <c r="F20" s="888" t="n"/>
    </row>
    <row r="21">
      <c r="A21" s="886" t="inlineStr">
        <is>
          <t>EHC</t>
        </is>
      </c>
      <c r="B21" s="887" t="n"/>
      <c r="C21" s="888" t="n"/>
      <c r="D21" s="1151" t="n">
        <v>0</v>
      </c>
      <c r="E21" s="1151" t="n">
        <v>0</v>
      </c>
      <c r="F21" s="1149">
        <f>E21/D21</f>
        <v/>
      </c>
    </row>
    <row r="22" hidden="1" outlineLevel="1" s="858">
      <c r="A22" s="886" t="inlineStr">
        <is>
          <t>Drug</t>
        </is>
      </c>
      <c r="B22" s="887" t="n"/>
      <c r="C22" s="888" t="n"/>
      <c r="D22" s="1151" t="n">
        <v>0</v>
      </c>
      <c r="E22" s="1151" t="n">
        <v>0</v>
      </c>
      <c r="F22" s="1149">
        <f>E22/D22</f>
        <v/>
      </c>
    </row>
    <row r="23" hidden="1" outlineLevel="1" s="858">
      <c r="A23" s="886" t="inlineStr">
        <is>
          <t>Vision Care</t>
        </is>
      </c>
      <c r="B23" s="887" t="n"/>
      <c r="C23" s="888" t="n"/>
      <c r="D23" s="1151" t="n">
        <v>0</v>
      </c>
      <c r="E23" s="1151" t="n">
        <v>0</v>
      </c>
      <c r="F23" s="1149">
        <f>E23/D23</f>
        <v/>
      </c>
    </row>
    <row r="24" collapsed="1" s="858">
      <c r="A24" s="886" t="inlineStr">
        <is>
          <t>Dental Care</t>
        </is>
      </c>
      <c r="B24" s="887" t="n"/>
      <c r="C24" s="888" t="n"/>
      <c r="D24" s="1151" t="n">
        <v>0</v>
      </c>
      <c r="E24" s="1151" t="n">
        <v>0</v>
      </c>
      <c r="F24" s="1149">
        <f>E24/D24</f>
        <v/>
      </c>
    </row>
    <row r="25">
      <c r="A25" s="895" t="inlineStr">
        <is>
          <t>EHC &amp; Dental Total</t>
        </is>
      </c>
      <c r="B25" s="887" t="n"/>
      <c r="C25" s="888" t="n"/>
      <c r="D25" s="1153">
        <f>SUM(D21:D24)</f>
        <v/>
      </c>
      <c r="E25" s="1153">
        <f>SUM(E21:E24)</f>
        <v/>
      </c>
      <c r="F25" s="1154">
        <f>E25/D25</f>
        <v/>
      </c>
    </row>
    <row r="26">
      <c r="A26" s="9" t="n"/>
      <c r="B26" s="9" t="n"/>
      <c r="C26" s="9" t="n"/>
      <c r="D26" s="9" t="n"/>
      <c r="E26" s="9" t="n"/>
      <c r="F26" s="9" t="n"/>
    </row>
    <row r="27" ht="14" customHeight="1" s="858">
      <c r="A27" s="564" t="inlineStr">
        <is>
          <t>If Fully Insured</t>
        </is>
      </c>
      <c r="B27" s="9" t="n"/>
      <c r="C27" s="9" t="n"/>
      <c r="D27" s="9" t="n"/>
      <c r="E27" s="9" t="n"/>
      <c r="F27" s="9" t="n"/>
    </row>
    <row r="28" ht="62" customHeight="1" s="858">
      <c r="A28" s="890">
        <f>"*With COVID-19 affecting claim activity due to the temporary closure of many dental and health practitioner offices,  "&amp; Carrier &amp;" offered premium credits for the months of April, May and June.  This credit represented a reduction of approximately $"&amp;TEXT('DNP-COVID Calculations'!Q21, "0,0")&amp;" to the EHC premium and $"&amp;TEXT('DNP-COVID Calculations'!R21, "0,0")&amp;" to the Dental premium.  The above results do not reflect the premium credits."</f>
        <v/>
      </c>
      <c r="H28" s="432" t="n"/>
      <c r="I28" s="432" t="n"/>
      <c r="J28" s="432" t="n"/>
      <c r="K28" s="432" t="n"/>
      <c r="L28" s="860" t="n"/>
    </row>
    <row r="29" hidden="1" s="858">
      <c r="A29" s="9" t="n"/>
      <c r="B29" s="9" t="n"/>
      <c r="C29" s="9" t="n"/>
      <c r="D29" s="9" t="n"/>
      <c r="E29" s="9" t="n"/>
      <c r="F29" s="9" t="n"/>
    </row>
    <row r="30" ht="14" customHeight="1" s="858">
      <c r="A30" s="564" t="inlineStr">
        <is>
          <t>If Fully Insured RWAM or Green Shield</t>
        </is>
      </c>
      <c r="B30" s="9" t="n"/>
      <c r="C30" s="9" t="n"/>
      <c r="D30" s="9" t="n"/>
      <c r="E30" s="9" t="n"/>
      <c r="F30" s="9" t="n"/>
    </row>
    <row r="31" ht="62" customHeight="1" s="858">
      <c r="A31" s="879">
        <f>"*With COVID-19 affecting claim activity due to the temporary closure of many dental and health practitioner offices,  "&amp; Carrier &amp;" offered premium credits for the months of April, May and June. The above results reflect the premium credits."</f>
        <v/>
      </c>
      <c r="H31" s="432" t="n"/>
      <c r="I31" s="432" t="n"/>
      <c r="J31" s="432" t="n"/>
      <c r="K31" s="432" t="n"/>
      <c r="L31" s="860" t="n"/>
    </row>
    <row r="32" ht="11" customHeight="1" s="858">
      <c r="A32" s="9" t="n"/>
      <c r="B32" s="9" t="n"/>
      <c r="C32" s="9" t="n"/>
      <c r="D32" s="9" t="n"/>
      <c r="E32" s="9" t="n"/>
      <c r="F32" s="9" t="n"/>
    </row>
    <row r="33" ht="14" customHeight="1" s="858">
      <c r="A33" s="564" t="inlineStr">
        <is>
          <t>If CADA Plan (use billings to update total premium credit)</t>
        </is>
      </c>
      <c r="B33" s="9" t="n"/>
      <c r="C33" s="9" t="n"/>
      <c r="D33" s="9" t="n"/>
      <c r="E33" s="9" t="n"/>
      <c r="F33" s="9" t="n"/>
    </row>
    <row r="34" ht="79.5" customHeight="1" s="858">
      <c r="A34" s="879" t="inlineStr">
        <is>
          <t xml:space="preserve">*Due to the COVID-19 crisis, CADA implemented emergency premium relief for dealers participating in the CADA 360 Employee Benefits Plan by completely waiving premiums due for April and May 2020.  This relief measure represented a reduction in your premium paid of approximately $XXX for this report period. It is important to note that the above results do not reflect the premium relief. With COVID-19 affecting claim activity due to the temporary closure of many health and dental practitioner offices, the Loss Ratios for EHC and Dental Care are understated. </t>
        </is>
      </c>
      <c r="H34" s="432" t="n"/>
      <c r="I34" s="432" t="n"/>
      <c r="J34" s="432" t="n"/>
      <c r="K34" s="432" t="n"/>
      <c r="L34" s="860" t="n"/>
    </row>
    <row r="35" ht="11" customHeight="1" s="858">
      <c r="A35" s="9" t="n"/>
      <c r="B35" s="9" t="n"/>
      <c r="C35" s="9" t="n"/>
      <c r="D35" s="9" t="n"/>
      <c r="E35" s="9" t="n"/>
      <c r="F35" s="9" t="n"/>
    </row>
    <row r="36" ht="17" customHeight="1" s="858">
      <c r="A36" s="564" t="inlineStr">
        <is>
          <t>If Refund or ASO:</t>
        </is>
      </c>
      <c r="B36" s="9" t="n"/>
      <c r="C36" s="9" t="n"/>
      <c r="D36" s="9" t="n"/>
      <c r="E36" s="9" t="n"/>
      <c r="F36" s="9" t="n"/>
    </row>
    <row r="37" ht="51.5" customHeight="1" s="858">
      <c r="A37" s="890" t="inlineStr">
        <is>
          <t xml:space="preserve">*Covid-19 has affected recent claim activity due to the temporary closure of many dental and health practitioner offices.  For fully insured contracts, carriers offered premium credits for the months which were impacted the greatest, typically April, May and June 2020.
</t>
        </is>
      </c>
      <c r="H37" s="432" t="n"/>
      <c r="I37" s="432" t="n"/>
      <c r="J37" s="432" t="n"/>
      <c r="K37" s="432" t="n"/>
      <c r="L37" s="860" t="n"/>
    </row>
    <row r="38" ht="51.5" customHeight="1" s="858">
      <c r="A38" s="891">
        <f>"For Refund Accounting/ASO arrangements, such as the arrangement you have with "&amp; Carrier&amp;" for your EHC and Dental benefits, the impact from reduced claim activity will flow through your financial statement/ASO reconciliation."</f>
        <v/>
      </c>
      <c r="H38" s="432" t="n"/>
      <c r="I38" s="432" t="n"/>
      <c r="J38" s="432" t="n"/>
      <c r="K38" s="432" t="n"/>
      <c r="L38" s="860" t="n"/>
    </row>
    <row r="39">
      <c r="A39" s="893" t="inlineStr">
        <is>
          <t>EHC Pooling</t>
        </is>
      </c>
      <c r="B39" s="887" t="n"/>
      <c r="C39" s="888" t="n"/>
      <c r="D39" s="902" t="inlineStr">
        <is>
          <t>Paid Premium</t>
        </is>
      </c>
      <c r="E39" s="902" t="inlineStr">
        <is>
          <t>Pooled Claims</t>
        </is>
      </c>
      <c r="F39" s="905" t="inlineStr">
        <is>
          <t># of Claimants</t>
        </is>
      </c>
    </row>
    <row r="40" ht="15.75" customHeight="1" s="858">
      <c r="A40" s="894" t="inlineStr">
        <is>
          <t>LAP / OOC Pooling</t>
        </is>
      </c>
      <c r="B40" s="887" t="n"/>
      <c r="C40" s="888" t="n"/>
      <c r="D40" s="1151" t="n">
        <v>0</v>
      </c>
      <c r="E40" s="1151">
        <f>'Stop Loss '!E11</f>
        <v/>
      </c>
      <c r="F40" s="1045" t="n">
        <v>0</v>
      </c>
    </row>
    <row r="41" ht="15.75" customHeight="1" s="858">
      <c r="A41" s="894" t="inlineStr">
        <is>
          <t>Pooling Threshold</t>
        </is>
      </c>
      <c r="B41" s="887" t="n"/>
      <c r="C41" s="888" t="n"/>
      <c r="D41" s="1152">
        <f>DOLLAR('Additional Information'!B9,0)&amp;" LAP; "&amp;IF('Additional Information'!B11="Yes"," 1st $ OOC","")</f>
        <v/>
      </c>
      <c r="E41" s="887" t="n"/>
      <c r="F41" s="888" t="n"/>
    </row>
    <row r="42" ht="15.75" customHeight="1" s="858"/>
    <row r="43">
      <c r="A43" s="893" t="inlineStr">
        <is>
          <t xml:space="preserve">Target Loss Ratio </t>
        </is>
      </c>
      <c r="B43" s="887" t="n"/>
      <c r="C43" s="888" t="n"/>
      <c r="D43" s="905" t="inlineStr">
        <is>
          <t>%</t>
        </is>
      </c>
    </row>
    <row r="44">
      <c r="A44" s="886" t="inlineStr">
        <is>
          <t>STD</t>
        </is>
      </c>
      <c r="B44" s="887" t="n"/>
      <c r="C44" s="888" t="n"/>
      <c r="D44" s="1155" t="n">
        <v>0</v>
      </c>
    </row>
    <row r="45">
      <c r="A45" s="886" t="inlineStr">
        <is>
          <t>EHC</t>
        </is>
      </c>
      <c r="B45" s="887" t="n"/>
      <c r="C45" s="888" t="n"/>
      <c r="D45" s="1155" t="n">
        <v>0</v>
      </c>
    </row>
    <row r="46">
      <c r="A46" s="886" t="inlineStr">
        <is>
          <t>Dental Care</t>
        </is>
      </c>
      <c r="B46" s="887" t="n"/>
      <c r="C46" s="888" t="n"/>
      <c r="D46" s="1155" t="n">
        <v>0</v>
      </c>
    </row>
    <row r="48">
      <c r="A48" s="893" t="inlineStr">
        <is>
          <t>Other Benefits</t>
        </is>
      </c>
      <c r="B48" s="887" t="n"/>
      <c r="C48" s="888" t="n"/>
      <c r="D48" s="902" t="inlineStr">
        <is>
          <t>Paid Premium</t>
        </is>
      </c>
      <c r="E48" s="905" t="inlineStr">
        <is>
          <t>Paid Claims</t>
        </is>
      </c>
    </row>
    <row r="49">
      <c r="A49" s="886" t="inlineStr">
        <is>
          <t>EAP</t>
        </is>
      </c>
      <c r="B49" s="887" t="n"/>
      <c r="C49" s="888" t="n"/>
      <c r="D49" s="1156" t="n">
        <v>0</v>
      </c>
      <c r="E49" s="1157" t="inlineStr">
        <is>
          <t>n/a</t>
        </is>
      </c>
    </row>
    <row r="50">
      <c r="A50" s="886" t="inlineStr">
        <is>
          <t>Second Opinion</t>
        </is>
      </c>
      <c r="B50" s="887" t="n"/>
      <c r="C50" s="888" t="n"/>
      <c r="D50" s="1156" t="n">
        <v>0</v>
      </c>
      <c r="E50" s="1157" t="inlineStr">
        <is>
          <t>n/a</t>
        </is>
      </c>
    </row>
    <row r="51">
      <c r="A51" s="886" t="inlineStr">
        <is>
          <t>HCSA</t>
        </is>
      </c>
      <c r="B51" s="887" t="n"/>
      <c r="C51" s="888" t="n"/>
      <c r="D51" s="1157" t="inlineStr">
        <is>
          <t>n/a</t>
        </is>
      </c>
      <c r="E51" s="1156" t="n">
        <v>0</v>
      </c>
    </row>
    <row r="52">
      <c r="A52" s="886" t="inlineStr">
        <is>
          <t>Optional Life</t>
        </is>
      </c>
      <c r="B52" s="887" t="n"/>
      <c r="C52" s="888" t="n"/>
      <c r="D52" s="1156" t="n">
        <v>0</v>
      </c>
      <c r="E52" s="1156" t="n">
        <v>0</v>
      </c>
    </row>
    <row r="53">
      <c r="A53" s="886" t="inlineStr">
        <is>
          <t>Optional AD&amp;D</t>
        </is>
      </c>
      <c r="B53" s="887" t="n"/>
      <c r="C53" s="888" t="n"/>
      <c r="D53" s="1156" t="n">
        <v>0</v>
      </c>
      <c r="E53" s="1156" t="n">
        <v>0</v>
      </c>
    </row>
  </sheetData>
  <mergeCells count="38">
    <mergeCell ref="A10:C10"/>
    <mergeCell ref="D17:D18"/>
    <mergeCell ref="A20:F20"/>
    <mergeCell ref="F17:F18"/>
    <mergeCell ref="A13:C13"/>
    <mergeCell ref="A12:C12"/>
    <mergeCell ref="E17:E18"/>
    <mergeCell ref="A15:C15"/>
    <mergeCell ref="A11:C11"/>
    <mergeCell ref="A31:G31"/>
    <mergeCell ref="A48:C48"/>
    <mergeCell ref="A49:C49"/>
    <mergeCell ref="A50:C50"/>
    <mergeCell ref="A44:C44"/>
    <mergeCell ref="A41:C41"/>
    <mergeCell ref="A2:E3"/>
    <mergeCell ref="A46:C46"/>
    <mergeCell ref="A45:C45"/>
    <mergeCell ref="A43:C43"/>
    <mergeCell ref="A40:C40"/>
    <mergeCell ref="A39:C39"/>
    <mergeCell ref="A25:C25"/>
    <mergeCell ref="A24:C24"/>
    <mergeCell ref="A21:C21"/>
    <mergeCell ref="A19:C19"/>
    <mergeCell ref="A18:C18"/>
    <mergeCell ref="A17:C17"/>
    <mergeCell ref="A14:C14"/>
    <mergeCell ref="A22:C22"/>
    <mergeCell ref="A23:C23"/>
    <mergeCell ref="A28:G28"/>
    <mergeCell ref="A51:C51"/>
    <mergeCell ref="A34:G34"/>
    <mergeCell ref="D41:F41"/>
    <mergeCell ref="A52:C52"/>
    <mergeCell ref="A53:C53"/>
    <mergeCell ref="A37:G37"/>
    <mergeCell ref="A38:G38"/>
  </mergeCells>
  <pageMargins left="0.405"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4.xml><?xml version="1.0" encoding="utf-8"?>
<worksheet xmlns="http://schemas.openxmlformats.org/spreadsheetml/2006/main">
  <sheetPr codeName="Sheet77">
    <tabColor rgb="FFFF0000"/>
    <outlinePr summaryBelow="1" summaryRight="1"/>
    <pageSetUpPr fitToPage="1"/>
  </sheetPr>
  <dimension ref="A2:M23"/>
  <sheetViews>
    <sheetView showGridLines="0" view="pageLayout" zoomScale="107" zoomScaleNormal="100" zoomScalePageLayoutView="107" workbookViewId="0">
      <selection activeCell="H4" sqref="H4"/>
    </sheetView>
  </sheetViews>
  <sheetFormatPr baseColWidth="10" defaultColWidth="9.1640625" defaultRowHeight="15"/>
  <cols>
    <col width="9.6640625" customWidth="1" style="858" min="1" max="1"/>
    <col width="14" customWidth="1" style="858" min="2" max="3"/>
    <col width="10.83203125" bestFit="1" customWidth="1" style="858" min="4" max="4"/>
    <col width="14" customWidth="1" style="858" min="5" max="6"/>
    <col width="10.5" bestFit="1" customWidth="1" style="858" min="7" max="7"/>
    <col width="5.1640625" customWidth="1" style="858" min="8" max="8"/>
    <col width="9.1640625" customWidth="1" style="858" min="9" max="9"/>
    <col width="14" customWidth="1" style="858" min="10" max="13"/>
    <col width="9.1640625" customWidth="1" style="858" min="14" max="14"/>
    <col width="9.1640625" customWidth="1" style="858" min="15" max="16384"/>
  </cols>
  <sheetData>
    <row r="1" ht="27.75" customHeight="1" s="858"/>
    <row r="2" ht="15" customFormat="1" customHeight="1" s="861">
      <c r="A2" s="862" t="inlineStr">
        <is>
          <t>Covid-19 Effects on Experience Rated Benefits</t>
        </is>
      </c>
      <c r="H2" s="1069" t="n"/>
    </row>
    <row r="3" ht="15" customFormat="1" customHeight="1" s="861">
      <c r="H3" s="1069" t="n"/>
      <c r="J3" s="911" t="n"/>
    </row>
    <row r="4" ht="219" customHeight="1" s="858">
      <c r="A4" s="879" t="inlineStr">
        <is>
          <t>Following the temporary closure of many dental and health practitioner offices during Covid-19, the majority of organizations observed favorable claims experience during that period. The chart below shows the experience month by month so you can see the impact that the closures had on claiming patterns in the months of March, April, May and to some extent even in June 2020. This is most prevalent on the dental benefit.
While organizations may anticipate lower pricing at renewal as a result of these claim reductions, it is important to note that when preparing renewal calculations, insurance providers are looking to set a premium that will cover the expected claims and expenses for the coming year. Typically, past experience is used as the base line after adjusting for trend/utilization.  Depending on size, a level of credibility will apply to an organization’s own experience. In March, April &amp; May 2020, claims dropped due to Covid-19 and the restrictions on dental, paramedical, and vision care providers. These temporary restrictions created a gap in the 2020 data, making it unreliable for predicting future claims levels. Therefore,  we are seeing insurance providers adjust their models to either:
•  exclude the experience for March, April and May 2020
•  apply an adjustment (claims normalization factor) to those months</t>
        </is>
      </c>
    </row>
    <row r="5" ht="39" customHeight="1" s="858">
      <c r="A5" s="879" t="inlineStr">
        <is>
          <t>The insurer predictive models do not take into consideration any premium relief that was provided through this period.</t>
        </is>
      </c>
      <c r="J5" s="912" t="inlineStr">
        <is>
          <t>Hide columns in final!!</t>
        </is>
      </c>
    </row>
    <row r="6" ht="6.75" customFormat="1" customHeight="1" s="861">
      <c r="A6" s="1041" t="n"/>
      <c r="B6" s="1041" t="n"/>
      <c r="C6" s="1041" t="n"/>
      <c r="D6" s="1041" t="n"/>
      <c r="E6" s="1041" t="n"/>
      <c r="F6" s="1041" t="n"/>
      <c r="G6" s="1041" t="n"/>
      <c r="J6" s="1041" t="n"/>
      <c r="K6" s="1041" t="n"/>
      <c r="L6" s="1041" t="n"/>
      <c r="M6" s="1041" t="n"/>
    </row>
    <row r="7" ht="15" customFormat="1" customHeight="1" s="861">
      <c r="A7" s="15" t="n"/>
      <c r="B7" s="907" t="inlineStr">
        <is>
          <t>EHC</t>
        </is>
      </c>
      <c r="C7" s="887" t="n"/>
      <c r="D7" s="888" t="n"/>
      <c r="E7" s="908" t="inlineStr">
        <is>
          <t>Dental Care</t>
        </is>
      </c>
      <c r="F7" s="887" t="n"/>
      <c r="G7" s="888" t="n"/>
      <c r="J7" s="909" t="inlineStr">
        <is>
          <t>EHC 1</t>
        </is>
      </c>
      <c r="K7" s="910" t="n"/>
      <c r="L7" s="909" t="inlineStr">
        <is>
          <t>EHC 2</t>
        </is>
      </c>
      <c r="M7" s="910" t="n"/>
    </row>
    <row r="8" ht="15" customFormat="1" customHeight="1" s="861">
      <c r="A8" s="15" t="n"/>
      <c r="B8" s="345" t="inlineStr">
        <is>
          <t>Premium</t>
        </is>
      </c>
      <c r="C8" s="346" t="inlineStr">
        <is>
          <t>Claims</t>
        </is>
      </c>
      <c r="D8" s="347" t="inlineStr">
        <is>
          <t>Loss Ratio</t>
        </is>
      </c>
      <c r="E8" s="345" t="inlineStr">
        <is>
          <t>Premium</t>
        </is>
      </c>
      <c r="F8" s="346" t="inlineStr">
        <is>
          <t>Claims</t>
        </is>
      </c>
      <c r="G8" s="347" t="inlineStr">
        <is>
          <t>Loss Ratio</t>
        </is>
      </c>
      <c r="J8" s="553" t="inlineStr">
        <is>
          <t>Premium</t>
        </is>
      </c>
      <c r="K8" s="554" t="inlineStr">
        <is>
          <t>Claims</t>
        </is>
      </c>
      <c r="L8" s="553" t="inlineStr">
        <is>
          <t>Premium</t>
        </is>
      </c>
      <c r="M8" s="554" t="inlineStr">
        <is>
          <t>Claims</t>
        </is>
      </c>
    </row>
    <row r="9" ht="15" customFormat="1" customHeight="1" s="861">
      <c r="A9" s="1158" t="inlineStr">
        <is>
          <t>[MM/YY]</t>
        </is>
      </c>
      <c r="B9" s="1159">
        <f>J9+L9</f>
        <v/>
      </c>
      <c r="C9" s="1160">
        <f>K9+M9</f>
        <v/>
      </c>
      <c r="D9" s="1161">
        <f>C9/B9</f>
        <v/>
      </c>
      <c r="E9" s="1159" t="n"/>
      <c r="F9" s="1160" t="n"/>
      <c r="G9" s="1161">
        <f>F9/E9</f>
        <v/>
      </c>
      <c r="J9" s="1159" t="n"/>
      <c r="K9" s="1160" t="n"/>
      <c r="L9" s="1159" t="n"/>
      <c r="M9" s="1160" t="n"/>
    </row>
    <row r="10" ht="15" customFormat="1" customHeight="1" s="861">
      <c r="A10" s="1158" t="inlineStr">
        <is>
          <t>[MM/YY]</t>
        </is>
      </c>
      <c r="B10" s="1159">
        <f>J10+L10</f>
        <v/>
      </c>
      <c r="C10" s="1160">
        <f>K10+M10</f>
        <v/>
      </c>
      <c r="D10" s="1161">
        <f>C10/B10</f>
        <v/>
      </c>
      <c r="E10" s="1159" t="n"/>
      <c r="F10" s="1160" t="n"/>
      <c r="G10" s="1161">
        <f>F10/E10</f>
        <v/>
      </c>
      <c r="J10" s="1159" t="n"/>
      <c r="K10" s="1160" t="n"/>
      <c r="L10" s="1159" t="n"/>
      <c r="M10" s="1160" t="n"/>
    </row>
    <row r="11" ht="15" customFormat="1" customHeight="1" s="861">
      <c r="A11" s="1158" t="inlineStr">
        <is>
          <t>[MM/YY]</t>
        </is>
      </c>
      <c r="B11" s="1159">
        <f>J11+L11</f>
        <v/>
      </c>
      <c r="C11" s="1160">
        <f>K11+M11</f>
        <v/>
      </c>
      <c r="D11" s="1161">
        <f>C11/B11</f>
        <v/>
      </c>
      <c r="E11" s="1159" t="n"/>
      <c r="F11" s="1160" t="n"/>
      <c r="G11" s="1161">
        <f>F11/E11</f>
        <v/>
      </c>
      <c r="J11" s="1159" t="n"/>
      <c r="K11" s="1160" t="n"/>
      <c r="L11" s="1159" t="n"/>
      <c r="M11" s="1160" t="n"/>
    </row>
    <row r="12" ht="15" customFormat="1" customHeight="1" s="861">
      <c r="A12" s="1158" t="inlineStr">
        <is>
          <t>[MM/YY]</t>
        </is>
      </c>
      <c r="B12" s="1159">
        <f>J12+L12</f>
        <v/>
      </c>
      <c r="C12" s="1160">
        <f>K12+M12</f>
        <v/>
      </c>
      <c r="D12" s="1161">
        <f>C12/B12</f>
        <v/>
      </c>
      <c r="E12" s="1159" t="n"/>
      <c r="F12" s="1160" t="n"/>
      <c r="G12" s="1161">
        <f>F12/E12</f>
        <v/>
      </c>
      <c r="J12" s="1159" t="n"/>
      <c r="K12" s="1160" t="n"/>
      <c r="L12" s="1159" t="n"/>
      <c r="M12" s="1160" t="n"/>
    </row>
    <row r="13" ht="15" customFormat="1" customHeight="1" s="861">
      <c r="A13" s="1158" t="inlineStr">
        <is>
          <t>[MM/YY]</t>
        </is>
      </c>
      <c r="B13" s="1159">
        <f>J13+L13</f>
        <v/>
      </c>
      <c r="C13" s="1160">
        <f>K13+M13</f>
        <v/>
      </c>
      <c r="D13" s="1161">
        <f>C13/B13</f>
        <v/>
      </c>
      <c r="E13" s="1159" t="n"/>
      <c r="F13" s="1160" t="n"/>
      <c r="G13" s="1161">
        <f>F13/E13</f>
        <v/>
      </c>
      <c r="J13" s="1159" t="n"/>
      <c r="K13" s="1160" t="n"/>
      <c r="L13" s="1159" t="n"/>
      <c r="M13" s="1160" t="n"/>
    </row>
    <row r="14" ht="15" customFormat="1" customHeight="1" s="861">
      <c r="A14" s="1158" t="inlineStr">
        <is>
          <t>[MM/YY]</t>
        </is>
      </c>
      <c r="B14" s="1159">
        <f>J14+L14</f>
        <v/>
      </c>
      <c r="C14" s="1160">
        <f>K14+M14</f>
        <v/>
      </c>
      <c r="D14" s="1161">
        <f>C14/B14</f>
        <v/>
      </c>
      <c r="E14" s="1159" t="n"/>
      <c r="F14" s="1160" t="n"/>
      <c r="G14" s="1161">
        <f>F14/E14</f>
        <v/>
      </c>
      <c r="J14" s="1159" t="n"/>
      <c r="K14" s="1160" t="n"/>
      <c r="L14" s="1159" t="n"/>
      <c r="M14" s="1160" t="n"/>
    </row>
    <row r="15" ht="15" customFormat="1" customHeight="1" s="861">
      <c r="A15" s="1158" t="inlineStr">
        <is>
          <t>[MM/YY]</t>
        </is>
      </c>
      <c r="B15" s="1159">
        <f>J15+L15</f>
        <v/>
      </c>
      <c r="C15" s="1160">
        <f>K15+M15</f>
        <v/>
      </c>
      <c r="D15" s="1161">
        <f>C15/B15</f>
        <v/>
      </c>
      <c r="E15" s="1159" t="n"/>
      <c r="F15" s="1160" t="n"/>
      <c r="G15" s="1161">
        <f>F15/E15</f>
        <v/>
      </c>
      <c r="J15" s="1159" t="n"/>
      <c r="K15" s="1160" t="n"/>
      <c r="L15" s="1159" t="n"/>
      <c r="M15" s="1160" t="n"/>
    </row>
    <row r="16" ht="15" customFormat="1" customHeight="1" s="861">
      <c r="A16" s="1158" t="inlineStr">
        <is>
          <t>[MM/YY]</t>
        </is>
      </c>
      <c r="B16" s="1159">
        <f>J16+L16</f>
        <v/>
      </c>
      <c r="C16" s="1160">
        <f>K16+M16</f>
        <v/>
      </c>
      <c r="D16" s="1161">
        <f>C16/B16</f>
        <v/>
      </c>
      <c r="E16" s="1159" t="n"/>
      <c r="F16" s="1160" t="n"/>
      <c r="G16" s="1161">
        <f>F16/E16</f>
        <v/>
      </c>
      <c r="J16" s="1159" t="n"/>
      <c r="K16" s="1160" t="n"/>
      <c r="L16" s="1159" t="n"/>
      <c r="M16" s="1160" t="n"/>
    </row>
    <row r="17" ht="15" customFormat="1" customHeight="1" s="861">
      <c r="A17" s="1158" t="inlineStr">
        <is>
          <t>[MM/YY]</t>
        </is>
      </c>
      <c r="B17" s="1159">
        <f>J17+L17</f>
        <v/>
      </c>
      <c r="C17" s="1160">
        <f>K17+M17</f>
        <v/>
      </c>
      <c r="D17" s="1161">
        <f>C17/B17</f>
        <v/>
      </c>
      <c r="E17" s="1159" t="n"/>
      <c r="F17" s="1160" t="n"/>
      <c r="G17" s="1161">
        <f>F17/E17</f>
        <v/>
      </c>
      <c r="J17" s="1159" t="n"/>
      <c r="K17" s="1160" t="n"/>
      <c r="L17" s="1159" t="n"/>
      <c r="M17" s="1160" t="n"/>
    </row>
    <row r="18" ht="15" customFormat="1" customHeight="1" s="861">
      <c r="A18" s="1158" t="inlineStr">
        <is>
          <t>[MM/YY]</t>
        </is>
      </c>
      <c r="B18" s="1159">
        <f>J18+L18</f>
        <v/>
      </c>
      <c r="C18" s="1160">
        <f>K18+M18</f>
        <v/>
      </c>
      <c r="D18" s="1161">
        <f>C18/B18</f>
        <v/>
      </c>
      <c r="E18" s="1159" t="n"/>
      <c r="F18" s="1160" t="n"/>
      <c r="G18" s="1161">
        <f>F18/E18</f>
        <v/>
      </c>
      <c r="J18" s="1159" t="n"/>
      <c r="K18" s="1160" t="n"/>
      <c r="L18" s="1159" t="n"/>
      <c r="M18" s="1160" t="n"/>
    </row>
    <row r="19">
      <c r="A19" s="1158" t="inlineStr">
        <is>
          <t>[MM/YY]</t>
        </is>
      </c>
      <c r="B19" s="1159">
        <f>J19+L19</f>
        <v/>
      </c>
      <c r="C19" s="1160">
        <f>K19+M19</f>
        <v/>
      </c>
      <c r="D19" s="1161">
        <f>C19/B19</f>
        <v/>
      </c>
      <c r="E19" s="1159" t="n"/>
      <c r="F19" s="1160" t="n"/>
      <c r="G19" s="1161">
        <f>F19/E19</f>
        <v/>
      </c>
      <c r="J19" s="1159" t="n"/>
      <c r="K19" s="1160" t="n"/>
      <c r="L19" s="1159" t="n"/>
      <c r="M19" s="1160" t="n"/>
    </row>
    <row r="20">
      <c r="A20" s="1158" t="inlineStr">
        <is>
          <t>[MM/YY]</t>
        </is>
      </c>
      <c r="B20" s="1159">
        <f>J20+L20</f>
        <v/>
      </c>
      <c r="C20" s="1160">
        <f>K20+M20</f>
        <v/>
      </c>
      <c r="D20" s="1161">
        <f>C20/B20</f>
        <v/>
      </c>
      <c r="E20" s="1159" t="n"/>
      <c r="F20" s="1160" t="n"/>
      <c r="G20" s="1161">
        <f>F20/E20</f>
        <v/>
      </c>
      <c r="J20" s="1159" t="n"/>
      <c r="K20" s="1160" t="n"/>
      <c r="L20" s="1159" t="n"/>
      <c r="M20" s="1160" t="n"/>
    </row>
    <row r="21">
      <c r="A21" s="348" t="inlineStr">
        <is>
          <t>Total</t>
        </is>
      </c>
      <c r="B21" s="1162">
        <f>SUM(B9:B20)</f>
        <v/>
      </c>
      <c r="C21" s="1162">
        <f>SUM(C9:C20)</f>
        <v/>
      </c>
      <c r="D21" s="1163">
        <f>C21/B21</f>
        <v/>
      </c>
      <c r="E21" s="1162">
        <f>SUM(E9:E20)</f>
        <v/>
      </c>
      <c r="F21" s="1162">
        <f>SUM(F9:F20)</f>
        <v/>
      </c>
      <c r="G21" s="1164">
        <f>F21/E21</f>
        <v/>
      </c>
      <c r="J21" s="1162">
        <f>SUM(J9:J20)</f>
        <v/>
      </c>
      <c r="K21" s="1162">
        <f>SUM(K9:K20)</f>
        <v/>
      </c>
      <c r="L21" s="1162">
        <f>SUM(L9:L20)</f>
        <v/>
      </c>
      <c r="M21" s="1162">
        <f>SUM(M9:M20)</f>
        <v/>
      </c>
    </row>
    <row r="22">
      <c r="A22" s="157" t="n"/>
    </row>
    <row r="23">
      <c r="B23" s="488" t="n"/>
    </row>
  </sheetData>
  <mergeCells count="9">
    <mergeCell ref="B7:D7"/>
    <mergeCell ref="E7:G7"/>
    <mergeCell ref="J7:K7"/>
    <mergeCell ref="L7:M7"/>
    <mergeCell ref="A2:G3"/>
    <mergeCell ref="J3:M3"/>
    <mergeCell ref="A4:G4"/>
    <mergeCell ref="A5:G5"/>
    <mergeCell ref="J5:M5"/>
  </mergeCells>
  <printOptions horizontalCentered="1"/>
  <pageMargins left="0.405092592592593" right="0.474537037037037" top="0.551181102362205" bottom="0.94488188976378" header="0.31496062992126" footer="0.31496062992126"/>
  <pageSetup orientation="portrait" scale="61"/>
  <headerFooter scaleWithDoc="0">
    <oddHeader>&amp;C&amp;G</oddHeader>
    <oddFooter>&amp;C&amp;G&amp;R&amp;P</oddFooter>
    <evenHeader/>
    <evenFooter/>
    <firstHeader/>
    <firstFooter/>
  </headerFooter>
</worksheet>
</file>

<file path=xl/worksheets/sheet15.xml><?xml version="1.0" encoding="utf-8"?>
<worksheet xmlns="http://schemas.openxmlformats.org/spreadsheetml/2006/main">
  <sheetPr>
    <tabColor theme="1"/>
    <outlinePr summaryBelow="1" summaryRight="1"/>
    <pageSetUpPr/>
  </sheetPr>
  <dimension ref="A1:U38"/>
  <sheetViews>
    <sheetView workbookViewId="0">
      <pane xSplit="1" topLeftCell="B1" activePane="topRight" state="frozen"/>
      <selection activeCell="H10" sqref="H10"/>
      <selection pane="topRight" activeCell="G17" sqref="G17"/>
    </sheetView>
  </sheetViews>
  <sheetFormatPr baseColWidth="10" defaultColWidth="8.6640625" defaultRowHeight="15"/>
  <cols>
    <col width="17.1640625" customWidth="1" style="858" min="1" max="1"/>
    <col width="19.5" customWidth="1" style="858" min="2" max="3"/>
    <col width="16.5" customWidth="1" style="858" min="4" max="5"/>
    <col width="12.33203125" customWidth="1" style="858" min="6" max="6"/>
    <col width="16.1640625" customWidth="1" style="858" min="7" max="9"/>
    <col width="12.33203125" customWidth="1" style="858" min="10" max="13"/>
    <col width="4.1640625" customWidth="1" style="858" min="14" max="14"/>
    <col width="23" customWidth="1" style="858" min="15" max="16"/>
    <col width="23.6640625" customWidth="1" style="858" min="17" max="18"/>
    <col width="3.6640625" customWidth="1" style="858" min="19" max="19"/>
    <col width="10.1640625" customWidth="1" style="858" min="20" max="21"/>
    <col width="8.6640625" customWidth="1" style="858" min="22" max="22"/>
    <col width="8.6640625" customWidth="1" style="858" min="23" max="16384"/>
  </cols>
  <sheetData>
    <row r="1">
      <c r="A1" t="inlineStr">
        <is>
          <t>Reduction by carrier for Fully Insured</t>
        </is>
      </c>
    </row>
    <row r="2">
      <c r="D2" s="913" t="inlineStr">
        <is>
          <t>March</t>
        </is>
      </c>
      <c r="E2" s="914" t="n"/>
      <c r="F2" s="913" t="inlineStr">
        <is>
          <t>April</t>
        </is>
      </c>
      <c r="G2" s="914" t="n"/>
      <c r="H2" s="913" t="inlineStr">
        <is>
          <t>May</t>
        </is>
      </c>
      <c r="I2" s="914" t="n"/>
      <c r="J2" s="921" t="inlineStr">
        <is>
          <t>June</t>
        </is>
      </c>
      <c r="K2" s="914" t="n"/>
      <c r="L2" s="921" t="inlineStr">
        <is>
          <t>July</t>
        </is>
      </c>
      <c r="M2" s="914" t="n"/>
      <c r="O2" s="913" t="inlineStr">
        <is>
          <t>If Monthly Available/Populated</t>
        </is>
      </c>
      <c r="P2" s="914" t="n"/>
      <c r="Q2" s="913" t="inlineStr">
        <is>
          <t>If Monthly Not Available/Populated</t>
        </is>
      </c>
      <c r="R2" s="914" t="n"/>
      <c r="T2" s="565" t="inlineStr">
        <is>
          <t>Approximate Credit</t>
        </is>
      </c>
      <c r="U2" s="565" t="n"/>
    </row>
    <row r="3">
      <c r="B3" t="inlineStr">
        <is>
          <t>Pooling Charge</t>
        </is>
      </c>
      <c r="C3" s="565" t="inlineStr">
        <is>
          <t>Monthly available?</t>
        </is>
      </c>
      <c r="D3" s="565" t="inlineStr">
        <is>
          <t>EHC</t>
        </is>
      </c>
      <c r="E3" s="565" t="inlineStr">
        <is>
          <t>Dental</t>
        </is>
      </c>
      <c r="F3" s="565" t="inlineStr">
        <is>
          <t>EHC</t>
        </is>
      </c>
      <c r="G3" s="565" t="inlineStr">
        <is>
          <t>Dental</t>
        </is>
      </c>
      <c r="H3" s="565" t="inlineStr">
        <is>
          <t>EHC</t>
        </is>
      </c>
      <c r="I3" s="565" t="inlineStr">
        <is>
          <t>Dental</t>
        </is>
      </c>
      <c r="J3" s="565" t="inlineStr">
        <is>
          <t>EHC</t>
        </is>
      </c>
      <c r="K3" s="565" t="inlineStr">
        <is>
          <t>Dental</t>
        </is>
      </c>
      <c r="L3" s="565" t="inlineStr">
        <is>
          <t>EHC</t>
        </is>
      </c>
      <c r="M3" s="565" t="inlineStr">
        <is>
          <t>Dental</t>
        </is>
      </c>
      <c r="O3" s="565" t="inlineStr">
        <is>
          <t>Discounted EHC Premium</t>
        </is>
      </c>
      <c r="P3" s="565" t="inlineStr">
        <is>
          <t>Discounted Dental Premium</t>
        </is>
      </c>
      <c r="Q3" s="565" t="inlineStr">
        <is>
          <t>Discounted EHC Premium</t>
        </is>
      </c>
      <c r="R3" s="565" t="inlineStr">
        <is>
          <t>Discounted Dental Premium</t>
        </is>
      </c>
      <c r="T3" s="565" t="inlineStr">
        <is>
          <t>EHC</t>
        </is>
      </c>
      <c r="U3" s="565" t="inlineStr">
        <is>
          <t>Dental</t>
        </is>
      </c>
    </row>
    <row r="4">
      <c r="A4" s="565" t="inlineStr">
        <is>
          <t>Sun Life</t>
        </is>
      </c>
      <c r="B4" s="565" t="inlineStr">
        <is>
          <t>Yes</t>
        </is>
      </c>
      <c r="C4" s="555" t="inlineStr">
        <is>
          <t>Yes</t>
        </is>
      </c>
      <c r="D4" s="556" t="n">
        <v>0</v>
      </c>
      <c r="E4" s="556" t="n">
        <v>0</v>
      </c>
      <c r="F4" s="1165" t="n">
        <v>0.08500000000000001</v>
      </c>
      <c r="G4" s="1165" t="n">
        <v>0.5</v>
      </c>
      <c r="H4" s="1165" t="n">
        <v>0.08500000000000001</v>
      </c>
      <c r="I4" s="1165" t="n">
        <v>0.5</v>
      </c>
      <c r="J4" s="1165" t="n">
        <v>0.05</v>
      </c>
      <c r="K4" s="1165" t="n">
        <v>0.25</v>
      </c>
      <c r="L4" s="556" t="n">
        <v>0</v>
      </c>
      <c r="M4" s="556" t="n">
        <v>0</v>
      </c>
      <c r="O4" s="1166">
        <f>('COVID Months'!$B$21-$B$22)*(1-$B$26)+$B$19*(1-$B$26)*(1-F4)+$B$20*(1-$B$26)*(1-H4)+$B$21*(1-$B$26)*(1-J4)</f>
        <v/>
      </c>
      <c r="P4" s="1166">
        <f>'COVID Months'!$E$21-$C$22+$C$19*(1-G4)+$C$20*(1-I4)+$C$21*(1-K4)</f>
        <v/>
      </c>
      <c r="Q4" s="1166">
        <f>('COVID Months'!$B$21-$D$19*3)*(1-$B$26)+$D$19*(1-$B$26)*((1-F4)+(1-H4)+(1-J4))</f>
        <v/>
      </c>
      <c r="R4" s="1166">
        <f>('COVID Months'!$E$21-$E$19*3)+$E$19*((1-G4)+(1-I4)+(1-K4))</f>
        <v/>
      </c>
      <c r="T4" s="565">
        <f>'COVID Months'!$B$21-'DNP-COVID Calculations'!Q4-$O$23</f>
        <v/>
      </c>
      <c r="U4" s="1167">
        <f>'COVID Months'!$E$21-'DNP-COVID Calculations'!R4</f>
        <v/>
      </c>
    </row>
    <row r="5">
      <c r="A5" s="565" t="inlineStr">
        <is>
          <t>Canada Life</t>
        </is>
      </c>
      <c r="B5" s="565" t="inlineStr">
        <is>
          <t>No</t>
        </is>
      </c>
      <c r="C5" s="555" t="inlineStr">
        <is>
          <t>Yes (Med- useless)</t>
        </is>
      </c>
      <c r="D5" s="556" t="n">
        <v>0</v>
      </c>
      <c r="E5" s="556" t="n">
        <v>0</v>
      </c>
      <c r="F5" s="1168" t="n">
        <v>0.1</v>
      </c>
      <c r="G5" s="1169" t="n">
        <v>0.5</v>
      </c>
      <c r="H5" s="1169" t="n">
        <v>0.1</v>
      </c>
      <c r="I5" s="1169" t="n">
        <v>0.5</v>
      </c>
      <c r="J5" s="556" t="n">
        <v>0.05</v>
      </c>
      <c r="K5" s="1169" t="n">
        <v>0.25</v>
      </c>
      <c r="L5" s="556" t="n">
        <v>0</v>
      </c>
      <c r="M5" s="556" t="n">
        <v>0</v>
      </c>
      <c r="O5" s="1166">
        <f>('COVID Months'!$B$21-$B$22)*(1-$B$26)+$B$19*(1-$B$26)*(1-F5)+$B$20*(1-$B$26)*(1-H5)+$B$21*(1-$B$26)*(1-J5)</f>
        <v/>
      </c>
      <c r="P5" s="1166">
        <f>'COVID Months'!$E$21-$C$22+$C$19*(1-G5)+$C$20*(1-I5)+$C$21*(1-K5)</f>
        <v/>
      </c>
      <c r="Q5" s="1166">
        <f>('COVID Months'!$B$21-$D$19*3)*(1-$B$26)+$D$19*(1-$B$26)*((1-F5)+(1-H5)+(1-J5))</f>
        <v/>
      </c>
      <c r="R5" s="1166">
        <f>('COVID Months'!$E$21-$E$19*3)+$E$19*((1-G5)+(1-I5)+(1-K5))</f>
        <v/>
      </c>
      <c r="T5" s="565">
        <f>'COVID Months'!$B$21-'DNP-COVID Calculations'!Q5-$O$23</f>
        <v/>
      </c>
      <c r="U5" s="1167">
        <f>'COVID Months'!$E$21-'DNP-COVID Calculations'!R5</f>
        <v/>
      </c>
    </row>
    <row r="6">
      <c r="A6" s="565" t="inlineStr">
        <is>
          <t>Empire</t>
        </is>
      </c>
      <c r="B6" s="565" t="inlineStr">
        <is>
          <t>Unknown</t>
        </is>
      </c>
      <c r="C6" s="555" t="inlineStr">
        <is>
          <t>Yes (12 months rolling)</t>
        </is>
      </c>
      <c r="D6" s="556" t="n">
        <v>0</v>
      </c>
      <c r="E6" s="556" t="n">
        <v>0</v>
      </c>
      <c r="F6" s="1169" t="n">
        <v>0.1</v>
      </c>
      <c r="G6" s="1169" t="n">
        <v>0.5</v>
      </c>
      <c r="H6" s="556" t="n">
        <v>0</v>
      </c>
      <c r="I6" s="1169" t="n">
        <v>0.5</v>
      </c>
      <c r="J6" s="556" t="n">
        <v>0</v>
      </c>
      <c r="K6" s="1169" t="n">
        <v>0.5</v>
      </c>
      <c r="L6" s="556" t="n">
        <v>0</v>
      </c>
      <c r="M6" s="556" t="n">
        <v>0</v>
      </c>
      <c r="O6" s="1166">
        <f>('COVID Months'!$B$21-$B$22)*(1-$B$26)+$B$19*(1-$B$26)*(1-F6)+$B$20*(1-$B$26)*(1-H6)+$B$21*(1-$B$26)*(1-J6)</f>
        <v/>
      </c>
      <c r="P6" s="1166">
        <f>'COVID Months'!$E$21-$C$22+$C$19*(1-G6)+$C$20*(1-I6)+$C$21*(1-K6)</f>
        <v/>
      </c>
      <c r="Q6" s="1166">
        <f>('COVID Months'!$B$21-$D$19*3)*(1-$B$26)+$D$19*(1-$B$26)*((1-F6)+(1-H6)+(1-J6))</f>
        <v/>
      </c>
      <c r="R6" s="1166">
        <f>('COVID Months'!$E$21-$E$19*3)+$E$19*((1-G6)+(1-I6)+(1-K6))</f>
        <v/>
      </c>
      <c r="T6" s="565">
        <f>'COVID Months'!$B$21-'DNP-COVID Calculations'!Q6-$O$23</f>
        <v/>
      </c>
      <c r="U6" s="1167">
        <f>'COVID Months'!$E$21-'DNP-COVID Calculations'!R6</f>
        <v/>
      </c>
    </row>
    <row r="7">
      <c r="A7" s="565" t="inlineStr">
        <is>
          <t>Blue Cross</t>
        </is>
      </c>
      <c r="B7" s="565" t="inlineStr">
        <is>
          <t>Yes LAP</t>
        </is>
      </c>
      <c r="C7" s="555" t="inlineStr">
        <is>
          <t>Yes (requested)</t>
        </is>
      </c>
      <c r="D7" s="556" t="n">
        <v>0</v>
      </c>
      <c r="E7" s="556" t="n">
        <v>0</v>
      </c>
      <c r="F7" s="1169" t="n">
        <v>0.1</v>
      </c>
      <c r="G7" s="1169" t="n">
        <v>0.5</v>
      </c>
      <c r="H7" s="1169" t="n">
        <v>0.1</v>
      </c>
      <c r="I7" s="1169" t="n">
        <v>0.5</v>
      </c>
      <c r="J7" s="556" t="n">
        <v>0</v>
      </c>
      <c r="K7" s="556" t="n">
        <v>0</v>
      </c>
      <c r="L7" s="556" t="n">
        <v>0</v>
      </c>
      <c r="M7" s="556" t="n">
        <v>0</v>
      </c>
      <c r="O7" s="1166">
        <f>('COVID Months'!$B$21-$B$22)*(1-$B$26)+$B$19*(1-$B$26)*(1-F7)+$B$20*(1-$B$26)*(1-H7)+$B$21*(1-$B$26)*(1-J7)</f>
        <v/>
      </c>
      <c r="P7" s="1166">
        <f>'COVID Months'!$E$21-$C$22+$C$19*(1-G7)+$C$20*(1-I7)+$C$21*(1-K7)</f>
        <v/>
      </c>
      <c r="Q7" s="1166">
        <f>('COVID Months'!$B$21-$D$19*3)*(1-$B$26)+$D$19*(1-$B$26)*((1-F7)+(1-H7)+(1-J7))</f>
        <v/>
      </c>
      <c r="R7" s="1166">
        <f>('COVID Months'!$E$21-$E$19*3)+$E$19*((1-G7)+(1-I7)+(1-K7))</f>
        <v/>
      </c>
      <c r="T7" s="565">
        <f>'COVID Months'!$B$21-'DNP-COVID Calculations'!Q7-$O$23</f>
        <v/>
      </c>
      <c r="U7" s="1167">
        <f>'COVID Months'!$E$21-'DNP-COVID Calculations'!R7</f>
        <v/>
      </c>
    </row>
    <row r="8">
      <c r="A8" s="565" t="inlineStr">
        <is>
          <t>DFS</t>
        </is>
      </c>
      <c r="B8" s="565" t="inlineStr">
        <is>
          <t>Yes</t>
        </is>
      </c>
      <c r="C8" s="555" t="inlineStr">
        <is>
          <t>Yes</t>
        </is>
      </c>
      <c r="D8" s="556" t="n">
        <v>0</v>
      </c>
      <c r="E8" s="556" t="n">
        <v>0</v>
      </c>
      <c r="F8" s="556" t="n">
        <v>0</v>
      </c>
      <c r="G8" s="1169" t="n">
        <v>0.7</v>
      </c>
      <c r="H8" s="556" t="n">
        <v>0</v>
      </c>
      <c r="I8" s="1169" t="n">
        <v>0.7</v>
      </c>
      <c r="J8" s="556" t="n">
        <v>0</v>
      </c>
      <c r="K8" s="1169" t="n">
        <v>0.7</v>
      </c>
      <c r="L8" s="556" t="n">
        <v>0</v>
      </c>
      <c r="M8" s="556" t="n">
        <v>0</v>
      </c>
      <c r="O8" s="1166">
        <f>('COVID Months'!$B$21-$B$22)*(1-$B$26)+$B$19*(1-$B$26)*(1-F8)+$B$20*(1-$B$26)*(1-H8)+$B$21*(1-$B$26)*(1-J8)</f>
        <v/>
      </c>
      <c r="P8" s="1166">
        <f>'COVID Months'!$E$21-$C$22+$C$19*(1-G8)+$C$20*(1-I8)+$C$21*(1-K8)</f>
        <v/>
      </c>
      <c r="Q8" s="1166">
        <f>('COVID Months'!$B$21-$D$19*3)*(1-$B$26)+$D$19*(1-$B$26)*((1-F8)+(1-H8)+(1-J8))</f>
        <v/>
      </c>
      <c r="R8" s="1166">
        <f>('COVID Months'!$E$21-$E$19*3)+$E$19*((1-G8)+(1-I8)+(1-K8))</f>
        <v/>
      </c>
      <c r="T8" s="565">
        <f>'COVID Months'!$B$21-'DNP-COVID Calculations'!Q8-$O$23</f>
        <v/>
      </c>
      <c r="U8" s="1167">
        <f>'COVID Months'!$E$21-'DNP-COVID Calculations'!R8</f>
        <v/>
      </c>
    </row>
    <row r="9">
      <c r="A9" s="565" t="inlineStr">
        <is>
          <t>Manulife</t>
        </is>
      </c>
      <c r="B9" s="565" t="inlineStr">
        <is>
          <t>Yes</t>
        </is>
      </c>
      <c r="C9" s="565" t="inlineStr">
        <is>
          <t xml:space="preserve">Possibly </t>
        </is>
      </c>
      <c r="D9" s="556" t="n">
        <v>0</v>
      </c>
      <c r="E9" s="556" t="n">
        <v>0</v>
      </c>
      <c r="F9" s="1169" t="n">
        <v>0.1</v>
      </c>
      <c r="G9" s="1169" t="n">
        <v>0.5</v>
      </c>
      <c r="H9" s="1169" t="n">
        <v>0.1</v>
      </c>
      <c r="I9" s="1169" t="n">
        <v>0.5</v>
      </c>
      <c r="J9" s="556" t="n">
        <v>0</v>
      </c>
      <c r="K9" s="1169" t="n">
        <v>0.25</v>
      </c>
      <c r="L9" s="556" t="n">
        <v>0</v>
      </c>
      <c r="M9" s="556" t="n">
        <v>0</v>
      </c>
      <c r="O9" s="1166">
        <f>('COVID Months'!$B$21-$B$22)*(1-$B$26)+$B$19*(1-$B$26)*(1-F9)+$B$20*(1-$B$26)*(1-H9)+$B$21*(1-$B$26)*(1-J9)</f>
        <v/>
      </c>
      <c r="P9" s="1166">
        <f>'COVID Months'!$E$21-$C$22+$C$19*(1-G9)+$C$20*(1-I9)+$C$21*(1-K9)</f>
        <v/>
      </c>
      <c r="Q9" s="1166">
        <f>('COVID Months'!$B$21-$D$19*3)*(1-$B$26)+$D$19*(1-$B$26)*((1-F9)+(1-H9)+(1-J9))</f>
        <v/>
      </c>
      <c r="R9" s="1166">
        <f>('COVID Months'!$E$21-$E$19*3)+$E$19*((1-G9)+(1-I9)+(1-K9))</f>
        <v/>
      </c>
      <c r="T9" s="565">
        <f>'COVID Months'!$B$21-'DNP-COVID Calculations'!Q9-$O$23</f>
        <v/>
      </c>
      <c r="U9" s="1167">
        <f>'COVID Months'!$E$21-'DNP-COVID Calculations'!R9</f>
        <v/>
      </c>
    </row>
    <row r="10">
      <c r="A10" s="565" t="inlineStr">
        <is>
          <t>Victor</t>
        </is>
      </c>
      <c r="B10" s="565" t="inlineStr">
        <is>
          <t>Unknown</t>
        </is>
      </c>
      <c r="C10" s="565" t="inlineStr">
        <is>
          <t>Yes, but time consuming.</t>
        </is>
      </c>
      <c r="D10" s="556" t="n">
        <v>0</v>
      </c>
      <c r="E10" s="556" t="n">
        <v>0</v>
      </c>
      <c r="F10" s="1169" t="n">
        <v>0.07000000000000001</v>
      </c>
      <c r="G10" s="1169" t="n">
        <v>0.62</v>
      </c>
      <c r="H10" s="1169" t="n">
        <v>0.07000000000000001</v>
      </c>
      <c r="I10" s="1169" t="n">
        <v>0.62</v>
      </c>
      <c r="J10" s="1169" t="n">
        <v>0.07000000000000001</v>
      </c>
      <c r="K10" s="1169" t="n">
        <v>0.62</v>
      </c>
      <c r="L10" s="556" t="n">
        <v>0</v>
      </c>
      <c r="M10" s="556" t="n">
        <v>0</v>
      </c>
      <c r="O10" s="1166">
        <f>('COVID Months'!$B$21-$B$22)*(1-$B$26)+$B$19*(1-$B$26)*(1-F10)+$B$20*(1-$B$26)*(1-H10)+$B$21*(1-$B$26)*(1-J10)</f>
        <v/>
      </c>
      <c r="P10" s="1166">
        <f>'COVID Months'!$E$21-$C$22+$C$19*(1-G10)+$C$20*(1-I10)+$C$21*(1-K10)</f>
        <v/>
      </c>
      <c r="Q10" s="1166">
        <f>('COVID Months'!$B$21-$D$19*3)*(1-$B$26)+$D$19*(1-$B$26)*((1-F10)+(1-H10)+(1-J10))</f>
        <v/>
      </c>
      <c r="R10" s="1166">
        <f>('COVID Months'!$E$21-$E$19*3)+$E$19*((1-G10)+(1-I10)+(1-K10))</f>
        <v/>
      </c>
      <c r="T10" s="565">
        <f>'COVID Months'!$B$21-'DNP-COVID Calculations'!Q10-$O$23</f>
        <v/>
      </c>
      <c r="U10" s="1167">
        <f>'COVID Months'!$E$21-'DNP-COVID Calculations'!R10</f>
        <v/>
      </c>
    </row>
    <row r="11">
      <c r="A11" s="565" t="inlineStr">
        <is>
          <t>Equitable</t>
        </is>
      </c>
      <c r="B11" s="565" t="inlineStr">
        <is>
          <t>Unknown</t>
        </is>
      </c>
      <c r="C11" s="565" t="inlineStr">
        <is>
          <t xml:space="preserve">Possibly </t>
        </is>
      </c>
      <c r="D11" s="556" t="n">
        <v>0</v>
      </c>
      <c r="E11" s="556" t="n">
        <v>0</v>
      </c>
      <c r="F11" s="1169" t="n">
        <v>0.08</v>
      </c>
      <c r="G11" s="1169" t="n">
        <v>0.5</v>
      </c>
      <c r="H11" s="1169" t="n">
        <v>0.08</v>
      </c>
      <c r="I11" s="1169" t="n">
        <v>0.5</v>
      </c>
      <c r="J11" s="1165" t="n">
        <v>0.05</v>
      </c>
      <c r="K11" s="1165" t="n">
        <v>0.25</v>
      </c>
      <c r="L11" s="556" t="n">
        <v>0</v>
      </c>
      <c r="M11" s="556" t="n">
        <v>0</v>
      </c>
      <c r="Q11" s="1166">
        <f>('COVID Months'!$B$21-$D$19*3)*(1-$B$26)+$D$19*(1-$B$26)*((1-F11)+(1-H11)+(1-J11))</f>
        <v/>
      </c>
      <c r="R11" s="1166">
        <f>('COVID Months'!$E$21-$E$19*3)+$E$19*((1-G11)+(1-I11)+(1-K11))</f>
        <v/>
      </c>
      <c r="T11" s="565">
        <f>'COVID Months'!$B$21-'DNP-COVID Calculations'!Q11-$O$23</f>
        <v/>
      </c>
      <c r="U11" s="1167">
        <f>'COVID Months'!$E$21-'DNP-COVID Calculations'!R11</f>
        <v/>
      </c>
    </row>
    <row r="12">
      <c r="A12" s="565" t="inlineStr">
        <is>
          <t>Co-op</t>
        </is>
      </c>
      <c r="B12" s="565" t="inlineStr">
        <is>
          <t>Unknown</t>
        </is>
      </c>
      <c r="C12" s="565" t="inlineStr">
        <is>
          <t>Unknown</t>
        </is>
      </c>
      <c r="D12" s="556" t="n">
        <v>0</v>
      </c>
      <c r="E12" s="556" t="n">
        <v>0</v>
      </c>
      <c r="F12" s="1169" t="n">
        <v>0.1</v>
      </c>
      <c r="G12" s="1169" t="n">
        <v>0.5</v>
      </c>
      <c r="H12" s="1169" t="n">
        <v>0.1</v>
      </c>
      <c r="I12" s="1169" t="n">
        <v>0.5</v>
      </c>
      <c r="J12" s="1169" t="n">
        <v>0.1</v>
      </c>
      <c r="K12" s="1169" t="n">
        <v>0.5</v>
      </c>
      <c r="L12" s="556" t="n">
        <v>0</v>
      </c>
      <c r="M12" s="556" t="n">
        <v>0</v>
      </c>
      <c r="Q12" s="1166">
        <f>('COVID Months'!$B$21-$D$19*3)*(1-$B$26)+$D$19*(1-$B$26)*((1-F12)+(1-H12)+(1-J12))</f>
        <v/>
      </c>
      <c r="R12" s="1166">
        <f>('COVID Months'!$E$21-$E$19*3)+$E$19*((1-G12)+(1-I12)+(1-K12))</f>
        <v/>
      </c>
      <c r="T12" s="565">
        <f>'COVID Months'!$B$21-'DNP-COVID Calculations'!Q12-$O$23</f>
        <v/>
      </c>
      <c r="U12" s="1167">
        <f>'COVID Months'!$E$21-'DNP-COVID Calculations'!R12</f>
        <v/>
      </c>
    </row>
    <row r="13">
      <c r="A13" s="565" t="inlineStr">
        <is>
          <t>iA</t>
        </is>
      </c>
      <c r="B13" s="565" t="inlineStr">
        <is>
          <t>Unknown</t>
        </is>
      </c>
      <c r="C13" s="565" t="inlineStr">
        <is>
          <t>Unknown</t>
        </is>
      </c>
      <c r="D13" s="556" t="n">
        <v>0</v>
      </c>
      <c r="E13" s="556" t="n">
        <v>0</v>
      </c>
      <c r="F13" s="556" t="n">
        <v>0</v>
      </c>
      <c r="G13" s="1169" t="n">
        <v>1</v>
      </c>
      <c r="H13" s="556" t="n">
        <v>0</v>
      </c>
      <c r="I13" s="1169" t="n">
        <v>1</v>
      </c>
      <c r="J13" s="556" t="n">
        <v>0</v>
      </c>
      <c r="K13" s="556" t="n">
        <v>0</v>
      </c>
      <c r="L13" s="556" t="n">
        <v>0</v>
      </c>
      <c r="M13" s="556" t="n">
        <v>0</v>
      </c>
      <c r="Q13" s="1166">
        <f>('COVID Months'!$B$21-$D$19*3)*(1-$B$26)+$D$19*(1-$B$26)*((1-F13)+(1-H13)+(1-J13))</f>
        <v/>
      </c>
      <c r="R13" s="1166">
        <f>('COVID Months'!$E$21-$E$19*3)+$E$19*((1-G13)+(1-I13)+(1-K13))</f>
        <v/>
      </c>
      <c r="T13" s="565">
        <f>'COVID Months'!$B$21-'DNP-COVID Calculations'!Q13-$O$23</f>
        <v/>
      </c>
      <c r="U13" s="1167">
        <f>'COVID Months'!$E$21-'DNP-COVID Calculations'!R13</f>
        <v/>
      </c>
    </row>
    <row r="14">
      <c r="A14" s="565" t="inlineStr">
        <is>
          <t>RBC</t>
        </is>
      </c>
      <c r="B14" s="565" t="inlineStr">
        <is>
          <t>Unknown</t>
        </is>
      </c>
      <c r="C14" s="555" t="inlineStr">
        <is>
          <t>Yes (GSC system - adjusted)</t>
        </is>
      </c>
      <c r="D14" s="556" t="n">
        <v>0</v>
      </c>
      <c r="E14" s="556" t="n">
        <v>0</v>
      </c>
      <c r="F14" s="1169" t="n">
        <v>0.1</v>
      </c>
      <c r="G14" s="1169" t="n">
        <v>0.5</v>
      </c>
      <c r="H14" s="1169" t="n">
        <v>0.1</v>
      </c>
      <c r="I14" s="1169" t="n">
        <v>0.5</v>
      </c>
      <c r="J14" s="1165" t="n">
        <v>0.05</v>
      </c>
      <c r="K14" s="1165" t="n">
        <v>0.25</v>
      </c>
      <c r="L14" s="556" t="n">
        <v>0</v>
      </c>
      <c r="M14" s="556" t="n">
        <v>0</v>
      </c>
      <c r="Q14" s="557" t="n"/>
      <c r="R14" s="557" t="n"/>
    </row>
    <row r="15">
      <c r="A15" s="565" t="inlineStr">
        <is>
          <t>RWAM</t>
        </is>
      </c>
      <c r="B15" s="565" t="inlineStr">
        <is>
          <t>Unknown</t>
        </is>
      </c>
      <c r="C15" s="565" t="inlineStr">
        <is>
          <t>N/a - adjusted in system</t>
        </is>
      </c>
      <c r="D15" s="556" t="n">
        <v>0</v>
      </c>
      <c r="E15" s="556" t="n">
        <v>0</v>
      </c>
      <c r="F15" s="556" t="n">
        <v>0</v>
      </c>
      <c r="G15" s="556" t="n">
        <v>0</v>
      </c>
      <c r="H15" s="1169" t="n">
        <v>0.07000000000000001</v>
      </c>
      <c r="I15" s="1169" t="n">
        <v>0.5</v>
      </c>
      <c r="J15" s="1169" t="n">
        <v>0.07000000000000001</v>
      </c>
      <c r="K15" s="1169" t="n">
        <v>0.5</v>
      </c>
      <c r="L15" s="556" t="n">
        <v>0</v>
      </c>
      <c r="M15" s="556" t="n">
        <v>0.25</v>
      </c>
      <c r="Q15" s="557" t="n"/>
      <c r="R15" s="557" t="n"/>
    </row>
    <row r="16">
      <c r="F16" s="1170" t="n"/>
      <c r="G16" s="1170" t="n"/>
      <c r="H16" s="1170" t="n"/>
      <c r="I16" s="1170" t="n"/>
      <c r="J16" s="1170" t="n"/>
      <c r="K16" s="1170" t="n"/>
    </row>
    <row r="17" ht="16" customHeight="1" s="858" thickBot="1">
      <c r="A17" s="565" t="n"/>
      <c r="B17" s="913" t="inlineStr">
        <is>
          <t>If Monthly Available/Populated</t>
        </is>
      </c>
      <c r="C17" s="914" t="n"/>
      <c r="D17" s="913" t="inlineStr">
        <is>
          <t>If Monthly Not Available (Avg)</t>
        </is>
      </c>
      <c r="E17" s="914" t="n"/>
      <c r="F17" s="1171" t="n"/>
      <c r="G17" s="558" t="n"/>
      <c r="J17" s="1171" t="n"/>
      <c r="K17" s="1171" t="n"/>
      <c r="O17" s="912" t="inlineStr">
        <is>
          <t>Output Destination (once calculated for Carrier)</t>
        </is>
      </c>
    </row>
    <row r="18">
      <c r="A18" s="565" t="n"/>
      <c r="B18" s="565" t="inlineStr">
        <is>
          <t>EHC Premiums</t>
        </is>
      </c>
      <c r="C18" s="565" t="inlineStr">
        <is>
          <t>Dental Premiums</t>
        </is>
      </c>
      <c r="D18" s="565" t="inlineStr">
        <is>
          <t>EHC Premiums</t>
        </is>
      </c>
      <c r="E18" s="565" t="inlineStr">
        <is>
          <t>Dental Premiums</t>
        </is>
      </c>
      <c r="F18" s="1171" t="n"/>
      <c r="G18" s="558" t="n"/>
      <c r="J18" s="1171" t="n"/>
      <c r="K18" s="1171" t="n"/>
      <c r="O18" s="565" t="inlineStr">
        <is>
          <t>Discounted EHC Premium</t>
        </is>
      </c>
      <c r="P18" s="565" t="inlineStr">
        <is>
          <t>Discounted Dental Premium</t>
        </is>
      </c>
      <c r="Q18" s="188" t="inlineStr">
        <is>
          <t>Total</t>
        </is>
      </c>
    </row>
    <row r="19" ht="16" customHeight="1" s="858" thickBot="1">
      <c r="A19" s="1172" t="n">
        <v>43922</v>
      </c>
      <c r="B19" s="1166">
        <f>VLOOKUP(A19, 'COVID Months'!$A$9:$G$20, 2, FALSE)</f>
        <v/>
      </c>
      <c r="C19" s="1166">
        <f>VLOOKUP(A19, 'COVID Months'!$A$9:$G$20, 5, FALSE)</f>
        <v/>
      </c>
      <c r="D19" s="1166">
        <f>'COVID Months'!B21/B27</f>
        <v/>
      </c>
      <c r="E19" s="1166">
        <f>'COVID Months'!E21/B27</f>
        <v/>
      </c>
      <c r="F19" s="1171" t="n"/>
      <c r="G19" s="1173" t="n"/>
      <c r="H19" s="1174" t="n"/>
      <c r="I19" s="1174" t="n"/>
      <c r="J19" s="1171" t="n"/>
      <c r="K19" s="1171" t="n"/>
      <c r="O19" s="1175" t="n">
        <v>0</v>
      </c>
      <c r="P19" s="1176" t="n">
        <v>0</v>
      </c>
      <c r="Q19" s="1177">
        <f>O19+P19</f>
        <v/>
      </c>
    </row>
    <row r="20">
      <c r="A20" s="1172" t="n">
        <v>43952</v>
      </c>
      <c r="B20" s="1166">
        <f>VLOOKUP(A20, 'COVID Months'!$A$9:$G$20, 2, FALSE)</f>
        <v/>
      </c>
      <c r="C20" s="1166">
        <f>VLOOKUP(A20, 'COVID Months'!$A$9:$G$20, 5, FALSE)</f>
        <v/>
      </c>
      <c r="D20" s="915" t="inlineStr">
        <is>
          <t>Use average above if monthly not available. Only populate Total in monthly page</t>
        </is>
      </c>
      <c r="E20" s="916" t="n"/>
      <c r="F20" s="1171" t="n"/>
      <c r="G20" s="1173" t="n"/>
      <c r="H20" s="1174" t="n"/>
      <c r="I20" s="1174" t="n"/>
      <c r="J20" s="1171" t="n"/>
      <c r="K20" s="1171" t="n"/>
      <c r="O20" s="186" t="inlineStr">
        <is>
          <t>EHC Credit</t>
        </is>
      </c>
      <c r="P20" s="850" t="inlineStr">
        <is>
          <t>Dental Credit</t>
        </is>
      </c>
      <c r="Q20" s="186" t="inlineStr">
        <is>
          <t>EHC Credit (rounded)</t>
        </is>
      </c>
      <c r="R20" s="188" t="inlineStr">
        <is>
          <t>Dental Credit (rounded)</t>
        </is>
      </c>
    </row>
    <row r="21" ht="16" customHeight="1" s="858" thickBot="1">
      <c r="A21" s="1172" t="n">
        <v>43983</v>
      </c>
      <c r="B21" s="1166">
        <f>VLOOKUP(A21, 'COVID Months'!$A$9:$G$20, 2, FALSE)</f>
        <v/>
      </c>
      <c r="C21" s="1166">
        <f>VLOOKUP(A21, 'COVID Months'!$A$9:$G$20, 5, FALSE)</f>
        <v/>
      </c>
      <c r="D21" s="917" t="n"/>
      <c r="E21" s="918" t="n"/>
      <c r="F21" s="1171" t="n"/>
      <c r="G21" s="1173" t="n"/>
      <c r="H21" s="1174" t="n"/>
      <c r="I21" s="1174" t="n"/>
      <c r="J21" s="1171" t="n"/>
      <c r="K21" s="1171" t="n"/>
      <c r="O21" s="1175" t="n"/>
      <c r="P21" s="1176" t="n"/>
      <c r="Q21" s="1178">
        <f>ROUND(O21, 0)</f>
        <v/>
      </c>
      <c r="R21" s="1177">
        <f>ROUND(P21, 0)</f>
        <v/>
      </c>
    </row>
    <row r="22">
      <c r="A22" s="565" t="inlineStr">
        <is>
          <t>3 months total</t>
        </is>
      </c>
      <c r="B22" s="1167">
        <f>SUM(B19:B21)</f>
        <v/>
      </c>
      <c r="C22" s="1167">
        <f>SUM(C19:C21)</f>
        <v/>
      </c>
      <c r="D22" s="919" t="n"/>
      <c r="E22" s="920" t="n"/>
      <c r="G22" s="1173" t="n"/>
      <c r="H22" s="1174" t="n"/>
      <c r="I22" s="1174" t="n"/>
      <c r="O22" s="560" t="inlineStr">
        <is>
          <t>Pooled Premium</t>
        </is>
      </c>
    </row>
    <row r="23" ht="16" customHeight="1" s="858" thickBot="1">
      <c r="G23" s="1173" t="n"/>
      <c r="H23" s="1174" t="n"/>
      <c r="I23" s="1174" t="n"/>
      <c r="O23" s="1179">
        <f>'COVID Months'!B21*'DNP-COVID Calculations'!B26</f>
        <v/>
      </c>
    </row>
    <row r="24">
      <c r="G24" s="1173" t="n"/>
      <c r="H24" s="1174" t="n"/>
      <c r="I24" s="1174" t="n"/>
      <c r="O24" s="561" t="inlineStr">
        <is>
          <t>Assuming flat Pooling Charge for the period &amp; applied to EHC Premium</t>
        </is>
      </c>
    </row>
    <row r="25">
      <c r="A25" s="922" t="inlineStr">
        <is>
          <t>General Input !!!</t>
        </is>
      </c>
      <c r="G25" s="1173" t="n"/>
      <c r="H25" s="1174" t="n"/>
      <c r="I25" s="1174" t="n"/>
    </row>
    <row r="26">
      <c r="A26" s="562" t="inlineStr">
        <is>
          <t>Pooling Charge</t>
        </is>
      </c>
      <c r="B26" s="563" t="n">
        <v>0</v>
      </c>
      <c r="C26" s="561" t="inlineStr">
        <is>
          <t>Populate if Pooling Charge included in Premium. If EHC premium is net of pooled keep 0</t>
        </is>
      </c>
      <c r="G26" s="1173" t="n"/>
      <c r="H26" s="1174" t="n"/>
      <c r="I26" s="1174" t="n"/>
    </row>
    <row r="27">
      <c r="A27" s="562" t="inlineStr">
        <is>
          <t># of months</t>
        </is>
      </c>
      <c r="B27" s="562" t="n">
        <v>0</v>
      </c>
      <c r="G27" s="1173" t="n"/>
      <c r="H27" s="1174" t="n"/>
      <c r="I27" s="1174" t="n"/>
    </row>
    <row r="28">
      <c r="G28" s="1173" t="n"/>
      <c r="H28" s="1174" t="n"/>
      <c r="I28" s="1174" t="n"/>
    </row>
    <row r="29">
      <c r="G29" s="1173" t="n"/>
      <c r="H29" s="1174" t="n"/>
      <c r="I29" s="1174" t="n"/>
    </row>
    <row r="30">
      <c r="A30" s="561" t="inlineStr">
        <is>
          <t>*Premiums calculated net of pooled (EHC)</t>
        </is>
      </c>
      <c r="G30" s="1173" t="n"/>
      <c r="H30" s="1174" t="n"/>
      <c r="I30" s="1174" t="n"/>
    </row>
    <row r="31">
      <c r="A31" s="561" t="inlineStr">
        <is>
          <t>**Canada Life EHC Relief for April is estimated at 10% (actual is 20% on Vision &amp; Medical excluding Drugs)</t>
        </is>
      </c>
      <c r="H31" s="1174" t="n"/>
      <c r="I31" s="1174" t="n"/>
    </row>
    <row r="33">
      <c r="A33" s="1180" t="inlineStr">
        <is>
          <t>Steps</t>
        </is>
      </c>
      <c r="B33" s="1180" t="n"/>
      <c r="C33" s="1180" t="n"/>
    </row>
    <row r="34">
      <c r="B34" s="1180" t="inlineStr">
        <is>
          <t>Step 1</t>
        </is>
      </c>
      <c r="C34" s="1180" t="inlineStr">
        <is>
          <t xml:space="preserve">Populate Monthly breakdown (if available) on previous page (DO NOT CHANGE FORMAT OF DATE, only populate respective months &amp; hide the rest). If not available populate the total Premiums &amp; Claims &amp; Adjust the bold comment in first paragraph on the monthly page </t>
        </is>
      </c>
    </row>
    <row r="35">
      <c r="B35" s="1180" t="inlineStr">
        <is>
          <t>Step 2</t>
        </is>
      </c>
      <c r="C35" s="1180" t="inlineStr">
        <is>
          <t>Populate yellow fields in General Input above (# of months important if estimate based on averages. If EHC pooling charge excluded from monthly breakdown put 0)</t>
        </is>
      </c>
    </row>
    <row r="36">
      <c r="B36" s="1180" t="inlineStr">
        <is>
          <t>Step 3</t>
        </is>
      </c>
      <c r="C36" s="1180" t="inlineStr">
        <is>
          <t>Locate respective carrier above &amp; identify the relevant (if based on average or by month) output</t>
        </is>
      </c>
    </row>
    <row r="37">
      <c r="B37" s="1180" t="inlineStr">
        <is>
          <t>Step 4</t>
        </is>
      </c>
      <c r="C37" s="1180" t="inlineStr">
        <is>
          <t>Copy the output in respective green fields</t>
        </is>
      </c>
    </row>
    <row r="38">
      <c r="B38" s="1180" t="inlineStr">
        <is>
          <t>Step 5</t>
        </is>
      </c>
      <c r="C38" s="217" t="inlineStr">
        <is>
          <t>Hide the page &amp; adjust the comment page according to requirement</t>
        </is>
      </c>
    </row>
  </sheetData>
  <mergeCells count="12">
    <mergeCell ref="A25:B25"/>
    <mergeCell ref="D2:E2"/>
    <mergeCell ref="F2:G2"/>
    <mergeCell ref="H2:I2"/>
    <mergeCell ref="J2:K2"/>
    <mergeCell ref="Q2:R2"/>
    <mergeCell ref="B17:C17"/>
    <mergeCell ref="D17:E17"/>
    <mergeCell ref="O17:P17"/>
    <mergeCell ref="D20:E22"/>
    <mergeCell ref="L2:M2"/>
    <mergeCell ref="O2:P2"/>
  </mergeCells>
  <pageMargins left="0.7" right="0.7" top="0.75" bottom="0.75" header="0.3" footer="0.3"/>
  <pageSetup orientation="portrait" horizontalDpi="4294967293" verticalDpi="0"/>
</worksheet>
</file>

<file path=xl/worksheets/sheet16.xml><?xml version="1.0" encoding="utf-8"?>
<worksheet xmlns="http://schemas.openxmlformats.org/spreadsheetml/2006/main">
  <sheetPr codeName="Sheet12">
    <tabColor rgb="FFFF0000"/>
    <outlinePr summaryBelow="1" summaryRight="1"/>
    <pageSetUpPr/>
  </sheetPr>
  <dimension ref="A2:G40"/>
  <sheetViews>
    <sheetView showGridLines="0" view="pageLayout" zoomScaleNormal="100" workbookViewId="0">
      <selection activeCell="E5" sqref="E5"/>
    </sheetView>
  </sheetViews>
  <sheetFormatPr baseColWidth="10" defaultColWidth="9.1640625" defaultRowHeight="15"/>
  <cols>
    <col width="13.83203125" customWidth="1" style="858" min="1" max="7"/>
  </cols>
  <sheetData>
    <row r="1" ht="27" customHeight="1" s="858"/>
    <row r="2" ht="15" customFormat="1" customHeight="1" s="861">
      <c r="A2" s="892" t="inlineStr">
        <is>
          <t>Underwriting Arrangements</t>
        </is>
      </c>
      <c r="D2" s="1113" t="n"/>
      <c r="E2" s="1113" t="n"/>
      <c r="F2" s="1113" t="n"/>
      <c r="G2" s="1113" t="n"/>
    </row>
    <row r="3" ht="15" customFormat="1" customHeight="1" s="861">
      <c r="D3" s="1113" t="n"/>
      <c r="E3" s="1113" t="n"/>
      <c r="F3" s="1113" t="n"/>
      <c r="G3" s="1113" t="n"/>
    </row>
    <row r="4" ht="15" customFormat="1" customHeight="1" s="861">
      <c r="A4" s="302" t="inlineStr">
        <is>
          <t>Pooled Benefits</t>
        </is>
      </c>
    </row>
    <row r="5" ht="15" customFormat="1" customHeight="1" s="861"/>
    <row r="6" ht="15" customFormat="1" customHeight="1" s="861">
      <c r="A6" s="925" t="inlineStr">
        <is>
          <t>Life, AD&amp;D and Long Term Disability benefits are underwritten on a fully pooled basis [partially experience rated basis]. Under a fully pooled arrangement, the insurer assumes the entire financial risk and does not take into account your claims experience, premiums and expenses. With partially experience rated basis some of your claims experience is taken into consideration during the benefit valuation process.</t>
        </is>
      </c>
    </row>
    <row r="7" ht="15" customFormat="1" customHeight="1" s="861"/>
    <row r="8" ht="39" customFormat="1" customHeight="1" s="861"/>
    <row r="9" ht="15" customFormat="1" customHeight="1" s="861">
      <c r="A9" s="178" t="inlineStr">
        <is>
          <t>The renewal rates for these benefits are based upon a combination of the following:</t>
        </is>
      </c>
    </row>
    <row r="10">
      <c r="A10" s="277" t="inlineStr">
        <is>
          <t>·         Aggregate experience results of the carrier’s pool for similar groups;</t>
        </is>
      </c>
    </row>
    <row r="11" ht="15" customHeight="1" s="858">
      <c r="A11" s="277" t="inlineStr">
        <is>
          <t>·         Your actual employee demographic changes (age/sex/occupation and plan design) from year to year.</t>
        </is>
      </c>
    </row>
    <row r="12">
      <c r="A12" s="175" t="inlineStr">
        <is>
          <t>·         Your group's own claims experience</t>
        </is>
      </c>
    </row>
    <row r="14" ht="16" customHeight="1" s="858">
      <c r="A14" s="302" t="inlineStr">
        <is>
          <t>Experience Rated Benefits</t>
        </is>
      </c>
    </row>
    <row r="16" ht="15" customHeight="1" s="858">
      <c r="A16" s="925" t="inlineStr">
        <is>
          <t>For renewal purposes, Short Term Disability, EHC and Dental Care benefits are rated each year based on the financial results generated by your experience.</t>
        </is>
      </c>
    </row>
    <row r="17" ht="15" customHeight="1" s="858"/>
    <row r="18" ht="15" customHeight="1" s="858"/>
    <row r="19" ht="15" customHeight="1" s="858">
      <c r="A19" s="925" t="inlineStr">
        <is>
          <t xml:space="preserve">If fully insured:
Under a Fully Insured arrangement, the insurance carrier takes on the entire risk for claim payments and required reserves. You are not responsible for any deficits that may occur based on your premium to claim ratios, however you also do not participate in any surpluses that may exist during the period. Deficits and surpluses are not carried forward from one period to another.
</t>
        </is>
      </c>
    </row>
    <row r="20" ht="15" customHeight="1" s="858"/>
    <row r="21"/>
    <row r="22" ht="29.25" customHeight="1" s="858"/>
    <row r="23" ht="15" customHeight="1" s="858">
      <c r="A23" s="923" t="inlineStr">
        <is>
          <t xml:space="preserve">OR If Refund accounting:
Under a Refund Accounting model, the carrier insures the benefits and is ultimately responsible for setting annual premium rate levels. On an annual basis the carrier completes an accounting of premiums versus claims reimbursements and expenses with a portion of any resulting surplus credited back to you, and any resulting deficit carried forward to be recovered against future surpluses. Typically, surplus amounts would be credited immediately to first fund reserves and then be available for withdrawal. Deficits would typically be recoverable over a two to three year term depending on the size of said deficit; that is to say that there would be a specific deficit recovery margin built into the rates when the renewal rates are calculated. This type of arrangement is typically offered in conjunction with an insured pooling benefit designed to remove any catastrophic claims from the annual accounting. 
</t>
        </is>
      </c>
    </row>
    <row r="24"/>
    <row r="25"/>
    <row r="26"/>
    <row r="27"/>
    <row r="28"/>
    <row r="29"/>
    <row r="30" ht="26.25" customHeight="1" s="858"/>
    <row r="31" ht="15" customHeight="1" s="858">
      <c r="A31" s="924" t="inlineStr">
        <is>
          <t>OR If ASO:
Under an ASO arrangement, the carrier continues to administer all claim payment and adjudication functions under your current Health and Dental plans; however, you are the plan insurer. This arrangement transfers insurance risk from the carrier to the Policyholder and is typically offered in conjunction with an insured pooling benefit designed to remove any liability for catastrophic claims.</t>
        </is>
      </c>
    </row>
    <row r="32"/>
    <row r="33"/>
    <row r="34"/>
    <row r="35"/>
    <row r="37">
      <c r="A37" s="884" t="inlineStr">
        <is>
          <t>The renewal rates for Experience Rated benefits are based upon a combination of the following:</t>
        </is>
      </c>
    </row>
    <row r="38">
      <c r="A38" s="277" t="inlineStr">
        <is>
          <t>·         Your groups own claims experience;</t>
        </is>
      </c>
    </row>
    <row r="39">
      <c r="A39" s="277" t="inlineStr">
        <is>
          <t>·         Reserves, inflation, fluctuations in utilization, fee guide adjustments;</t>
        </is>
      </c>
    </row>
    <row r="40">
      <c r="A40" s="277" t="inlineStr">
        <is>
          <t>·         The carrier’s own overhead expenses</t>
        </is>
      </c>
    </row>
  </sheetData>
  <mergeCells count="7">
    <mergeCell ref="A23:G30"/>
    <mergeCell ref="A31:G35"/>
    <mergeCell ref="A37:G37"/>
    <mergeCell ref="A2:C3"/>
    <mergeCell ref="A6:G8"/>
    <mergeCell ref="A16:G17"/>
    <mergeCell ref="A19:G22"/>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7.xml><?xml version="1.0" encoding="utf-8"?>
<worksheet xmlns:r="http://schemas.openxmlformats.org/officeDocument/2006/relationships" xmlns="http://schemas.openxmlformats.org/spreadsheetml/2006/main">
  <sheetPr codeName="Sheet13">
    <tabColor rgb="FFFF0000"/>
    <outlinePr summaryBelow="1" summaryRight="1"/>
    <pageSetUpPr/>
  </sheetPr>
  <dimension ref="A2:Z58"/>
  <sheetViews>
    <sheetView showGridLines="0" view="pageLayout" zoomScale="90" zoomScaleNormal="100" zoomScalePageLayoutView="90" workbookViewId="0">
      <selection activeCell="F26" sqref="F26:I26"/>
    </sheetView>
  </sheetViews>
  <sheetFormatPr baseColWidth="10" defaultColWidth="9.1640625" defaultRowHeight="15"/>
  <cols>
    <col width="9.33203125" customWidth="1" style="858" min="1" max="1"/>
    <col width="7.6640625" customWidth="1" style="858" min="2" max="2"/>
    <col width="12.5" customWidth="1" style="858" min="3" max="3"/>
    <col width="6.1640625" customWidth="1" style="858" min="4" max="4"/>
    <col width="12.5" customWidth="1" style="858" min="5" max="5"/>
    <col width="7.33203125" customWidth="1" style="858" min="6" max="6"/>
    <col width="11.5" customWidth="1" style="858" min="7" max="7"/>
    <col width="7.6640625" customWidth="1" style="858" min="8" max="8"/>
    <col width="12.5" customWidth="1" style="858" min="9" max="9"/>
    <col width="8.83203125" customWidth="1" style="858" min="10" max="10"/>
    <col hidden="1" width="9.1640625" customWidth="1" style="858" min="11" max="15"/>
    <col hidden="1" width="7.5" customWidth="1" style="858" min="16" max="16"/>
    <col hidden="1" width="9.1640625" customWidth="1" style="858" min="17" max="22"/>
    <col hidden="1" width="6.83203125" customWidth="1" style="858" min="23" max="23"/>
    <col hidden="1" width="9.1640625" customWidth="1" style="858" min="24" max="26"/>
  </cols>
  <sheetData>
    <row r="1" ht="24.75" customHeight="1" s="858"/>
    <row r="2" ht="12" customFormat="1" customHeight="1" s="861">
      <c r="A2" s="935" t="inlineStr">
        <is>
          <t>Pooled Benefits</t>
        </is>
      </c>
      <c r="D2" s="1113" t="n"/>
      <c r="E2" s="1113" t="n"/>
      <c r="F2" s="1113" t="n"/>
      <c r="G2" s="1113" t="n"/>
      <c r="H2" s="1113" t="n"/>
      <c r="I2" s="1113" t="n"/>
    </row>
    <row r="3" ht="10.5" customFormat="1" customHeight="1" s="861">
      <c r="D3" s="1113" t="n"/>
      <c r="E3" s="1113" t="n"/>
      <c r="F3" s="1113" t="n"/>
      <c r="G3" s="1113" t="n"/>
      <c r="H3" s="1113" t="n"/>
      <c r="I3" s="1113" t="n"/>
    </row>
    <row r="4" ht="16.5" customFormat="1" customHeight="1" s="861">
      <c r="A4" s="302" t="inlineStr">
        <is>
          <t>Basic Employee Life</t>
        </is>
      </c>
      <c r="F4" s="861" t="inlineStr">
        <is>
          <t xml:space="preserve">  </t>
        </is>
      </c>
    </row>
    <row r="5" ht="1.5" customFormat="1" customHeight="1" s="861"/>
    <row r="6" ht="15" customFormat="1" customHeight="1" s="861">
      <c r="A6" s="944" t="inlineStr">
        <is>
          <t>Provided below is an overview of your demographic changes this period over last, as well as a summary of any open claims and the carrier's renewal action.</t>
        </is>
      </c>
    </row>
    <row r="7" ht="15" customFormat="1" customHeight="1" s="861"/>
    <row r="8" ht="4.5" customFormat="1" customHeight="1" s="861"/>
    <row r="9" ht="14.25" customFormat="1" customHeight="1" s="861">
      <c r="A9" s="941" t="inlineStr">
        <is>
          <t>Age Band</t>
        </is>
      </c>
      <c r="B9" s="938" t="inlineStr">
        <is>
          <t>Current</t>
        </is>
      </c>
      <c r="C9" s="939" t="n"/>
      <c r="D9" s="939" t="n"/>
      <c r="E9" s="940" t="n"/>
      <c r="F9" s="961" t="inlineStr">
        <is>
          <t>Prior</t>
        </is>
      </c>
      <c r="G9" s="939" t="n"/>
      <c r="H9" s="939" t="n"/>
      <c r="I9" s="940" t="n"/>
      <c r="J9" s="965" t="inlineStr">
        <is>
          <t>Change</t>
        </is>
      </c>
      <c r="Q9" s="962" t="inlineStr">
        <is>
          <t>Current</t>
        </is>
      </c>
      <c r="T9" s="962" t="inlineStr">
        <is>
          <t>Previous</t>
        </is>
      </c>
    </row>
    <row r="10" ht="14.25" customHeight="1" s="858">
      <c r="A10" s="942" t="n"/>
      <c r="B10" s="936" t="inlineStr">
        <is>
          <t>Male</t>
        </is>
      </c>
      <c r="C10" s="937" t="n"/>
      <c r="D10" s="936" t="inlineStr">
        <is>
          <t>Female</t>
        </is>
      </c>
      <c r="E10" s="937" t="n"/>
      <c r="F10" s="936" t="inlineStr">
        <is>
          <t>Male</t>
        </is>
      </c>
      <c r="G10" s="937" t="n"/>
      <c r="H10" s="936" t="inlineStr">
        <is>
          <t>Female</t>
        </is>
      </c>
      <c r="I10" s="937" t="n"/>
      <c r="J10" s="937" t="n"/>
      <c r="K10" s="122" t="inlineStr">
        <is>
          <t>Avg. Age</t>
        </is>
      </c>
      <c r="L10" s="122" t="inlineStr">
        <is>
          <t>Current</t>
        </is>
      </c>
      <c r="M10" s="122" t="inlineStr">
        <is>
          <t>Prior</t>
        </is>
      </c>
      <c r="N10" s="122" t="inlineStr">
        <is>
          <t>Volume</t>
        </is>
      </c>
      <c r="O10" s="122" t="inlineStr">
        <is>
          <t>Volume</t>
        </is>
      </c>
      <c r="Q10" s="204" t="inlineStr">
        <is>
          <t xml:space="preserve">Male </t>
        </is>
      </c>
      <c r="R10" s="204" t="inlineStr">
        <is>
          <t>Female</t>
        </is>
      </c>
      <c r="S10" s="875" t="n"/>
      <c r="T10" s="204" t="inlineStr">
        <is>
          <t xml:space="preserve">Male </t>
        </is>
      </c>
      <c r="U10" s="204" t="inlineStr">
        <is>
          <t>Female</t>
        </is>
      </c>
      <c r="V10" s="875" t="n"/>
      <c r="W10" s="875" t="n"/>
      <c r="X10" s="875" t="n"/>
      <c r="Y10" s="963" t="inlineStr">
        <is>
          <t>Life</t>
        </is>
      </c>
    </row>
    <row r="11" ht="14.25" customFormat="1" customHeight="1" s="169">
      <c r="A11" s="943" t="n"/>
      <c r="B11" s="304" t="inlineStr">
        <is>
          <t>Lives</t>
        </is>
      </c>
      <c r="C11" s="304" t="inlineStr">
        <is>
          <t>Volume</t>
        </is>
      </c>
      <c r="D11" s="304" t="inlineStr">
        <is>
          <t>Lives</t>
        </is>
      </c>
      <c r="E11" s="305" t="inlineStr">
        <is>
          <t>Volume</t>
        </is>
      </c>
      <c r="F11" s="305" t="inlineStr">
        <is>
          <t>Lives</t>
        </is>
      </c>
      <c r="G11" s="305" t="inlineStr">
        <is>
          <t>Volume</t>
        </is>
      </c>
      <c r="H11" s="304" t="inlineStr">
        <is>
          <t>Lives</t>
        </is>
      </c>
      <c r="I11" s="304" t="inlineStr">
        <is>
          <t>Volume</t>
        </is>
      </c>
      <c r="J11" s="966" t="n"/>
      <c r="K11" s="122" t="n"/>
      <c r="L11" s="122" t="n"/>
      <c r="M11" s="122" t="n"/>
      <c r="N11" s="122" t="inlineStr">
        <is>
          <t>Current</t>
        </is>
      </c>
      <c r="O11" s="122" t="inlineStr">
        <is>
          <t>Prior</t>
        </is>
      </c>
      <c r="Q11" s="205" t="n"/>
      <c r="R11" s="206" t="n"/>
      <c r="S11" s="207" t="n"/>
      <c r="T11" s="205" t="n"/>
      <c r="U11" s="206" t="n"/>
      <c r="V11" s="207" t="n"/>
      <c r="W11" s="207" t="n"/>
      <c r="X11" s="208" t="n"/>
      <c r="Y11" s="208" t="inlineStr">
        <is>
          <t>Male</t>
        </is>
      </c>
      <c r="Z11" s="208" t="inlineStr">
        <is>
          <t>Female</t>
        </is>
      </c>
    </row>
    <row r="12" ht="13.5" customHeight="1" s="858">
      <c r="A12" s="886" t="inlineStr">
        <is>
          <t>0 - 24</t>
        </is>
      </c>
      <c r="B12" s="1045" t="n">
        <v>0</v>
      </c>
      <c r="C12" s="269" t="n">
        <v>0</v>
      </c>
      <c r="D12" s="1045" t="n">
        <v>0</v>
      </c>
      <c r="E12" s="269" t="n">
        <v>0</v>
      </c>
      <c r="F12" s="1045" t="n">
        <v>0</v>
      </c>
      <c r="G12" s="269" t="n">
        <v>0</v>
      </c>
      <c r="H12" s="1045" t="n">
        <v>0</v>
      </c>
      <c r="I12" s="269" t="n">
        <v>0</v>
      </c>
      <c r="J12" s="1181">
        <f>IFERROR((C12+E12)/(I12+G12)-1,"n/a")</f>
        <v/>
      </c>
      <c r="K12" t="n">
        <v>22.5</v>
      </c>
      <c r="L12">
        <f>ROUND((C12+E12)*K12,2)</f>
        <v/>
      </c>
      <c r="M12">
        <f>ROUND((G12+I12)*K12,2)</f>
        <v/>
      </c>
      <c r="N12" s="130">
        <f>C12+E12</f>
        <v/>
      </c>
      <c r="O12" s="130">
        <f>G12+I12</f>
        <v/>
      </c>
      <c r="Q12" s="209">
        <f>C12*Y12/1000</f>
        <v/>
      </c>
      <c r="R12" s="210">
        <f>E12*Z12/1000</f>
        <v/>
      </c>
      <c r="S12" s="875" t="n"/>
      <c r="T12" s="209">
        <f>G12*Y12/1000</f>
        <v/>
      </c>
      <c r="U12" s="210">
        <f>I12*Z12/1000</f>
        <v/>
      </c>
      <c r="V12" s="875" t="n"/>
      <c r="W12" s="875" t="n"/>
      <c r="X12" s="208" t="inlineStr">
        <is>
          <t>20-24</t>
        </is>
      </c>
      <c r="Y12" s="208" t="n">
        <v>0.102</v>
      </c>
      <c r="Z12" s="208" t="n">
        <v>0.034</v>
      </c>
    </row>
    <row r="13" ht="13.5" customHeight="1" s="858">
      <c r="A13" s="886" t="inlineStr">
        <is>
          <t>25 - 29</t>
        </is>
      </c>
      <c r="B13" s="1045" t="n">
        <v>0</v>
      </c>
      <c r="C13" s="269" t="n">
        <v>0</v>
      </c>
      <c r="D13" s="1045" t="n">
        <v>0</v>
      </c>
      <c r="E13" s="269" t="n">
        <v>0</v>
      </c>
      <c r="F13" s="1045" t="n">
        <v>0</v>
      </c>
      <c r="G13" s="269" t="n">
        <v>0</v>
      </c>
      <c r="H13" s="1045" t="n">
        <v>0</v>
      </c>
      <c r="I13" s="269" t="n">
        <v>0</v>
      </c>
      <c r="J13" s="1181">
        <f>IFERROR((C13+E13)/(I13+G13)-1,"n/a")</f>
        <v/>
      </c>
      <c r="K13" t="n">
        <v>27</v>
      </c>
      <c r="L13">
        <f>ROUND((C13+E13)*K13,2)</f>
        <v/>
      </c>
      <c r="M13">
        <f>ROUND((G13+I13)*K13,2)</f>
        <v/>
      </c>
      <c r="N13" s="130">
        <f>C13+E13</f>
        <v/>
      </c>
      <c r="O13" s="130">
        <f>G13+I13</f>
        <v/>
      </c>
      <c r="Q13" s="209">
        <f>C13*Y13/1000</f>
        <v/>
      </c>
      <c r="R13" s="210">
        <f>E13*Z13/1000</f>
        <v/>
      </c>
      <c r="S13" s="875" t="n"/>
      <c r="T13" s="209">
        <f>G13*Y13/1000</f>
        <v/>
      </c>
      <c r="U13" s="210">
        <f>I13*Z13/1000</f>
        <v/>
      </c>
      <c r="V13" s="875" t="n"/>
      <c r="W13" s="875" t="n"/>
      <c r="X13" s="208" t="inlineStr">
        <is>
          <t>25-29</t>
        </is>
      </c>
      <c r="Y13" s="208" t="n">
        <v>0.082</v>
      </c>
      <c r="Z13" s="208" t="n">
        <v>0.041</v>
      </c>
    </row>
    <row r="14" ht="13.5" customHeight="1" s="858">
      <c r="A14" s="886" t="inlineStr">
        <is>
          <t>30 - 34</t>
        </is>
      </c>
      <c r="B14" s="1045" t="n">
        <v>0</v>
      </c>
      <c r="C14" s="269" t="n">
        <v>0</v>
      </c>
      <c r="D14" s="1045" t="n">
        <v>0</v>
      </c>
      <c r="E14" s="269" t="n">
        <v>0</v>
      </c>
      <c r="F14" s="1045" t="n">
        <v>0</v>
      </c>
      <c r="G14" s="269" t="n">
        <v>0</v>
      </c>
      <c r="H14" s="1045" t="n">
        <v>0</v>
      </c>
      <c r="I14" s="269" t="n">
        <v>0</v>
      </c>
      <c r="J14" s="1181">
        <f>IFERROR((C14+E14)/(I14+G14)-1,"n/a")</f>
        <v/>
      </c>
      <c r="K14" t="n">
        <v>32</v>
      </c>
      <c r="L14">
        <f>ROUND((C14+E14)*K14,2)</f>
        <v/>
      </c>
      <c r="M14">
        <f>ROUND((G14+I14)*K14,2)</f>
        <v/>
      </c>
      <c r="N14" s="130">
        <f>C14+E14</f>
        <v/>
      </c>
      <c r="O14" s="130">
        <f>G14+I14</f>
        <v/>
      </c>
      <c r="Q14" s="209">
        <f>C14*Y14/1000</f>
        <v/>
      </c>
      <c r="R14" s="210">
        <f>E14*Z14/1000</f>
        <v/>
      </c>
      <c r="S14" s="875" t="n"/>
      <c r="T14" s="209">
        <f>G14*Y14/1000</f>
        <v/>
      </c>
      <c r="U14" s="210">
        <f>I14*Z14/1000</f>
        <v/>
      </c>
      <c r="V14" s="875" t="n"/>
      <c r="W14" s="875" t="n"/>
      <c r="X14" s="208" t="inlineStr">
        <is>
          <t>30-34</t>
        </is>
      </c>
      <c r="Y14" s="208" t="n">
        <v>0.082</v>
      </c>
      <c r="Z14" s="208" t="n">
        <v>0.041</v>
      </c>
    </row>
    <row r="15" ht="13.5" customHeight="1" s="858">
      <c r="A15" s="886" t="inlineStr">
        <is>
          <t>35 - 39</t>
        </is>
      </c>
      <c r="B15" s="1045" t="n">
        <v>0</v>
      </c>
      <c r="C15" s="269" t="n">
        <v>0</v>
      </c>
      <c r="D15" s="1045" t="n">
        <v>0</v>
      </c>
      <c r="E15" s="269" t="n">
        <v>0</v>
      </c>
      <c r="F15" s="1045" t="n">
        <v>0</v>
      </c>
      <c r="G15" s="269" t="n">
        <v>0</v>
      </c>
      <c r="H15" s="1045" t="n">
        <v>0</v>
      </c>
      <c r="I15" s="269" t="n">
        <v>0</v>
      </c>
      <c r="J15" s="1181">
        <f>IFERROR((C15+E15)/(I15+G15)-1,"n/a")</f>
        <v/>
      </c>
      <c r="K15" t="n">
        <v>37</v>
      </c>
      <c r="L15">
        <f>ROUND((C15+E15)*K15,2)</f>
        <v/>
      </c>
      <c r="M15">
        <f>ROUND((G15+I15)*K15,2)</f>
        <v/>
      </c>
      <c r="N15" s="130">
        <f>C15+E15</f>
        <v/>
      </c>
      <c r="O15" s="130">
        <f>G15+I15</f>
        <v/>
      </c>
      <c r="Q15" s="209">
        <f>C15*Y15/1000</f>
        <v/>
      </c>
      <c r="R15" s="210">
        <f>E15*Z15/1000</f>
        <v/>
      </c>
      <c r="S15" s="875" t="n"/>
      <c r="T15" s="209">
        <f>G15*Y15/1000</f>
        <v/>
      </c>
      <c r="U15" s="210">
        <f>I15*Z15/1000</f>
        <v/>
      </c>
      <c r="V15" s="875" t="n"/>
      <c r="W15" s="875" t="n"/>
      <c r="X15" s="208" t="inlineStr">
        <is>
          <t>35-39</t>
        </is>
      </c>
      <c r="Y15" s="208" t="n">
        <v>0.103</v>
      </c>
      <c r="Z15" s="208" t="n">
        <v>0.063</v>
      </c>
    </row>
    <row r="16" ht="13.5" customHeight="1" s="858">
      <c r="A16" s="886" t="inlineStr">
        <is>
          <t>40 - 44</t>
        </is>
      </c>
      <c r="B16" s="1045" t="n">
        <v>0</v>
      </c>
      <c r="C16" s="269" t="n">
        <v>0</v>
      </c>
      <c r="D16" s="1045" t="n">
        <v>0</v>
      </c>
      <c r="E16" s="269" t="n">
        <v>0</v>
      </c>
      <c r="F16" s="1045" t="n">
        <v>0</v>
      </c>
      <c r="G16" s="269" t="n">
        <v>0</v>
      </c>
      <c r="H16" s="1045" t="n">
        <v>0</v>
      </c>
      <c r="I16" s="269" t="n">
        <v>0</v>
      </c>
      <c r="J16" s="1181">
        <f>IFERROR((C16+E16)/(I16+G16)-1,"n/a")</f>
        <v/>
      </c>
      <c r="K16" t="n">
        <v>42</v>
      </c>
      <c r="L16">
        <f>ROUND((C16+E16)*K16,2)</f>
        <v/>
      </c>
      <c r="M16">
        <f>ROUND((G16+I16)*K16,2)</f>
        <v/>
      </c>
      <c r="N16" s="130">
        <f>C16+E16</f>
        <v/>
      </c>
      <c r="O16" s="130">
        <f>G16+I16</f>
        <v/>
      </c>
      <c r="Q16" s="209">
        <f>C16*Y16/1000</f>
        <v/>
      </c>
      <c r="R16" s="210">
        <f>E16*Z16/1000</f>
        <v/>
      </c>
      <c r="S16" s="875" t="n"/>
      <c r="T16" s="209">
        <f>G16*Y16/1000</f>
        <v/>
      </c>
      <c r="U16" s="210">
        <f>I16*Z16/1000</f>
        <v/>
      </c>
      <c r="V16" s="875" t="n"/>
      <c r="W16" s="875" t="n"/>
      <c r="X16" s="208" t="inlineStr">
        <is>
          <t>40-44</t>
        </is>
      </c>
      <c r="Y16" s="208" t="n">
        <v>0.17</v>
      </c>
      <c r="Z16" s="208" t="n">
        <v>0.103</v>
      </c>
    </row>
    <row r="17" ht="13.5" customHeight="1" s="858">
      <c r="A17" s="886" t="inlineStr">
        <is>
          <t>45 - 49</t>
        </is>
      </c>
      <c r="B17" s="1045" t="n">
        <v>0</v>
      </c>
      <c r="C17" s="269" t="n">
        <v>0</v>
      </c>
      <c r="D17" s="1045" t="n">
        <v>0</v>
      </c>
      <c r="E17" s="269" t="n">
        <v>0</v>
      </c>
      <c r="F17" s="1045" t="n">
        <v>0</v>
      </c>
      <c r="G17" s="269" t="n">
        <v>0</v>
      </c>
      <c r="H17" s="1045" t="n">
        <v>0</v>
      </c>
      <c r="I17" s="269" t="n">
        <v>0</v>
      </c>
      <c r="J17" s="1181">
        <f>IFERROR((C17+E17)/(I17+G17)-1,"n/a")</f>
        <v/>
      </c>
      <c r="K17" t="n">
        <v>47</v>
      </c>
      <c r="L17">
        <f>ROUND((C17+E17)*K17,2)</f>
        <v/>
      </c>
      <c r="M17">
        <f>ROUND((G17+I17)*K17,2)</f>
        <v/>
      </c>
      <c r="N17" s="130">
        <f>C17+E17</f>
        <v/>
      </c>
      <c r="O17" s="130">
        <f>G17+I17</f>
        <v/>
      </c>
      <c r="Q17" s="209">
        <f>C17*Y17/1000</f>
        <v/>
      </c>
      <c r="R17" s="210">
        <f>E17*Z17/1000</f>
        <v/>
      </c>
      <c r="S17" s="875" t="n"/>
      <c r="T17" s="209">
        <f>G17*Y17/1000</f>
        <v/>
      </c>
      <c r="U17" s="210">
        <f>I17*Z17/1000</f>
        <v/>
      </c>
      <c r="V17" s="875" t="n"/>
      <c r="W17" s="875" t="n"/>
      <c r="X17" s="208" t="inlineStr">
        <is>
          <t>45-49</t>
        </is>
      </c>
      <c r="Y17" s="208" t="n">
        <v>0.309</v>
      </c>
      <c r="Z17" s="208" t="n">
        <v>0.178</v>
      </c>
    </row>
    <row r="18" ht="13.5" customHeight="1" s="858">
      <c r="A18" s="886" t="inlineStr">
        <is>
          <t>50 - 54</t>
        </is>
      </c>
      <c r="B18" s="1045" t="n">
        <v>0</v>
      </c>
      <c r="C18" s="269" t="n">
        <v>0</v>
      </c>
      <c r="D18" s="1045" t="n">
        <v>0</v>
      </c>
      <c r="E18" s="269" t="n">
        <v>0</v>
      </c>
      <c r="F18" s="1045" t="n">
        <v>0</v>
      </c>
      <c r="G18" s="269" t="n">
        <v>0</v>
      </c>
      <c r="H18" s="1045" t="n">
        <v>0</v>
      </c>
      <c r="I18" s="269" t="n">
        <v>0</v>
      </c>
      <c r="J18" s="1181">
        <f>IFERROR((C18+E18)/(I18+G18)-1,"n/a")</f>
        <v/>
      </c>
      <c r="K18" t="n">
        <v>52</v>
      </c>
      <c r="L18">
        <f>ROUND((C18+E18)*K18,2)</f>
        <v/>
      </c>
      <c r="M18">
        <f>ROUND((G18+I18)*K18,2)</f>
        <v/>
      </c>
      <c r="N18" s="130">
        <f>C18+E18</f>
        <v/>
      </c>
      <c r="O18" s="130">
        <f>G18+I18</f>
        <v/>
      </c>
      <c r="Q18" s="209">
        <f>C18*Y18/1000</f>
        <v/>
      </c>
      <c r="R18" s="210">
        <f>E18*Z18/1000</f>
        <v/>
      </c>
      <c r="S18" s="875" t="n"/>
      <c r="T18" s="209">
        <f>G18*Y18/1000</f>
        <v/>
      </c>
      <c r="U18" s="210">
        <f>I18*Z18/1000</f>
        <v/>
      </c>
      <c r="V18" s="875" t="n"/>
      <c r="W18" s="875" t="n"/>
      <c r="X18" s="208" t="inlineStr">
        <is>
          <t>50-54</t>
        </is>
      </c>
      <c r="Y18" s="208" t="n">
        <v>0.54</v>
      </c>
      <c r="Z18" s="208" t="n">
        <v>0.296</v>
      </c>
    </row>
    <row r="19" ht="13.5" customHeight="1" s="858">
      <c r="A19" s="886" t="inlineStr">
        <is>
          <t>55 - 59</t>
        </is>
      </c>
      <c r="B19" s="1045" t="n">
        <v>0</v>
      </c>
      <c r="C19" s="269" t="n">
        <v>0</v>
      </c>
      <c r="D19" s="1045" t="n">
        <v>0</v>
      </c>
      <c r="E19" s="269" t="n">
        <v>0</v>
      </c>
      <c r="F19" s="1045" t="n">
        <v>0</v>
      </c>
      <c r="G19" s="269" t="n">
        <v>0</v>
      </c>
      <c r="H19" s="1045" t="n">
        <v>0</v>
      </c>
      <c r="I19" s="269" t="n">
        <v>0</v>
      </c>
      <c r="J19" s="1181">
        <f>IFERROR((C19+E19)/(I19+G19)-1,"n/a")</f>
        <v/>
      </c>
      <c r="K19" t="n">
        <v>57</v>
      </c>
      <c r="L19">
        <f>ROUND((C19+E19)*K19,2)</f>
        <v/>
      </c>
      <c r="M19">
        <f>ROUND((G19+I19)*K19,2)</f>
        <v/>
      </c>
      <c r="N19" s="130">
        <f>C19+E19</f>
        <v/>
      </c>
      <c r="O19" s="130">
        <f>G19+I19</f>
        <v/>
      </c>
      <c r="Q19" s="209">
        <f>C19*Y19/1000</f>
        <v/>
      </c>
      <c r="R19" s="210">
        <f>E19*Z19/1000</f>
        <v/>
      </c>
      <c r="S19" s="875" t="n"/>
      <c r="T19" s="209">
        <f>G19*Y19/1000</f>
        <v/>
      </c>
      <c r="U19" s="210">
        <f>I19*Z19/1000</f>
        <v/>
      </c>
      <c r="V19" s="875" t="n"/>
      <c r="W19" s="875" t="n"/>
      <c r="X19" s="208" t="inlineStr">
        <is>
          <t>55-59</t>
        </is>
      </c>
      <c r="Y19" s="208" t="n">
        <v>0.873</v>
      </c>
      <c r="Z19" s="208" t="n">
        <v>0.462</v>
      </c>
    </row>
    <row r="20" ht="13.5" customHeight="1" s="858">
      <c r="A20" s="886" t="inlineStr">
        <is>
          <t>60 - 64</t>
        </is>
      </c>
      <c r="B20" s="1045" t="n">
        <v>0</v>
      </c>
      <c r="C20" s="269" t="n">
        <v>0</v>
      </c>
      <c r="D20" s="1045" t="n">
        <v>0</v>
      </c>
      <c r="E20" s="269" t="n">
        <v>0</v>
      </c>
      <c r="F20" s="1045" t="n">
        <v>0</v>
      </c>
      <c r="G20" s="269" t="n">
        <v>0</v>
      </c>
      <c r="H20" s="1045" t="n">
        <v>0</v>
      </c>
      <c r="I20" s="269" t="n">
        <v>0</v>
      </c>
      <c r="J20" s="1181">
        <f>IFERROR((C20+E20)/(I20+G20)-1,"n/a")</f>
        <v/>
      </c>
      <c r="K20" t="n">
        <v>62</v>
      </c>
      <c r="L20">
        <f>ROUND((C20+E20)*K20,2)</f>
        <v/>
      </c>
      <c r="M20">
        <f>ROUND((G20+I20)*K20,2)</f>
        <v/>
      </c>
      <c r="N20" s="130">
        <f>C20+E20</f>
        <v/>
      </c>
      <c r="O20" s="130">
        <f>G20+I20</f>
        <v/>
      </c>
      <c r="Q20" s="209">
        <f>C20*Y20/1000</f>
        <v/>
      </c>
      <c r="R20" s="210">
        <f>E20*Z20/1000</f>
        <v/>
      </c>
      <c r="S20" s="875" t="n"/>
      <c r="T20" s="209">
        <f>G20*Y20/1000</f>
        <v/>
      </c>
      <c r="U20" s="210">
        <f>I20*Z20/1000</f>
        <v/>
      </c>
      <c r="V20" s="875" t="n"/>
      <c r="W20" s="875" t="n"/>
      <c r="X20" s="208" t="inlineStr">
        <is>
          <t>60-64</t>
        </is>
      </c>
      <c r="Y20" s="208" t="n">
        <v>1.223</v>
      </c>
      <c r="Z20" s="208" t="n">
        <v>0.67</v>
      </c>
    </row>
    <row r="21" ht="13.5" customHeight="1" s="858">
      <c r="A21" s="886" t="inlineStr">
        <is>
          <t>65 - 69</t>
        </is>
      </c>
      <c r="B21" s="1045" t="n">
        <v>0</v>
      </c>
      <c r="C21" s="269" t="n">
        <v>0</v>
      </c>
      <c r="D21" s="1045" t="n">
        <v>0</v>
      </c>
      <c r="E21" s="269" t="n">
        <v>0</v>
      </c>
      <c r="F21" s="1045" t="n">
        <v>0</v>
      </c>
      <c r="G21" s="269" t="n">
        <v>0</v>
      </c>
      <c r="H21" s="1045" t="n">
        <v>0</v>
      </c>
      <c r="I21" s="269" t="n">
        <v>0</v>
      </c>
      <c r="J21" s="1181">
        <f>IFERROR((C21+E21)/(I21+G21)-1,"n/a")</f>
        <v/>
      </c>
      <c r="K21" t="n">
        <v>67</v>
      </c>
      <c r="L21">
        <f>ROUND((C21+E21)*K21,2)</f>
        <v/>
      </c>
      <c r="M21">
        <f>ROUND((G21+I21)*K21,2)</f>
        <v/>
      </c>
      <c r="N21" s="130">
        <f>C21+E21</f>
        <v/>
      </c>
      <c r="O21" s="130">
        <f>G21+I21</f>
        <v/>
      </c>
      <c r="Q21" s="209">
        <f>C21*Y21/1000</f>
        <v/>
      </c>
      <c r="R21" s="210">
        <f>E21*Z21/1000</f>
        <v/>
      </c>
      <c r="S21" s="875" t="n"/>
      <c r="T21" s="209">
        <f>G21*Y21/1000</f>
        <v/>
      </c>
      <c r="U21" s="210">
        <f>I21*Z21/1000</f>
        <v/>
      </c>
      <c r="V21" s="875" t="n"/>
      <c r="W21" s="875" t="n"/>
      <c r="X21" s="208" t="inlineStr">
        <is>
          <t>65-69</t>
        </is>
      </c>
      <c r="Y21" s="208" t="n">
        <v>1.923</v>
      </c>
      <c r="Z21" s="208" t="n">
        <v>1.152</v>
      </c>
    </row>
    <row r="22" ht="13.5" customHeight="1" s="858" thickBot="1">
      <c r="A22" s="886" t="inlineStr">
        <is>
          <t>70+</t>
        </is>
      </c>
      <c r="B22" s="1045" t="n">
        <v>0</v>
      </c>
      <c r="C22" s="269" t="n">
        <v>0</v>
      </c>
      <c r="D22" s="1045" t="n">
        <v>0</v>
      </c>
      <c r="E22" s="269" t="n">
        <v>0</v>
      </c>
      <c r="F22" s="1045" t="n">
        <v>0</v>
      </c>
      <c r="G22" s="269" t="n">
        <v>0</v>
      </c>
      <c r="H22" s="1045" t="n">
        <v>0</v>
      </c>
      <c r="I22" s="269" t="n">
        <v>0</v>
      </c>
      <c r="J22" s="1181">
        <f>IFERROR((C22+E22)/(I22+G22)-1,"n/a")</f>
        <v/>
      </c>
      <c r="K22" t="n">
        <v>72.5</v>
      </c>
      <c r="L22">
        <f>ROUND((C22+E22)*K22,2)</f>
        <v/>
      </c>
      <c r="M22">
        <f>ROUND((G22+I22)*K22,2)</f>
        <v/>
      </c>
      <c r="N22" s="130">
        <f>C22+E22</f>
        <v/>
      </c>
      <c r="O22" s="130">
        <f>G22+I22</f>
        <v/>
      </c>
      <c r="Q22" s="211">
        <f>C22*Y22/1000</f>
        <v/>
      </c>
      <c r="R22" s="212">
        <f>E22*Z22/1000</f>
        <v/>
      </c>
      <c r="S22" s="875" t="n"/>
      <c r="T22" s="211">
        <f>G22*Y22/1000</f>
        <v/>
      </c>
      <c r="U22" s="212">
        <f>I22*Z22/1000</f>
        <v/>
      </c>
      <c r="V22" s="875" t="n"/>
      <c r="W22" s="875" t="n"/>
      <c r="X22" s="208" t="inlineStr">
        <is>
          <t>70-74</t>
        </is>
      </c>
      <c r="Y22" s="208" t="n">
        <v>3.234</v>
      </c>
      <c r="Z22" s="208" t="n">
        <v>2.017</v>
      </c>
    </row>
    <row r="23" ht="14.25" customHeight="1" s="858" thickTop="1">
      <c r="A23" s="895" t="inlineStr">
        <is>
          <t>Total</t>
        </is>
      </c>
      <c r="B23" s="994">
        <f>SUM(B12:B22)</f>
        <v/>
      </c>
      <c r="C23" s="288">
        <f>SUM(C12:C22)</f>
        <v/>
      </c>
      <c r="D23" s="994">
        <f>SUM(D12:D22)</f>
        <v/>
      </c>
      <c r="E23" s="288">
        <f>SUM(E12:E22)</f>
        <v/>
      </c>
      <c r="F23" s="994">
        <f>SUM(F12:F22)</f>
        <v/>
      </c>
      <c r="G23" s="288">
        <f>SUM(G12:G22)</f>
        <v/>
      </c>
      <c r="H23" s="994">
        <f>SUM(H12:H22)</f>
        <v/>
      </c>
      <c r="I23" s="288">
        <f>SUM(I12:I22)</f>
        <v/>
      </c>
      <c r="J23" s="1141">
        <f>IFERROR((C23+E23)/(I23+G23)-1,"n/a")</f>
        <v/>
      </c>
      <c r="L23">
        <f>SUM(L12:L22)</f>
        <v/>
      </c>
      <c r="M23">
        <f>SUM(M12:M22)</f>
        <v/>
      </c>
      <c r="Q23" s="213">
        <f>SUM(Q12:Q22)</f>
        <v/>
      </c>
      <c r="R23" s="213">
        <f>SUM(R12:R22)</f>
        <v/>
      </c>
      <c r="S23" s="214">
        <f>Q23+R23</f>
        <v/>
      </c>
      <c r="T23" s="213">
        <f>SUM(T12:T22)</f>
        <v/>
      </c>
      <c r="U23" s="213">
        <f>SUM(U12:U22)</f>
        <v/>
      </c>
      <c r="V23" s="214">
        <f>T23+U23</f>
        <v/>
      </c>
      <c r="W23" s="875" t="n"/>
      <c r="X23" s="875" t="n"/>
      <c r="Y23" s="875" t="n"/>
      <c r="Z23" s="208" t="n"/>
    </row>
    <row r="24" ht="14.25" customHeight="1" s="858">
      <c r="A24" s="895" t="inlineStr">
        <is>
          <t>Avg Age</t>
        </is>
      </c>
      <c r="B24" s="1182">
        <f>+L23/(C23+E23)</f>
        <v/>
      </c>
      <c r="C24" s="887" t="n"/>
      <c r="D24" s="887" t="n"/>
      <c r="E24" s="888" t="n"/>
      <c r="F24" s="1182">
        <f>+M23/(G23+I23)</f>
        <v/>
      </c>
      <c r="G24" s="887" t="n"/>
      <c r="H24" s="887" t="n"/>
      <c r="I24" s="888" t="n"/>
      <c r="J24" s="1141">
        <f>B24/F24-1</f>
        <v/>
      </c>
      <c r="Q24" s="215" t="n"/>
      <c r="R24" s="215" t="n"/>
      <c r="S24" s="216">
        <f>IFERROR(S23/(C23+E23),0)</f>
        <v/>
      </c>
      <c r="T24" s="875" t="n"/>
      <c r="U24" s="875" t="n"/>
      <c r="V24" s="216">
        <f>IFERROR(V23/(G23+I23),0)</f>
        <v/>
      </c>
      <c r="W24" s="875" t="n"/>
      <c r="X24" s="208" t="n"/>
      <c r="Y24" s="208" t="n"/>
      <c r="Z24" s="208" t="n"/>
    </row>
    <row r="25" ht="14.25" customHeight="1" s="858">
      <c r="A25" s="895" t="inlineStr">
        <is>
          <t>Male %</t>
        </is>
      </c>
      <c r="B25" s="1183">
        <f>B23/(B23+D23)</f>
        <v/>
      </c>
      <c r="C25" s="887" t="n"/>
      <c r="D25" s="887" t="n"/>
      <c r="E25" s="888" t="n"/>
      <c r="F25" s="1183">
        <f>F23/(F23+H23)</f>
        <v/>
      </c>
      <c r="G25" s="887" t="n"/>
      <c r="H25" s="887" t="n"/>
      <c r="I25" s="888" t="n"/>
      <c r="J25" s="1141">
        <f>B25-F25</f>
        <v/>
      </c>
      <c r="Q25" s="875" t="n"/>
      <c r="R25" s="875" t="n"/>
      <c r="S25" s="875" t="n"/>
      <c r="T25" s="875" t="n"/>
      <c r="U25" s="875" t="n"/>
      <c r="V25" s="875" t="n"/>
      <c r="W25" s="875" t="n"/>
      <c r="X25" s="208" t="n"/>
      <c r="Y25" s="208" t="n"/>
      <c r="Z25" s="208" t="n"/>
    </row>
    <row r="26" ht="14.25" customHeight="1" s="858">
      <c r="A26" s="895" t="inlineStr">
        <is>
          <t>Female %</t>
        </is>
      </c>
      <c r="B26" s="1183">
        <f>1-B25</f>
        <v/>
      </c>
      <c r="C26" s="887" t="n"/>
      <c r="D26" s="887" t="n"/>
      <c r="E26" s="888" t="n"/>
      <c r="F26" s="1183">
        <f>1-F25</f>
        <v/>
      </c>
      <c r="G26" s="887" t="n"/>
      <c r="H26" s="887" t="n"/>
      <c r="I26" s="888" t="n"/>
      <c r="J26" s="1141">
        <f>B26-F26</f>
        <v/>
      </c>
      <c r="Q26" s="875" t="n"/>
      <c r="R26" s="875" t="n"/>
      <c r="S26" s="875" t="n"/>
      <c r="T26" s="875" t="n"/>
      <c r="U26" s="875" t="n"/>
      <c r="V26" s="875" t="n"/>
      <c r="W26" s="875" t="n"/>
      <c r="X26" s="208" t="n"/>
      <c r="Y26" s="208" t="n"/>
      <c r="Z26" s="208" t="n"/>
    </row>
    <row r="27" ht="15" customHeight="1" s="858">
      <c r="A27" s="959" t="inlineStr">
        <is>
          <t>Demographic Change</t>
        </is>
      </c>
      <c r="B27" s="887" t="n"/>
      <c r="C27" s="887" t="n"/>
      <c r="D27" s="887" t="n"/>
      <c r="E27" s="888" t="n"/>
      <c r="F27" s="1183">
        <f>V28</f>
        <v/>
      </c>
      <c r="G27" s="887" t="n"/>
      <c r="H27" s="887" t="n"/>
      <c r="I27" s="888" t="n"/>
      <c r="J27" s="1184" t="n"/>
      <c r="K27" s="900" t="n"/>
      <c r="L27" s="900" t="n"/>
      <c r="M27" s="901" t="n"/>
      <c r="Q27" s="875" t="n"/>
      <c r="R27" s="875" t="n"/>
      <c r="S27" s="875" t="n"/>
      <c r="T27" s="875" t="n"/>
      <c r="U27" s="875" t="n"/>
      <c r="V27" s="875" t="n"/>
      <c r="W27" s="875" t="n"/>
      <c r="X27" s="208" t="inlineStr">
        <is>
          <t xml:space="preserve">Female </t>
        </is>
      </c>
      <c r="Y27" s="208" t="n"/>
      <c r="Z27" s="208" t="n"/>
    </row>
    <row r="28" ht="26" customHeight="1" s="858">
      <c r="A28" s="11" t="n"/>
      <c r="B28" s="22" t="n"/>
      <c r="C28" s="22" t="n"/>
      <c r="D28" s="126" t="inlineStr">
        <is>
          <t>Current</t>
        </is>
      </c>
      <c r="E28" s="126" t="inlineStr">
        <is>
          <t>Prior</t>
        </is>
      </c>
      <c r="F28" s="137" t="n"/>
      <c r="G28" s="22" t="n"/>
      <c r="H28" s="22" t="n"/>
      <c r="I28" s="11" t="n"/>
      <c r="J28" s="11" t="n"/>
      <c r="Q28" s="875" t="n"/>
      <c r="R28" s="875" t="n"/>
      <c r="S28" s="964" t="inlineStr">
        <is>
          <t>Demographic Change</t>
        </is>
      </c>
      <c r="V28" s="1185">
        <f>IFERROR(S24/V24-1,0)</f>
        <v/>
      </c>
      <c r="W28" s="875" t="n"/>
      <c r="X28" s="208" t="n"/>
      <c r="Y28" s="208" t="n"/>
      <c r="Z28" s="208" t="n"/>
    </row>
    <row r="29">
      <c r="A29" s="11" t="n"/>
      <c r="B29" s="22" t="n"/>
      <c r="C29" s="22" t="n"/>
      <c r="D29" s="686">
        <f>C12+E12</f>
        <v/>
      </c>
      <c r="E29" s="686">
        <f>G12+I12</f>
        <v/>
      </c>
      <c r="F29" s="137" t="n"/>
      <c r="G29" s="22" t="n"/>
      <c r="H29" s="22" t="n"/>
      <c r="I29" s="11" t="n"/>
      <c r="J29" s="11" t="n"/>
    </row>
    <row r="30">
      <c r="B30" s="137" t="n"/>
      <c r="C30" s="137" t="n"/>
      <c r="D30" s="686">
        <f>C13+E13</f>
        <v/>
      </c>
      <c r="E30" s="686">
        <f>G13+I13</f>
        <v/>
      </c>
      <c r="F30" s="137" t="n"/>
      <c r="G30" s="22" t="n"/>
      <c r="H30" s="22" t="n"/>
      <c r="I30" s="11" t="n"/>
      <c r="J30" s="11" t="n"/>
    </row>
    <row r="31">
      <c r="B31" s="137" t="n"/>
      <c r="C31" s="137" t="n"/>
      <c r="D31" s="686">
        <f>C14+E14</f>
        <v/>
      </c>
      <c r="E31" s="686">
        <f>G14+I14</f>
        <v/>
      </c>
      <c r="F31" s="137" t="n"/>
      <c r="G31" s="22" t="n"/>
      <c r="H31" s="22" t="n"/>
      <c r="I31" s="11" t="n"/>
      <c r="J31" s="11" t="n"/>
    </row>
    <row r="32">
      <c r="B32" s="137" t="n"/>
      <c r="C32" s="137" t="n"/>
      <c r="D32" s="686">
        <f>C15+E15</f>
        <v/>
      </c>
      <c r="E32" s="686">
        <f>G15+I15</f>
        <v/>
      </c>
      <c r="F32" s="137" t="n"/>
      <c r="G32" s="137" t="n"/>
      <c r="H32" s="137" t="n"/>
      <c r="I32" s="137" t="n"/>
      <c r="J32" s="137" t="n"/>
    </row>
    <row r="33">
      <c r="B33" s="137" t="n"/>
      <c r="C33" s="137" t="n"/>
      <c r="D33" s="686">
        <f>C16+E16</f>
        <v/>
      </c>
      <c r="E33" s="686">
        <f>G16+I16</f>
        <v/>
      </c>
      <c r="F33" s="137" t="n"/>
      <c r="G33" s="137" t="n"/>
      <c r="H33" s="137" t="n"/>
      <c r="I33" s="137" t="n"/>
      <c r="J33" s="137" t="n"/>
    </row>
    <row r="34">
      <c r="B34" s="137" t="n"/>
      <c r="C34" s="137" t="n"/>
      <c r="D34" s="686">
        <f>C17+E17</f>
        <v/>
      </c>
      <c r="E34" s="686">
        <f>G17+I17</f>
        <v/>
      </c>
      <c r="F34" s="137" t="n"/>
      <c r="G34" s="137" t="n"/>
      <c r="H34" s="137" t="n"/>
      <c r="I34" s="137" t="n"/>
      <c r="J34" s="137" t="n"/>
    </row>
    <row r="35" ht="15" customHeight="1" s="858">
      <c r="B35" s="137" t="n"/>
      <c r="C35" s="137" t="n"/>
      <c r="D35" s="686">
        <f>C18+E18</f>
        <v/>
      </c>
      <c r="E35" s="686">
        <f>G18+I18</f>
        <v/>
      </c>
      <c r="F35" s="137" t="n"/>
      <c r="G35" s="137" t="n"/>
      <c r="H35" s="137" t="n"/>
      <c r="I35" s="137" t="n"/>
      <c r="J35" s="137" t="n"/>
    </row>
    <row r="36">
      <c r="B36" s="137" t="n"/>
      <c r="C36" s="137" t="n"/>
      <c r="D36" s="686">
        <f>C19+E19</f>
        <v/>
      </c>
      <c r="E36" s="686">
        <f>G19+I19</f>
        <v/>
      </c>
      <c r="F36" s="135" t="n"/>
      <c r="G36" s="137" t="n"/>
      <c r="H36" s="137" t="n"/>
      <c r="I36" s="137" t="n"/>
      <c r="J36" s="137" t="n"/>
    </row>
    <row r="37">
      <c r="B37" s="137" t="n"/>
      <c r="C37" s="137" t="n"/>
      <c r="D37" s="686">
        <f>C20+E20</f>
        <v/>
      </c>
      <c r="E37" s="686">
        <f>G20+I20</f>
        <v/>
      </c>
      <c r="F37" s="131" t="n"/>
      <c r="G37" s="137" t="n"/>
      <c r="H37" s="137" t="n"/>
      <c r="I37" s="137" t="n"/>
      <c r="J37" s="137" t="n"/>
    </row>
    <row r="38">
      <c r="B38" s="137" t="n"/>
      <c r="C38" s="137" t="n"/>
      <c r="D38" s="686">
        <f>C21+E21</f>
        <v/>
      </c>
      <c r="E38" s="686">
        <f>G21+I21</f>
        <v/>
      </c>
      <c r="F38" s="136" t="n"/>
      <c r="G38" s="137" t="n"/>
      <c r="H38" s="137" t="n"/>
      <c r="I38" s="137" t="n"/>
      <c r="J38" s="137" t="n"/>
    </row>
    <row r="39" ht="15" customHeight="1" s="858">
      <c r="B39" s="968" t="n"/>
      <c r="D39" s="686">
        <f>C22+E22</f>
        <v/>
      </c>
      <c r="E39" s="686">
        <f>G22+I22</f>
        <v/>
      </c>
      <c r="F39" s="136" t="n"/>
      <c r="G39" s="137" t="n"/>
      <c r="H39" s="137" t="n"/>
      <c r="I39" s="137" t="n"/>
      <c r="J39" s="137" t="n"/>
    </row>
    <row r="40" hidden="1" ht="5.25" customHeight="1" s="858" thickBot="1">
      <c r="B40" s="969" t="n"/>
      <c r="D40" s="687" t="n"/>
      <c r="E40" s="688" t="n"/>
      <c r="G40" s="137" t="n"/>
      <c r="H40" s="137" t="n"/>
      <c r="I40" s="137" t="n"/>
      <c r="J40" s="137" t="n"/>
    </row>
    <row r="41" ht="15.75" customHeight="1" s="858">
      <c r="A41" s="960" t="inlineStr">
        <is>
          <t>Life Claims</t>
        </is>
      </c>
      <c r="B41" s="901" t="n"/>
    </row>
    <row r="42" ht="17.25" customHeight="1" s="858">
      <c r="A42" s="926" t="inlineStr">
        <is>
          <t>Name</t>
        </is>
      </c>
      <c r="B42" s="927" t="n"/>
      <c r="C42" s="928" t="inlineStr">
        <is>
          <t>Class / Division</t>
        </is>
      </c>
      <c r="D42" s="888" t="n"/>
      <c r="E42" s="928" t="inlineStr">
        <is>
          <t>Date of Death</t>
        </is>
      </c>
      <c r="F42" s="888" t="n"/>
      <c r="G42" s="928" t="inlineStr">
        <is>
          <t>Amount Paid</t>
        </is>
      </c>
      <c r="H42" s="888" t="n"/>
      <c r="I42" s="932" t="inlineStr">
        <is>
          <t>Life Reserve</t>
        </is>
      </c>
      <c r="J42" s="888" t="n"/>
    </row>
    <row r="43" ht="14.25" customHeight="1" s="858">
      <c r="A43" s="953" t="n"/>
      <c r="B43" s="888" t="n"/>
      <c r="C43" s="954" t="n"/>
      <c r="D43" s="888" t="n"/>
      <c r="E43" s="1186" t="n"/>
      <c r="F43" s="888" t="n"/>
      <c r="G43" s="1187" t="n"/>
      <c r="H43" s="888" t="n"/>
      <c r="I43" s="1187" t="n"/>
      <c r="J43" s="888" t="n"/>
    </row>
    <row r="44" hidden="1" ht="14.25" customHeight="1" s="858" thickBot="1">
      <c r="A44" s="929" t="n"/>
      <c r="B44" s="888" t="n"/>
      <c r="C44" s="930" t="n"/>
      <c r="D44" s="888" t="n"/>
      <c r="E44" s="1188" t="n"/>
      <c r="F44" s="888" t="n"/>
      <c r="G44" s="1189" t="n"/>
      <c r="H44" s="888" t="n"/>
      <c r="I44" s="1189" t="n"/>
      <c r="J44" s="888" t="n"/>
    </row>
    <row r="45" hidden="1" ht="14.25" customHeight="1" s="858" thickBot="1">
      <c r="A45" s="929" t="n"/>
      <c r="B45" s="888" t="n"/>
      <c r="C45" s="930" t="n"/>
      <c r="D45" s="888" t="n"/>
      <c r="E45" s="1188" t="n"/>
      <c r="F45" s="888" t="n"/>
      <c r="G45" s="1189" t="inlineStr">
        <is>
          <t xml:space="preserve">    </t>
        </is>
      </c>
      <c r="H45" s="888" t="n"/>
      <c r="I45" s="1189" t="n"/>
      <c r="J45" s="888" t="n"/>
    </row>
    <row r="46" ht="14.25" customHeight="1" s="858">
      <c r="A46" s="952" t="inlineStr">
        <is>
          <t>Total</t>
        </is>
      </c>
      <c r="B46" s="887" t="n"/>
      <c r="C46" s="887" t="n"/>
      <c r="D46" s="887" t="n"/>
      <c r="E46" s="887" t="n"/>
      <c r="F46" s="888" t="n"/>
      <c r="G46" s="1190">
        <f>SUM(G43:H45)</f>
        <v/>
      </c>
      <c r="H46" s="888" t="n"/>
      <c r="I46" s="1190">
        <f>SUM(I43:J45)</f>
        <v/>
      </c>
      <c r="J46" s="888" t="n"/>
    </row>
    <row r="47" ht="15" customHeight="1" s="858">
      <c r="A47" s="32" t="inlineStr">
        <is>
          <t>·         There have been no claims over the current reporting period.</t>
        </is>
      </c>
    </row>
    <row r="48" ht="10" customHeight="1" s="858">
      <c r="A48" s="32" t="n"/>
    </row>
    <row r="49" ht="15" customFormat="1" customHeight="1" s="177">
      <c r="E49" s="957" t="inlineStr">
        <is>
          <t>Requested 
Adjustment</t>
        </is>
      </c>
      <c r="F49" s="877" t="n"/>
      <c r="G49" s="949" t="inlineStr">
        <is>
          <t>Negotiated 
Adjustment</t>
        </is>
      </c>
      <c r="H49" s="877" t="n"/>
      <c r="I49" s="178" t="n"/>
      <c r="J49" s="178" t="n"/>
    </row>
    <row r="50" ht="15" customFormat="1" customHeight="1" s="177">
      <c r="A50" s="174" t="n"/>
      <c r="E50" s="943" t="n"/>
      <c r="F50" s="951" t="n"/>
      <c r="G50" s="950" t="n"/>
      <c r="H50" s="951" t="n"/>
      <c r="I50" s="178" t="n"/>
      <c r="J50" s="178" t="n"/>
    </row>
    <row r="51" ht="14.25" customHeight="1" s="858">
      <c r="C51" s="956" t="inlineStr">
        <is>
          <t>%</t>
        </is>
      </c>
      <c r="D51" s="888" t="n"/>
      <c r="E51" s="1191">
        <f>IF('Renewal Rates '!G12&gt;0, "+"&amp;TEXT('Renewal Rates '!$G12, "0.0%"), 'Renewal Rates '!G12)</f>
        <v/>
      </c>
      <c r="F51" s="888" t="n"/>
      <c r="G51" s="1191">
        <f>IF('Renewal Rates '!J12&gt;0, "+"&amp;TEXT('Renewal Rates '!$J12, "0.0%"), 'Renewal Rates '!J12)</f>
        <v/>
      </c>
      <c r="H51" s="888" t="n"/>
      <c r="I51" s="432" t="n"/>
      <c r="J51" s="432" t="n"/>
    </row>
    <row r="52" ht="14.25" customHeight="1" s="858">
      <c r="C52" s="955" t="inlineStr">
        <is>
          <t xml:space="preserve">Annual </t>
        </is>
      </c>
      <c r="D52" s="888" t="n"/>
      <c r="E52" s="1192">
        <f>('Executive Summary'!D10-'Executive Summary'!C10)*12</f>
        <v/>
      </c>
      <c r="F52" s="888" t="n"/>
      <c r="G52" s="1192">
        <f>('Executive Summary'!F10-'Executive Summary'!C10)*12</f>
        <v/>
      </c>
      <c r="H52" s="888" t="n"/>
      <c r="I52" s="432" t="n"/>
      <c r="J52" s="432" t="n"/>
    </row>
    <row r="53">
      <c r="G53" s="1193" t="n"/>
      <c r="H53" s="1193" t="n"/>
      <c r="I53" s="432" t="n"/>
      <c r="J53" s="432" t="n"/>
    </row>
    <row r="54" hidden="1" s="858">
      <c r="A54" s="8" t="n"/>
    </row>
    <row r="57">
      <c r="A57" s="8" t="n"/>
    </row>
    <row r="58">
      <c r="A58" s="8" t="n"/>
    </row>
  </sheetData>
  <mergeCells count="57">
    <mergeCell ref="Q9:R9"/>
    <mergeCell ref="T9:U9"/>
    <mergeCell ref="Y10:Z10"/>
    <mergeCell ref="S28:U28"/>
    <mergeCell ref="E42:F42"/>
    <mergeCell ref="J9:J11"/>
    <mergeCell ref="F27:I27"/>
    <mergeCell ref="F10:G10"/>
    <mergeCell ref="H10:I10"/>
    <mergeCell ref="J27:M27"/>
    <mergeCell ref="B26:E26"/>
    <mergeCell ref="F26:I26"/>
    <mergeCell ref="B39:C39"/>
    <mergeCell ref="B40:C40"/>
    <mergeCell ref="F24:I24"/>
    <mergeCell ref="B24:E24"/>
    <mergeCell ref="B25:E25"/>
    <mergeCell ref="F25:I25"/>
    <mergeCell ref="A27:E27"/>
    <mergeCell ref="A41:B41"/>
    <mergeCell ref="F9:I9"/>
    <mergeCell ref="A46:F46"/>
    <mergeCell ref="A43:B43"/>
    <mergeCell ref="E45:F45"/>
    <mergeCell ref="C43:D43"/>
    <mergeCell ref="C52:D52"/>
    <mergeCell ref="E51:F51"/>
    <mergeCell ref="E52:F52"/>
    <mergeCell ref="A44:B44"/>
    <mergeCell ref="C44:D44"/>
    <mergeCell ref="C51:D51"/>
    <mergeCell ref="E49:F50"/>
    <mergeCell ref="G51:H51"/>
    <mergeCell ref="I46:J46"/>
    <mergeCell ref="I43:J43"/>
    <mergeCell ref="G52:H52"/>
    <mergeCell ref="G49:H50"/>
    <mergeCell ref="G45:H45"/>
    <mergeCell ref="I45:J45"/>
    <mergeCell ref="G43:H43"/>
    <mergeCell ref="G46:H46"/>
    <mergeCell ref="G44:H44"/>
    <mergeCell ref="A2:C3"/>
    <mergeCell ref="B10:C10"/>
    <mergeCell ref="D10:E10"/>
    <mergeCell ref="B9:E9"/>
    <mergeCell ref="A9:A11"/>
    <mergeCell ref="A6:J7"/>
    <mergeCell ref="A42:B42"/>
    <mergeCell ref="C42:D42"/>
    <mergeCell ref="A45:B45"/>
    <mergeCell ref="C45:D45"/>
    <mergeCell ref="I44:J44"/>
    <mergeCell ref="G42:H42"/>
    <mergeCell ref="I42:J42"/>
    <mergeCell ref="E43:F43"/>
    <mergeCell ref="E44:F44"/>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18.xml><?xml version="1.0" encoding="utf-8"?>
<worksheet xmlns="http://schemas.openxmlformats.org/spreadsheetml/2006/main">
  <sheetPr codeName="Sheet66">
    <tabColor rgb="FF7030A0"/>
    <outlinePr summaryBelow="1" summaryRight="1"/>
    <pageSetUpPr/>
  </sheetPr>
  <dimension ref="A2:E37"/>
  <sheetViews>
    <sheetView showGridLines="0" view="pageLayout" zoomScaleNormal="100" workbookViewId="0">
      <selection activeCell="E3" sqref="E3"/>
    </sheetView>
  </sheetViews>
  <sheetFormatPr baseColWidth="10" defaultColWidth="9.1640625" defaultRowHeight="15"/>
  <cols>
    <col width="27" customWidth="1" style="858" min="1" max="1"/>
    <col width="14.5" customWidth="1" style="858" min="2" max="3"/>
    <col width="15.5" customWidth="1" style="858" min="4" max="4"/>
    <col width="17.5" customWidth="1" style="858" min="5" max="5"/>
  </cols>
  <sheetData>
    <row r="1" ht="23.25" customHeight="1" s="858"/>
    <row r="2" ht="15" customFormat="1" customHeight="1" s="861">
      <c r="A2" s="862" t="inlineStr">
        <is>
          <t xml:space="preserve">Basic Employee Life </t>
        </is>
      </c>
      <c r="D2" s="1113" t="n"/>
      <c r="E2" s="1113" t="n"/>
    </row>
    <row r="3" ht="15" customFormat="1" customHeight="1" s="861">
      <c r="D3" s="1113" t="n"/>
      <c r="E3" s="1113" t="n"/>
    </row>
    <row r="4" ht="15" customFormat="1" customHeight="1" s="861"/>
    <row r="5" ht="15" customFormat="1" customHeight="1" s="861">
      <c r="A5" s="178" t="inlineStr">
        <is>
          <t>Provided below is a summary of your claims experience.</t>
        </is>
      </c>
      <c r="B5" s="7" t="n"/>
      <c r="C5" s="7" t="n"/>
      <c r="D5" s="7" t="n"/>
      <c r="E5" s="7" t="n"/>
    </row>
    <row r="6">
      <c r="A6" s="1041" t="n"/>
      <c r="B6" s="1041" t="n"/>
      <c r="C6" s="1041" t="n"/>
      <c r="D6" s="1041" t="n"/>
      <c r="E6" s="1041" t="n"/>
    </row>
    <row r="7">
      <c r="A7" s="495" t="inlineStr">
        <is>
          <t>Period</t>
        </is>
      </c>
      <c r="B7" s="949" t="inlineStr">
        <is>
          <t>Paid Premiums</t>
        </is>
      </c>
      <c r="C7" s="975" t="inlineStr">
        <is>
          <t>Paid Claims</t>
        </is>
      </c>
      <c r="D7" s="975" t="inlineStr">
        <is>
          <t>Incurred Claims</t>
        </is>
      </c>
      <c r="E7" s="928" t="inlineStr">
        <is>
          <t>Loss Ratio</t>
        </is>
      </c>
    </row>
    <row r="8">
      <c r="A8" s="456">
        <f>EP_Current</f>
        <v/>
      </c>
      <c r="B8" s="1194">
        <f>'Experience Summary'!D11</f>
        <v/>
      </c>
      <c r="C8" s="1194">
        <f>'Experience Summary'!E11</f>
        <v/>
      </c>
      <c r="D8" s="1195" t="n">
        <v>0</v>
      </c>
      <c r="E8" s="455">
        <f>D8/B8</f>
        <v/>
      </c>
    </row>
    <row r="9" ht="15" customHeight="1" s="858">
      <c r="A9" s="456">
        <f>EP_P1</f>
        <v/>
      </c>
      <c r="B9" s="1194" t="n">
        <v>0</v>
      </c>
      <c r="C9" s="1194" t="n">
        <v>0</v>
      </c>
      <c r="D9" s="1195" t="n">
        <v>0</v>
      </c>
      <c r="E9" s="455">
        <f>D9/B9</f>
        <v/>
      </c>
    </row>
    <row r="10" ht="15" customHeight="1" s="858">
      <c r="A10" s="894">
        <f>EP_P2</f>
        <v/>
      </c>
      <c r="B10" s="1194" t="n">
        <v>0</v>
      </c>
      <c r="C10" s="1194" t="n">
        <v>0</v>
      </c>
      <c r="D10" s="1195" t="n">
        <v>0</v>
      </c>
      <c r="E10" s="455">
        <f>D10/B10</f>
        <v/>
      </c>
    </row>
    <row r="11" ht="15" customHeight="1" s="858">
      <c r="A11" s="894">
        <f>EP_P3</f>
        <v/>
      </c>
      <c r="B11" s="1194" t="n">
        <v>0</v>
      </c>
      <c r="C11" s="1194" t="n">
        <v>0</v>
      </c>
      <c r="D11" s="1195" t="n">
        <v>0</v>
      </c>
      <c r="E11" s="455">
        <f>D11/B11</f>
        <v/>
      </c>
    </row>
    <row r="12" ht="15" customHeight="1" s="858">
      <c r="A12" s="894">
        <f>EP_P4</f>
        <v/>
      </c>
      <c r="B12" s="1194" t="n">
        <v>0</v>
      </c>
      <c r="C12" s="1194" t="n">
        <v>0</v>
      </c>
      <c r="D12" s="1195" t="n">
        <v>0</v>
      </c>
      <c r="E12" s="455">
        <f>D12/B12</f>
        <v/>
      </c>
    </row>
    <row r="13" ht="15" customFormat="1" customHeight="1" s="158">
      <c r="A13" s="895" t="inlineStr">
        <is>
          <t>Total</t>
        </is>
      </c>
      <c r="B13" s="1196">
        <f>SUM(B8:B12)</f>
        <v/>
      </c>
      <c r="C13" s="1196">
        <f>SUM(C8:C12)</f>
        <v/>
      </c>
      <c r="D13" s="1196">
        <f>SUM(D8:D12)</f>
        <v/>
      </c>
      <c r="E13" s="1197">
        <f>D13/B13</f>
        <v/>
      </c>
    </row>
    <row r="14">
      <c r="A14" s="7" t="n"/>
    </row>
    <row r="15">
      <c r="A15" s="432" t="n"/>
    </row>
    <row r="16">
      <c r="A16" s="459" t="inlineStr">
        <is>
          <t>Credibility</t>
        </is>
      </c>
      <c r="B16" s="1198" t="n">
        <v>0</v>
      </c>
      <c r="C16" s="888" t="n"/>
      <c r="D16" s="62" t="n"/>
    </row>
    <row r="17" hidden="1" s="858">
      <c r="A17" s="459" t="inlineStr">
        <is>
          <t>Change in Demographics</t>
        </is>
      </c>
      <c r="B17" s="1198">
        <f>'Pooled Benefits '!V28</f>
        <v/>
      </c>
      <c r="C17" s="888" t="n"/>
      <c r="D17" s="62" t="n"/>
    </row>
    <row r="18">
      <c r="A18" s="294" t="inlineStr">
        <is>
          <t>Target Loss Ratio</t>
        </is>
      </c>
      <c r="B18" s="1198" t="n">
        <v>0</v>
      </c>
      <c r="C18" s="888" t="n"/>
      <c r="D18" s="62" t="n"/>
    </row>
    <row r="19">
      <c r="A19" s="432" t="n"/>
    </row>
    <row r="20">
      <c r="A20" s="13" t="n"/>
      <c r="B20" s="13" t="n"/>
      <c r="C20" s="992" t="n"/>
      <c r="D20" s="992" t="n"/>
      <c r="E20" s="992" t="n"/>
    </row>
    <row r="21">
      <c r="C21" s="12" t="n"/>
      <c r="D21" s="12" t="n"/>
      <c r="E21" s="992" t="n"/>
    </row>
    <row r="22">
      <c r="C22" s="12" t="n"/>
      <c r="D22" s="12" t="n"/>
      <c r="E22" s="992" t="n"/>
    </row>
    <row r="23">
      <c r="A23" s="992" t="n"/>
      <c r="C23" s="12" t="n"/>
      <c r="D23" s="12" t="n"/>
      <c r="E23" s="992" t="n"/>
    </row>
    <row r="24">
      <c r="A24" s="992" t="n"/>
      <c r="B24" s="992" t="n"/>
      <c r="C24" s="12" t="n"/>
      <c r="D24" s="12" t="n"/>
      <c r="E24" s="992" t="n"/>
    </row>
    <row r="25">
      <c r="A25" s="992" t="n"/>
      <c r="B25" s="992" t="n"/>
      <c r="C25" s="12" t="n"/>
      <c r="D25" s="12" t="n"/>
      <c r="E25" s="992" t="n"/>
    </row>
    <row r="26">
      <c r="A26" s="992" t="n"/>
      <c r="B26" s="992" t="n"/>
      <c r="C26" s="12" t="n"/>
      <c r="D26" s="12" t="n"/>
      <c r="E26" s="992" t="n"/>
    </row>
    <row r="27">
      <c r="A27" s="992" t="n"/>
      <c r="B27" s="992" t="n"/>
      <c r="C27" s="12" t="n"/>
      <c r="D27" s="12" t="n"/>
      <c r="E27" s="992" t="n"/>
    </row>
    <row r="28">
      <c r="A28" s="992" t="n"/>
      <c r="B28" s="992" t="n"/>
      <c r="C28" s="12" t="n"/>
      <c r="D28" s="12" t="n"/>
      <c r="E28" s="992" t="n"/>
    </row>
    <row r="29">
      <c r="A29" s="992" t="n"/>
      <c r="B29" s="992" t="n"/>
      <c r="C29" s="12" t="n"/>
      <c r="D29" s="12" t="n"/>
      <c r="E29" s="992" t="n"/>
    </row>
    <row r="30">
      <c r="A30" s="992" t="n"/>
      <c r="B30" s="992" t="n"/>
      <c r="C30" s="12" t="n"/>
      <c r="D30" s="12" t="n"/>
      <c r="E30" s="992" t="n"/>
    </row>
    <row r="31">
      <c r="A31" s="992" t="n"/>
      <c r="B31" s="992" t="n"/>
      <c r="C31" s="12" t="n"/>
      <c r="D31" s="12" t="n"/>
      <c r="E31" s="992" t="n"/>
    </row>
    <row r="32">
      <c r="A32" s="992" t="n"/>
      <c r="B32" s="992" t="n"/>
      <c r="C32" s="12" t="n"/>
      <c r="D32" s="12" t="n"/>
      <c r="E32" s="992" t="n"/>
    </row>
    <row r="33">
      <c r="A33" s="992" t="n"/>
      <c r="B33" s="992" t="n"/>
      <c r="C33" s="12" t="n"/>
      <c r="D33" s="12" t="n"/>
      <c r="E33" s="992" t="n"/>
    </row>
    <row r="34">
      <c r="A34" s="992" t="n"/>
      <c r="B34" s="992" t="n"/>
      <c r="C34" s="12" t="n"/>
      <c r="D34" s="12" t="n"/>
      <c r="E34" s="992" t="n"/>
    </row>
    <row r="35">
      <c r="A35" s="992" t="n"/>
      <c r="B35" s="992" t="n"/>
      <c r="C35" s="12" t="n"/>
      <c r="D35" s="12" t="n"/>
      <c r="E35" s="992" t="n"/>
    </row>
    <row r="36">
      <c r="A36" s="992" t="n"/>
      <c r="B36" s="992" t="n"/>
      <c r="C36" s="12" t="n"/>
      <c r="D36" s="12" t="n"/>
      <c r="E36" s="992" t="n"/>
    </row>
    <row r="37">
      <c r="A37" s="250" t="n"/>
      <c r="B37" s="250" t="n"/>
      <c r="C37" s="250" t="n"/>
      <c r="D37" s="250" t="n"/>
      <c r="E37" s="250" t="n"/>
    </row>
  </sheetData>
  <mergeCells count="4">
    <mergeCell ref="B16:C16"/>
    <mergeCell ref="B18:C18"/>
    <mergeCell ref="A2:C3"/>
    <mergeCell ref="B17:C17"/>
  </mergeCells>
  <pageMargins left="0.407"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9.xml><?xml version="1.0" encoding="utf-8"?>
<worksheet xmlns="http://schemas.openxmlformats.org/spreadsheetml/2006/main">
  <sheetPr codeName="Sheet15">
    <tabColor rgb="FFFF0000"/>
    <outlinePr summaryBelow="1" summaryRight="1"/>
    <pageSetUpPr/>
  </sheetPr>
  <dimension ref="A2:H51"/>
  <sheetViews>
    <sheetView showGridLines="0" view="pageLayout" zoomScale="90" zoomScaleNormal="100" zoomScalePageLayoutView="90" workbookViewId="0">
      <selection activeCell="G10" sqref="G10:H10"/>
    </sheetView>
  </sheetViews>
  <sheetFormatPr baseColWidth="10" defaultColWidth="9.1640625" defaultRowHeight="15"/>
  <cols>
    <col width="17.6640625" customWidth="1" style="858" min="1" max="1"/>
    <col width="13.5" customWidth="1" style="858" min="2" max="2"/>
    <col width="14.6640625" customWidth="1" style="858" min="3" max="3"/>
    <col width="6.5" customWidth="1" style="858" min="4" max="4"/>
    <col width="3.5" customWidth="1" style="858" min="5" max="5"/>
    <col width="16.33203125" customWidth="1" style="858" min="6" max="6"/>
    <col width="7.5" customWidth="1" style="858" min="7" max="7"/>
    <col width="16.83203125" customWidth="1" style="858" min="8" max="8"/>
  </cols>
  <sheetData>
    <row r="1" ht="21.75" customHeight="1" s="858"/>
    <row r="2" ht="15" customFormat="1" customHeight="1" s="861">
      <c r="A2" s="862" t="inlineStr">
        <is>
          <t>Accidental Death &amp; Dismemberment</t>
        </is>
      </c>
    </row>
    <row r="3" ht="15" customFormat="1" customHeight="1" s="861"/>
    <row r="4" ht="12" customFormat="1" customHeight="1" s="861"/>
    <row r="5" ht="15" customFormat="1" customHeight="1" s="861">
      <c r="A5" s="879" t="inlineStr">
        <is>
          <t>Provided below is a summary of any open claims and the carrier's renewal action.</t>
        </is>
      </c>
    </row>
    <row r="6" ht="15" customFormat="1" customHeight="1" s="861">
      <c r="A6" s="1041" t="n"/>
      <c r="B6" s="1041" t="n"/>
      <c r="C6" s="1041" t="n"/>
      <c r="D6" s="1041" t="n"/>
      <c r="E6" s="1041" t="n"/>
      <c r="F6" s="1041" t="n"/>
      <c r="G6" s="1041" t="n"/>
      <c r="H6" s="1041" t="n"/>
    </row>
    <row r="7">
      <c r="A7" s="960" t="inlineStr">
        <is>
          <t>AD&amp;D Claims</t>
        </is>
      </c>
      <c r="B7" s="901" t="n"/>
    </row>
    <row r="8">
      <c r="A8" s="978" t="inlineStr">
        <is>
          <t>Name</t>
        </is>
      </c>
      <c r="B8" s="979" t="n"/>
      <c r="C8" s="975" t="inlineStr">
        <is>
          <t>Class / Division</t>
        </is>
      </c>
      <c r="D8" s="976" t="n"/>
      <c r="E8" s="975" t="inlineStr">
        <is>
          <t>Date of Death</t>
        </is>
      </c>
      <c r="F8" s="976" t="n"/>
      <c r="G8" s="975" t="inlineStr">
        <is>
          <t>Amount Paid</t>
        </is>
      </c>
      <c r="H8" s="976" t="n"/>
    </row>
    <row r="9">
      <c r="A9" s="954" t="n"/>
      <c r="B9" s="888" t="n"/>
      <c r="C9" s="980" t="n"/>
      <c r="D9" s="888" t="n"/>
      <c r="E9" s="1199" t="n"/>
      <c r="F9" s="888" t="n"/>
      <c r="G9" s="1200" t="n"/>
      <c r="H9" s="888" t="n"/>
    </row>
    <row r="10" ht="15" customHeight="1" s="858">
      <c r="A10" s="954" t="n"/>
      <c r="B10" s="888" t="n"/>
      <c r="C10" s="980" t="n"/>
      <c r="D10" s="888" t="n"/>
      <c r="E10" s="1199" t="n"/>
      <c r="F10" s="888" t="n"/>
      <c r="G10" s="1200" t="n"/>
      <c r="H10" s="888" t="n"/>
    </row>
    <row r="11" ht="15" customHeight="1" s="858">
      <c r="A11" s="955" t="inlineStr">
        <is>
          <t>Total</t>
        </is>
      </c>
      <c r="B11" s="887" t="n"/>
      <c r="C11" s="887" t="n"/>
      <c r="D11" s="887" t="n"/>
      <c r="E11" s="887" t="n"/>
      <c r="F11" s="888" t="n"/>
      <c r="G11" s="1190">
        <f>SUM(G9:H10)</f>
        <v/>
      </c>
      <c r="H11" s="888" t="n"/>
    </row>
    <row r="12" ht="15" customHeight="1" s="858">
      <c r="A12" s="125" t="n"/>
      <c r="B12" s="125" t="n"/>
      <c r="C12" s="125" t="n"/>
      <c r="D12" s="125" t="n"/>
      <c r="E12" s="1201" t="n"/>
      <c r="F12" s="1201" t="n"/>
      <c r="G12" s="1193" t="n"/>
      <c r="H12" s="1193" t="n"/>
    </row>
    <row r="13">
      <c r="A13" s="32" t="inlineStr">
        <is>
          <t>·         There have been no claims over the current reporting period.</t>
        </is>
      </c>
      <c r="B13" s="992" t="n"/>
      <c r="C13" s="12" t="n"/>
      <c r="D13" s="12" t="n"/>
      <c r="E13" s="992" t="n"/>
      <c r="F13" s="992" t="n"/>
      <c r="G13" s="992" t="n"/>
      <c r="H13" s="992" t="n"/>
    </row>
    <row r="14">
      <c r="A14" s="992" t="n"/>
      <c r="B14" s="992" t="n"/>
      <c r="C14" s="12" t="n"/>
      <c r="D14" s="12" t="n"/>
      <c r="E14" s="992" t="n"/>
      <c r="F14" s="992" t="n"/>
      <c r="G14" s="992" t="n"/>
      <c r="H14" s="992" t="n"/>
    </row>
    <row r="15" customFormat="1" s="177">
      <c r="E15" s="957" t="inlineStr">
        <is>
          <t>Requested 
Adjustment</t>
        </is>
      </c>
      <c r="F15" s="877" t="n"/>
      <c r="G15" s="949" t="inlineStr">
        <is>
          <t>Negotiated 
Adjustment</t>
        </is>
      </c>
      <c r="H15" s="877" t="n"/>
    </row>
    <row r="16" customFormat="1" s="177">
      <c r="E16" s="943" t="n"/>
      <c r="F16" s="951" t="n"/>
      <c r="G16" s="950" t="n"/>
      <c r="H16" s="951" t="n"/>
    </row>
    <row r="17">
      <c r="C17" s="956" t="inlineStr">
        <is>
          <t>%</t>
        </is>
      </c>
      <c r="D17" s="888" t="n"/>
      <c r="E17" s="1191">
        <f>IF('Renewal Rates '!G19&gt;0, "+"&amp;TEXT('Renewal Rates '!$G19, "0.0%"), 'Renewal Rates '!G19)</f>
        <v/>
      </c>
      <c r="F17" s="888" t="n"/>
      <c r="G17" s="1191">
        <f>IF('Renewal Rates '!J19&gt;0, "+"&amp;TEXT('Renewal Rates '!$J19, "0.0%"), 'Renewal Rates '!J19)</f>
        <v/>
      </c>
      <c r="H17" s="888" t="n"/>
    </row>
    <row r="18">
      <c r="C18" s="955" t="inlineStr">
        <is>
          <t>Annual $</t>
        </is>
      </c>
      <c r="D18" s="888" t="n"/>
      <c r="E18" s="1192">
        <f>('Executive Summary'!D11-'Executive Summary'!C11)*12</f>
        <v/>
      </c>
      <c r="F18" s="888" t="n"/>
      <c r="G18" s="1192">
        <f>('Executive Summary'!F11-'Executive Summary'!C11)*12</f>
        <v/>
      </c>
      <c r="H18" s="888" t="n"/>
    </row>
    <row r="19">
      <c r="C19" s="12" t="n"/>
      <c r="D19" s="12" t="n"/>
      <c r="E19" s="992" t="n"/>
      <c r="F19" s="992" t="n"/>
      <c r="G19" s="992" t="n"/>
      <c r="H19" s="992" t="n"/>
    </row>
    <row r="20">
      <c r="A20" s="992" t="n"/>
      <c r="B20" s="992" t="n"/>
      <c r="C20" s="12" t="n"/>
      <c r="D20" s="12" t="n"/>
      <c r="E20" s="992" t="n"/>
      <c r="F20" s="992" t="n"/>
      <c r="G20" s="992" t="n"/>
      <c r="H20" s="992" t="n"/>
    </row>
    <row r="21">
      <c r="A21" s="862" t="inlineStr">
        <is>
          <t>Dependent Life</t>
        </is>
      </c>
    </row>
    <row r="22"/>
    <row r="23">
      <c r="A23" s="879" t="inlineStr">
        <is>
          <t>Provided below is a summary of any open claims and the carrier's renewal action.</t>
        </is>
      </c>
    </row>
    <row r="24">
      <c r="A24" s="1041" t="n"/>
      <c r="B24" s="1041" t="n"/>
      <c r="C24" s="1041" t="n"/>
      <c r="D24" s="1041" t="n"/>
      <c r="E24" s="1041" t="n"/>
      <c r="F24" s="1041" t="n"/>
      <c r="G24" s="1041" t="n"/>
      <c r="H24" s="1041" t="n"/>
    </row>
    <row r="25">
      <c r="A25" s="973" t="inlineStr">
        <is>
          <t>Dependent Life Claims</t>
        </is>
      </c>
      <c r="B25" s="974" t="n"/>
    </row>
    <row r="26">
      <c r="A26" s="978" t="inlineStr">
        <is>
          <t>Name</t>
        </is>
      </c>
      <c r="B26" s="979" t="n"/>
      <c r="C26" s="975" t="inlineStr">
        <is>
          <t>Class / Division</t>
        </is>
      </c>
      <c r="D26" s="976" t="n"/>
      <c r="E26" s="975" t="inlineStr">
        <is>
          <t>Date of Death</t>
        </is>
      </c>
      <c r="F26" s="976" t="n"/>
      <c r="G26" s="975" t="inlineStr">
        <is>
          <t>Amount Paid</t>
        </is>
      </c>
      <c r="H26" s="976" t="n"/>
    </row>
    <row r="27">
      <c r="A27" s="954" t="n"/>
      <c r="B27" s="888" t="n"/>
      <c r="C27" s="954" t="n"/>
      <c r="D27" s="888" t="n"/>
      <c r="E27" s="1186" t="n"/>
      <c r="F27" s="888" t="n"/>
      <c r="G27" s="1187" t="n"/>
      <c r="H27" s="888" t="n"/>
    </row>
    <row r="28">
      <c r="A28" s="954" t="n"/>
      <c r="B28" s="888" t="n"/>
      <c r="C28" s="954" t="n"/>
      <c r="D28" s="888" t="n"/>
      <c r="E28" s="1186" t="n"/>
      <c r="F28" s="888" t="n"/>
      <c r="G28" s="1187" t="n"/>
      <c r="H28" s="888" t="n"/>
    </row>
    <row r="29">
      <c r="A29" s="955" t="inlineStr">
        <is>
          <t>Total</t>
        </is>
      </c>
      <c r="B29" s="887" t="n"/>
      <c r="C29" s="887" t="n"/>
      <c r="D29" s="887" t="n"/>
      <c r="E29" s="887" t="n"/>
      <c r="F29" s="888" t="n"/>
      <c r="G29" s="1190">
        <f>SUM(G27:H28)</f>
        <v/>
      </c>
      <c r="H29" s="888" t="n"/>
    </row>
    <row r="30">
      <c r="A30" s="125" t="n"/>
      <c r="B30" s="125" t="n"/>
      <c r="C30" s="125" t="n"/>
      <c r="D30" s="125" t="n"/>
      <c r="E30" s="1201" t="n"/>
      <c r="F30" s="1201" t="n"/>
      <c r="G30" s="1193" t="n"/>
      <c r="H30" s="1193" t="n"/>
    </row>
    <row r="31">
      <c r="A31" s="32" t="inlineStr">
        <is>
          <t>·         There have been no claims over the current reporting period.</t>
        </is>
      </c>
      <c r="B31" s="992" t="n"/>
      <c r="C31" s="12" t="n"/>
      <c r="D31" s="12" t="n"/>
      <c r="E31" s="992" t="n"/>
      <c r="F31" s="992" t="n"/>
      <c r="G31" s="992" t="n"/>
      <c r="H31" s="992" t="n"/>
    </row>
    <row r="32">
      <c r="A32" s="992" t="n"/>
      <c r="B32" s="992" t="n"/>
      <c r="C32" s="12" t="n"/>
      <c r="D32" s="12" t="n"/>
      <c r="E32" s="992" t="n"/>
      <c r="F32" s="992" t="n"/>
      <c r="G32" s="992" t="n"/>
      <c r="H32" s="992" t="n"/>
    </row>
    <row r="33">
      <c r="E33" s="957" t="inlineStr">
        <is>
          <t>Requested 
Adjustment</t>
        </is>
      </c>
      <c r="F33" s="877" t="n"/>
      <c r="G33" s="949" t="inlineStr">
        <is>
          <t>Negotiated 
Adjustment</t>
        </is>
      </c>
      <c r="H33" s="877" t="n"/>
    </row>
    <row r="34">
      <c r="E34" s="943" t="n"/>
      <c r="F34" s="951" t="n"/>
      <c r="G34" s="950" t="n"/>
      <c r="H34" s="951" t="n"/>
    </row>
    <row r="35">
      <c r="C35" s="956" t="inlineStr">
        <is>
          <t>%</t>
        </is>
      </c>
      <c r="D35" s="888" t="n"/>
      <c r="E35" s="1202">
        <f>IF('Renewal Rates '!G26&gt;0, "+"&amp;TEXT('Renewal Rates '!$G26, "0.0%"), 'Renewal Rates '!G26)</f>
        <v/>
      </c>
      <c r="F35" s="888" t="n"/>
      <c r="G35" s="1202">
        <f>IF('Renewal Rates '!J26&gt;0, "+"&amp;TEXT('Renewal Rates '!$J26, "0.0%"), 'Renewal Rates '!J26)</f>
        <v/>
      </c>
      <c r="H35" s="888" t="n"/>
    </row>
    <row r="36">
      <c r="C36" s="955" t="inlineStr">
        <is>
          <t>Annual $</t>
        </is>
      </c>
      <c r="D36" s="888" t="n"/>
      <c r="E36" s="1192">
        <f>('Executive Summary'!D12-'Executive Summary'!C12)*12</f>
        <v/>
      </c>
      <c r="F36" s="888" t="n"/>
      <c r="G36" s="1192">
        <f>('Executive Summary'!F12-'Executive Summary'!C12)*12</f>
        <v/>
      </c>
      <c r="H36" s="888" t="n"/>
    </row>
    <row r="37">
      <c r="C37" s="12" t="n"/>
      <c r="D37" s="12" t="n"/>
      <c r="E37" s="992" t="n"/>
      <c r="F37" s="992" t="n"/>
      <c r="G37" s="992" t="n"/>
      <c r="H37" s="992" t="n"/>
    </row>
    <row r="38">
      <c r="A38" s="992" t="n"/>
      <c r="B38" s="992" t="n"/>
      <c r="C38" s="12" t="n"/>
      <c r="D38" s="12" t="n"/>
      <c r="E38" s="992" t="n"/>
      <c r="F38" s="992" t="n"/>
      <c r="G38" s="992" t="n"/>
      <c r="H38" s="992" t="n"/>
    </row>
    <row r="39">
      <c r="A39" s="992" t="n"/>
      <c r="B39" s="992" t="n"/>
      <c r="C39" s="12" t="n"/>
      <c r="D39" s="12" t="n"/>
      <c r="E39" s="992" t="n"/>
      <c r="F39" s="992" t="n"/>
      <c r="G39" s="992" t="n"/>
      <c r="H39" s="992" t="n"/>
    </row>
    <row r="40">
      <c r="A40" s="992" t="n"/>
      <c r="B40" s="992" t="n"/>
      <c r="C40" s="12" t="n"/>
      <c r="D40" s="12" t="n"/>
      <c r="E40" s="992" t="n"/>
      <c r="F40" s="992" t="n"/>
      <c r="G40" s="992" t="n"/>
      <c r="H40" s="992" t="n"/>
    </row>
    <row r="41">
      <c r="A41" s="992" t="n"/>
      <c r="B41" s="992" t="n"/>
      <c r="C41" s="12" t="n"/>
      <c r="D41" s="12" t="n"/>
      <c r="E41" s="992" t="n"/>
      <c r="F41" s="992" t="n"/>
      <c r="G41" s="992" t="n"/>
      <c r="H41" s="992" t="n"/>
    </row>
    <row r="42">
      <c r="A42" s="992" t="n"/>
      <c r="B42" s="992" t="n"/>
      <c r="C42" s="12" t="n"/>
      <c r="D42" s="12" t="n"/>
      <c r="E42" s="992" t="n"/>
      <c r="F42" s="992" t="n"/>
      <c r="G42" s="992" t="n"/>
      <c r="H42" s="992" t="n"/>
    </row>
    <row r="43">
      <c r="A43" s="992" t="n"/>
      <c r="B43" s="992" t="n"/>
      <c r="C43" s="12" t="n"/>
      <c r="D43" s="12" t="n"/>
      <c r="E43" s="992" t="n"/>
      <c r="F43" s="992" t="n"/>
      <c r="G43" s="992" t="n"/>
      <c r="H43" s="992" t="n"/>
    </row>
    <row r="44">
      <c r="A44" s="992" t="n"/>
      <c r="B44" s="992" t="n"/>
      <c r="C44" s="12" t="n"/>
      <c r="D44" s="12" t="n"/>
      <c r="E44" s="992" t="n"/>
      <c r="F44" s="992" t="n"/>
      <c r="G44" s="992" t="n"/>
      <c r="H44" s="992" t="n"/>
    </row>
    <row r="45">
      <c r="A45" s="992" t="n"/>
      <c r="B45" s="992" t="n"/>
      <c r="F45" s="992" t="n"/>
      <c r="G45" s="992" t="n"/>
      <c r="H45" s="992" t="n"/>
    </row>
    <row r="46">
      <c r="A46" s="992" t="n"/>
      <c r="B46" s="992" t="n"/>
      <c r="F46" s="992" t="n"/>
      <c r="G46" s="992" t="n"/>
      <c r="H46" s="992" t="n"/>
    </row>
    <row r="47">
      <c r="A47" s="992" t="n"/>
      <c r="B47" s="992" t="n"/>
      <c r="C47" s="12" t="n"/>
      <c r="D47" s="12" t="n"/>
      <c r="E47" s="992" t="n"/>
      <c r="F47" s="992" t="n"/>
      <c r="G47" s="992" t="n"/>
      <c r="H47" s="992" t="n"/>
    </row>
    <row r="48">
      <c r="A48" s="992" t="n"/>
      <c r="B48" s="992" t="n"/>
      <c r="C48" s="12" t="n"/>
      <c r="D48" s="12" t="n"/>
      <c r="E48" s="992" t="n"/>
      <c r="F48" s="992" t="n"/>
      <c r="G48" s="992" t="n"/>
      <c r="H48" s="992" t="n"/>
    </row>
    <row r="49">
      <c r="A49" s="992" t="n"/>
      <c r="B49" s="992" t="n"/>
      <c r="C49" s="12" t="n"/>
      <c r="D49" s="12" t="n"/>
      <c r="E49" s="992" t="n"/>
      <c r="F49" s="992" t="n"/>
      <c r="G49" s="992" t="n"/>
      <c r="H49" s="992" t="n"/>
    </row>
    <row r="50">
      <c r="A50" s="992" t="n"/>
      <c r="B50" s="992" t="n"/>
      <c r="C50" s="12" t="n"/>
      <c r="D50" s="12" t="n"/>
      <c r="E50" s="992" t="n"/>
      <c r="F50" s="992" t="n"/>
      <c r="G50" s="992" t="n"/>
      <c r="H50" s="992" t="n"/>
    </row>
    <row r="51">
      <c r="A51" s="250" t="n"/>
      <c r="B51" s="250" t="n"/>
      <c r="C51" s="250" t="n"/>
      <c r="D51" s="250" t="n"/>
      <c r="E51" s="250" t="n"/>
      <c r="F51" s="250" t="n"/>
      <c r="G51" s="250" t="n"/>
      <c r="H51" s="250" t="n"/>
    </row>
  </sheetData>
  <mergeCells count="50">
    <mergeCell ref="A10:B10"/>
    <mergeCell ref="C10:D10"/>
    <mergeCell ref="E10:F10"/>
    <mergeCell ref="C8:D8"/>
    <mergeCell ref="E8:F8"/>
    <mergeCell ref="G8:H8"/>
    <mergeCell ref="A9:B9"/>
    <mergeCell ref="C9:D9"/>
    <mergeCell ref="E9:F9"/>
    <mergeCell ref="G9:H9"/>
    <mergeCell ref="G10:H10"/>
    <mergeCell ref="A2:H3"/>
    <mergeCell ref="A29:F29"/>
    <mergeCell ref="C28:D28"/>
    <mergeCell ref="E28:F28"/>
    <mergeCell ref="G28:H28"/>
    <mergeCell ref="A26:B26"/>
    <mergeCell ref="C26:D26"/>
    <mergeCell ref="A28:B28"/>
    <mergeCell ref="G11:H11"/>
    <mergeCell ref="E15:F16"/>
    <mergeCell ref="G15:H16"/>
    <mergeCell ref="C17:D17"/>
    <mergeCell ref="A5:H5"/>
    <mergeCell ref="A7:B7"/>
    <mergeCell ref="A8:B8"/>
    <mergeCell ref="C27:D27"/>
    <mergeCell ref="A11:F11"/>
    <mergeCell ref="C18:D18"/>
    <mergeCell ref="E17:F17"/>
    <mergeCell ref="G17:H17"/>
    <mergeCell ref="A27:B27"/>
    <mergeCell ref="G18:H18"/>
    <mergeCell ref="A23:H23"/>
    <mergeCell ref="A25:B25"/>
    <mergeCell ref="G26:H26"/>
    <mergeCell ref="E27:F27"/>
    <mergeCell ref="G27:H27"/>
    <mergeCell ref="E18:F18"/>
    <mergeCell ref="E26:F26"/>
    <mergeCell ref="A21:H22"/>
    <mergeCell ref="G36:H36"/>
    <mergeCell ref="G29:H29"/>
    <mergeCell ref="E33:F34"/>
    <mergeCell ref="G33:H34"/>
    <mergeCell ref="C35:D35"/>
    <mergeCell ref="E35:F35"/>
    <mergeCell ref="G35:H35"/>
    <mergeCell ref="C36:D36"/>
    <mergeCell ref="E36:F36"/>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20.xml><?xml version="1.0" encoding="utf-8"?>
<worksheet xmlns:r="http://schemas.openxmlformats.org/officeDocument/2006/relationships" xmlns="http://schemas.openxmlformats.org/spreadsheetml/2006/main">
  <sheetPr codeName="Sheet51">
    <tabColor rgb="FFFF0000"/>
    <outlinePr summaryBelow="1" summaryRight="1"/>
    <pageSetUpPr/>
  </sheetPr>
  <dimension ref="A2:Z82"/>
  <sheetViews>
    <sheetView showGridLines="0" view="pageLayout" zoomScale="90" zoomScaleNormal="100" zoomScalePageLayoutView="90" workbookViewId="0">
      <selection activeCell="F27" sqref="F27:I27"/>
    </sheetView>
  </sheetViews>
  <sheetFormatPr baseColWidth="10" defaultColWidth="9.1640625" defaultRowHeight="15"/>
  <cols>
    <col width="9.6640625" customWidth="1" style="858" min="1" max="1"/>
    <col width="8.5" customWidth="1" style="858" min="2" max="2"/>
    <col width="10" customWidth="1" style="858" min="3" max="3"/>
    <col width="9" customWidth="1" style="858" min="4" max="4"/>
    <col width="10" customWidth="1" style="858" min="5" max="5"/>
    <col width="9" customWidth="1" style="858" min="6" max="6"/>
    <col width="10" customWidth="1" style="858" min="7" max="7"/>
    <col width="9.6640625" customWidth="1" style="858" min="8" max="8"/>
    <col width="10" customWidth="1" style="858" min="9" max="9"/>
    <col width="10.1640625" customWidth="1" style="858" min="10" max="10"/>
    <col hidden="1" width="9.1640625" customWidth="1" style="858" min="11" max="13"/>
    <col hidden="1" width="10.5" customWidth="1" style="858" min="14" max="14"/>
    <col hidden="1" width="9.33203125" customWidth="1" style="858" min="15" max="15"/>
    <col hidden="1" width="7.5" customWidth="1" style="858" min="16" max="16"/>
    <col hidden="1" width="9.1640625" customWidth="1" style="858" min="17" max="22"/>
    <col hidden="1" width="7.1640625" customWidth="1" style="858" min="23" max="23"/>
    <col hidden="1" width="9.1640625" customWidth="1" style="858" min="24" max="24"/>
    <col hidden="1" width="8.1640625" customWidth="1" style="858" min="25" max="25"/>
    <col hidden="1" width="9.1640625" customWidth="1" style="858" min="26" max="26"/>
  </cols>
  <sheetData>
    <row r="1" ht="23.25" customHeight="1" s="858"/>
    <row r="2" ht="6" customFormat="1" customHeight="1" s="861">
      <c r="A2" s="862" t="inlineStr">
        <is>
          <t>Long Term Disability</t>
        </is>
      </c>
    </row>
    <row r="3" ht="16.5" customFormat="1" customHeight="1" s="861"/>
    <row r="4" ht="15" customFormat="1" customHeight="1" s="861">
      <c r="A4" s="944" t="inlineStr">
        <is>
          <t>Provided below is an overview of your demographic changes this period over last, as well as a summary of any open claims and the carrier's renewal action.</t>
        </is>
      </c>
    </row>
    <row r="5" ht="13.5" customFormat="1" customHeight="1" s="861"/>
    <row r="6" hidden="1" ht="15.75" customFormat="1" customHeight="1" s="861">
      <c r="A6" s="996" t="n"/>
    </row>
    <row r="7" ht="6" customFormat="1" customHeight="1" s="861"/>
    <row r="8" hidden="1" ht="4.5" customFormat="1" customHeight="1" s="861" thickBot="1"/>
    <row r="9" ht="14.25" customFormat="1" customHeight="1" s="861">
      <c r="A9" s="988" t="inlineStr">
        <is>
          <t>Age Band</t>
        </is>
      </c>
      <c r="B9" s="982" t="inlineStr">
        <is>
          <t>Current</t>
        </is>
      </c>
      <c r="C9" s="939" t="n"/>
      <c r="D9" s="939" t="n"/>
      <c r="E9" s="983" t="n"/>
      <c r="F9" s="984" t="inlineStr">
        <is>
          <t>Prior</t>
        </is>
      </c>
      <c r="G9" s="939" t="n"/>
      <c r="H9" s="939" t="n"/>
      <c r="I9" s="983" t="n"/>
      <c r="J9" s="905" t="inlineStr">
        <is>
          <t>Change</t>
        </is>
      </c>
      <c r="Q9" s="962" t="inlineStr">
        <is>
          <t>Current</t>
        </is>
      </c>
      <c r="T9" s="962" t="inlineStr">
        <is>
          <t>Previous</t>
        </is>
      </c>
    </row>
    <row r="10" ht="14.25" customHeight="1" s="858">
      <c r="A10" s="989" t="n"/>
      <c r="B10" s="985" t="inlineStr">
        <is>
          <t>Male</t>
        </is>
      </c>
      <c r="C10" s="986" t="n"/>
      <c r="D10" s="987" t="inlineStr">
        <is>
          <t>Female</t>
        </is>
      </c>
      <c r="E10" s="986" t="n"/>
      <c r="F10" s="987" t="inlineStr">
        <is>
          <t>Male</t>
        </is>
      </c>
      <c r="G10" s="986" t="n"/>
      <c r="H10" s="987" t="inlineStr">
        <is>
          <t>Female</t>
        </is>
      </c>
      <c r="I10" s="986" t="n"/>
      <c r="J10" s="997" t="n"/>
      <c r="K10" s="122" t="inlineStr">
        <is>
          <t>Avg. Age</t>
        </is>
      </c>
      <c r="L10" s="122" t="inlineStr">
        <is>
          <t>Current</t>
        </is>
      </c>
      <c r="M10" s="122" t="inlineStr">
        <is>
          <t>Prior</t>
        </is>
      </c>
      <c r="N10" s="122" t="inlineStr">
        <is>
          <t>Volume</t>
        </is>
      </c>
      <c r="O10" s="122" t="inlineStr">
        <is>
          <t>Volume</t>
        </is>
      </c>
      <c r="Q10" s="204" t="inlineStr">
        <is>
          <t xml:space="preserve">Male </t>
        </is>
      </c>
      <c r="R10" s="204" t="inlineStr">
        <is>
          <t>Female</t>
        </is>
      </c>
      <c r="S10" s="875" t="n"/>
      <c r="T10" s="204" t="inlineStr">
        <is>
          <t xml:space="preserve">Male </t>
        </is>
      </c>
      <c r="U10" s="204" t="inlineStr">
        <is>
          <t>Female</t>
        </is>
      </c>
      <c r="V10" s="875" t="n"/>
      <c r="W10" s="875" t="n"/>
      <c r="X10" s="875" t="n"/>
      <c r="Y10" s="963" t="inlineStr">
        <is>
          <t>LTD</t>
        </is>
      </c>
    </row>
    <row r="11" ht="14.25" customHeight="1" s="858">
      <c r="A11" s="990" t="n"/>
      <c r="B11" s="307" t="inlineStr">
        <is>
          <t>Lives</t>
        </is>
      </c>
      <c r="C11" s="307" t="inlineStr">
        <is>
          <t>Volume</t>
        </is>
      </c>
      <c r="D11" s="307" t="inlineStr">
        <is>
          <t>Lives</t>
        </is>
      </c>
      <c r="E11" s="307" t="inlineStr">
        <is>
          <t>Volume</t>
        </is>
      </c>
      <c r="F11" s="307" t="inlineStr">
        <is>
          <t>Lives</t>
        </is>
      </c>
      <c r="G11" s="307" t="inlineStr">
        <is>
          <t>Volume</t>
        </is>
      </c>
      <c r="H11" s="307" t="inlineStr">
        <is>
          <t>Lives</t>
        </is>
      </c>
      <c r="I11" s="308" t="inlineStr">
        <is>
          <t>Volume</t>
        </is>
      </c>
      <c r="J11" s="906" t="n"/>
      <c r="K11" s="122" t="n"/>
      <c r="L11" s="122" t="n"/>
      <c r="M11" s="122" t="n"/>
      <c r="N11" s="122" t="inlineStr">
        <is>
          <t>Current</t>
        </is>
      </c>
      <c r="O11" s="122" t="inlineStr">
        <is>
          <t>Prior</t>
        </is>
      </c>
      <c r="Q11" s="205" t="n"/>
      <c r="R11" s="206" t="n"/>
      <c r="S11" s="207" t="n"/>
      <c r="T11" s="205" t="n"/>
      <c r="U11" s="206" t="n"/>
      <c r="V11" s="207" t="n"/>
      <c r="W11" s="207" t="n"/>
      <c r="X11" s="208" t="n"/>
      <c r="Y11" s="208" t="inlineStr">
        <is>
          <t>Male</t>
        </is>
      </c>
      <c r="Z11" s="208" t="inlineStr">
        <is>
          <t>Female</t>
        </is>
      </c>
    </row>
    <row r="12" ht="14.25" customHeight="1" s="858">
      <c r="A12" s="886" t="inlineStr">
        <is>
          <t>0 - 24</t>
        </is>
      </c>
      <c r="B12" s="1045" t="n">
        <v>0</v>
      </c>
      <c r="C12" s="269" t="n">
        <v>0</v>
      </c>
      <c r="D12" s="1045" t="n">
        <v>0</v>
      </c>
      <c r="E12" s="269" t="n">
        <v>0</v>
      </c>
      <c r="F12" s="1045" t="n">
        <v>0</v>
      </c>
      <c r="G12" s="269" t="n">
        <v>0</v>
      </c>
      <c r="H12" s="1045" t="n">
        <v>0</v>
      </c>
      <c r="I12" s="269" t="n">
        <v>0</v>
      </c>
      <c r="J12" s="1181">
        <f>IFERROR((C12+E12)/(I12+G12)-1,"n/a")</f>
        <v/>
      </c>
      <c r="K12" t="n">
        <v>22.5</v>
      </c>
      <c r="L12">
        <f>ROUND((C12+E12)*K12,2)</f>
        <v/>
      </c>
      <c r="M12">
        <f>ROUND((G12+I12)*K12,2)</f>
        <v/>
      </c>
      <c r="N12" s="134">
        <f>C12+E12</f>
        <v/>
      </c>
      <c r="O12" s="134">
        <f>G12+I12</f>
        <v/>
      </c>
      <c r="Q12" s="209">
        <f>C12*Y12/1000</f>
        <v/>
      </c>
      <c r="R12" s="210">
        <f>E12*Z12/1000</f>
        <v/>
      </c>
      <c r="S12" s="875" t="n"/>
      <c r="T12" s="209">
        <f>G12*Y12/1000</f>
        <v/>
      </c>
      <c r="U12" s="210">
        <f>I12*Z12/1000</f>
        <v/>
      </c>
      <c r="V12" s="875" t="n"/>
      <c r="W12" s="875" t="n"/>
      <c r="X12" s="208" t="inlineStr">
        <is>
          <t>20-24</t>
        </is>
      </c>
      <c r="Y12" s="208" t="n">
        <v>0.23158</v>
      </c>
      <c r="Z12" s="208" t="n">
        <v>0.33811</v>
      </c>
    </row>
    <row r="13" ht="14.25" customHeight="1" s="858">
      <c r="A13" s="886" t="inlineStr">
        <is>
          <t>25 - 29</t>
        </is>
      </c>
      <c r="B13" s="1045" t="n">
        <v>0</v>
      </c>
      <c r="C13" s="269" t="n">
        <v>0</v>
      </c>
      <c r="D13" s="1045" t="n">
        <v>0</v>
      </c>
      <c r="E13" s="269" t="n">
        <v>0</v>
      </c>
      <c r="F13" s="1045" t="n">
        <v>0</v>
      </c>
      <c r="G13" s="269" t="n">
        <v>0</v>
      </c>
      <c r="H13" s="1045" t="n">
        <v>0</v>
      </c>
      <c r="I13" s="269" t="n">
        <v>0</v>
      </c>
      <c r="J13" s="1181">
        <f>IFERROR((C13+E13)/(I13+G13)-1,"n/a")</f>
        <v/>
      </c>
      <c r="K13" t="n">
        <v>27</v>
      </c>
      <c r="L13">
        <f>ROUND((C13+E13)*K13,2)</f>
        <v/>
      </c>
      <c r="M13">
        <f>ROUND((G13+I13)*K13,2)</f>
        <v/>
      </c>
      <c r="N13" s="134">
        <f>C13+E13</f>
        <v/>
      </c>
      <c r="O13" s="134">
        <f>G13+I13</f>
        <v/>
      </c>
      <c r="Q13" s="209">
        <f>C13*Y13/1000</f>
        <v/>
      </c>
      <c r="R13" s="210">
        <f>E13*Z13/1000</f>
        <v/>
      </c>
      <c r="S13" s="875" t="n"/>
      <c r="T13" s="209">
        <f>G13*Y13/1000</f>
        <v/>
      </c>
      <c r="U13" s="210">
        <f>I13*Z13/1000</f>
        <v/>
      </c>
      <c r="V13" s="875" t="n"/>
      <c r="W13" s="875" t="n"/>
      <c r="X13" s="208" t="inlineStr">
        <is>
          <t>25-29</t>
        </is>
      </c>
      <c r="Y13" s="208" t="n">
        <v>0.28974</v>
      </c>
      <c r="Z13" s="208" t="n">
        <v>0.47228</v>
      </c>
    </row>
    <row r="14" ht="14.25" customHeight="1" s="858">
      <c r="A14" s="886" t="inlineStr">
        <is>
          <t>30 - 34</t>
        </is>
      </c>
      <c r="B14" s="1045" t="n">
        <v>0</v>
      </c>
      <c r="C14" s="269" t="n">
        <v>0</v>
      </c>
      <c r="D14" s="1045" t="n">
        <v>0</v>
      </c>
      <c r="E14" s="269" t="n">
        <v>0</v>
      </c>
      <c r="F14" s="1045" t="n">
        <v>0</v>
      </c>
      <c r="G14" s="269" t="n">
        <v>0</v>
      </c>
      <c r="H14" s="1045" t="n">
        <v>0</v>
      </c>
      <c r="I14" s="269" t="n">
        <v>0</v>
      </c>
      <c r="J14" s="1181">
        <f>IFERROR((C14+E14)/(I14+G14)-1,"n/a")</f>
        <v/>
      </c>
      <c r="K14" t="n">
        <v>32</v>
      </c>
      <c r="L14">
        <f>ROUND((C14+E14)*K14,2)</f>
        <v/>
      </c>
      <c r="M14">
        <f>ROUND((G14+I14)*K14,2)</f>
        <v/>
      </c>
      <c r="N14" s="134">
        <f>C14+E14</f>
        <v/>
      </c>
      <c r="O14" s="134">
        <f>G14+I14</f>
        <v/>
      </c>
      <c r="Q14" s="209">
        <f>C14*Y14/1000</f>
        <v/>
      </c>
      <c r="R14" s="210">
        <f>E14*Z14/1000</f>
        <v/>
      </c>
      <c r="S14" s="875" t="n"/>
      <c r="T14" s="209">
        <f>G14*Y14/1000</f>
        <v/>
      </c>
      <c r="U14" s="210">
        <f>I14*Z14/1000</f>
        <v/>
      </c>
      <c r="V14" s="875" t="n"/>
      <c r="W14" s="875" t="n"/>
      <c r="X14" s="208" t="inlineStr">
        <is>
          <t>30-34</t>
        </is>
      </c>
      <c r="Y14" s="208" t="n">
        <v>0.4704</v>
      </c>
      <c r="Z14" s="208" t="n">
        <v>0.80909</v>
      </c>
    </row>
    <row r="15" ht="14.25" customHeight="1" s="858">
      <c r="A15" s="886" t="inlineStr">
        <is>
          <t>35 - 39</t>
        </is>
      </c>
      <c r="B15" s="1045" t="n">
        <v>0</v>
      </c>
      <c r="C15" s="269" t="n">
        <v>0</v>
      </c>
      <c r="D15" s="1045" t="n">
        <v>0</v>
      </c>
      <c r="E15" s="269" t="n">
        <v>0</v>
      </c>
      <c r="F15" s="1045" t="n">
        <v>0</v>
      </c>
      <c r="G15" s="269" t="n">
        <v>0</v>
      </c>
      <c r="H15" s="1045" t="n">
        <v>0</v>
      </c>
      <c r="I15" s="269" t="n">
        <v>0</v>
      </c>
      <c r="J15" s="1181">
        <f>IFERROR((C15+E15)/(I15+G15)-1,"n/a")</f>
        <v/>
      </c>
      <c r="K15" t="n">
        <v>37</v>
      </c>
      <c r="L15">
        <f>ROUND((C15+E15)*K15,2)</f>
        <v/>
      </c>
      <c r="M15">
        <f>ROUND((G15+I15)*K15,2)</f>
        <v/>
      </c>
      <c r="N15" s="134">
        <f>C15+E15</f>
        <v/>
      </c>
      <c r="O15" s="134">
        <f>G15+I15</f>
        <v/>
      </c>
      <c r="Q15" s="209">
        <f>C15*Y15/1000</f>
        <v/>
      </c>
      <c r="R15" s="210">
        <f>E15*Z15/1000</f>
        <v/>
      </c>
      <c r="S15" s="875" t="n"/>
      <c r="T15" s="209">
        <f>G15*Y15/1000</f>
        <v/>
      </c>
      <c r="U15" s="210">
        <f>I15*Z15/1000</f>
        <v/>
      </c>
      <c r="V15" s="875" t="n"/>
      <c r="W15" s="875" t="n"/>
      <c r="X15" s="208" t="inlineStr">
        <is>
          <t>35-39</t>
        </is>
      </c>
      <c r="Y15" s="208" t="n">
        <v>0.65052</v>
      </c>
      <c r="Z15" s="208" t="n">
        <v>1.06685</v>
      </c>
    </row>
    <row r="16" ht="14.25" customHeight="1" s="858">
      <c r="A16" s="886" t="inlineStr">
        <is>
          <t>40 - 44</t>
        </is>
      </c>
      <c r="B16" s="1045" t="n">
        <v>0</v>
      </c>
      <c r="C16" s="269" t="n">
        <v>0</v>
      </c>
      <c r="D16" s="1045" t="n">
        <v>0</v>
      </c>
      <c r="E16" s="269" t="n">
        <v>0</v>
      </c>
      <c r="F16" s="1045" t="n">
        <v>0</v>
      </c>
      <c r="G16" s="269" t="n">
        <v>0</v>
      </c>
      <c r="H16" s="1045" t="n">
        <v>0</v>
      </c>
      <c r="I16" s="269" t="n">
        <v>0</v>
      </c>
      <c r="J16" s="1181">
        <f>IFERROR((C16+E16)/(I16+G16)-1,"n/a")</f>
        <v/>
      </c>
      <c r="K16" t="n">
        <v>42</v>
      </c>
      <c r="L16">
        <f>ROUND((C16+E16)*K16,2)</f>
        <v/>
      </c>
      <c r="M16">
        <f>ROUND((G16+I16)*K16,2)</f>
        <v/>
      </c>
      <c r="N16" s="134">
        <f>C16+E16</f>
        <v/>
      </c>
      <c r="O16" s="134">
        <f>G16+I16</f>
        <v/>
      </c>
      <c r="Q16" s="209">
        <f>C16*Y16/1000</f>
        <v/>
      </c>
      <c r="R16" s="210">
        <f>E16*Z16/1000</f>
        <v/>
      </c>
      <c r="S16" s="875" t="n"/>
      <c r="T16" s="209">
        <f>G16*Y16/1000</f>
        <v/>
      </c>
      <c r="U16" s="210">
        <f>I16*Z16/1000</f>
        <v/>
      </c>
      <c r="V16" s="875" t="n"/>
      <c r="W16" s="875" t="n"/>
      <c r="X16" s="208" t="inlineStr">
        <is>
          <t>40-44</t>
        </is>
      </c>
      <c r="Y16" s="208" t="n">
        <v>0.9727</v>
      </c>
      <c r="Z16" s="208" t="n">
        <v>1.64386</v>
      </c>
    </row>
    <row r="17" ht="14.25" customHeight="1" s="858">
      <c r="A17" s="886" t="inlineStr">
        <is>
          <t>45 - 49</t>
        </is>
      </c>
      <c r="B17" s="1045" t="n">
        <v>0</v>
      </c>
      <c r="C17" s="269" t="n">
        <v>0</v>
      </c>
      <c r="D17" s="1045" t="n">
        <v>0</v>
      </c>
      <c r="E17" s="269" t="n">
        <v>0</v>
      </c>
      <c r="F17" s="1045" t="n">
        <v>0</v>
      </c>
      <c r="G17" s="269" t="n">
        <v>0</v>
      </c>
      <c r="H17" s="1045" t="n">
        <v>0</v>
      </c>
      <c r="I17" s="269" t="n">
        <v>0</v>
      </c>
      <c r="J17" s="1181">
        <f>IFERROR((C17+E17)/(I17+G17)-1,"n/a")</f>
        <v/>
      </c>
      <c r="K17" t="n">
        <v>47</v>
      </c>
      <c r="L17">
        <f>ROUND((C17+E17)*K17,2)</f>
        <v/>
      </c>
      <c r="M17">
        <f>ROUND((G17+I17)*K17,2)</f>
        <v/>
      </c>
      <c r="N17" s="134">
        <f>C17+E17</f>
        <v/>
      </c>
      <c r="O17" s="134">
        <f>G17+I17</f>
        <v/>
      </c>
      <c r="Q17" s="209">
        <f>C17*Y17/1000</f>
        <v/>
      </c>
      <c r="R17" s="210">
        <f>E17*Z17/1000</f>
        <v/>
      </c>
      <c r="S17" s="875" t="n"/>
      <c r="T17" s="209">
        <f>G17*Y17/1000</f>
        <v/>
      </c>
      <c r="U17" s="210">
        <f>I17*Z17/1000</f>
        <v/>
      </c>
      <c r="V17" s="875" t="n"/>
      <c r="W17" s="875" t="n"/>
      <c r="X17" s="208" t="inlineStr">
        <is>
          <t>45-49</t>
        </is>
      </c>
      <c r="Y17" s="208" t="n">
        <v>1.60234</v>
      </c>
      <c r="Z17" s="208" t="n">
        <v>2.27532</v>
      </c>
    </row>
    <row r="18" ht="14.25" customHeight="1" s="858">
      <c r="A18" s="886" t="inlineStr">
        <is>
          <t>50 - 54</t>
        </is>
      </c>
      <c r="B18" s="1045" t="n">
        <v>0</v>
      </c>
      <c r="C18" s="269" t="n">
        <v>0</v>
      </c>
      <c r="D18" s="1045" t="n">
        <v>0</v>
      </c>
      <c r="E18" s="269" t="n">
        <v>0</v>
      </c>
      <c r="F18" s="1045" t="n">
        <v>0</v>
      </c>
      <c r="G18" s="269" t="n">
        <v>0</v>
      </c>
      <c r="H18" s="1045" t="n">
        <v>0</v>
      </c>
      <c r="I18" s="269" t="n">
        <v>0</v>
      </c>
      <c r="J18" s="1181">
        <f>IFERROR((C18+E18)/(I18+G18)-1,"n/a")</f>
        <v/>
      </c>
      <c r="K18" t="n">
        <v>52</v>
      </c>
      <c r="L18">
        <f>ROUND((C18+E18)*K18,2)</f>
        <v/>
      </c>
      <c r="M18">
        <f>ROUND((G18+I18)*K18,2)</f>
        <v/>
      </c>
      <c r="N18" s="134">
        <f>C18+E18</f>
        <v/>
      </c>
      <c r="O18" s="134">
        <f>G18+I18</f>
        <v/>
      </c>
      <c r="Q18" s="209">
        <f>C18*Y18/1000</f>
        <v/>
      </c>
      <c r="R18" s="210">
        <f>E18*Z18/1000</f>
        <v/>
      </c>
      <c r="S18" s="875" t="n"/>
      <c r="T18" s="209">
        <f>G18*Y18/1000</f>
        <v/>
      </c>
      <c r="U18" s="210">
        <f>I18*Z18/1000</f>
        <v/>
      </c>
      <c r="V18" s="875" t="n"/>
      <c r="W18" s="875" t="n"/>
      <c r="X18" s="208" t="inlineStr">
        <is>
          <t>50-54</t>
        </is>
      </c>
      <c r="Y18" s="208" t="n">
        <v>2.62687</v>
      </c>
      <c r="Z18" s="208" t="n">
        <v>2.99463</v>
      </c>
    </row>
    <row r="19" ht="14.25" customHeight="1" s="858">
      <c r="A19" s="886" t="inlineStr">
        <is>
          <t>55 - 59</t>
        </is>
      </c>
      <c r="B19" s="1045" t="n">
        <v>0</v>
      </c>
      <c r="C19" s="269" t="n">
        <v>0</v>
      </c>
      <c r="D19" s="1045" t="n">
        <v>0</v>
      </c>
      <c r="E19" s="269" t="n">
        <v>0</v>
      </c>
      <c r="F19" s="1045" t="n">
        <v>0</v>
      </c>
      <c r="G19" s="269" t="n">
        <v>0</v>
      </c>
      <c r="H19" s="1045" t="n">
        <v>0</v>
      </c>
      <c r="I19" s="269" t="n">
        <v>0</v>
      </c>
      <c r="J19" s="1181">
        <f>IFERROR((C19+E19)/(I19+G19)-1,"n/a")</f>
        <v/>
      </c>
      <c r="K19" t="n">
        <v>57</v>
      </c>
      <c r="L19">
        <f>ROUND((C19+E19)*K19,2)</f>
        <v/>
      </c>
      <c r="M19">
        <f>ROUND((G19+I19)*K19,2)</f>
        <v/>
      </c>
      <c r="N19" s="134">
        <f>C19+E19</f>
        <v/>
      </c>
      <c r="O19" s="134">
        <f>G19+I19</f>
        <v/>
      </c>
      <c r="Q19" s="209">
        <f>C19*Y19/1000</f>
        <v/>
      </c>
      <c r="R19" s="210">
        <f>E19*Z19/1000</f>
        <v/>
      </c>
      <c r="S19" s="875" t="n"/>
      <c r="T19" s="209">
        <f>G19*Y19/1000</f>
        <v/>
      </c>
      <c r="U19" s="210">
        <f>I19*Z19/1000</f>
        <v/>
      </c>
      <c r="V19" s="875" t="n"/>
      <c r="W19" s="875" t="n"/>
      <c r="X19" s="208" t="inlineStr">
        <is>
          <t>55-59</t>
        </is>
      </c>
      <c r="Y19" s="208" t="n">
        <v>4.08094</v>
      </c>
      <c r="Z19" s="208" t="n">
        <v>3.75446</v>
      </c>
    </row>
    <row r="20" ht="14.25" customHeight="1" s="858">
      <c r="A20" s="886" t="inlineStr">
        <is>
          <t>60 - 64</t>
        </is>
      </c>
      <c r="B20" s="1045" t="n">
        <v>0</v>
      </c>
      <c r="C20" s="269" t="n">
        <v>0</v>
      </c>
      <c r="D20" s="1045" t="n">
        <v>0</v>
      </c>
      <c r="E20" s="269" t="n">
        <v>0</v>
      </c>
      <c r="F20" s="1045" t="n">
        <v>0</v>
      </c>
      <c r="G20" s="269" t="n">
        <v>0</v>
      </c>
      <c r="H20" s="1045" t="n">
        <v>0</v>
      </c>
      <c r="I20" s="269" t="n">
        <v>0</v>
      </c>
      <c r="J20" s="1181">
        <f>IFERROR((C20+E20)/(I20+G20)-1,"n/a")</f>
        <v/>
      </c>
      <c r="K20" t="n">
        <v>62</v>
      </c>
      <c r="L20">
        <f>ROUND((C20+E20)*K20,2)</f>
        <v/>
      </c>
      <c r="M20">
        <f>ROUND((G20+I20)*K20,2)</f>
        <v/>
      </c>
      <c r="N20" s="134">
        <f>C20+E20</f>
        <v/>
      </c>
      <c r="O20" s="134">
        <f>G20+I20</f>
        <v/>
      </c>
      <c r="Q20" s="209">
        <f>C20*Y20/1000</f>
        <v/>
      </c>
      <c r="R20" s="210">
        <f>E20*Z20/1000</f>
        <v/>
      </c>
      <c r="S20" s="875" t="n"/>
      <c r="T20" s="209">
        <f>G20*Y20/1000</f>
        <v/>
      </c>
      <c r="U20" s="210">
        <f>I20*Z20/1000</f>
        <v/>
      </c>
      <c r="V20" s="875" t="n"/>
      <c r="W20" s="875" t="n"/>
      <c r="X20" s="208" t="inlineStr">
        <is>
          <t>60-64</t>
        </is>
      </c>
      <c r="Y20" s="208" t="n">
        <v>3.71768</v>
      </c>
      <c r="Z20" s="208" t="n">
        <v>3.30874</v>
      </c>
    </row>
    <row r="21" ht="14.25" customHeight="1" s="858">
      <c r="A21" s="886" t="inlineStr">
        <is>
          <t>65 +</t>
        </is>
      </c>
      <c r="B21" s="1045" t="n">
        <v>0</v>
      </c>
      <c r="C21" s="269" t="n">
        <v>0</v>
      </c>
      <c r="D21" s="1045" t="n">
        <v>0</v>
      </c>
      <c r="E21" s="269" t="n">
        <v>0</v>
      </c>
      <c r="F21" s="1045" t="n">
        <v>0</v>
      </c>
      <c r="G21" s="269" t="n">
        <v>0</v>
      </c>
      <c r="H21" s="1045" t="n">
        <v>0</v>
      </c>
      <c r="I21" s="269" t="n">
        <v>0</v>
      </c>
      <c r="J21" s="1181">
        <f>IFERROR((C21+E21)/(I21+G21)-1,"n/a")</f>
        <v/>
      </c>
      <c r="K21" t="n">
        <v>67</v>
      </c>
      <c r="L21">
        <f>ROUND((C21+E21)*K21,2)</f>
        <v/>
      </c>
      <c r="M21">
        <f>ROUND((G21+I21)*K21,2)</f>
        <v/>
      </c>
      <c r="N21" s="134">
        <f>C21+E21</f>
        <v/>
      </c>
      <c r="O21" s="134">
        <f>G21+I21</f>
        <v/>
      </c>
      <c r="Q21" s="209">
        <f>C21*Y21/1000</f>
        <v/>
      </c>
      <c r="R21" s="210">
        <f>E21*Z21/1000</f>
        <v/>
      </c>
      <c r="S21" s="875" t="n"/>
      <c r="T21" s="209">
        <f>G21*Y21/1000</f>
        <v/>
      </c>
      <c r="U21" s="210">
        <f>I21*Z21/1000</f>
        <v/>
      </c>
      <c r="V21" s="875" t="n"/>
      <c r="W21" s="875" t="n"/>
      <c r="X21" s="208" t="inlineStr">
        <is>
          <t>65-69</t>
        </is>
      </c>
      <c r="Y21" s="208" t="n">
        <v>3.71768</v>
      </c>
      <c r="Z21" s="208" t="n">
        <v>3.30874</v>
      </c>
    </row>
    <row r="22" ht="14.25" customHeight="1" s="858">
      <c r="A22" s="895" t="inlineStr">
        <is>
          <t>Total</t>
        </is>
      </c>
      <c r="B22" s="994">
        <f>SUM(B12:B21)</f>
        <v/>
      </c>
      <c r="C22" s="288">
        <f>SUM(C12:C21)</f>
        <v/>
      </c>
      <c r="D22" s="994">
        <f>SUM(D12:D21)</f>
        <v/>
      </c>
      <c r="E22" s="288">
        <f>SUM(E12:E21)</f>
        <v/>
      </c>
      <c r="F22" s="994">
        <f>SUM(F12:F21)</f>
        <v/>
      </c>
      <c r="G22" s="288">
        <f>SUM(G12:G21)</f>
        <v/>
      </c>
      <c r="H22" s="994">
        <f>SUM(H12:H21)</f>
        <v/>
      </c>
      <c r="I22" s="288">
        <f>SUM(I12:I21)</f>
        <v/>
      </c>
      <c r="J22" s="1141">
        <f>IFERROR((C22+E22)/(I22+G22)-1,"n/a")</f>
        <v/>
      </c>
      <c r="L22">
        <f>SUM(L12:L21)</f>
        <v/>
      </c>
      <c r="M22">
        <f>SUM(M12:M21)</f>
        <v/>
      </c>
      <c r="Q22" s="213">
        <f>SUM(Q12:Q21)</f>
        <v/>
      </c>
      <c r="R22" s="213">
        <f>SUM(R12:R21)</f>
        <v/>
      </c>
      <c r="S22" s="214">
        <f>Q22+R22</f>
        <v/>
      </c>
      <c r="T22" s="213">
        <f>SUM(T12:T21)</f>
        <v/>
      </c>
      <c r="U22" s="213">
        <f>SUM(U12:U21)</f>
        <v/>
      </c>
      <c r="V22" s="214">
        <f>T22+U22</f>
        <v/>
      </c>
      <c r="W22" s="875" t="n"/>
      <c r="X22" s="875" t="n"/>
      <c r="Y22" s="875" t="n"/>
      <c r="Z22" s="208" t="n"/>
    </row>
    <row r="23" hidden="1" ht="9.75" customHeight="1" s="858" thickBot="1">
      <c r="A23" s="994" t="n"/>
      <c r="B23" s="887" t="n"/>
      <c r="C23" s="887" t="n"/>
      <c r="D23" s="887" t="n"/>
      <c r="E23" s="887" t="n"/>
      <c r="F23" s="887" t="n"/>
      <c r="G23" s="887" t="n"/>
      <c r="H23" s="887" t="n"/>
      <c r="I23" s="887" t="n"/>
      <c r="J23" s="888" t="n"/>
      <c r="Q23" s="215" t="n"/>
      <c r="R23" s="215" t="n"/>
      <c r="S23" s="216">
        <f>IFERROR(S22/(C22+E22),0)</f>
        <v/>
      </c>
      <c r="T23" s="875" t="n"/>
      <c r="U23" s="875" t="n"/>
      <c r="V23" s="216">
        <f>IFERROR(V22/(G22+I22),0)</f>
        <v/>
      </c>
      <c r="W23" s="875" t="n"/>
      <c r="X23" s="208" t="n"/>
      <c r="Y23" s="208" t="n"/>
      <c r="Z23" s="208" t="n"/>
    </row>
    <row r="24" ht="14.25" customHeight="1" s="858">
      <c r="A24" s="512" t="inlineStr">
        <is>
          <t>Avg Age</t>
        </is>
      </c>
      <c r="B24" s="1182">
        <f>+L22/(C22+E22)</f>
        <v/>
      </c>
      <c r="C24" s="887" t="n"/>
      <c r="D24" s="887" t="n"/>
      <c r="E24" s="888" t="n"/>
      <c r="F24" s="1182">
        <f>+M22/(G22+I22)</f>
        <v/>
      </c>
      <c r="G24" s="887" t="n"/>
      <c r="H24" s="887" t="n"/>
      <c r="I24" s="888" t="n"/>
      <c r="J24" s="1141">
        <f>B24/F24-1</f>
        <v/>
      </c>
      <c r="Q24" s="875" t="n"/>
      <c r="R24" s="875" t="n"/>
      <c r="S24" s="875" t="n"/>
      <c r="T24" s="875" t="n"/>
      <c r="U24" s="875" t="n"/>
      <c r="V24" s="875" t="n"/>
      <c r="W24" s="875" t="n"/>
      <c r="X24" s="208" t="n"/>
      <c r="Y24" s="208" t="n"/>
      <c r="Z24" s="208" t="n"/>
    </row>
    <row r="25" ht="14.25" customHeight="1" s="858">
      <c r="A25" s="295" t="inlineStr">
        <is>
          <t>Female %</t>
        </is>
      </c>
      <c r="B25" s="995">
        <f>D22/(B22+D22)</f>
        <v/>
      </c>
      <c r="C25" s="887" t="n"/>
      <c r="D25" s="887" t="n"/>
      <c r="E25" s="888" t="n"/>
      <c r="F25" s="995">
        <f>H22/(F22+H22)</f>
        <v/>
      </c>
      <c r="G25" s="887" t="n"/>
      <c r="H25" s="887" t="n"/>
      <c r="I25" s="888" t="n"/>
      <c r="J25" s="1141">
        <f>B25-F25</f>
        <v/>
      </c>
      <c r="Q25" s="875" t="n"/>
      <c r="R25" s="875" t="n"/>
      <c r="S25" s="875" t="n"/>
      <c r="T25" s="875" t="n"/>
      <c r="U25" s="875" t="n"/>
      <c r="V25" s="875" t="n"/>
      <c r="W25" s="875" t="n"/>
      <c r="X25" s="208" t="inlineStr">
        <is>
          <t xml:space="preserve">Female </t>
        </is>
      </c>
      <c r="Y25" s="208" t="n"/>
      <c r="Z25" s="208" t="n"/>
    </row>
    <row r="26" ht="14.25" customHeight="1" s="858">
      <c r="A26" s="295" t="inlineStr">
        <is>
          <t>Male %</t>
        </is>
      </c>
      <c r="B26" s="995">
        <f>1-B25</f>
        <v/>
      </c>
      <c r="C26" s="887" t="n"/>
      <c r="D26" s="887" t="n"/>
      <c r="E26" s="888" t="n"/>
      <c r="F26" s="995">
        <f>1-F25</f>
        <v/>
      </c>
      <c r="G26" s="887" t="n"/>
      <c r="H26" s="887" t="n"/>
      <c r="I26" s="888" t="n"/>
      <c r="J26" s="1141">
        <f>B26-F26</f>
        <v/>
      </c>
      <c r="Q26" s="875" t="n"/>
      <c r="R26" s="875" t="n"/>
      <c r="S26" s="875" t="n"/>
      <c r="T26" s="875" t="n"/>
      <c r="U26" s="875" t="n"/>
      <c r="V26" s="875" t="n"/>
      <c r="W26" s="875" t="n"/>
      <c r="X26" s="208" t="inlineStr">
        <is>
          <t xml:space="preserve">Female </t>
        </is>
      </c>
      <c r="Y26" s="208" t="n"/>
      <c r="Z26" s="208" t="n"/>
    </row>
    <row r="27" ht="14.25" customHeight="1" s="858">
      <c r="A27" s="959" t="inlineStr">
        <is>
          <t>Demographic Change</t>
        </is>
      </c>
      <c r="B27" s="887" t="n"/>
      <c r="C27" s="887" t="n"/>
      <c r="D27" s="887" t="n"/>
      <c r="E27" s="888" t="n"/>
      <c r="F27" s="1183">
        <f>V27</f>
        <v/>
      </c>
      <c r="G27" s="887" t="n"/>
      <c r="H27" s="887" t="n"/>
      <c r="I27" s="888" t="n"/>
      <c r="J27" s="1203" t="n"/>
      <c r="Q27" s="875" t="n"/>
      <c r="R27" s="875" t="n"/>
      <c r="S27" s="964" t="inlineStr">
        <is>
          <t>Demographic Change</t>
        </is>
      </c>
      <c r="V27" s="1185">
        <f>IFERROR(S23/V23-1,0)</f>
        <v/>
      </c>
      <c r="W27" s="875" t="n"/>
      <c r="X27" s="208" t="n"/>
      <c r="Y27" s="208" t="n"/>
      <c r="Z27" s="208" t="n"/>
    </row>
    <row r="28" ht="7.5" customHeight="1" s="858">
      <c r="A28" s="11" t="n"/>
      <c r="B28" s="11" t="n"/>
      <c r="C28" s="11" t="n"/>
      <c r="D28" s="11" t="n"/>
      <c r="E28" s="11" t="n"/>
      <c r="F28" s="11" t="n"/>
      <c r="G28" s="11" t="n"/>
      <c r="H28" s="11" t="n"/>
      <c r="I28" s="11" t="n"/>
      <c r="J28" s="11" t="n"/>
    </row>
    <row r="29">
      <c r="A29" s="11" t="n"/>
      <c r="B29" s="11" t="n"/>
      <c r="C29" s="11" t="n"/>
      <c r="D29" s="11" t="n"/>
      <c r="E29" s="11" t="n"/>
      <c r="F29" s="11" t="n"/>
      <c r="G29" s="11" t="n"/>
      <c r="H29" s="11" t="n"/>
      <c r="I29" s="11" t="n"/>
      <c r="J29" s="11" t="n"/>
    </row>
    <row r="30">
      <c r="A30" s="11" t="n"/>
      <c r="B30" s="11" t="n"/>
      <c r="C30" s="11" t="n"/>
      <c r="D30" s="133">
        <f>C12+E12</f>
        <v/>
      </c>
      <c r="E30" s="133">
        <f>G12+I12</f>
        <v/>
      </c>
      <c r="F30" s="11" t="n"/>
      <c r="G30" s="11" t="n"/>
      <c r="H30" s="11" t="n"/>
      <c r="I30" s="11" t="n"/>
      <c r="J30" s="11" t="n"/>
    </row>
    <row r="31">
      <c r="A31" s="11" t="n"/>
      <c r="B31" s="11" t="n"/>
      <c r="C31" s="11" t="n"/>
      <c r="D31" s="133">
        <f>C13+E13</f>
        <v/>
      </c>
      <c r="E31" s="133">
        <f>G13+I13</f>
        <v/>
      </c>
      <c r="F31" s="11" t="n"/>
      <c r="G31" s="11" t="n"/>
      <c r="H31" s="11" t="n"/>
      <c r="I31" s="11" t="n"/>
      <c r="J31" s="11" t="n"/>
    </row>
    <row r="32">
      <c r="A32" s="11" t="n"/>
      <c r="B32" s="11" t="n"/>
      <c r="C32" s="11" t="n"/>
      <c r="D32" s="133">
        <f>C14+E14</f>
        <v/>
      </c>
      <c r="E32" s="133">
        <f>G14+I14</f>
        <v/>
      </c>
      <c r="F32" s="11" t="n"/>
      <c r="G32" s="11" t="n"/>
      <c r="H32" s="11" t="n"/>
      <c r="I32" s="11" t="n"/>
      <c r="J32" s="11" t="n"/>
    </row>
    <row r="33">
      <c r="A33" s="11" t="n"/>
      <c r="B33" s="11" t="n"/>
      <c r="C33" s="11" t="n"/>
      <c r="D33" s="133">
        <f>C15+E15</f>
        <v/>
      </c>
      <c r="E33" s="133">
        <f>G15+I15</f>
        <v/>
      </c>
      <c r="F33" s="11" t="n"/>
      <c r="G33" s="11" t="n"/>
      <c r="H33" s="11" t="n"/>
      <c r="I33" s="11" t="n"/>
      <c r="J33" s="11" t="n"/>
    </row>
    <row r="34">
      <c r="A34" s="11" t="n"/>
      <c r="B34" s="11" t="n"/>
      <c r="C34" s="11" t="n"/>
      <c r="D34" s="133">
        <f>C16+E16</f>
        <v/>
      </c>
      <c r="E34" s="133">
        <f>G16+I16</f>
        <v/>
      </c>
      <c r="F34" s="11" t="n"/>
      <c r="G34" s="11" t="n"/>
      <c r="H34" s="11" t="n"/>
      <c r="I34" s="11" t="n"/>
      <c r="J34" s="11" t="n"/>
    </row>
    <row r="35" ht="15.75" customHeight="1" s="858">
      <c r="A35" s="11" t="n"/>
      <c r="B35" s="11" t="n"/>
      <c r="C35" s="11" t="n"/>
      <c r="D35" s="133">
        <f>C17+E17</f>
        <v/>
      </c>
      <c r="E35" s="133">
        <f>G17+I17</f>
        <v/>
      </c>
      <c r="F35" s="11" t="n"/>
      <c r="G35" s="11" t="n"/>
      <c r="H35" s="11" t="n"/>
      <c r="I35" s="11" t="n"/>
      <c r="J35" s="11" t="n"/>
    </row>
    <row r="36" ht="15.75" customHeight="1" s="858">
      <c r="A36" s="11" t="n"/>
      <c r="B36" s="11" t="n"/>
      <c r="C36" s="11" t="n"/>
      <c r="D36" s="133">
        <f>C18+E18</f>
        <v/>
      </c>
      <c r="E36" s="133">
        <f>G18+I18</f>
        <v/>
      </c>
      <c r="F36" s="11" t="n"/>
      <c r="G36" s="11" t="n"/>
      <c r="H36" s="11" t="n"/>
      <c r="I36" s="11" t="n"/>
      <c r="J36" s="11" t="n"/>
    </row>
    <row r="37" ht="15.75" customHeight="1" s="858">
      <c r="A37" s="11" t="n"/>
      <c r="B37" s="11" t="n"/>
      <c r="C37" s="11" t="n"/>
      <c r="D37" s="133">
        <f>C19+E19</f>
        <v/>
      </c>
      <c r="E37" s="133">
        <f>G19+I19</f>
        <v/>
      </c>
      <c r="F37" s="11" t="n"/>
      <c r="G37" s="11" t="n"/>
      <c r="H37" s="11" t="n"/>
      <c r="I37" s="11" t="n"/>
      <c r="J37" s="11" t="n"/>
    </row>
    <row r="38" ht="12.75" customHeight="1" s="858">
      <c r="A38" s="11" t="n"/>
      <c r="B38" s="11" t="n"/>
      <c r="C38" s="11" t="n"/>
      <c r="D38" s="133">
        <f>C20+E20</f>
        <v/>
      </c>
      <c r="E38" s="133">
        <f>G20+I20</f>
        <v/>
      </c>
      <c r="F38" s="11" t="n"/>
      <c r="G38" s="11" t="n"/>
      <c r="H38" s="11" t="n"/>
      <c r="I38" s="11" t="n"/>
      <c r="J38" s="11" t="n"/>
    </row>
    <row r="39" ht="15" customHeight="1" s="858">
      <c r="A39" s="11" t="n"/>
      <c r="B39" s="11" t="n"/>
      <c r="C39" s="11" t="n"/>
      <c r="D39" s="133">
        <f>C21+E21</f>
        <v/>
      </c>
      <c r="E39" s="133">
        <f>G21+I21</f>
        <v/>
      </c>
      <c r="F39" s="11" t="n"/>
      <c r="G39" s="11" t="n"/>
      <c r="H39" s="11" t="n"/>
      <c r="I39" s="11" t="n"/>
      <c r="J39" s="11" t="n"/>
    </row>
    <row r="40">
      <c r="A40" s="960" t="inlineStr">
        <is>
          <t>LTD Claims</t>
        </is>
      </c>
      <c r="B40" s="901" t="n"/>
      <c r="D40" s="133">
        <f>#REF!+#REF!</f>
        <v/>
      </c>
      <c r="E40" s="133">
        <f>#REF!+#REF!</f>
        <v/>
      </c>
    </row>
    <row r="41" ht="24.75" customHeight="1" s="858">
      <c r="A41" s="926" t="inlineStr">
        <is>
          <t>Name</t>
        </is>
      </c>
      <c r="B41" s="927" t="n"/>
      <c r="C41" s="949" t="inlineStr">
        <is>
          <t>Class / Division</t>
        </is>
      </c>
      <c r="D41" s="949" t="inlineStr">
        <is>
          <t>Date of Disability</t>
        </is>
      </c>
      <c r="E41" s="932" t="inlineStr">
        <is>
          <t>Amount Paid</t>
        </is>
      </c>
      <c r="F41" s="888" t="n"/>
      <c r="G41" s="932" t="inlineStr">
        <is>
          <t>Reserve Amount</t>
        </is>
      </c>
      <c r="H41" s="888" t="n"/>
      <c r="I41" s="949" t="inlineStr">
        <is>
          <t>Life Waiver</t>
        </is>
      </c>
      <c r="J41" s="928" t="inlineStr">
        <is>
          <t>Status</t>
        </is>
      </c>
    </row>
    <row r="42" ht="14.25" customHeight="1" s="858">
      <c r="A42" s="953" t="n"/>
      <c r="B42" s="888" t="n"/>
      <c r="C42" s="461" t="n"/>
      <c r="D42" s="1204" t="n"/>
      <c r="E42" s="1187" t="n"/>
      <c r="F42" s="888" t="n"/>
      <c r="G42" s="1187" t="n"/>
      <c r="H42" s="888" t="n"/>
      <c r="I42" s="954" t="n"/>
      <c r="J42" s="480" t="n"/>
    </row>
    <row r="43" ht="14.25" customHeight="1" s="858">
      <c r="A43" s="959" t="inlineStr">
        <is>
          <t>Total Paid</t>
        </is>
      </c>
      <c r="B43" s="887" t="n"/>
      <c r="C43" s="887" t="n"/>
      <c r="D43" s="888" t="n"/>
      <c r="E43" s="1205">
        <f>SUM(E42:F42)</f>
        <v/>
      </c>
      <c r="F43" s="888" t="n"/>
      <c r="G43" s="1205">
        <f>SUM(G42:H42)</f>
        <v/>
      </c>
      <c r="H43" s="888" t="n"/>
    </row>
    <row r="44" ht="15" customHeight="1" s="858">
      <c r="A44" s="32" t="inlineStr">
        <is>
          <t>·         There have been no claims over the current reporting period.</t>
        </is>
      </c>
    </row>
    <row r="45" ht="3.75" customHeight="1" s="858">
      <c r="A45" s="236" t="n"/>
      <c r="B45" s="236" t="n"/>
      <c r="C45" s="236" t="n"/>
      <c r="D45" s="236" t="n"/>
      <c r="E45" s="1206" t="n"/>
      <c r="F45" s="1206" t="n"/>
      <c r="G45" s="1206" t="n"/>
    </row>
    <row r="46" ht="9.75" customHeight="1" s="858">
      <c r="A46" s="944" t="inlineStr">
        <is>
          <t>Please note that termination of the LTD claim and Life waiver at age 65 may not mean that benefits cease. The employment status, along with the actively at work provisions from your insurer will need to be reviewed.</t>
        </is>
      </c>
    </row>
    <row r="47" ht="15" customHeight="1" s="858"/>
    <row r="48" ht="3.75" customHeight="1" s="858">
      <c r="A48" s="236" t="n"/>
      <c r="B48" s="236" t="n"/>
      <c r="C48" s="236" t="n"/>
      <c r="D48" s="236" t="n"/>
      <c r="E48" s="1206" t="n"/>
      <c r="F48" s="1206" t="n"/>
      <c r="G48" s="1206" t="n"/>
    </row>
    <row r="49" ht="14" customHeight="1" s="858">
      <c r="E49" s="957" t="inlineStr">
        <is>
          <t>Requested 
Adjustment</t>
        </is>
      </c>
      <c r="F49" s="877" t="n"/>
      <c r="G49" s="949" t="inlineStr">
        <is>
          <t>Negotiated 
Adjustment</t>
        </is>
      </c>
      <c r="H49" s="877" t="n"/>
      <c r="I49" s="432" t="n"/>
      <c r="J49" s="432" t="n"/>
    </row>
    <row r="50" ht="14" customHeight="1" s="858">
      <c r="E50" s="943" t="n"/>
      <c r="F50" s="951" t="n"/>
      <c r="G50" s="950" t="n"/>
      <c r="H50" s="951" t="n"/>
      <c r="I50" s="432" t="n"/>
      <c r="J50" s="432" t="n"/>
    </row>
    <row r="51" ht="15.75" customHeight="1" s="858">
      <c r="C51" s="956" t="inlineStr">
        <is>
          <t>%</t>
        </is>
      </c>
      <c r="D51" s="888" t="n"/>
      <c r="E51" s="1207">
        <f>IF('Renewal Rates '!G33&gt;0, "+"&amp;TEXT('Renewal Rates '!$G33, "0.0%"), 'Renewal Rates '!G33)</f>
        <v/>
      </c>
      <c r="F51" s="888" t="n"/>
      <c r="G51" s="1208">
        <f>IF('Renewal Rates '!J33&gt;0, "+"&amp;TEXT('Renewal Rates '!$J33, "0.0%"), 'Renewal Rates '!J33)</f>
        <v/>
      </c>
      <c r="H51" s="888" t="n"/>
      <c r="I51" s="432" t="n"/>
      <c r="J51" s="432" t="n"/>
    </row>
    <row r="52" ht="15.75" customHeight="1" s="858">
      <c r="C52" s="955" t="inlineStr">
        <is>
          <t>Annual $</t>
        </is>
      </c>
      <c r="D52" s="888" t="n"/>
      <c r="E52" s="1209">
        <f>('Executive Summary'!D13-'Executive Summary'!C13)*12</f>
        <v/>
      </c>
      <c r="F52" s="888" t="n"/>
      <c r="G52" s="1210">
        <f>('Executive Summary'!F13-'Executive Summary'!C13)*12</f>
        <v/>
      </c>
      <c r="H52" s="888" t="n"/>
      <c r="I52" s="432" t="n"/>
      <c r="J52" s="432" t="n"/>
    </row>
    <row r="53" hidden="1" ht="15.75" customHeight="1" s="858">
      <c r="A53" s="968" t="n"/>
      <c r="C53" s="272" t="n"/>
      <c r="D53" s="272" t="n"/>
    </row>
    <row r="54" hidden="1" ht="24" customHeight="1" s="858">
      <c r="A54" s="969" t="n"/>
      <c r="C54" s="309" t="n"/>
      <c r="D54" s="309" t="n"/>
      <c r="E54" s="131" t="n"/>
      <c r="F54" s="131" t="n"/>
      <c r="G54" s="131" t="n"/>
      <c r="H54" s="131" t="n"/>
      <c r="I54" s="131" t="n"/>
      <c r="J54" s="128" t="n"/>
    </row>
    <row r="55" hidden="1" ht="15.75" customHeight="1" s="858">
      <c r="A55" s="992" t="n"/>
      <c r="C55" s="310" t="n"/>
      <c r="D55" s="310" t="n"/>
      <c r="E55" s="992" t="n"/>
      <c r="F55" s="992" t="n"/>
      <c r="G55" s="992" t="n"/>
      <c r="H55" s="992" t="n"/>
      <c r="I55" s="992" t="n"/>
      <c r="J55" s="132" t="n"/>
    </row>
    <row r="56" hidden="1" ht="24" customHeight="1" s="858">
      <c r="A56" s="993" t="n"/>
      <c r="C56" s="311" t="n"/>
      <c r="D56" s="311" t="n"/>
      <c r="E56" s="129" t="n"/>
      <c r="F56" s="129" t="n"/>
      <c r="G56" s="129" t="n"/>
      <c r="H56" s="129" t="n"/>
      <c r="I56" s="129" t="n"/>
      <c r="J56" s="126" t="n"/>
    </row>
    <row r="57" hidden="1" s="858">
      <c r="A57" s="991" t="n"/>
      <c r="C57" s="930" t="n"/>
      <c r="D57" s="1211" t="n"/>
      <c r="E57" s="1212" t="n"/>
      <c r="F57" s="1212" t="n"/>
      <c r="G57" s="1212" t="n"/>
      <c r="H57" s="1212" t="n"/>
      <c r="I57" s="1213" t="n"/>
      <c r="J57" s="127" t="n"/>
    </row>
    <row r="58" hidden="1" ht="12" customHeight="1" s="858">
      <c r="A58" s="991" t="n"/>
      <c r="C58" s="930" t="n"/>
      <c r="D58" s="1211" t="n"/>
      <c r="E58" s="1212" t="n"/>
      <c r="F58" s="1212" t="n"/>
      <c r="G58" s="1212" t="n"/>
      <c r="H58" s="1212" t="n"/>
      <c r="I58" s="1213" t="n"/>
      <c r="J58" s="127" t="n"/>
    </row>
    <row r="59" hidden="1" s="858">
      <c r="C59" s="272" t="n"/>
      <c r="D59" s="272" t="n"/>
    </row>
    <row r="60" hidden="1" s="858">
      <c r="C60" s="272" t="n"/>
      <c r="D60" s="272" t="n"/>
    </row>
    <row r="61" hidden="1" s="858">
      <c r="C61" s="272" t="n"/>
      <c r="D61" s="272" t="n"/>
    </row>
    <row r="62" hidden="1" s="858">
      <c r="C62" s="272" t="n"/>
      <c r="D62" s="272" t="n"/>
    </row>
    <row r="63" hidden="1" s="858">
      <c r="C63" s="272" t="n"/>
      <c r="D63" s="272" t="n"/>
    </row>
    <row r="64" hidden="1" s="858">
      <c r="C64" s="272" t="n"/>
      <c r="D64" s="272" t="n"/>
    </row>
    <row r="65" hidden="1" s="858">
      <c r="C65" s="272" t="n"/>
      <c r="D65" s="272" t="n"/>
    </row>
    <row r="66" hidden="1" s="858">
      <c r="C66" s="272" t="n"/>
      <c r="D66" s="272" t="n"/>
    </row>
    <row r="67" hidden="1" s="858">
      <c r="C67" s="272" t="n"/>
      <c r="D67" s="272" t="n"/>
    </row>
    <row r="68" hidden="1" s="858">
      <c r="C68" s="272" t="n"/>
      <c r="D68" s="272" t="n"/>
    </row>
    <row r="69" hidden="1" s="858">
      <c r="C69" s="272" t="n"/>
      <c r="D69" s="272" t="n"/>
    </row>
    <row r="70" hidden="1" s="858">
      <c r="C70" s="272" t="n"/>
      <c r="D70" s="272" t="n"/>
    </row>
    <row r="71" hidden="1" s="858">
      <c r="C71" s="272" t="n"/>
      <c r="D71" s="272" t="n"/>
    </row>
    <row r="72" hidden="1" s="858">
      <c r="C72" s="272" t="n"/>
      <c r="D72" s="272" t="n"/>
    </row>
    <row r="73" hidden="1" s="858">
      <c r="C73" s="272" t="n"/>
      <c r="D73" s="272" t="n"/>
    </row>
    <row r="74" hidden="1" s="858">
      <c r="C74" s="272" t="n"/>
      <c r="D74" s="272" t="n"/>
    </row>
    <row r="75" hidden="1" s="858">
      <c r="C75" s="272" t="n"/>
      <c r="D75" s="272" t="n"/>
    </row>
    <row r="76" hidden="1" s="858">
      <c r="C76" s="272" t="n"/>
      <c r="D76" s="272" t="n"/>
    </row>
    <row r="77" hidden="1" s="858">
      <c r="C77" s="272" t="n"/>
      <c r="D77" s="272" t="n"/>
    </row>
    <row r="78" hidden="1" s="858">
      <c r="C78" s="272" t="n"/>
      <c r="D78" s="272" t="n"/>
    </row>
    <row r="79" hidden="1" s="858">
      <c r="C79" s="272" t="n"/>
      <c r="D79" s="272" t="n"/>
    </row>
    <row r="80" hidden="1" s="858">
      <c r="C80" s="272" t="n"/>
      <c r="D80" s="272" t="n"/>
    </row>
    <row r="81" hidden="1" s="858">
      <c r="C81" s="272" t="n"/>
      <c r="D81" s="272" t="n"/>
    </row>
    <row r="82" hidden="1" s="858">
      <c r="C82" s="272" t="n"/>
      <c r="D82" s="272" t="n"/>
    </row>
  </sheetData>
  <mergeCells count="49">
    <mergeCell ref="A27:E27"/>
    <mergeCell ref="Q9:R9"/>
    <mergeCell ref="T9:U9"/>
    <mergeCell ref="Y10:Z10"/>
    <mergeCell ref="S27:U27"/>
    <mergeCell ref="B26:E26"/>
    <mergeCell ref="F26:I26"/>
    <mergeCell ref="C52:D52"/>
    <mergeCell ref="E52:F52"/>
    <mergeCell ref="G52:H52"/>
    <mergeCell ref="A43:D43"/>
    <mergeCell ref="E43:F43"/>
    <mergeCell ref="E49:F50"/>
    <mergeCell ref="G49:H50"/>
    <mergeCell ref="C51:D51"/>
    <mergeCell ref="E51:F51"/>
    <mergeCell ref="G51:H51"/>
    <mergeCell ref="G43:H43"/>
    <mergeCell ref="A46:J47"/>
    <mergeCell ref="E41:F41"/>
    <mergeCell ref="A42:B42"/>
    <mergeCell ref="E42:F42"/>
    <mergeCell ref="G41:H41"/>
    <mergeCell ref="G42:H42"/>
    <mergeCell ref="A41:B41"/>
    <mergeCell ref="A57:B57"/>
    <mergeCell ref="A58:B58"/>
    <mergeCell ref="A4:J5"/>
    <mergeCell ref="A53:B53"/>
    <mergeCell ref="A54:B54"/>
    <mergeCell ref="A55:B55"/>
    <mergeCell ref="A56:B56"/>
    <mergeCell ref="A23:J23"/>
    <mergeCell ref="B24:E24"/>
    <mergeCell ref="F24:I24"/>
    <mergeCell ref="B25:E25"/>
    <mergeCell ref="F25:I25"/>
    <mergeCell ref="F27:I27"/>
    <mergeCell ref="A6:J7"/>
    <mergeCell ref="J9:J11"/>
    <mergeCell ref="A40:B40"/>
    <mergeCell ref="A2:J3"/>
    <mergeCell ref="B9:E9"/>
    <mergeCell ref="F9:I9"/>
    <mergeCell ref="B10:C10"/>
    <mergeCell ref="D10:E10"/>
    <mergeCell ref="F10:G10"/>
    <mergeCell ref="H10:I10"/>
    <mergeCell ref="A9:A11"/>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21.xml><?xml version="1.0" encoding="utf-8"?>
<worksheet xmlns="http://schemas.openxmlformats.org/spreadsheetml/2006/main">
  <sheetPr codeName="Sheet67">
    <tabColor rgb="FF7030A0"/>
    <outlinePr summaryBelow="1" summaryRight="1"/>
    <pageSetUpPr/>
  </sheetPr>
  <dimension ref="A2:J37"/>
  <sheetViews>
    <sheetView showGridLines="0" view="pageLayout" zoomScaleNormal="100" workbookViewId="0">
      <selection activeCell="D4" sqref="D4"/>
    </sheetView>
  </sheetViews>
  <sheetFormatPr baseColWidth="10" defaultColWidth="9.1640625" defaultRowHeight="15"/>
  <cols>
    <col width="37.6640625" customWidth="1" style="858" min="1" max="1"/>
    <col width="14.6640625" customWidth="1" style="858" min="2" max="5"/>
    <col width="9.1640625" bestFit="1" customWidth="1" style="858" min="6" max="6"/>
    <col width="7.5" customWidth="1" style="858" min="7" max="7"/>
  </cols>
  <sheetData>
    <row r="1" ht="24.75" customHeight="1" s="858"/>
    <row r="2" ht="23.25" customFormat="1" customHeight="1" s="861">
      <c r="A2" s="1069" t="inlineStr">
        <is>
          <t>Long Term Disability</t>
        </is>
      </c>
      <c r="B2" s="1069" t="n"/>
      <c r="C2" s="1069" t="n"/>
      <c r="D2" s="1069" t="n"/>
      <c r="E2" s="1069" t="n"/>
      <c r="F2" s="1069" t="n"/>
      <c r="G2" s="1069" t="n"/>
      <c r="H2" s="1069" t="n"/>
      <c r="I2" s="1069" t="n"/>
      <c r="J2" s="1069" t="n"/>
    </row>
    <row r="3" ht="7.5" customFormat="1" customHeight="1" s="861">
      <c r="A3" s="1069" t="n"/>
      <c r="B3" s="1069" t="n"/>
      <c r="C3" s="1069" t="n"/>
      <c r="D3" s="1069" t="n"/>
      <c r="E3" s="1069" t="n"/>
      <c r="F3" s="1069" t="n"/>
      <c r="G3" s="1069" t="n"/>
      <c r="H3" s="1069" t="n"/>
      <c r="I3" s="1069" t="n"/>
      <c r="J3" s="1069" t="n"/>
    </row>
    <row r="4" ht="15" customFormat="1" customHeight="1" s="861"/>
    <row r="5" ht="15" customFormat="1" customHeight="1" s="861">
      <c r="A5" s="178" t="inlineStr">
        <is>
          <t>Provided below is a summary of your claims experience.</t>
        </is>
      </c>
      <c r="B5" s="7" t="n"/>
      <c r="C5" s="7" t="n"/>
      <c r="D5" s="7" t="n"/>
      <c r="E5" s="7" t="n"/>
      <c r="F5" s="7" t="n"/>
    </row>
    <row r="6">
      <c r="A6" s="1041" t="n"/>
      <c r="B6" s="1041" t="n"/>
      <c r="C6" s="1041" t="n"/>
      <c r="D6" s="1041" t="n"/>
      <c r="E6" s="1041" t="n"/>
      <c r="F6" s="1041" t="n"/>
    </row>
    <row r="7">
      <c r="A7" s="495" t="inlineStr">
        <is>
          <t>Period</t>
        </is>
      </c>
      <c r="B7" s="949" t="inlineStr">
        <is>
          <t>Paid Premiums</t>
        </is>
      </c>
      <c r="C7" s="975" t="inlineStr">
        <is>
          <t>Paid Claims</t>
        </is>
      </c>
      <c r="D7" s="975" t="inlineStr">
        <is>
          <t>Incurred Claims</t>
        </is>
      </c>
      <c r="E7" s="928" t="inlineStr">
        <is>
          <t>Loss Ratio</t>
        </is>
      </c>
      <c r="F7" s="1041" t="n"/>
    </row>
    <row r="8">
      <c r="A8" s="456">
        <f>EP_Current</f>
        <v/>
      </c>
      <c r="B8" s="1194">
        <f>'Experience Summary'!D14</f>
        <v/>
      </c>
      <c r="C8" s="1194">
        <f>'Experience Summary'!E14</f>
        <v/>
      </c>
      <c r="D8" s="1194" t="n">
        <v>0</v>
      </c>
      <c r="E8" s="1149">
        <f>D8/B8</f>
        <v/>
      </c>
      <c r="F8" s="1041" t="n"/>
    </row>
    <row r="9" ht="15" customHeight="1" s="858">
      <c r="A9" s="456">
        <f>EP_P1</f>
        <v/>
      </c>
      <c r="B9" s="1194" t="n">
        <v>0</v>
      </c>
      <c r="C9" s="1194" t="n">
        <v>0</v>
      </c>
      <c r="D9" s="1194" t="n">
        <v>0</v>
      </c>
      <c r="E9" s="1149">
        <f>D9/B9</f>
        <v/>
      </c>
      <c r="F9" s="1041" t="n"/>
    </row>
    <row r="10" ht="15" customHeight="1" s="858">
      <c r="A10" s="894">
        <f>EP_P2</f>
        <v/>
      </c>
      <c r="B10" s="1214" t="n">
        <v>0</v>
      </c>
      <c r="C10" s="1214" t="n">
        <v>0</v>
      </c>
      <c r="D10" s="1214" t="n">
        <v>0</v>
      </c>
      <c r="E10" s="1215">
        <f>D10/B10</f>
        <v/>
      </c>
      <c r="F10" s="1041" t="n"/>
    </row>
    <row r="11" ht="15" customHeight="1" s="858">
      <c r="A11" s="894">
        <f>EP_P3</f>
        <v/>
      </c>
      <c r="B11" s="1214" t="n">
        <v>0</v>
      </c>
      <c r="C11" s="1214" t="n">
        <v>0</v>
      </c>
      <c r="D11" s="1214" t="n">
        <v>0</v>
      </c>
      <c r="E11" s="1215">
        <f>D11/B11</f>
        <v/>
      </c>
      <c r="F11" s="1041" t="n"/>
    </row>
    <row r="12" ht="15" customHeight="1" s="858">
      <c r="A12" s="894">
        <f>EP_P4</f>
        <v/>
      </c>
      <c r="B12" s="1214" t="n">
        <v>0</v>
      </c>
      <c r="C12" s="1214" t="n">
        <v>0</v>
      </c>
      <c r="D12" s="1214" t="n">
        <v>0</v>
      </c>
      <c r="E12" s="1215">
        <f>D12/B12</f>
        <v/>
      </c>
      <c r="F12" s="1041" t="n"/>
    </row>
    <row r="13" ht="15" customFormat="1" customHeight="1" s="158">
      <c r="A13" s="895" t="inlineStr">
        <is>
          <t>Total</t>
        </is>
      </c>
      <c r="B13" s="1196">
        <f>SUM(B8:B12)</f>
        <v/>
      </c>
      <c r="C13" s="1196">
        <f>SUM(C8:C12)</f>
        <v/>
      </c>
      <c r="D13" s="1196">
        <f>SUM(D8:D12)</f>
        <v/>
      </c>
      <c r="E13" s="1197">
        <f>D13/B13</f>
        <v/>
      </c>
      <c r="F13" s="154" t="n"/>
    </row>
    <row r="14">
      <c r="A14" s="7" t="n"/>
      <c r="F14" s="1041" t="n"/>
    </row>
    <row r="15">
      <c r="A15" s="432" t="n"/>
    </row>
    <row r="16">
      <c r="A16" s="459" t="inlineStr">
        <is>
          <t>Credibility</t>
        </is>
      </c>
      <c r="B16" s="1198" t="n">
        <v>0</v>
      </c>
      <c r="C16" s="888" t="n"/>
      <c r="D16" s="62" t="n"/>
    </row>
    <row r="17" hidden="1" s="858">
      <c r="A17" s="459" t="inlineStr">
        <is>
          <t>Change in Demographics</t>
        </is>
      </c>
      <c r="B17" s="1198">
        <f>'Long Term Disability'!V27</f>
        <v/>
      </c>
      <c r="C17" s="888" t="n"/>
      <c r="D17" s="62" t="n"/>
    </row>
    <row r="18">
      <c r="A18" s="294" t="inlineStr">
        <is>
          <t>Target Loss Ratio</t>
        </is>
      </c>
      <c r="B18" s="1198" t="n">
        <v>0</v>
      </c>
      <c r="C18" s="888" t="n"/>
      <c r="D18" s="62" t="n"/>
    </row>
    <row r="19">
      <c r="A19" s="432" t="n"/>
    </row>
    <row r="20">
      <c r="A20" s="13" t="n"/>
      <c r="B20" s="13" t="n"/>
      <c r="C20" s="992" t="n"/>
      <c r="D20" s="992" t="n"/>
      <c r="E20" s="992" t="n"/>
      <c r="F20" s="992" t="n"/>
      <c r="G20" s="432" t="n"/>
    </row>
    <row r="21">
      <c r="C21" s="12" t="n"/>
      <c r="D21" s="12" t="n"/>
      <c r="E21" s="992" t="n"/>
      <c r="F21" s="992" t="n"/>
    </row>
    <row r="22">
      <c r="C22" s="12" t="n"/>
      <c r="D22" s="12" t="n"/>
      <c r="E22" s="992" t="n"/>
      <c r="F22" s="992" t="n"/>
    </row>
    <row r="23">
      <c r="A23" s="992" t="n"/>
      <c r="C23" s="12" t="n"/>
      <c r="D23" s="12" t="n"/>
      <c r="E23" s="992" t="n"/>
      <c r="F23" s="992" t="n"/>
    </row>
    <row r="24">
      <c r="A24" s="992" t="n"/>
      <c r="B24" s="992" t="n"/>
      <c r="C24" s="12" t="n"/>
      <c r="D24" s="12" t="n"/>
      <c r="E24" s="992" t="n"/>
      <c r="F24" s="992" t="n"/>
    </row>
    <row r="25">
      <c r="A25" s="992" t="n"/>
      <c r="B25" s="992" t="n"/>
      <c r="C25" s="12" t="n"/>
      <c r="D25" s="12" t="n"/>
      <c r="E25" s="992" t="n"/>
      <c r="F25" s="992" t="n"/>
    </row>
    <row r="26">
      <c r="A26" s="992" t="n"/>
      <c r="B26" s="992" t="n"/>
      <c r="C26" s="12" t="n"/>
      <c r="D26" s="12" t="n"/>
      <c r="E26" s="992" t="n"/>
      <c r="F26" s="992" t="n"/>
    </row>
    <row r="27">
      <c r="A27" s="992" t="n"/>
      <c r="B27" s="992" t="n"/>
      <c r="C27" s="12" t="n"/>
      <c r="D27" s="12" t="n"/>
      <c r="E27" s="992" t="n"/>
      <c r="F27" s="992" t="n"/>
    </row>
    <row r="28">
      <c r="A28" s="992" t="n"/>
      <c r="B28" s="992" t="n"/>
      <c r="C28" s="12" t="n"/>
      <c r="D28" s="12" t="n"/>
      <c r="E28" s="992" t="n"/>
      <c r="F28" s="992" t="n"/>
    </row>
    <row r="29">
      <c r="A29" s="992" t="n"/>
      <c r="B29" s="992" t="n"/>
      <c r="C29" s="12" t="n"/>
      <c r="D29" s="12" t="n"/>
      <c r="E29" s="992" t="n"/>
      <c r="F29" s="992" t="n"/>
    </row>
    <row r="30">
      <c r="A30" s="992" t="n"/>
      <c r="B30" s="992" t="n"/>
      <c r="C30" s="12" t="n"/>
      <c r="D30" s="12" t="n"/>
      <c r="E30" s="992" t="n"/>
      <c r="F30" s="992" t="n"/>
    </row>
    <row r="31">
      <c r="A31" s="992" t="n"/>
      <c r="B31" s="992" t="n"/>
      <c r="C31" s="12" t="n"/>
      <c r="D31" s="12" t="n"/>
      <c r="E31" s="992" t="n"/>
      <c r="F31" s="992" t="n"/>
    </row>
    <row r="32">
      <c r="A32" s="992" t="n"/>
      <c r="B32" s="992" t="n"/>
      <c r="C32" s="12" t="n"/>
      <c r="D32" s="12" t="n"/>
      <c r="E32" s="992" t="n"/>
      <c r="F32" s="992" t="n"/>
    </row>
    <row r="33">
      <c r="A33" s="992" t="n"/>
      <c r="B33" s="992" t="n"/>
      <c r="C33" s="12" t="n"/>
      <c r="D33" s="12" t="n"/>
      <c r="E33" s="992" t="n"/>
      <c r="F33" s="992" t="n"/>
    </row>
    <row r="34">
      <c r="A34" s="992" t="n"/>
      <c r="B34" s="992" t="n"/>
      <c r="C34" s="12" t="n"/>
      <c r="D34" s="12" t="n"/>
      <c r="E34" s="992" t="n"/>
      <c r="F34" s="992" t="n"/>
    </row>
    <row r="35">
      <c r="A35" s="992" t="n"/>
      <c r="B35" s="992" t="n"/>
      <c r="C35" s="12" t="n"/>
      <c r="D35" s="12" t="n"/>
      <c r="E35" s="992" t="n"/>
      <c r="F35" s="992" t="n"/>
    </row>
    <row r="36">
      <c r="A36" s="992" t="n"/>
      <c r="B36" s="992" t="n"/>
      <c r="C36" s="12" t="n"/>
      <c r="D36" s="12" t="n"/>
      <c r="E36" s="992" t="n"/>
      <c r="F36" s="992" t="n"/>
    </row>
    <row r="37">
      <c r="A37" s="250" t="n"/>
      <c r="B37" s="250" t="n"/>
      <c r="C37" s="250" t="n"/>
      <c r="D37" s="250" t="n"/>
      <c r="E37" s="250" t="n"/>
      <c r="F37" s="250" t="n"/>
    </row>
  </sheetData>
  <mergeCells count="3">
    <mergeCell ref="B16:C16"/>
    <mergeCell ref="B18:C18"/>
    <mergeCell ref="B17:C17"/>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22.xml><?xml version="1.0" encoding="utf-8"?>
<worksheet xmlns="http://schemas.openxmlformats.org/spreadsheetml/2006/main">
  <sheetPr codeName="Sheet16">
    <tabColor rgb="FFFF0000"/>
    <outlinePr summaryBelow="1" summaryRight="1"/>
    <pageSetUpPr/>
  </sheetPr>
  <dimension ref="A2:J46"/>
  <sheetViews>
    <sheetView showGridLines="0" view="pageLayout" topLeftCell="A4" zoomScaleNormal="100" workbookViewId="0">
      <selection activeCell="H10" sqref="H10"/>
    </sheetView>
  </sheetViews>
  <sheetFormatPr baseColWidth="10" defaultColWidth="9.1640625" defaultRowHeight="15"/>
  <cols>
    <col width="26.33203125" customWidth="1" style="858" min="1" max="1"/>
    <col width="13.6640625" customWidth="1" style="858" min="2" max="2"/>
    <col width="13.5" customWidth="1" style="858" min="3" max="4"/>
    <col width="14.1640625" customWidth="1" style="858" min="5" max="5"/>
    <col width="9" customWidth="1" style="858" min="6" max="6"/>
    <col width="6.33203125" customWidth="1" style="858" min="7" max="7"/>
  </cols>
  <sheetData>
    <row r="1" ht="24.75" customHeight="1" s="858"/>
    <row r="2">
      <c r="A2" s="862" t="inlineStr">
        <is>
          <t>Experience Rated Benefits</t>
        </is>
      </c>
    </row>
    <row r="3"/>
    <row r="4" ht="8.25" customHeight="1" s="858"/>
    <row r="5" ht="15" customFormat="1" customHeight="1" s="861">
      <c r="A5" s="302" t="inlineStr">
        <is>
          <t>Short Term Disability</t>
        </is>
      </c>
    </row>
    <row r="6" ht="3" customFormat="1" customHeight="1" s="861"/>
    <row r="7" ht="15" customFormat="1" customHeight="1" s="861">
      <c r="A7" s="879" t="inlineStr">
        <is>
          <t>Provided below is a summary of your claims experience and the carrier's renewal action.</t>
        </is>
      </c>
    </row>
    <row r="8" ht="15" customFormat="1" customHeight="1" s="861">
      <c r="A8" s="1041" t="n"/>
      <c r="B8" s="1041" t="n"/>
      <c r="C8" s="1041" t="n"/>
      <c r="D8" s="1041" t="n"/>
      <c r="E8" s="1041" t="n"/>
      <c r="F8" s="1041" t="n"/>
      <c r="G8" s="1041" t="n"/>
    </row>
    <row r="9" ht="26" customHeight="1" s="858">
      <c r="A9" s="495" t="inlineStr">
        <is>
          <t>Period</t>
        </is>
      </c>
      <c r="B9" s="949" t="inlineStr">
        <is>
          <t>Billed
Premiums</t>
        </is>
      </c>
      <c r="C9" s="949" t="inlineStr">
        <is>
          <t>Paid 
Claims</t>
        </is>
      </c>
      <c r="D9" s="949" t="inlineStr">
        <is>
          <t>Incurred 
Claims</t>
        </is>
      </c>
      <c r="E9" s="949" t="inlineStr">
        <is>
          <t>Loss Ratio</t>
        </is>
      </c>
      <c r="F9" s="928" t="inlineStr">
        <is>
          <t>Weighting</t>
        </is>
      </c>
    </row>
    <row r="10">
      <c r="A10" s="894">
        <f>EP_Current</f>
        <v/>
      </c>
      <c r="B10" s="1216">
        <f>'Experience Summary'!D19</f>
        <v/>
      </c>
      <c r="C10" s="1216" t="n">
        <v>0</v>
      </c>
      <c r="D10" s="1216">
        <f>'Experience Summary'!E19</f>
        <v/>
      </c>
      <c r="E10" s="1215">
        <f>D10/B10</f>
        <v/>
      </c>
      <c r="F10" s="454" t="n">
        <v>0</v>
      </c>
    </row>
    <row r="11">
      <c r="A11" s="894">
        <f>EP_P1</f>
        <v/>
      </c>
      <c r="B11" s="1216" t="n">
        <v>0</v>
      </c>
      <c r="C11" s="1216" t="n">
        <v>0</v>
      </c>
      <c r="D11" s="1216" t="n">
        <v>0</v>
      </c>
      <c r="E11" s="1215">
        <f>D11/B11</f>
        <v/>
      </c>
      <c r="F11" s="454" t="n">
        <v>0</v>
      </c>
      <c r="J11" s="488" t="n"/>
    </row>
    <row r="12" ht="15" customHeight="1" s="858">
      <c r="A12" s="894">
        <f>EP_P2</f>
        <v/>
      </c>
      <c r="B12" s="1216" t="n">
        <v>0</v>
      </c>
      <c r="C12" s="1216" t="n">
        <v>0</v>
      </c>
      <c r="D12" s="1216" t="n">
        <v>0</v>
      </c>
      <c r="E12" s="1215">
        <f>D12/B12</f>
        <v/>
      </c>
      <c r="F12" s="454" t="n">
        <v>0</v>
      </c>
      <c r="J12" s="489" t="n"/>
    </row>
    <row r="13" ht="15" customHeight="1" s="858">
      <c r="A13" s="432" t="n"/>
    </row>
    <row r="14">
      <c r="A14" s="459" t="inlineStr">
        <is>
          <t>IBNR Basis</t>
        </is>
      </c>
      <c r="B14" s="1217" t="inlineStr">
        <is>
          <t>x% of premium or claims</t>
        </is>
      </c>
      <c r="C14" s="888" t="n"/>
      <c r="E14" s="62" t="n"/>
    </row>
    <row r="15">
      <c r="A15" s="459" t="inlineStr">
        <is>
          <t>Credibility</t>
        </is>
      </c>
      <c r="B15" s="1198" t="n">
        <v>0</v>
      </c>
      <c r="C15" s="888" t="n"/>
      <c r="E15" s="62" t="n"/>
    </row>
    <row r="16">
      <c r="A16" s="459" t="inlineStr">
        <is>
          <t>Carrier`s Annual Trend</t>
        </is>
      </c>
      <c r="B16" s="1198" t="n">
        <v>0</v>
      </c>
      <c r="C16" s="888" t="n"/>
      <c r="E16" s="62" t="n"/>
    </row>
    <row r="17">
      <c r="A17" s="294" t="inlineStr">
        <is>
          <t>Target Loss Ratio</t>
        </is>
      </c>
      <c r="B17" s="1198">
        <f>'Experience Summary'!D44</f>
        <v/>
      </c>
      <c r="C17" s="888" t="n"/>
      <c r="E17" s="62" t="n"/>
    </row>
    <row r="18">
      <c r="A18" s="432" t="n"/>
    </row>
    <row r="19">
      <c r="A19" s="1007" t="inlineStr">
        <is>
          <t>STD Claims</t>
        </is>
      </c>
      <c r="B19" s="900" t="n"/>
      <c r="C19" s="901" t="n"/>
      <c r="D19" s="177" t="n"/>
      <c r="E19" s="177" t="n"/>
      <c r="F19" s="177" t="n"/>
      <c r="G19" s="177" t="n"/>
    </row>
    <row r="20">
      <c r="A20" s="541" t="inlineStr">
        <is>
          <t>Name</t>
        </is>
      </c>
      <c r="B20" s="542" t="inlineStr">
        <is>
          <t>Class / Division</t>
        </is>
      </c>
      <c r="C20" s="542" t="inlineStr">
        <is>
          <t>Date of Disability</t>
        </is>
      </c>
      <c r="D20" s="975" t="inlineStr">
        <is>
          <t>Amount Paid</t>
        </is>
      </c>
      <c r="E20" s="928" t="inlineStr">
        <is>
          <t>Status</t>
        </is>
      </c>
      <c r="F20" s="888" t="n"/>
      <c r="G20" s="177" t="n"/>
    </row>
    <row r="21">
      <c r="A21" s="461" t="n"/>
      <c r="B21" s="481" t="n"/>
      <c r="C21" s="1218" t="n"/>
      <c r="D21" s="1200" t="n"/>
      <c r="E21" s="980" t="n"/>
      <c r="F21" s="888" t="n"/>
      <c r="G21" s="177" t="n"/>
    </row>
    <row r="22">
      <c r="A22" s="461" t="n"/>
      <c r="B22" s="481" t="n"/>
      <c r="C22" s="1218" t="n"/>
      <c r="D22" s="1200" t="n"/>
      <c r="E22" s="980" t="n"/>
      <c r="F22" s="888" t="n"/>
      <c r="G22" s="177" t="n"/>
    </row>
    <row r="23" ht="15" customHeight="1" s="858">
      <c r="A23" s="461" t="n"/>
      <c r="B23" s="481" t="n"/>
      <c r="C23" s="1218" t="n"/>
      <c r="D23" s="1200" t="n"/>
      <c r="E23" s="980" t="n"/>
      <c r="F23" s="888" t="n"/>
      <c r="G23" s="177" t="n"/>
    </row>
    <row r="24">
      <c r="A24" s="1006" t="inlineStr">
        <is>
          <t>Total Paid</t>
        </is>
      </c>
      <c r="B24" s="887" t="n"/>
      <c r="C24" s="888" t="n"/>
      <c r="D24" s="1219">
        <f>SUM(D21:D23)</f>
        <v/>
      </c>
      <c r="E24" s="177" t="n"/>
      <c r="F24" s="1004" t="n"/>
      <c r="G24" s="1005" t="n"/>
    </row>
    <row r="25">
      <c r="A25" s="13" t="n"/>
      <c r="B25" s="13" t="n"/>
      <c r="C25" s="13" t="n"/>
      <c r="D25" s="992" t="n"/>
      <c r="E25" s="992" t="n"/>
      <c r="F25" s="992" t="n"/>
      <c r="G25" s="992" t="n"/>
    </row>
    <row r="26">
      <c r="E26" s="1003" t="inlineStr">
        <is>
          <t>Requested 
Adjustment</t>
        </is>
      </c>
      <c r="F26" s="932" t="inlineStr">
        <is>
          <t>Negotiated 
Adjustment</t>
        </is>
      </c>
      <c r="G26" s="901" t="n"/>
    </row>
    <row r="27">
      <c r="E27" s="943" t="n"/>
      <c r="F27" s="950" t="n"/>
      <c r="G27" s="966" t="n"/>
    </row>
    <row r="28">
      <c r="D28" s="482" t="inlineStr">
        <is>
          <t>%</t>
        </is>
      </c>
      <c r="E28" s="1202">
        <f>IF('Renewal Rates '!G49&gt;0, "+"&amp;TEXT('Renewal Rates '!$G49, "0.0%"), 'Renewal Rates '!G49)</f>
        <v/>
      </c>
      <c r="F28" s="1202">
        <f>IF('Renewal Rates '!J49&gt;0, "+"&amp;TEXT('Renewal Rates '!$J49, "0.0%"), 'Renewal Rates '!J49)</f>
        <v/>
      </c>
      <c r="G28" s="888" t="n"/>
    </row>
    <row r="29">
      <c r="D29" s="952" t="inlineStr">
        <is>
          <t>Annual $</t>
        </is>
      </c>
      <c r="E29" s="1192">
        <f>('Executive Summary'!D15-'Executive Summary'!C15)*12</f>
        <v/>
      </c>
      <c r="F29" s="1192">
        <f>('Executive Summary'!F15-'Executive Summary'!C15)*12</f>
        <v/>
      </c>
      <c r="G29" s="888" t="n"/>
    </row>
    <row r="30">
      <c r="D30" s="12" t="n"/>
      <c r="E30" s="12" t="n"/>
      <c r="F30" s="992" t="n"/>
      <c r="G30" s="992" t="n"/>
    </row>
    <row r="31">
      <c r="D31" s="12" t="n"/>
      <c r="E31" s="12" t="n"/>
      <c r="F31" s="992" t="n"/>
      <c r="G31" s="992" t="n"/>
    </row>
    <row r="32">
      <c r="A32" s="992" t="n"/>
      <c r="D32" s="12" t="n"/>
      <c r="E32" s="12" t="n"/>
      <c r="F32" s="992" t="n"/>
      <c r="G32" s="992" t="n"/>
    </row>
    <row r="33">
      <c r="A33" s="992" t="n"/>
      <c r="B33" s="992" t="n"/>
      <c r="C33" s="992" t="n"/>
      <c r="D33" s="12" t="n"/>
      <c r="E33" s="12" t="n"/>
      <c r="F33" s="992" t="n"/>
      <c r="G33" s="992" t="n"/>
    </row>
    <row r="34">
      <c r="A34" s="992" t="n"/>
      <c r="B34" s="992" t="n"/>
      <c r="C34" s="992" t="n"/>
      <c r="D34" s="12" t="n"/>
      <c r="E34" s="12" t="n"/>
      <c r="F34" s="992" t="n"/>
      <c r="G34" s="992" t="n"/>
    </row>
    <row r="35">
      <c r="A35" s="992" t="n"/>
      <c r="B35" s="992" t="n"/>
      <c r="C35" s="992" t="n"/>
      <c r="D35" s="12" t="n"/>
      <c r="E35" s="12" t="n"/>
      <c r="F35" s="992" t="n"/>
      <c r="G35" s="992" t="n"/>
    </row>
    <row r="36">
      <c r="A36" s="992" t="n"/>
      <c r="B36" s="992" t="n"/>
      <c r="C36" s="992" t="n"/>
      <c r="D36" s="12" t="n"/>
      <c r="E36" s="12" t="n"/>
      <c r="F36" s="992" t="n"/>
      <c r="G36" s="992" t="n"/>
    </row>
    <row r="37">
      <c r="A37" s="992" t="n"/>
      <c r="B37" s="992" t="n"/>
      <c r="C37" s="992" t="n"/>
      <c r="D37" s="12" t="n"/>
      <c r="E37" s="12" t="n"/>
      <c r="F37" s="992" t="n"/>
      <c r="G37" s="992" t="n"/>
    </row>
    <row r="38">
      <c r="A38" s="992" t="n"/>
      <c r="B38" s="992" t="n"/>
      <c r="C38" s="992" t="n"/>
      <c r="D38" s="12" t="n"/>
      <c r="E38" s="12" t="n"/>
      <c r="F38" s="992" t="n"/>
      <c r="G38" s="992" t="n"/>
    </row>
    <row r="39">
      <c r="A39" s="992" t="n"/>
      <c r="B39" s="992" t="n"/>
      <c r="C39" s="992" t="n"/>
      <c r="D39" s="12" t="n"/>
      <c r="E39" s="12" t="n"/>
      <c r="F39" s="992" t="n"/>
      <c r="G39" s="992" t="n"/>
    </row>
    <row r="40">
      <c r="A40" s="992" t="n"/>
      <c r="B40" s="992" t="n"/>
      <c r="C40" s="992" t="n"/>
      <c r="D40" s="12" t="n"/>
      <c r="E40" s="12" t="n"/>
      <c r="F40" s="992" t="n"/>
      <c r="G40" s="992" t="n"/>
    </row>
    <row r="41">
      <c r="A41" s="992" t="n"/>
      <c r="B41" s="992" t="n"/>
      <c r="C41" s="992" t="n"/>
      <c r="D41" s="12" t="n"/>
      <c r="E41" s="12" t="n"/>
      <c r="F41" s="992" t="n"/>
      <c r="G41" s="992" t="n"/>
    </row>
    <row r="42">
      <c r="A42" s="992" t="n"/>
      <c r="B42" s="992" t="n"/>
      <c r="C42" s="992" t="n"/>
      <c r="D42" s="12" t="n"/>
      <c r="E42" s="12" t="n"/>
      <c r="F42" s="992" t="n"/>
      <c r="G42" s="992" t="n"/>
    </row>
    <row r="43">
      <c r="A43" s="992" t="n"/>
      <c r="B43" s="992" t="n"/>
      <c r="C43" s="992" t="n"/>
      <c r="D43" s="12" t="n"/>
      <c r="E43" s="12" t="n"/>
      <c r="F43" s="992" t="n"/>
      <c r="G43" s="992" t="n"/>
    </row>
    <row r="44">
      <c r="A44" s="992" t="n"/>
      <c r="B44" s="992" t="n"/>
      <c r="C44" s="992" t="n"/>
      <c r="D44" s="12" t="n"/>
      <c r="E44" s="12" t="n"/>
      <c r="F44" s="992" t="n"/>
      <c r="G44" s="992" t="n"/>
    </row>
    <row r="45">
      <c r="A45" s="992" t="n"/>
      <c r="B45" s="992" t="n"/>
      <c r="C45" s="992" t="n"/>
      <c r="D45" s="12" t="n"/>
      <c r="E45" s="12" t="n"/>
      <c r="F45" s="992" t="n"/>
      <c r="G45" s="992" t="n"/>
    </row>
    <row r="46">
      <c r="A46" s="250" t="n"/>
      <c r="B46" s="250" t="n"/>
      <c r="C46" s="250" t="n"/>
      <c r="D46" s="250" t="n"/>
      <c r="E46" s="250" t="n"/>
      <c r="F46" s="250" t="n"/>
      <c r="G46" s="250" t="n"/>
    </row>
  </sheetData>
  <mergeCells count="17">
    <mergeCell ref="A24:C24"/>
    <mergeCell ref="E20:F20"/>
    <mergeCell ref="A19:C19"/>
    <mergeCell ref="A2:D3"/>
    <mergeCell ref="B17:C17"/>
    <mergeCell ref="B16:C16"/>
    <mergeCell ref="B15:C15"/>
    <mergeCell ref="B14:C14"/>
    <mergeCell ref="E23:F23"/>
    <mergeCell ref="E22:F22"/>
    <mergeCell ref="E21:F21"/>
    <mergeCell ref="A7:G7"/>
    <mergeCell ref="F29:G29"/>
    <mergeCell ref="E26:E27"/>
    <mergeCell ref="F26:G27"/>
    <mergeCell ref="F28:G28"/>
    <mergeCell ref="F24:G24"/>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23.xml><?xml version="1.0" encoding="utf-8"?>
<worksheet xmlns="http://schemas.openxmlformats.org/spreadsheetml/2006/main">
  <sheetPr codeName="Sheet11">
    <tabColor rgb="FFFF0000"/>
    <outlinePr summaryBelow="1" summaryRight="1"/>
    <pageSetUpPr/>
  </sheetPr>
  <dimension ref="A2:K51"/>
  <sheetViews>
    <sheetView showGridLines="0" view="pageLayout" topLeftCell="A5" zoomScaleNormal="100" workbookViewId="0">
      <selection activeCell="H10" sqref="H10"/>
    </sheetView>
  </sheetViews>
  <sheetFormatPr baseColWidth="10" defaultColWidth="9.1640625" defaultRowHeight="15" outlineLevelRow="1"/>
  <cols>
    <col width="26.83203125" customWidth="1" style="858" min="1" max="1"/>
    <col width="13.1640625" customWidth="1" style="858" min="2" max="2"/>
    <col width="15.5" customWidth="1" style="858" min="3" max="3"/>
    <col width="13.33203125" customWidth="1" style="858" min="4" max="4"/>
    <col width="18" customWidth="1" style="858" min="5" max="5"/>
    <col width="8.83203125" bestFit="1" customWidth="1" style="858" min="6" max="6"/>
  </cols>
  <sheetData>
    <row r="1" ht="25.5" customHeight="1" s="858"/>
    <row r="2" ht="15" customFormat="1" customHeight="1" s="861">
      <c r="A2" s="892" t="inlineStr">
        <is>
          <t>Life and Disability Claims Report</t>
        </is>
      </c>
      <c r="D2" s="1113" t="n"/>
      <c r="E2" s="1113" t="n"/>
      <c r="F2" s="1113" t="n"/>
      <c r="G2" s="1113" t="n"/>
      <c r="H2" s="1113" t="n"/>
    </row>
    <row r="3" ht="8.25" customFormat="1" customHeight="1" s="861">
      <c r="D3" s="1113" t="n"/>
      <c r="E3" s="1113" t="n"/>
      <c r="F3" s="1113" t="n"/>
      <c r="G3" s="1113" t="n"/>
      <c r="H3" s="1113" t="n"/>
    </row>
    <row r="4" ht="10.5" customFormat="1" customHeight="1" s="861">
      <c r="A4" s="23" t="n"/>
      <c r="B4" s="23" t="n"/>
      <c r="C4" s="23" t="n"/>
      <c r="D4" s="1113" t="n"/>
      <c r="E4" s="1113" t="n"/>
      <c r="F4" s="1113" t="n"/>
      <c r="G4" s="1009" t="inlineStr">
        <is>
          <t>&lt;- If not enough space on pages related to a Benefit to show all claimants use this page &amp; adjust accordingly</t>
        </is>
      </c>
    </row>
    <row r="5" ht="19.5" customFormat="1" customHeight="1" s="861">
      <c r="A5" s="300" t="inlineStr">
        <is>
          <t>Basic Employee Life</t>
        </is>
      </c>
      <c r="B5" s="1113" t="n"/>
      <c r="C5" s="1113" t="n"/>
      <c r="D5" s="1113" t="n"/>
    </row>
    <row r="6" ht="15" customFormat="1" customHeight="1" s="861">
      <c r="A6" s="543" t="inlineStr">
        <is>
          <t>Life Claims</t>
        </is>
      </c>
      <c r="C6" s="301" t="n"/>
      <c r="D6" s="301" t="n"/>
      <c r="E6" s="301" t="n"/>
    </row>
    <row r="7" ht="15" customFormat="1" customHeight="1" s="861">
      <c r="A7" s="544" t="inlineStr">
        <is>
          <t>Name</t>
        </is>
      </c>
      <c r="B7" s="303" t="inlineStr">
        <is>
          <t>Class / Division</t>
        </is>
      </c>
      <c r="C7" s="303" t="inlineStr">
        <is>
          <t>Date of Death</t>
        </is>
      </c>
      <c r="D7" s="303" t="inlineStr">
        <is>
          <t>Amount Paid</t>
        </is>
      </c>
      <c r="E7" s="905" t="inlineStr">
        <is>
          <t>Life Reserve</t>
        </is>
      </c>
    </row>
    <row r="8" ht="15" customFormat="1" customHeight="1" s="861">
      <c r="A8" s="349" t="n"/>
      <c r="B8" s="504" t="n"/>
      <c r="C8" s="1220" t="n"/>
      <c r="D8" s="1214" t="n">
        <v>0</v>
      </c>
      <c r="E8" s="1221" t="n">
        <v>0</v>
      </c>
    </row>
    <row r="9">
      <c r="A9" s="349" t="n"/>
      <c r="B9" s="504" t="n"/>
      <c r="C9" s="1220" t="n"/>
      <c r="D9" s="1214" t="n">
        <v>0</v>
      </c>
      <c r="E9" s="1221" t="n">
        <v>0</v>
      </c>
    </row>
    <row r="10">
      <c r="A10" s="959" t="inlineStr">
        <is>
          <t>Total Paid</t>
        </is>
      </c>
      <c r="B10" s="887" t="n"/>
      <c r="C10" s="888" t="n"/>
      <c r="D10" s="1196">
        <f>SUM(D8:D9)</f>
        <v/>
      </c>
      <c r="E10" s="25" t="n"/>
    </row>
    <row r="11">
      <c r="E11" s="25" t="n"/>
    </row>
    <row r="12" hidden="1" outlineLevel="1" s="858">
      <c r="A12" s="8" t="inlineStr">
        <is>
          <t>·         There have been no claims over the current reporting period.</t>
        </is>
      </c>
      <c r="E12" s="25" t="n"/>
    </row>
    <row r="13" hidden="1" outlineLevel="1" ht="15" customHeight="1" s="858">
      <c r="A13" s="432" t="n"/>
      <c r="B13" s="432" t="n"/>
      <c r="C13" s="432" t="n"/>
      <c r="D13" s="860" t="n"/>
    </row>
    <row r="14" collapsed="1" ht="19.5" customHeight="1" s="858">
      <c r="A14" s="300" t="inlineStr">
        <is>
          <t>Accidental Death &amp; Dismemberment</t>
        </is>
      </c>
    </row>
    <row r="15">
      <c r="A15" s="543" t="inlineStr">
        <is>
          <t>AD&amp;D Claims</t>
        </is>
      </c>
      <c r="C15" s="301" t="n"/>
      <c r="D15" s="301" t="n"/>
    </row>
    <row r="16">
      <c r="A16" s="544" t="inlineStr">
        <is>
          <t>Name</t>
        </is>
      </c>
      <c r="B16" s="902" t="inlineStr">
        <is>
          <t>Class / Division</t>
        </is>
      </c>
      <c r="C16" s="902" t="inlineStr">
        <is>
          <t>Date of Loss/Death</t>
        </is>
      </c>
      <c r="D16" s="905" t="inlineStr">
        <is>
          <t>Amount Paid</t>
        </is>
      </c>
    </row>
    <row r="17">
      <c r="A17" s="349" t="n"/>
      <c r="B17" s="504" t="n"/>
      <c r="C17" s="1220" t="n"/>
      <c r="D17" s="1214" t="n">
        <v>0</v>
      </c>
    </row>
    <row r="18">
      <c r="A18" s="349" t="n"/>
      <c r="B18" s="504" t="n"/>
      <c r="C18" s="1220" t="n"/>
      <c r="D18" s="1214" t="n">
        <v>0</v>
      </c>
    </row>
    <row r="19">
      <c r="A19" s="959" t="inlineStr">
        <is>
          <t>Total Paid</t>
        </is>
      </c>
      <c r="B19" s="887" t="n"/>
      <c r="C19" s="888" t="n"/>
      <c r="D19" s="1196">
        <f>SUM(D17:D18)</f>
        <v/>
      </c>
      <c r="E19" s="25" t="n"/>
    </row>
    <row r="20">
      <c r="D20" s="1222" t="n"/>
      <c r="E20" s="25" t="n"/>
    </row>
    <row r="21" hidden="1" outlineLevel="1" s="858">
      <c r="A21" s="8" t="inlineStr">
        <is>
          <t>·         There have been no claims over the current reporting period.</t>
        </is>
      </c>
      <c r="D21" s="1222" t="n"/>
      <c r="E21" s="25" t="n"/>
    </row>
    <row r="22" hidden="1" outlineLevel="1" s="858"/>
    <row r="23" collapsed="1" ht="19.5" customHeight="1" s="858">
      <c r="A23" s="300" t="inlineStr">
        <is>
          <t>Dependent Life</t>
        </is>
      </c>
    </row>
    <row r="24">
      <c r="A24" s="543" t="inlineStr">
        <is>
          <t>Dependent Life Claims</t>
        </is>
      </c>
      <c r="C24" s="301" t="n"/>
      <c r="D24" s="301" t="n"/>
    </row>
    <row r="25">
      <c r="A25" s="544" t="inlineStr">
        <is>
          <t>Name</t>
        </is>
      </c>
      <c r="B25" s="303" t="inlineStr">
        <is>
          <t>Class / Division</t>
        </is>
      </c>
      <c r="C25" s="303" t="inlineStr">
        <is>
          <t>Date of Death</t>
        </is>
      </c>
      <c r="D25" s="905" t="inlineStr">
        <is>
          <t>Amount Paid</t>
        </is>
      </c>
    </row>
    <row r="26">
      <c r="A26" s="349" t="n"/>
      <c r="B26" s="504" t="n"/>
      <c r="C26" s="1220" t="n"/>
      <c r="D26" s="1214" t="n">
        <v>0</v>
      </c>
    </row>
    <row r="27">
      <c r="A27" s="349" t="n"/>
      <c r="B27" s="504" t="n"/>
      <c r="C27" s="1220" t="n"/>
      <c r="D27" s="1214" t="n">
        <v>0</v>
      </c>
    </row>
    <row r="28">
      <c r="A28" s="959" t="inlineStr">
        <is>
          <t>Total Paid</t>
        </is>
      </c>
      <c r="B28" s="887" t="n"/>
      <c r="C28" s="888" t="n"/>
      <c r="D28" s="1196">
        <f>SUM(D26:D27)</f>
        <v/>
      </c>
      <c r="E28" s="25" t="n"/>
    </row>
    <row r="29">
      <c r="D29" s="1222" t="n"/>
      <c r="E29" s="25" t="n"/>
    </row>
    <row r="30" hidden="1" outlineLevel="1" s="858">
      <c r="A30" s="8" t="inlineStr">
        <is>
          <t>·         There have been no claims over the current reporting period.</t>
        </is>
      </c>
      <c r="D30" s="1222" t="n"/>
      <c r="E30" s="25" t="n"/>
    </row>
    <row r="31" hidden="1" outlineLevel="1" s="858">
      <c r="C31" s="13" t="n"/>
    </row>
    <row r="32" collapsed="1" ht="20.25" customHeight="1" s="858">
      <c r="A32" s="300" t="inlineStr">
        <is>
          <t>Long Term Disability</t>
        </is>
      </c>
    </row>
    <row r="33">
      <c r="A33" s="543" t="inlineStr">
        <is>
          <t>LTD Claims</t>
        </is>
      </c>
      <c r="C33" s="301" t="n"/>
      <c r="D33" s="301" t="n"/>
      <c r="E33" s="301" t="n"/>
    </row>
    <row r="34">
      <c r="A34" s="544" t="inlineStr">
        <is>
          <t>Name</t>
        </is>
      </c>
      <c r="B34" s="902" t="inlineStr">
        <is>
          <t>Class / Division</t>
        </is>
      </c>
      <c r="C34" s="902" t="inlineStr">
        <is>
          <t>Date of Disability</t>
        </is>
      </c>
      <c r="D34" s="902" t="inlineStr">
        <is>
          <t>Amount Paid</t>
        </is>
      </c>
      <c r="E34" s="303" t="inlineStr">
        <is>
          <t>Reserve Amount</t>
        </is>
      </c>
      <c r="F34" s="905" t="inlineStr">
        <is>
          <t>Status</t>
        </is>
      </c>
    </row>
    <row r="35">
      <c r="A35" s="349" t="n"/>
      <c r="B35" s="504" t="n"/>
      <c r="C35" s="1220" t="n"/>
      <c r="D35" s="1214" t="n">
        <v>0</v>
      </c>
      <c r="E35" s="1214" t="n">
        <v>0</v>
      </c>
      <c r="F35" s="504" t="n"/>
    </row>
    <row r="36">
      <c r="A36" s="349" t="n"/>
      <c r="B36" s="504" t="n"/>
      <c r="C36" s="1220" t="n"/>
      <c r="D36" s="1214" t="n">
        <v>0</v>
      </c>
      <c r="E36" s="1214" t="n">
        <v>0</v>
      </c>
      <c r="F36" s="504" t="n"/>
    </row>
    <row r="37" ht="15.75" customHeight="1" s="858">
      <c r="A37" s="349" t="n"/>
      <c r="B37" s="504" t="n"/>
      <c r="C37" s="1220" t="n"/>
      <c r="D37" s="1214" t="n">
        <v>0</v>
      </c>
      <c r="E37" s="1214" t="n">
        <v>0</v>
      </c>
      <c r="F37" s="504" t="n"/>
    </row>
    <row r="38">
      <c r="A38" s="959" t="inlineStr">
        <is>
          <t>Total Paid</t>
        </is>
      </c>
      <c r="B38" s="887" t="n"/>
      <c r="C38" s="888" t="n"/>
      <c r="D38" s="1196">
        <f>SUM(D35:D37)</f>
        <v/>
      </c>
      <c r="E38" s="1196">
        <f>SUM(E35:E37)</f>
        <v/>
      </c>
    </row>
    <row r="39" hidden="1" outlineLevel="1" s="858">
      <c r="D39" s="1222" t="n"/>
      <c r="E39" s="25" t="n"/>
    </row>
    <row r="40" hidden="1" outlineLevel="1" s="858">
      <c r="A40" s="8" t="inlineStr">
        <is>
          <t>·         There have been no claims over the current reporting period.</t>
        </is>
      </c>
      <c r="D40" s="1222" t="n"/>
      <c r="E40" s="25" t="n"/>
    </row>
    <row r="41" collapsed="1" s="858"/>
    <row r="42" ht="21.75" customHeight="1" s="858">
      <c r="A42" s="300" t="inlineStr">
        <is>
          <t>Short Term Disability</t>
        </is>
      </c>
    </row>
    <row r="43">
      <c r="A43" s="543" t="inlineStr">
        <is>
          <t>STD Claims</t>
        </is>
      </c>
      <c r="C43" s="301" t="n"/>
      <c r="D43" s="301" t="n"/>
      <c r="E43" s="301" t="n"/>
    </row>
    <row r="44">
      <c r="A44" s="544" t="inlineStr">
        <is>
          <t>Name</t>
        </is>
      </c>
      <c r="B44" s="303" t="inlineStr">
        <is>
          <t>Class / Division</t>
        </is>
      </c>
      <c r="C44" s="303" t="inlineStr">
        <is>
          <t>Date of Disability</t>
        </is>
      </c>
      <c r="D44" s="303" t="inlineStr">
        <is>
          <t>Amount Paid</t>
        </is>
      </c>
      <c r="E44" s="905" t="inlineStr">
        <is>
          <t>Status</t>
        </is>
      </c>
    </row>
    <row r="45">
      <c r="A45" s="349" t="n"/>
      <c r="B45" s="504" t="n"/>
      <c r="C45" s="1220" t="n"/>
      <c r="D45" s="1214" t="n">
        <v>0</v>
      </c>
      <c r="E45" s="504" t="n"/>
    </row>
    <row r="46">
      <c r="A46" s="349" t="n"/>
      <c r="B46" s="504" t="n"/>
      <c r="C46" s="1220" t="n"/>
      <c r="D46" s="1214" t="n">
        <v>0</v>
      </c>
      <c r="E46" s="504" t="n"/>
    </row>
    <row r="47">
      <c r="A47" s="959" t="inlineStr">
        <is>
          <t>Total Paid</t>
        </is>
      </c>
      <c r="B47" s="887" t="n"/>
      <c r="C47" s="888" t="n"/>
      <c r="D47" s="1196">
        <f>SUM(D45:D46)</f>
        <v/>
      </c>
      <c r="E47" s="25" t="n"/>
    </row>
    <row r="49" outlineLevel="1" s="858">
      <c r="A49" s="462" t="inlineStr">
        <is>
          <t>·         There have been no claims over the current reporting period.</t>
        </is>
      </c>
    </row>
    <row r="50" outlineLevel="1" s="858"/>
    <row r="51" ht="15" customHeight="1" s="858">
      <c r="A51" s="32" t="n"/>
    </row>
  </sheetData>
  <mergeCells count="7">
    <mergeCell ref="G4:K6"/>
    <mergeCell ref="A2:C3"/>
    <mergeCell ref="A38:C38"/>
    <mergeCell ref="A47:C47"/>
    <mergeCell ref="A28:C28"/>
    <mergeCell ref="A19:C19"/>
    <mergeCell ref="A10:C10"/>
  </mergeCells>
  <printOptions horizontalCentered="1"/>
  <pageMargins left="0.270833333333333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24.xml><?xml version="1.0" encoding="utf-8"?>
<worksheet xmlns="http://schemas.openxmlformats.org/spreadsheetml/2006/main">
  <sheetPr codeName="Sheet55">
    <tabColor rgb="FFFF0000"/>
    <outlinePr summaryBelow="1" summaryRight="1"/>
    <pageSetUpPr/>
  </sheetPr>
  <dimension ref="A2:G42"/>
  <sheetViews>
    <sheetView showGridLines="0" view="pageLayout" zoomScaleNormal="100" workbookViewId="0">
      <selection activeCell="H10" sqref="H10"/>
    </sheetView>
  </sheetViews>
  <sheetFormatPr baseColWidth="10" defaultColWidth="9.1640625" defaultRowHeight="15"/>
  <cols>
    <col width="26.6640625" customWidth="1" style="858" min="1" max="1"/>
    <col hidden="1" width="13.6640625" customWidth="1" style="858" min="2" max="2"/>
    <col width="17.5" customWidth="1" style="858" min="3" max="3"/>
    <col width="15.6640625" customWidth="1" style="858" min="4" max="4"/>
    <col width="14.5" customWidth="1" style="858" min="5" max="5"/>
    <col width="9" customWidth="1" style="858" min="6" max="6"/>
    <col width="8.83203125" customWidth="1" style="858" min="7" max="7"/>
  </cols>
  <sheetData>
    <row r="1" ht="22.5" customHeight="1" s="858"/>
    <row r="2" ht="15" customHeight="1" s="858">
      <c r="A2" s="862" t="inlineStr">
        <is>
          <t>Experience Rated Benefits</t>
        </is>
      </c>
    </row>
    <row r="3" ht="15" customHeight="1" s="858"/>
    <row r="4" ht="15" customFormat="1" customHeight="1" s="861"/>
    <row r="5" ht="16" customFormat="1" customHeight="1" s="861">
      <c r="A5" s="302" t="inlineStr">
        <is>
          <t>Extended Health Care (EHC)</t>
        </is>
      </c>
    </row>
    <row r="6" ht="15" customFormat="1" customHeight="1" s="861"/>
    <row r="7" ht="15" customFormat="1" customHeight="1" s="861">
      <c r="A7" s="178" t="inlineStr">
        <is>
          <t>Provided below is a summary of your claims experience and the carrier's renewal action.</t>
        </is>
      </c>
      <c r="B7" s="7" t="n"/>
      <c r="C7" s="7" t="n"/>
      <c r="D7" s="7" t="n"/>
      <c r="E7" s="7" t="n"/>
      <c r="F7" s="7" t="n"/>
      <c r="G7" s="7" t="n"/>
    </row>
    <row r="8">
      <c r="A8" s="1041" t="n"/>
      <c r="B8" s="1041" t="n"/>
      <c r="C8" s="1041" t="n"/>
      <c r="D8" s="1041" t="n"/>
      <c r="E8" s="1041" t="n"/>
      <c r="F8" s="1041" t="n"/>
      <c r="G8" s="1041" t="n"/>
    </row>
    <row r="9" ht="26" customHeight="1" s="858">
      <c r="A9" s="460" t="inlineStr">
        <is>
          <t>Period</t>
        </is>
      </c>
      <c r="B9" s="949" t="n"/>
      <c r="C9" s="949" t="inlineStr">
        <is>
          <t>Billed
Premiums</t>
        </is>
      </c>
      <c r="D9" s="975" t="inlineStr">
        <is>
          <t>Paid Claims</t>
        </is>
      </c>
      <c r="E9" s="949" t="inlineStr">
        <is>
          <t>Incurred Claims</t>
        </is>
      </c>
      <c r="F9" s="949" t="inlineStr">
        <is>
          <t>Loss Ratio</t>
        </is>
      </c>
      <c r="G9" s="928" t="inlineStr">
        <is>
          <t>Weighting</t>
        </is>
      </c>
    </row>
    <row r="10" ht="15.75" customHeight="1" s="858">
      <c r="A10" s="894">
        <f>EP_Current</f>
        <v/>
      </c>
      <c r="B10" s="1216" t="n">
        <v>0</v>
      </c>
      <c r="C10" s="1214">
        <f>'Experience Summary'!D21</f>
        <v/>
      </c>
      <c r="D10" s="1214" t="n">
        <v>0</v>
      </c>
      <c r="E10" s="1214">
        <f>'Experience Summary'!E21</f>
        <v/>
      </c>
      <c r="F10" s="1215">
        <f>E10/C10</f>
        <v/>
      </c>
      <c r="G10" s="454" t="n">
        <v>0</v>
      </c>
    </row>
    <row r="11" ht="15.75" customHeight="1" s="858">
      <c r="A11" s="894">
        <f>EP_P1</f>
        <v/>
      </c>
      <c r="B11" s="1216" t="n">
        <v>0</v>
      </c>
      <c r="C11" s="1214" t="n">
        <v>0</v>
      </c>
      <c r="D11" s="1214" t="n">
        <v>0</v>
      </c>
      <c r="E11" s="1214" t="n">
        <v>0</v>
      </c>
      <c r="F11" s="1215">
        <f>E11/C11</f>
        <v/>
      </c>
      <c r="G11" s="454" t="n">
        <v>0</v>
      </c>
    </row>
    <row r="12" ht="15.75" customHeight="1" s="858">
      <c r="A12" s="894">
        <f>EP_P2</f>
        <v/>
      </c>
      <c r="B12" s="1216" t="n">
        <v>0</v>
      </c>
      <c r="C12" s="1214" t="n">
        <v>0</v>
      </c>
      <c r="D12" s="1214" t="n">
        <v>0</v>
      </c>
      <c r="E12" s="1214" t="n">
        <v>0</v>
      </c>
      <c r="F12" s="1215">
        <f>E12/C12</f>
        <v/>
      </c>
      <c r="G12" s="454" t="n">
        <v>0</v>
      </c>
    </row>
    <row r="13">
      <c r="A13" s="178" t="inlineStr">
        <is>
          <t>*Net of pooled premiums and claims</t>
        </is>
      </c>
    </row>
    <row r="14">
      <c r="A14" s="432" t="n"/>
    </row>
    <row r="15">
      <c r="A15" s="459" t="inlineStr">
        <is>
          <t>IBNR Basis</t>
        </is>
      </c>
      <c r="B15" s="1223">
        <f>'Additional Information'!B12</f>
        <v/>
      </c>
      <c r="C15" s="888" t="n"/>
      <c r="E15" s="62" t="n"/>
    </row>
    <row r="16" ht="14.5" customHeight="1" s="858">
      <c r="A16" s="459" t="inlineStr">
        <is>
          <t>Credibility</t>
        </is>
      </c>
      <c r="B16" s="1223" t="n">
        <v>0</v>
      </c>
      <c r="C16" s="888" t="n"/>
      <c r="E16" s="62" t="n"/>
    </row>
    <row r="17">
      <c r="A17" s="294" t="inlineStr">
        <is>
          <t>Target Loss Ratio</t>
        </is>
      </c>
      <c r="B17" s="1223">
        <f>'Experience Summary'!D45</f>
        <v/>
      </c>
      <c r="C17" s="888" t="n"/>
      <c r="E17" s="62" t="n"/>
    </row>
    <row r="18">
      <c r="A18" s="459" t="inlineStr">
        <is>
          <t>Carrier`s Annual Trend</t>
        </is>
      </c>
      <c r="B18" s="1223" t="n">
        <v>0</v>
      </c>
      <c r="C18" s="888" t="n"/>
      <c r="E18" s="62" t="n"/>
    </row>
    <row r="19">
      <c r="A19" s="459" t="inlineStr">
        <is>
          <t>Own Trend</t>
        </is>
      </c>
      <c r="B19" s="1223">
        <f>'Trend Review'!F11</f>
        <v/>
      </c>
      <c r="C19" s="888" t="n"/>
      <c r="E19" s="62" t="n"/>
    </row>
    <row r="20">
      <c r="A20" s="432" t="n"/>
    </row>
    <row r="21">
      <c r="C21" s="13" t="n"/>
      <c r="E21" s="957" t="inlineStr">
        <is>
          <t>Requested 
Adjustment</t>
        </is>
      </c>
      <c r="F21" s="949" t="inlineStr">
        <is>
          <t>Negotiated 
Adjustment</t>
        </is>
      </c>
      <c r="G21" s="877" t="n"/>
    </row>
    <row r="22">
      <c r="E22" s="990" t="n"/>
      <c r="F22" s="950" t="n"/>
      <c r="G22" s="951" t="n"/>
    </row>
    <row r="23" ht="15" customHeight="1" s="858">
      <c r="D23" s="459" t="inlineStr">
        <is>
          <t>%</t>
        </is>
      </c>
      <c r="E23" s="1191">
        <f>IF(('Renewal Rates '!F66/'Renewal Rates '!D66-1)&gt;0, "+"&amp;TEXT(('Renewal Rates '!F66/'Renewal Rates '!D66-1),"0.0%"), 'Renewal Rates '!F66/'Renewal Rates '!D66-1)</f>
        <v/>
      </c>
      <c r="F23" s="1191">
        <f>IF(('Renewal Rates '!I66/'Renewal Rates '!D66-1)&gt;0, "+"&amp;TEXT(('Renewal Rates '!I66/'Renewal Rates '!D66-1),"0.0%"), 'Renewal Rates '!I66/'Renewal Rates '!D66-1)</f>
        <v/>
      </c>
      <c r="G23" s="888" t="n"/>
    </row>
    <row r="24">
      <c r="D24" s="952" t="inlineStr">
        <is>
          <t>Annual $</t>
        </is>
      </c>
      <c r="E24" s="1192">
        <f>('Executive Summary'!D16+'Executive Summary'!D19-'Executive Summary'!C16-'Executive Summary'!C19)*12</f>
        <v/>
      </c>
      <c r="F24" s="1192">
        <f>('Executive Summary'!F16+'Executive Summary'!F19-'Executive Summary'!C16-'Executive Summary'!C19)*12</f>
        <v/>
      </c>
      <c r="G24" s="888" t="n"/>
    </row>
    <row r="25">
      <c r="A25" s="13" t="n"/>
      <c r="B25" s="13" t="n"/>
      <c r="C25" s="13" t="n"/>
      <c r="D25" s="992" t="n"/>
      <c r="E25" s="992" t="n"/>
      <c r="F25" s="992" t="n"/>
      <c r="G25" s="992" t="n"/>
    </row>
    <row r="26">
      <c r="D26" s="12" t="n"/>
      <c r="E26" s="12" t="n"/>
      <c r="F26" s="992" t="n"/>
      <c r="G26" s="992" t="n"/>
    </row>
    <row r="27">
      <c r="D27" s="12" t="n"/>
      <c r="E27" s="12" t="n"/>
      <c r="F27" s="992" t="n"/>
      <c r="G27" s="992" t="n"/>
    </row>
    <row r="28">
      <c r="A28" s="992" t="n"/>
      <c r="D28" s="12" t="n"/>
      <c r="E28" s="12" t="n"/>
      <c r="F28" s="992" t="n"/>
      <c r="G28" s="992" t="n"/>
    </row>
    <row r="29">
      <c r="A29" s="992" t="n"/>
      <c r="B29" s="992" t="n"/>
      <c r="C29" s="992" t="n"/>
      <c r="D29" s="12" t="n"/>
      <c r="E29" s="12" t="n"/>
      <c r="F29" s="992" t="n"/>
      <c r="G29" s="992" t="n"/>
    </row>
    <row r="30">
      <c r="A30" s="992" t="n"/>
      <c r="B30" s="992" t="n"/>
      <c r="C30" s="992" t="n"/>
      <c r="D30" s="12" t="n"/>
      <c r="E30" s="12" t="n"/>
      <c r="F30" s="992" t="n"/>
      <c r="G30" s="992" t="n"/>
    </row>
    <row r="31">
      <c r="A31" s="992" t="n"/>
      <c r="B31" s="992" t="n"/>
      <c r="C31" s="992" t="n"/>
      <c r="D31" s="12" t="n"/>
      <c r="E31" s="12" t="n"/>
      <c r="F31" s="992" t="n"/>
      <c r="G31" s="992" t="n"/>
    </row>
    <row r="32">
      <c r="A32" s="992" t="n"/>
      <c r="B32" s="992" t="n"/>
      <c r="C32" s="992" t="n"/>
      <c r="D32" s="12" t="n"/>
      <c r="E32" s="12" t="n"/>
      <c r="F32" s="992" t="n"/>
      <c r="G32" s="992" t="n"/>
    </row>
    <row r="33">
      <c r="A33" s="992" t="n"/>
      <c r="B33" s="992" t="n"/>
      <c r="C33" s="992" t="n"/>
      <c r="D33" s="12" t="n"/>
      <c r="E33" s="12" t="n"/>
      <c r="F33" s="992" t="n"/>
      <c r="G33" s="992" t="n"/>
    </row>
    <row r="34">
      <c r="A34" s="992" t="n"/>
      <c r="B34" s="992" t="n"/>
      <c r="C34" s="992" t="n"/>
      <c r="D34" s="12" t="n"/>
      <c r="E34" s="12" t="n"/>
      <c r="F34" s="992" t="n"/>
      <c r="G34" s="992" t="n"/>
    </row>
    <row r="35">
      <c r="A35" s="992" t="n"/>
      <c r="B35" s="992" t="n"/>
      <c r="C35" s="992" t="n"/>
      <c r="D35" s="12" t="n"/>
      <c r="E35" s="12" t="n"/>
      <c r="F35" s="992" t="n"/>
      <c r="G35" s="992" t="n"/>
    </row>
    <row r="36">
      <c r="A36" s="992" t="n"/>
      <c r="B36" s="992" t="n"/>
      <c r="C36" s="992" t="n"/>
      <c r="D36" s="12" t="n"/>
      <c r="E36" s="12" t="n"/>
      <c r="F36" s="992" t="n"/>
      <c r="G36" s="992" t="n"/>
    </row>
    <row r="37">
      <c r="A37" s="992" t="n"/>
      <c r="B37" s="992" t="n"/>
      <c r="C37" s="992" t="n"/>
      <c r="D37" s="12" t="n"/>
      <c r="E37" s="12" t="n"/>
      <c r="F37" s="992" t="n"/>
      <c r="G37" s="992" t="n"/>
    </row>
    <row r="38">
      <c r="A38" s="992" t="n"/>
      <c r="B38" s="992" t="n"/>
      <c r="C38" s="992" t="n"/>
      <c r="D38" s="12" t="n"/>
      <c r="E38" s="12" t="n"/>
      <c r="F38" s="992" t="n"/>
      <c r="G38" s="992" t="n"/>
    </row>
    <row r="39">
      <c r="A39" s="992" t="n"/>
      <c r="B39" s="992" t="n"/>
      <c r="C39" s="992" t="n"/>
      <c r="D39" s="12" t="n"/>
      <c r="E39" s="12" t="n"/>
      <c r="F39" s="992" t="n"/>
      <c r="G39" s="992" t="n"/>
    </row>
    <row r="40">
      <c r="A40" s="992" t="n"/>
      <c r="B40" s="992" t="n"/>
      <c r="C40" s="992" t="n"/>
      <c r="D40" s="12" t="n"/>
      <c r="E40" s="12" t="n"/>
      <c r="F40" s="992" t="n"/>
      <c r="G40" s="992" t="n"/>
    </row>
    <row r="41">
      <c r="A41" s="992" t="n"/>
      <c r="B41" s="992" t="n"/>
      <c r="C41" s="992" t="n"/>
      <c r="D41" s="12" t="n"/>
      <c r="E41" s="12" t="n"/>
      <c r="F41" s="992" t="n"/>
      <c r="G41" s="992" t="n"/>
    </row>
    <row r="42">
      <c r="A42" s="250" t="n"/>
      <c r="B42" s="250" t="n"/>
      <c r="C42" s="250" t="n"/>
      <c r="D42" s="250" t="n"/>
      <c r="E42" s="250" t="n"/>
      <c r="F42" s="250" t="n"/>
      <c r="G42" s="250" t="n"/>
    </row>
  </sheetData>
  <mergeCells count="10">
    <mergeCell ref="A2:D3"/>
    <mergeCell ref="E21:E22"/>
    <mergeCell ref="F21:G22"/>
    <mergeCell ref="F23:G23"/>
    <mergeCell ref="B15:C15"/>
    <mergeCell ref="F24:G24"/>
    <mergeCell ref="B19:C19"/>
    <mergeCell ref="B18:C18"/>
    <mergeCell ref="B17:C17"/>
    <mergeCell ref="B16:C16"/>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25.xml><?xml version="1.0" encoding="utf-8"?>
<worksheet xmlns:r="http://schemas.openxmlformats.org/officeDocument/2006/relationships" xmlns="http://schemas.openxmlformats.org/spreadsheetml/2006/main">
  <sheetPr codeName="Sheet53">
    <tabColor rgb="FF49A942"/>
    <outlinePr summaryBelow="1" summaryRight="1"/>
    <pageSetUpPr fitToPage="1"/>
  </sheetPr>
  <dimension ref="A2:O50"/>
  <sheetViews>
    <sheetView showGridLines="0" view="pageLayout" topLeftCell="A4" zoomScaleNormal="100" workbookViewId="0">
      <selection activeCell="E16" sqref="E16:F16"/>
    </sheetView>
  </sheetViews>
  <sheetFormatPr baseColWidth="10" defaultColWidth="9.1640625" defaultRowHeight="15"/>
  <cols>
    <col width="26.5" customWidth="1" style="858" min="1" max="1"/>
    <col width="13.33203125" customWidth="1" style="858" min="2" max="2"/>
    <col width="8" customWidth="1" style="858" min="3" max="3"/>
    <col width="2.5" customWidth="1" style="858" min="4" max="4"/>
    <col width="13.33203125" customWidth="1" style="858" min="5" max="5"/>
    <col width="8" customWidth="1" style="858" min="6" max="6"/>
    <col width="7.5" customWidth="1" style="858" min="7" max="7"/>
    <col width="1.5" customWidth="1" style="858" min="8" max="8"/>
    <col width="12.33203125" customWidth="1" style="858" min="9" max="9"/>
    <col width="3.1640625" customWidth="1" style="858" min="10" max="10"/>
    <col width="13.1640625" customWidth="1" style="858" min="14" max="14"/>
    <col width="12.5" customWidth="1" style="858" min="15" max="15"/>
  </cols>
  <sheetData>
    <row r="1" ht="20.25" customHeight="1" s="858"/>
    <row r="2" ht="28.5" customFormat="1" customHeight="1" s="861">
      <c r="A2" s="325" t="inlineStr">
        <is>
          <t>Extended Health Care (EHC) Utilization</t>
        </is>
      </c>
    </row>
    <row r="3" ht="3" customFormat="1" customHeight="1" s="861"/>
    <row r="4" ht="15" customFormat="1" customHeight="1" s="861">
      <c r="A4" s="879" t="inlineStr">
        <is>
          <t>Provided below is a breakdown of your EHC claims over the current and prior experience period.</t>
        </is>
      </c>
    </row>
    <row r="5" ht="8.25" customFormat="1" customHeight="1" s="861">
      <c r="A5" s="1041" t="n"/>
      <c r="B5" s="1041" t="n"/>
      <c r="C5" s="1041" t="n"/>
      <c r="D5" s="1041" t="n"/>
      <c r="E5" s="1041" t="n"/>
      <c r="F5" s="1041" t="n"/>
      <c r="G5" s="1041" t="n"/>
      <c r="H5" s="1041" t="n"/>
      <c r="I5" s="1041" t="n"/>
    </row>
    <row r="6" ht="15.75" customHeight="1" s="858">
      <c r="A6" s="1014" t="inlineStr">
        <is>
          <t>EHC Category</t>
        </is>
      </c>
      <c r="B6" s="1015" t="inlineStr">
        <is>
          <t>Current</t>
        </is>
      </c>
      <c r="C6" s="940" t="n"/>
      <c r="D6" s="237" t="n"/>
      <c r="E6" s="1016" t="inlineStr">
        <is>
          <t>Prior</t>
        </is>
      </c>
      <c r="F6" s="901" t="n"/>
      <c r="G6" s="932" t="inlineStr">
        <is>
          <t>% Change</t>
        </is>
      </c>
      <c r="H6" s="237" t="n"/>
      <c r="I6" s="1017" t="inlineStr">
        <is>
          <t>Normative Distribution1</t>
        </is>
      </c>
    </row>
    <row r="7">
      <c r="A7" s="990" t="n"/>
      <c r="B7" s="316" t="inlineStr">
        <is>
          <t>$ Claimed</t>
        </is>
      </c>
      <c r="C7" s="315" t="inlineStr">
        <is>
          <t>%</t>
        </is>
      </c>
      <c r="D7" s="237" t="n"/>
      <c r="E7" s="320" t="inlineStr">
        <is>
          <t>$ Claimed</t>
        </is>
      </c>
      <c r="F7" s="316" t="inlineStr">
        <is>
          <t>%</t>
        </is>
      </c>
      <c r="G7" s="906" t="n"/>
      <c r="H7" s="237" t="n"/>
      <c r="I7" s="1018" t="n"/>
    </row>
    <row r="8">
      <c r="A8" s="886" t="inlineStr">
        <is>
          <t>Drugs</t>
        </is>
      </c>
      <c r="B8" s="1152" t="n"/>
      <c r="C8" s="1149">
        <f>B8/B$14</f>
        <v/>
      </c>
      <c r="D8" s="237" t="n"/>
      <c r="E8" s="1152" t="n"/>
      <c r="F8" s="1149">
        <f>E8/E$14</f>
        <v/>
      </c>
      <c r="G8" s="1139">
        <f>IFERROR(B8/E8-1,"n/a")</f>
        <v/>
      </c>
      <c r="H8" s="237" t="n"/>
      <c r="I8" s="1224" t="n">
        <v>0</v>
      </c>
    </row>
    <row r="9">
      <c r="A9" s="886" t="inlineStr">
        <is>
          <t>Paramedical Practitioners</t>
        </is>
      </c>
      <c r="B9" s="1152">
        <f>'EHC Breakdown (2)'!$B$20</f>
        <v/>
      </c>
      <c r="C9" s="1149">
        <f>B9/B$14</f>
        <v/>
      </c>
      <c r="D9" s="237" t="n"/>
      <c r="E9" s="1152">
        <f>'EHC Breakdown (2)'!$E$20</f>
        <v/>
      </c>
      <c r="F9" s="1149">
        <f>E9/E$14</f>
        <v/>
      </c>
      <c r="G9" s="1139">
        <f>IFERROR(B9/E9-1,"n/a")</f>
        <v/>
      </c>
      <c r="H9" s="237" t="n"/>
      <c r="I9" s="1224" t="n">
        <v>0</v>
      </c>
    </row>
    <row r="10">
      <c r="A10" s="886" t="inlineStr">
        <is>
          <t>Medical Services &amp; Supplies</t>
        </is>
      </c>
      <c r="B10" s="1152" t="n"/>
      <c r="C10" s="1149">
        <f>B10/B$14</f>
        <v/>
      </c>
      <c r="D10" s="237" t="n"/>
      <c r="E10" s="1152" t="n"/>
      <c r="F10" s="1149">
        <f>E10/E$14</f>
        <v/>
      </c>
      <c r="G10" s="1139">
        <f>IFERROR(B10/E10-1,"n/a")</f>
        <v/>
      </c>
      <c r="H10" s="237" t="n"/>
      <c r="I10" s="1224" t="n">
        <v>0</v>
      </c>
    </row>
    <row r="11">
      <c r="A11" s="886" t="inlineStr">
        <is>
          <t>Vision Care</t>
        </is>
      </c>
      <c r="B11" s="1152" t="n"/>
      <c r="C11" s="1149">
        <f>B11/B$14</f>
        <v/>
      </c>
      <c r="D11" s="237" t="n"/>
      <c r="E11" s="1152" t="n"/>
      <c r="F11" s="1149">
        <f>E11/E$14</f>
        <v/>
      </c>
      <c r="G11" s="1139">
        <f>IFERROR(B11/E11-1,"n/a")</f>
        <v/>
      </c>
      <c r="H11" s="237" t="n"/>
      <c r="I11" s="1224" t="n">
        <v>0</v>
      </c>
    </row>
    <row r="12">
      <c r="A12" s="886" t="inlineStr">
        <is>
          <t>Hospital</t>
        </is>
      </c>
      <c r="B12" s="1152" t="n"/>
      <c r="C12" s="1149">
        <f>B12/B$14</f>
        <v/>
      </c>
      <c r="D12" s="237" t="n"/>
      <c r="E12" s="1152" t="n"/>
      <c r="F12" s="1149">
        <f>E12/E$14</f>
        <v/>
      </c>
      <c r="G12" s="1139">
        <f>IFERROR(B12/E12-1,"n/a")</f>
        <v/>
      </c>
      <c r="H12" s="237" t="n"/>
      <c r="I12" s="1224" t="n">
        <v>0</v>
      </c>
      <c r="N12" s="912" t="inlineStr">
        <is>
          <t>Current</t>
        </is>
      </c>
      <c r="O12" s="912" t="inlineStr">
        <is>
          <t>Prev</t>
        </is>
      </c>
    </row>
    <row r="13">
      <c r="A13" s="886" t="inlineStr">
        <is>
          <t>Out-of-Country</t>
        </is>
      </c>
      <c r="B13" s="1152" t="n"/>
      <c r="C13" s="1149">
        <f>B13/B$14</f>
        <v/>
      </c>
      <c r="D13" s="237" t="n"/>
      <c r="E13" s="1152" t="n"/>
      <c r="F13" s="1149">
        <f>E13/E$14</f>
        <v/>
      </c>
      <c r="G13" s="1139">
        <f>IFERROR(B13/E13-1,"n/a")</f>
        <v/>
      </c>
      <c r="H13" s="237" t="n"/>
      <c r="I13" s="1224" t="n">
        <v>0</v>
      </c>
      <c r="L13" s="217" t="inlineStr">
        <is>
          <t>This tab</t>
        </is>
      </c>
      <c r="M13" s="217" t="n"/>
      <c r="N13" s="1225">
        <f>B14</f>
        <v/>
      </c>
      <c r="O13" s="1225">
        <f>E14</f>
        <v/>
      </c>
    </row>
    <row r="14">
      <c r="A14" s="317" t="inlineStr">
        <is>
          <t>Total</t>
        </is>
      </c>
      <c r="B14" s="1226">
        <f>SUM(B8:B13)</f>
        <v/>
      </c>
      <c r="C14" s="1227">
        <f>B14/B14</f>
        <v/>
      </c>
      <c r="D14" s="237" t="n"/>
      <c r="E14" s="1228">
        <f>SUM(E8:E13)</f>
        <v/>
      </c>
      <c r="F14" s="1229">
        <f>E14/E14</f>
        <v/>
      </c>
      <c r="G14" s="1230">
        <f>B14/E14-1</f>
        <v/>
      </c>
      <c r="H14" s="237" t="n"/>
      <c r="I14" s="314" t="n"/>
      <c r="L14" s="217" t="inlineStr">
        <is>
          <t>EHC tab</t>
        </is>
      </c>
      <c r="M14" s="217" t="n"/>
      <c r="N14" s="1225">
        <f>'Extended Health Care (EHC)'!D10</f>
        <v/>
      </c>
      <c r="O14" s="1225">
        <f>'Extended Health Care (EHC)'!D11</f>
        <v/>
      </c>
    </row>
    <row r="15" ht="7.5" customHeight="1" s="858">
      <c r="A15" s="318" t="n"/>
      <c r="B15" s="283" t="n"/>
      <c r="C15" s="283" t="n"/>
      <c r="D15" s="237" t="n"/>
      <c r="E15" s="283" t="n"/>
      <c r="F15" s="283" t="n"/>
      <c r="G15" s="313" t="n"/>
      <c r="H15" s="124" t="n"/>
      <c r="I15" s="124" t="n"/>
      <c r="L15" s="217" t="n"/>
      <c r="M15" s="217" t="n"/>
      <c r="N15" s="217" t="n"/>
      <c r="O15" s="217" t="n"/>
    </row>
    <row r="16" ht="17" customHeight="1" s="858" thickBot="1">
      <c r="A16" s="319" t="inlineStr">
        <is>
          <t>Average Covered Lives</t>
        </is>
      </c>
      <c r="B16" s="1019" t="n"/>
      <c r="C16" s="888" t="n"/>
      <c r="D16" s="237" t="n"/>
      <c r="E16" s="1019" t="n"/>
      <c r="F16" s="888" t="n"/>
      <c r="G16" s="1230">
        <f>B16/E16-1</f>
        <v/>
      </c>
      <c r="H16" s="124" t="n"/>
      <c r="I16" s="124" t="n"/>
      <c r="L16" s="217" t="inlineStr">
        <is>
          <t>Pooled Claims</t>
        </is>
      </c>
      <c r="M16" s="217" t="n"/>
      <c r="N16" s="1231">
        <f>'Stop Loss '!E11</f>
        <v/>
      </c>
      <c r="O16" s="1231">
        <f>'Stop Loss '!E12</f>
        <v/>
      </c>
    </row>
    <row r="17" ht="16" customHeight="1" s="858" thickTop="1">
      <c r="A17" s="319" t="inlineStr">
        <is>
          <t>Per Capita Claim</t>
        </is>
      </c>
      <c r="B17" s="1232">
        <f>B14/B16</f>
        <v/>
      </c>
      <c r="C17" s="888" t="n"/>
      <c r="D17" s="237" t="n"/>
      <c r="E17" s="1232">
        <f>E14/E16</f>
        <v/>
      </c>
      <c r="F17" s="888" t="n"/>
      <c r="G17" s="1230">
        <f>B17/E17-1</f>
        <v/>
      </c>
      <c r="H17" s="9" t="n"/>
      <c r="I17" s="9" t="n"/>
      <c r="L17" s="217" t="inlineStr">
        <is>
          <t xml:space="preserve">S/b zero </t>
        </is>
      </c>
      <c r="M17" s="217" t="n"/>
      <c r="N17" s="1233">
        <f>N13-N14-N16</f>
        <v/>
      </c>
      <c r="O17" s="1233">
        <f>O13-O14-O16</f>
        <v/>
      </c>
    </row>
    <row r="18">
      <c r="A18" s="236" t="n"/>
      <c r="B18" s="1234" t="n"/>
      <c r="C18" s="1234" t="n"/>
      <c r="D18" s="237" t="n"/>
      <c r="E18" s="1234" t="n"/>
      <c r="F18" s="1234" t="n"/>
      <c r="G18" s="1235" t="n"/>
      <c r="H18" s="9" t="n"/>
      <c r="I18" s="9" t="n"/>
      <c r="L18" s="217" t="n"/>
      <c r="M18" s="217" t="n"/>
      <c r="N18" s="1233" t="n"/>
      <c r="O18" s="1233" t="n"/>
    </row>
    <row r="19">
      <c r="A19" s="236" t="n"/>
      <c r="B19" s="1234" t="n"/>
      <c r="C19" s="1234" t="n"/>
      <c r="D19" s="237" t="n"/>
      <c r="E19" s="1234" t="n"/>
      <c r="F19" s="1234" t="n"/>
      <c r="G19" s="1235" t="n"/>
      <c r="H19" s="9" t="n"/>
      <c r="I19" s="9" t="n"/>
      <c r="L19" s="217" t="n"/>
      <c r="M19" s="217" t="n"/>
      <c r="N19" s="1233" t="n"/>
      <c r="O19" s="1233" t="n"/>
    </row>
    <row r="20">
      <c r="A20" s="236" t="n"/>
      <c r="B20" s="1234" t="n"/>
      <c r="C20" s="1234" t="n"/>
      <c r="D20" s="237" t="n"/>
      <c r="E20" s="1234" t="n"/>
      <c r="F20" s="1234" t="n"/>
      <c r="G20" s="1235" t="n"/>
      <c r="H20" s="9" t="n"/>
      <c r="I20" s="9" t="n"/>
      <c r="L20" s="217" t="n"/>
      <c r="M20" s="217" t="n"/>
      <c r="N20" s="1233" t="n"/>
      <c r="O20" s="1233" t="n"/>
    </row>
    <row r="21">
      <c r="A21" s="236" t="n"/>
      <c r="B21" s="1234" t="n"/>
      <c r="C21" s="1234" t="n"/>
      <c r="D21" s="237" t="n"/>
      <c r="E21" s="1234" t="n"/>
      <c r="F21" s="1234" t="n"/>
      <c r="G21" s="1235" t="n"/>
      <c r="H21" s="9" t="n"/>
      <c r="I21" s="9" t="n"/>
      <c r="L21" s="217" t="n"/>
      <c r="M21" s="217" t="n"/>
      <c r="N21" s="1233" t="n"/>
      <c r="O21" s="1233" t="n"/>
    </row>
    <row r="22">
      <c r="A22" s="236" t="n"/>
      <c r="B22" s="1234" t="n"/>
      <c r="C22" s="1234" t="n"/>
      <c r="D22" s="237" t="n"/>
      <c r="E22" s="1234" t="n"/>
      <c r="F22" s="1234" t="n"/>
      <c r="G22" s="1235" t="n"/>
      <c r="H22" s="9" t="n"/>
      <c r="I22" s="9" t="n"/>
      <c r="L22" s="217" t="n"/>
      <c r="M22" s="217" t="n"/>
      <c r="N22" s="1233" t="n"/>
      <c r="O22" s="1233" t="n"/>
    </row>
    <row r="23">
      <c r="A23" s="236" t="n"/>
      <c r="B23" s="1234" t="n"/>
      <c r="C23" s="1234" t="n"/>
      <c r="D23" s="237" t="n"/>
      <c r="E23" s="1234" t="n"/>
      <c r="F23" s="1234" t="n"/>
      <c r="G23" s="1235" t="n"/>
      <c r="H23" s="9" t="n"/>
      <c r="I23" s="9" t="n"/>
      <c r="L23" s="217" t="n"/>
      <c r="M23" s="217" t="n"/>
      <c r="N23" s="1233" t="n"/>
      <c r="O23" s="1233" t="n"/>
    </row>
    <row r="24">
      <c r="A24" s="236" t="n"/>
      <c r="B24" s="1234" t="n"/>
      <c r="C24" s="1234" t="n"/>
      <c r="D24" s="237" t="n"/>
      <c r="E24" s="1234" t="n"/>
      <c r="F24" s="1234" t="n"/>
      <c r="G24" s="1235" t="n"/>
      <c r="H24" s="9" t="n"/>
      <c r="I24" s="9" t="n"/>
      <c r="L24" s="217" t="n"/>
      <c r="M24" s="217" t="n"/>
      <c r="N24" s="1233" t="n"/>
      <c r="O24" s="1233" t="n"/>
    </row>
    <row r="25">
      <c r="A25" s="236" t="n"/>
      <c r="B25" s="1234" t="n"/>
      <c r="C25" s="1234" t="n"/>
      <c r="D25" s="237" t="n"/>
      <c r="E25" s="1234" t="n"/>
      <c r="F25" s="1234" t="n"/>
      <c r="G25" s="1235" t="n"/>
      <c r="H25" s="9" t="n"/>
      <c r="I25" s="9" t="n"/>
      <c r="L25" s="217" t="n"/>
      <c r="M25" s="217" t="n"/>
      <c r="N25" s="1233" t="n"/>
      <c r="O25" s="1233" t="n"/>
    </row>
    <row r="26">
      <c r="A26" s="236" t="n"/>
      <c r="B26" s="1234" t="n"/>
      <c r="C26" s="1234" t="n"/>
      <c r="D26" s="237" t="n"/>
      <c r="E26" s="1234" t="n"/>
      <c r="F26" s="1234" t="n"/>
      <c r="G26" s="1235" t="n"/>
      <c r="H26" s="9" t="n"/>
      <c r="I26" s="9" t="n"/>
      <c r="L26" s="217" t="n"/>
      <c r="M26" s="217" t="n"/>
      <c r="N26" s="1233" t="n"/>
      <c r="O26" s="1233" t="n"/>
    </row>
    <row r="27">
      <c r="A27" s="236" t="n"/>
      <c r="B27" s="1234" t="n"/>
      <c r="C27" s="1234" t="n"/>
      <c r="D27" s="237" t="n"/>
      <c r="E27" s="1234" t="n"/>
      <c r="F27" s="1234" t="n"/>
      <c r="G27" s="1235" t="n"/>
      <c r="H27" s="9" t="n"/>
      <c r="I27" s="9" t="n"/>
      <c r="L27" s="217" t="n"/>
      <c r="M27" s="217" t="n"/>
      <c r="N27" s="1233" t="n"/>
      <c r="O27" s="1233" t="n"/>
    </row>
    <row r="28">
      <c r="A28" s="236" t="n"/>
      <c r="B28" s="1234" t="n"/>
      <c r="C28" s="1234" t="n"/>
      <c r="D28" s="237" t="n"/>
      <c r="E28" s="1234" t="n"/>
      <c r="F28" s="1234" t="n"/>
      <c r="G28" s="1235" t="n"/>
      <c r="H28" s="9" t="n"/>
      <c r="I28" s="9" t="n"/>
      <c r="L28" s="217" t="n"/>
      <c r="M28" s="217" t="n"/>
      <c r="N28" s="1233" t="n"/>
      <c r="O28" s="1233" t="n"/>
    </row>
    <row r="29">
      <c r="A29" s="236" t="n"/>
      <c r="B29" s="1234" t="n"/>
      <c r="C29" s="1234" t="n"/>
      <c r="D29" s="237" t="n"/>
      <c r="E29" s="1234" t="n"/>
      <c r="F29" s="1234" t="n"/>
      <c r="G29" s="1235" t="n"/>
      <c r="H29" s="9" t="n"/>
      <c r="I29" s="9" t="n"/>
      <c r="L29" s="217" t="n"/>
      <c r="M29" s="217" t="n"/>
      <c r="N29" s="1233" t="n"/>
      <c r="O29" s="1233" t="n"/>
    </row>
    <row r="30">
      <c r="A30" s="236" t="n"/>
      <c r="B30" s="1234" t="n"/>
      <c r="C30" s="1234" t="n"/>
      <c r="D30" s="237" t="n"/>
      <c r="E30" s="1234" t="n"/>
      <c r="F30" s="1234" t="n"/>
      <c r="G30" s="1235" t="n"/>
      <c r="H30" s="9" t="n"/>
      <c r="I30" s="9" t="n"/>
      <c r="L30" s="217" t="n"/>
      <c r="M30" s="217" t="n"/>
      <c r="N30" s="1233" t="n"/>
      <c r="O30" s="1233" t="n"/>
    </row>
    <row r="31">
      <c r="A31" s="236" t="n"/>
      <c r="B31" s="1234" t="n"/>
      <c r="C31" s="1234" t="n"/>
      <c r="D31" s="237" t="n"/>
      <c r="E31" s="1234" t="n"/>
      <c r="F31" s="1234" t="n"/>
      <c r="G31" s="1235" t="n"/>
      <c r="H31" s="9" t="n"/>
      <c r="I31" s="9" t="n"/>
      <c r="L31" s="217" t="n"/>
      <c r="M31" s="217" t="n"/>
      <c r="N31" s="1233" t="n"/>
      <c r="O31" s="1233" t="n"/>
    </row>
    <row r="32">
      <c r="A32" s="236" t="n"/>
      <c r="B32" s="1234" t="n"/>
      <c r="C32" s="1234" t="n"/>
      <c r="D32" s="237" t="n"/>
      <c r="E32" s="1234" t="n"/>
      <c r="F32" s="1234" t="n"/>
      <c r="G32" s="1235" t="n"/>
      <c r="H32" s="9" t="n"/>
      <c r="I32" s="9" t="n"/>
      <c r="L32" s="217" t="n"/>
      <c r="M32" s="217" t="n"/>
      <c r="N32" s="1233" t="n"/>
      <c r="O32" s="1233" t="n"/>
    </row>
    <row r="33">
      <c r="A33" s="236" t="n"/>
      <c r="B33" s="1234" t="n"/>
      <c r="C33" s="1234" t="n"/>
      <c r="D33" s="237" t="n"/>
      <c r="E33" s="1234" t="n"/>
      <c r="F33" s="1234" t="n"/>
      <c r="G33" s="1235" t="n"/>
      <c r="H33" s="9" t="n"/>
      <c r="I33" s="9" t="n"/>
      <c r="L33" s="217" t="n"/>
      <c r="M33" s="217" t="n"/>
      <c r="N33" s="1233" t="n"/>
      <c r="O33" s="1233" t="n"/>
    </row>
    <row r="34">
      <c r="A34" s="236" t="n"/>
      <c r="B34" s="1234" t="n"/>
      <c r="C34" s="1234" t="n"/>
      <c r="D34" s="237" t="n"/>
      <c r="E34" s="1234" t="n"/>
      <c r="F34" s="1234" t="n"/>
      <c r="G34" s="1235" t="n"/>
      <c r="H34" s="9" t="n"/>
      <c r="I34" s="9" t="n"/>
      <c r="L34" s="217" t="n"/>
      <c r="M34" s="217" t="n"/>
      <c r="N34" s="1233" t="n"/>
      <c r="O34" s="1233" t="n"/>
    </row>
    <row r="35">
      <c r="A35" s="236" t="n"/>
      <c r="B35" s="1234" t="n"/>
      <c r="C35" s="1234" t="n"/>
      <c r="D35" s="237" t="n"/>
      <c r="E35" s="1234" t="n"/>
      <c r="F35" s="1234" t="n"/>
      <c r="G35" s="1235" t="n"/>
      <c r="H35" s="9" t="n"/>
      <c r="I35" s="9" t="n"/>
      <c r="L35" s="217" t="n"/>
      <c r="M35" s="217" t="n"/>
      <c r="N35" s="1233" t="n"/>
      <c r="O35" s="1233" t="n"/>
    </row>
    <row r="36">
      <c r="A36" s="236" t="n"/>
      <c r="B36" s="1234" t="n"/>
      <c r="C36" s="1234" t="n"/>
      <c r="D36" s="237" t="n"/>
      <c r="E36" s="1234" t="n"/>
      <c r="F36" s="1234" t="n"/>
      <c r="G36" s="1235" t="n"/>
      <c r="H36" s="9" t="n"/>
      <c r="I36" s="9" t="n"/>
      <c r="L36" s="217" t="n"/>
      <c r="M36" s="217" t="n"/>
      <c r="N36" s="1233" t="n"/>
      <c r="O36" s="1233" t="n"/>
    </row>
    <row r="37">
      <c r="A37" s="236" t="n"/>
      <c r="B37" s="1234" t="n"/>
      <c r="C37" s="1234" t="n"/>
      <c r="D37" s="237" t="n"/>
      <c r="E37" s="1234" t="n"/>
      <c r="F37" s="1234" t="n"/>
      <c r="G37" s="1235" t="n"/>
      <c r="H37" s="9" t="n"/>
      <c r="I37" s="9" t="n"/>
      <c r="L37" s="217" t="n"/>
      <c r="M37" s="217" t="n"/>
      <c r="N37" s="1233" t="n"/>
      <c r="O37" s="1233" t="n"/>
    </row>
    <row r="38">
      <c r="A38" s="236" t="n"/>
      <c r="B38" s="1234" t="n"/>
      <c r="C38" s="1234" t="n"/>
      <c r="D38" s="237" t="n"/>
      <c r="E38" s="1234" t="n"/>
      <c r="F38" s="1234" t="n"/>
      <c r="G38" s="1235" t="n"/>
      <c r="H38" s="9" t="n"/>
      <c r="I38" s="9" t="n"/>
      <c r="L38" s="217" t="n"/>
      <c r="M38" s="217" t="n"/>
      <c r="N38" s="1233" t="n"/>
      <c r="O38" s="1233" t="n"/>
    </row>
    <row r="39">
      <c r="A39" s="236" t="n"/>
      <c r="B39" s="1234" t="n"/>
      <c r="C39" s="1234" t="n"/>
      <c r="D39" s="237" t="n"/>
      <c r="E39" s="1234" t="n"/>
      <c r="F39" s="1234" t="n"/>
      <c r="G39" s="1235" t="n"/>
      <c r="H39" s="9" t="n"/>
      <c r="I39" s="9" t="n"/>
      <c r="L39" s="217" t="n"/>
      <c r="M39" s="217" t="n"/>
      <c r="N39" s="1233" t="n"/>
      <c r="O39" s="1233" t="n"/>
    </row>
    <row r="40">
      <c r="A40" s="236" t="n"/>
      <c r="B40" s="1234" t="n"/>
      <c r="C40" s="1234" t="n"/>
      <c r="D40" s="237" t="n"/>
      <c r="E40" s="1234" t="n"/>
      <c r="F40" s="1234" t="n"/>
      <c r="G40" s="1235" t="n"/>
      <c r="H40" s="9" t="n"/>
      <c r="I40" s="9" t="n"/>
      <c r="L40" s="217" t="n"/>
      <c r="M40" s="217" t="n"/>
      <c r="N40" s="1233" t="n"/>
      <c r="O40" s="1233" t="n"/>
    </row>
    <row r="41">
      <c r="A41" s="236" t="n"/>
      <c r="B41" s="1234" t="n"/>
      <c r="C41" s="1234" t="n"/>
      <c r="D41" s="237" t="n"/>
      <c r="E41" s="1234" t="n"/>
      <c r="F41" s="1234" t="n"/>
      <c r="G41" s="1235" t="n"/>
      <c r="H41" s="9" t="n"/>
      <c r="I41" s="9" t="n"/>
    </row>
    <row r="42">
      <c r="H42" s="9" t="n"/>
      <c r="I42" s="26" t="n"/>
    </row>
    <row r="43">
      <c r="H43" s="9" t="n"/>
      <c r="I43" s="9" t="n"/>
    </row>
    <row r="44">
      <c r="H44" s="9" t="n"/>
      <c r="I44" s="9" t="n"/>
    </row>
    <row r="46" ht="38.25" customHeight="1" s="858">
      <c r="A46" s="1011" t="inlineStr">
        <is>
          <t>1 Normative distribution based on Sun Life data for the period ending Date. Your comparative group is drawn from groups in the Industry Industry with SIZE BRACKET employees</t>
        </is>
      </c>
      <c r="B46" s="1012" t="n"/>
      <c r="C46" s="1012" t="n"/>
      <c r="D46" s="1012" t="n"/>
      <c r="E46" s="1012" t="n"/>
      <c r="F46" s="1012" t="n"/>
      <c r="G46" s="1012" t="n"/>
      <c r="H46" s="1012" t="n"/>
      <c r="I46" s="1012" t="n"/>
    </row>
    <row r="47">
      <c r="A47" s="992" t="n"/>
      <c r="B47" s="992" t="n"/>
      <c r="C47" s="12" t="n"/>
      <c r="D47" s="12" t="n"/>
      <c r="E47" s="992" t="n"/>
      <c r="F47" s="992" t="n"/>
      <c r="G47" s="992" t="n"/>
    </row>
    <row r="48">
      <c r="A48" s="250" t="n"/>
      <c r="B48" s="250" t="n"/>
      <c r="C48" s="250" t="n"/>
      <c r="D48" s="250" t="n"/>
      <c r="E48" s="250" t="n"/>
      <c r="F48" s="250" t="n"/>
      <c r="G48" s="250" t="n"/>
    </row>
    <row r="49">
      <c r="A49" s="250" t="n"/>
      <c r="B49" s="250" t="n"/>
      <c r="C49" s="250" t="n"/>
      <c r="D49" s="250" t="n"/>
      <c r="E49" s="250" t="n"/>
      <c r="F49" s="250" t="n"/>
      <c r="G49" s="250" t="n"/>
    </row>
    <row r="50">
      <c r="A50" s="250" t="n"/>
      <c r="B50" s="250" t="n"/>
      <c r="C50" s="250" t="n"/>
      <c r="D50" s="250" t="n"/>
      <c r="E50" s="250" t="n"/>
      <c r="F50" s="250" t="n"/>
      <c r="G50" s="250" t="n"/>
    </row>
  </sheetData>
  <mergeCells count="11">
    <mergeCell ref="A46:I46"/>
    <mergeCell ref="B17:C17"/>
    <mergeCell ref="E17:F17"/>
    <mergeCell ref="A4:I4"/>
    <mergeCell ref="A6:A7"/>
    <mergeCell ref="B6:C6"/>
    <mergeCell ref="E6:F6"/>
    <mergeCell ref="G6:G7"/>
    <mergeCell ref="I6:I7"/>
    <mergeCell ref="B16:C16"/>
    <mergeCell ref="E16:F16"/>
  </mergeCells>
  <printOptions horizontalCentered="1"/>
  <pageMargins left="0.405092592592593" right="0.474537037037037" top="0.551181102362205" bottom="0.94488188976378" header="0.31496062992126" footer="0.31496062992126"/>
  <pageSetup orientation="portrait" scale="61"/>
  <headerFooter scaleWithDoc="0">
    <oddHeader>&amp;C&amp;G</oddHeader>
    <oddFooter>&amp;C&amp;G</oddFooter>
    <evenHeader/>
    <evenFooter/>
    <firstHeader/>
    <firstFooter/>
  </headerFooter>
  <drawing r:id="rId1"/>
</worksheet>
</file>

<file path=xl/worksheets/sheet26.xml><?xml version="1.0" encoding="utf-8"?>
<worksheet xmlns:r="http://schemas.openxmlformats.org/officeDocument/2006/relationships" xmlns="http://schemas.openxmlformats.org/spreadsheetml/2006/main">
  <sheetPr codeName="Sheet63">
    <tabColor rgb="FF49A942"/>
    <outlinePr summaryBelow="1" summaryRight="1"/>
    <pageSetUpPr fitToPage="1"/>
  </sheetPr>
  <dimension ref="A2:I25"/>
  <sheetViews>
    <sheetView showGridLines="0" view="pageLayout" zoomScaleNormal="100" workbookViewId="0">
      <selection activeCell="A32" sqref="A32:J38"/>
    </sheetView>
  </sheetViews>
  <sheetFormatPr baseColWidth="10" defaultColWidth="9.1640625" defaultRowHeight="15"/>
  <cols>
    <col width="26.5" customWidth="1" style="858" min="1" max="1"/>
    <col width="13.33203125" customWidth="1" style="858" min="2" max="2"/>
    <col width="8" customWidth="1" style="858" min="3" max="3"/>
    <col width="5.33203125" customWidth="1" style="858" min="4" max="4"/>
    <col width="13.33203125" customWidth="1" style="858" min="5" max="5"/>
    <col width="8" customWidth="1" style="858" min="6" max="6"/>
    <col width="7.5" customWidth="1" style="858" min="7" max="7"/>
    <col width="1.5" customWidth="1" style="858" min="8" max="8"/>
    <col width="12.33203125" customWidth="1" style="858" min="9" max="9"/>
    <col width="3.1640625" customWidth="1" style="858" min="10" max="10"/>
  </cols>
  <sheetData>
    <row r="1" ht="20.25" customHeight="1" s="858"/>
    <row r="2" ht="15" customFormat="1" customHeight="1" s="861">
      <c r="A2" s="325" t="inlineStr">
        <is>
          <t>Extended Health Care (EHC) Utilization</t>
        </is>
      </c>
    </row>
    <row r="3" ht="3" customFormat="1" customHeight="1" s="861"/>
    <row r="4" ht="15" customFormat="1" customHeight="1" s="861">
      <c r="A4" s="1020" t="inlineStr">
        <is>
          <t>Provided below is a breakdown of your EHC claims over the current and prior experience period.</t>
        </is>
      </c>
    </row>
    <row r="5" ht="8.25" customFormat="1" customHeight="1" s="861">
      <c r="A5" s="1041" t="n"/>
      <c r="B5" s="1041" t="n"/>
      <c r="C5" s="1041" t="n"/>
      <c r="D5" s="1041" t="n"/>
      <c r="E5" s="1041" t="n"/>
      <c r="F5" s="1041" t="n"/>
      <c r="G5" s="1041" t="n"/>
      <c r="H5" s="1041" t="n"/>
      <c r="I5" s="1041" t="n"/>
    </row>
    <row r="6" ht="15" customFormat="1" customHeight="1" s="861">
      <c r="A6" s="1021" t="inlineStr">
        <is>
          <t>Paramedical Practitioners</t>
        </is>
      </c>
      <c r="B6" s="1022" t="inlineStr">
        <is>
          <t>Current</t>
        </is>
      </c>
      <c r="C6" s="888" t="n"/>
      <c r="D6" s="237" t="n"/>
      <c r="E6" s="1023" t="inlineStr">
        <is>
          <t>Prior</t>
        </is>
      </c>
      <c r="F6" s="888" t="n"/>
      <c r="G6" s="1023" t="inlineStr">
        <is>
          <t>% Change</t>
        </is>
      </c>
      <c r="H6" s="1041" t="n"/>
      <c r="I6" s="1041" t="n"/>
    </row>
    <row r="7">
      <c r="A7" s="1018" t="n"/>
      <c r="B7" s="1023" t="inlineStr">
        <is>
          <t>$ Claimed</t>
        </is>
      </c>
      <c r="C7" s="1022" t="inlineStr">
        <is>
          <t>%</t>
        </is>
      </c>
      <c r="D7" s="237" t="n"/>
      <c r="E7" s="1023" t="inlineStr">
        <is>
          <t>$ Claimed</t>
        </is>
      </c>
      <c r="F7" s="1023" t="inlineStr">
        <is>
          <t>%</t>
        </is>
      </c>
      <c r="G7" s="1018" t="n"/>
    </row>
    <row r="8">
      <c r="A8" s="886" t="inlineStr">
        <is>
          <t>Massage Therapist</t>
        </is>
      </c>
      <c r="B8" s="1216" t="n"/>
      <c r="C8" s="1215">
        <f>B8/B$20</f>
        <v/>
      </c>
      <c r="D8" s="237" t="n"/>
      <c r="E8" s="1152" t="n"/>
      <c r="F8" s="1149">
        <f>E8/E$20</f>
        <v/>
      </c>
      <c r="G8" s="1139">
        <f>IFERROR(B8/E8-1,"n/a")</f>
        <v/>
      </c>
    </row>
    <row r="9">
      <c r="A9" s="886" t="inlineStr">
        <is>
          <t>Chiropractor</t>
        </is>
      </c>
      <c r="B9" s="1216" t="n"/>
      <c r="C9" s="1215">
        <f>B9/B$20</f>
        <v/>
      </c>
      <c r="D9" s="237" t="n"/>
      <c r="E9" s="1152" t="n"/>
      <c r="F9" s="1149">
        <f>E9/E$20</f>
        <v/>
      </c>
      <c r="G9" s="1139">
        <f>IFERROR(B9/E9-1,"n/a")</f>
        <v/>
      </c>
    </row>
    <row r="10">
      <c r="A10" s="886" t="inlineStr">
        <is>
          <t>Physiotherapist</t>
        </is>
      </c>
      <c r="B10" s="1216" t="n"/>
      <c r="C10" s="1215">
        <f>B10/B$20</f>
        <v/>
      </c>
      <c r="D10" s="237" t="n"/>
      <c r="E10" s="1152" t="n"/>
      <c r="F10" s="1149">
        <f>E10/E$20</f>
        <v/>
      </c>
      <c r="G10" s="1139">
        <f>IFERROR(B10/E10-1,"n/a")</f>
        <v/>
      </c>
    </row>
    <row r="11">
      <c r="A11" s="886" t="inlineStr">
        <is>
          <t>Psychologist</t>
        </is>
      </c>
      <c r="B11" s="1216" t="n"/>
      <c r="C11" s="1215">
        <f>B11/B$20</f>
        <v/>
      </c>
      <c r="D11" s="237" t="n"/>
      <c r="E11" s="1152" t="n"/>
      <c r="F11" s="1149">
        <f>E11/E$20</f>
        <v/>
      </c>
      <c r="G11" s="1139">
        <f>IFERROR(B11/E11-1,"n/a")</f>
        <v/>
      </c>
    </row>
    <row r="12">
      <c r="A12" s="886" t="inlineStr">
        <is>
          <t>Acupuncturist</t>
        </is>
      </c>
      <c r="B12" s="1216" t="n"/>
      <c r="C12" s="1215">
        <f>B12/B$20</f>
        <v/>
      </c>
      <c r="D12" s="237" t="n"/>
      <c r="E12" s="1152" t="n"/>
      <c r="F12" s="1149">
        <f>E12/E$20</f>
        <v/>
      </c>
      <c r="G12" s="1139">
        <f>IFERROR(B12/E12-1,"n/a")</f>
        <v/>
      </c>
    </row>
    <row r="13">
      <c r="A13" s="886" t="inlineStr">
        <is>
          <t>Naturopath</t>
        </is>
      </c>
      <c r="B13" s="1216" t="n"/>
      <c r="C13" s="1215">
        <f>B13/B$20</f>
        <v/>
      </c>
      <c r="D13" s="237" t="n"/>
      <c r="E13" s="1152" t="n"/>
      <c r="F13" s="1149">
        <f>E13/E$20</f>
        <v/>
      </c>
      <c r="G13" s="1139">
        <f>IFERROR(B13/E13-1,"n/a")</f>
        <v/>
      </c>
    </row>
    <row r="14">
      <c r="A14" s="886" t="inlineStr">
        <is>
          <t>Dietician</t>
        </is>
      </c>
      <c r="B14" s="1216" t="n"/>
      <c r="C14" s="1215">
        <f>B14/B$20</f>
        <v/>
      </c>
      <c r="D14" s="237" t="n"/>
      <c r="E14" s="1152" t="n"/>
      <c r="F14" s="1149">
        <f>E14/E$20</f>
        <v/>
      </c>
      <c r="G14" s="1139">
        <f>IFERROR(B14/E14-1,"n/a")</f>
        <v/>
      </c>
    </row>
    <row r="15">
      <c r="A15" s="886" t="inlineStr">
        <is>
          <t>Osteopath</t>
        </is>
      </c>
      <c r="B15" s="1216" t="n"/>
      <c r="C15" s="1215">
        <f>B15/B$20</f>
        <v/>
      </c>
      <c r="D15" s="237" t="n"/>
      <c r="E15" s="1152" t="n"/>
      <c r="F15" s="1149">
        <f>E15/E$20</f>
        <v/>
      </c>
      <c r="G15" s="1139">
        <f>IFERROR(B15/E15-1,"n/a")</f>
        <v/>
      </c>
    </row>
    <row r="16">
      <c r="A16" s="886" t="inlineStr">
        <is>
          <t>Podiatrist/Chiropodist</t>
        </is>
      </c>
      <c r="B16" s="1216" t="n"/>
      <c r="C16" s="1215">
        <f>B16/B$20</f>
        <v/>
      </c>
      <c r="D16" s="237" t="n"/>
      <c r="E16" s="1152" t="n"/>
      <c r="F16" s="1149">
        <f>E16/E$20</f>
        <v/>
      </c>
      <c r="G16" s="1139">
        <f>IFERROR(B16/E16-1,"n/a")</f>
        <v/>
      </c>
    </row>
    <row r="17">
      <c r="A17" s="886" t="inlineStr">
        <is>
          <t>Homeopath</t>
        </is>
      </c>
      <c r="B17" s="1216" t="n"/>
      <c r="C17" s="1215">
        <f>B17/B$20</f>
        <v/>
      </c>
      <c r="D17" s="237" t="n"/>
      <c r="E17" s="1152" t="n"/>
      <c r="F17" s="1149">
        <f>E17/E$20</f>
        <v/>
      </c>
      <c r="G17" s="1139">
        <f>IFERROR(B17/E17-1,"n/a")</f>
        <v/>
      </c>
    </row>
    <row r="18">
      <c r="A18" s="886" t="inlineStr">
        <is>
          <t xml:space="preserve">Speech Therapist </t>
        </is>
      </c>
      <c r="B18" s="1216" t="n"/>
      <c r="C18" s="1215">
        <f>B18/B$20</f>
        <v/>
      </c>
      <c r="D18" s="237" t="n"/>
      <c r="E18" s="1152" t="n"/>
      <c r="F18" s="1149">
        <f>E18/E$20</f>
        <v/>
      </c>
      <c r="G18" s="1139">
        <f>IFERROR(B18/E18-1,"n/a")</f>
        <v/>
      </c>
    </row>
    <row r="19">
      <c r="A19" s="886" t="inlineStr">
        <is>
          <t>Audiologist</t>
        </is>
      </c>
      <c r="B19" s="1216" t="n"/>
      <c r="C19" s="1215">
        <f>B19/B$20</f>
        <v/>
      </c>
      <c r="D19" s="237" t="n"/>
      <c r="E19" s="1152" t="n"/>
      <c r="F19" s="1149">
        <f>E19/E$20</f>
        <v/>
      </c>
      <c r="G19" s="1139">
        <f>IFERROR(B19/E19-1,"n/a")</f>
        <v/>
      </c>
    </row>
    <row r="20">
      <c r="A20" s="317" t="inlineStr">
        <is>
          <t>Total</t>
        </is>
      </c>
      <c r="B20" s="1226">
        <f>SUM(B8:B19)</f>
        <v/>
      </c>
      <c r="C20" s="1227">
        <f>B20/B20</f>
        <v/>
      </c>
      <c r="D20" s="237" t="n"/>
      <c r="E20" s="1228">
        <f>SUM(E8:E19)</f>
        <v/>
      </c>
      <c r="F20" s="1229">
        <f>E20/E20</f>
        <v/>
      </c>
      <c r="G20" s="1230">
        <f>B20/E20-1</f>
        <v/>
      </c>
    </row>
    <row r="25">
      <c r="A25" s="322" t="inlineStr">
        <is>
          <t>Paramedical Category</t>
        </is>
      </c>
    </row>
  </sheetData>
  <mergeCells count="5">
    <mergeCell ref="A4:I4"/>
    <mergeCell ref="A6:A7"/>
    <mergeCell ref="B6:C6"/>
    <mergeCell ref="E6:F6"/>
    <mergeCell ref="G6:G7"/>
  </mergeCells>
  <printOptions horizontalCentered="1"/>
  <pageMargins left="0.405092592592593" right="0.474537037037037" top="0.551181102362205" bottom="0.94488188976378" header="0.31496062992126" footer="0.31496062992126"/>
  <pageSetup orientation="portrait" scale="95"/>
  <headerFooter scaleWithDoc="0">
    <oddHeader>&amp;C&amp;G</oddHeader>
    <oddFooter>&amp;C&amp;G</oddFooter>
    <evenHeader/>
    <evenFooter/>
    <firstHeader/>
    <firstFooter/>
  </headerFooter>
  <drawing r:id="rId1"/>
</worksheet>
</file>

<file path=xl/worksheets/sheet27.xml><?xml version="1.0" encoding="utf-8"?>
<worksheet xmlns:r="http://schemas.openxmlformats.org/officeDocument/2006/relationships" xmlns="http://schemas.openxmlformats.org/spreadsheetml/2006/main">
  <sheetPr codeName="Sheet19">
    <tabColor rgb="FF4F9237"/>
    <outlinePr summaryBelow="1" summaryRight="1"/>
    <pageSetUpPr/>
  </sheetPr>
  <dimension ref="A2:O49"/>
  <sheetViews>
    <sheetView showGridLines="0" view="pageLayout" topLeftCell="A26" zoomScaleNormal="100" workbookViewId="0">
      <selection activeCell="H10" sqref="H10"/>
    </sheetView>
  </sheetViews>
  <sheetFormatPr baseColWidth="10" defaultColWidth="9.1640625" defaultRowHeight="15"/>
  <cols>
    <col width="26.5" customWidth="1" style="858" min="1" max="1"/>
    <col width="13.33203125" customWidth="1" style="858" min="2" max="2"/>
    <col width="8" customWidth="1" style="858" min="3" max="3"/>
    <col width="2.5" customWidth="1" style="858" min="4" max="4"/>
    <col width="13.33203125" customWidth="1" style="858" min="5" max="5"/>
    <col width="8" customWidth="1" style="858" min="6" max="6"/>
    <col width="8.5" customWidth="1" style="858" min="7" max="7"/>
    <col width="1.5" customWidth="1" style="858" min="8" max="8"/>
    <col width="12.33203125" customWidth="1" style="858" min="9" max="9"/>
    <col width="11.83203125" customWidth="1" style="858" min="14" max="14"/>
    <col width="13.5" customWidth="1" style="858" min="15" max="15"/>
  </cols>
  <sheetData>
    <row r="1" ht="20.25" customHeight="1" s="858"/>
    <row r="2" ht="28.5" customFormat="1" customHeight="1" s="861">
      <c r="A2" s="388" t="inlineStr">
        <is>
          <t>Extended Health Care (EHC) Utilization</t>
        </is>
      </c>
    </row>
    <row r="3" ht="3" customFormat="1" customHeight="1" s="861"/>
    <row r="4" ht="15" customFormat="1" customHeight="1" s="861">
      <c r="A4" s="879" t="inlineStr">
        <is>
          <t>Provided below is a breakdown of your EHC claims over the current and prior experience period.</t>
        </is>
      </c>
    </row>
    <row r="5" ht="8.25" customFormat="1" customHeight="1" s="861">
      <c r="A5" s="1041" t="n"/>
      <c r="B5" s="1041" t="n"/>
      <c r="C5" s="1041" t="n"/>
      <c r="D5" s="1041" t="n"/>
      <c r="E5" s="1041" t="n"/>
      <c r="F5" s="1041" t="n"/>
      <c r="G5" s="1041" t="n"/>
      <c r="H5" s="1041" t="n"/>
      <c r="I5" s="1041" t="n"/>
    </row>
    <row r="6" ht="15.75" customHeight="1" s="858">
      <c r="A6" s="1029" t="inlineStr">
        <is>
          <t>EHC Category</t>
        </is>
      </c>
      <c r="B6" s="1028" t="inlineStr">
        <is>
          <t>Current</t>
        </is>
      </c>
      <c r="C6" s="901" t="n"/>
      <c r="D6" s="237" t="n"/>
      <c r="E6" s="1027" t="inlineStr">
        <is>
          <t>Prior</t>
        </is>
      </c>
      <c r="F6" s="940" t="n"/>
      <c r="G6" s="932" t="inlineStr">
        <is>
          <t>% Change</t>
        </is>
      </c>
      <c r="H6" s="237" t="n"/>
      <c r="I6" s="1017" t="inlineStr">
        <is>
          <t>Comparative Distribution1</t>
        </is>
      </c>
    </row>
    <row r="7">
      <c r="A7" s="990" t="n"/>
      <c r="B7" s="316" t="inlineStr">
        <is>
          <t>$ Paid</t>
        </is>
      </c>
      <c r="C7" s="323" t="inlineStr">
        <is>
          <t>%</t>
        </is>
      </c>
      <c r="D7" s="237" t="n"/>
      <c r="E7" s="509" t="inlineStr">
        <is>
          <t>$ Paid</t>
        </is>
      </c>
      <c r="F7" s="326" t="inlineStr">
        <is>
          <t>%</t>
        </is>
      </c>
      <c r="G7" s="906" t="n"/>
      <c r="H7" s="237" t="n"/>
      <c r="I7" s="1018" t="n"/>
    </row>
    <row r="8">
      <c r="A8" s="294" t="inlineStr">
        <is>
          <t>Drugs</t>
        </is>
      </c>
      <c r="B8" s="1236" t="n"/>
      <c r="C8" s="1149">
        <f>B8/B$14</f>
        <v/>
      </c>
      <c r="D8" s="237" t="n"/>
      <c r="E8" s="1236" t="n"/>
      <c r="F8" s="1149">
        <f>E8/E$14</f>
        <v/>
      </c>
      <c r="G8" s="1139">
        <f>IFERROR(B8/E8-1,"n/a")</f>
        <v/>
      </c>
      <c r="H8" s="237" t="n"/>
      <c r="I8" s="1224" t="n">
        <v>0</v>
      </c>
    </row>
    <row r="9">
      <c r="A9" s="294" t="inlineStr">
        <is>
          <t>Paramedical Practitioners</t>
        </is>
      </c>
      <c r="B9" s="1236">
        <f>'EHC Breakdown w S&amp;S (2)'!$B$20</f>
        <v/>
      </c>
      <c r="C9" s="1149">
        <f>B9/B$14</f>
        <v/>
      </c>
      <c r="D9" s="237" t="n"/>
      <c r="E9" s="1236">
        <f>'EHC Breakdown w S&amp;S (2)'!$E$20</f>
        <v/>
      </c>
      <c r="F9" s="1149">
        <f>E9/E$14</f>
        <v/>
      </c>
      <c r="G9" s="1139">
        <f>IFERROR(B9/E9-1,"n/a")</f>
        <v/>
      </c>
      <c r="H9" s="237" t="n"/>
      <c r="I9" s="1224" t="n">
        <v>0</v>
      </c>
    </row>
    <row r="10">
      <c r="A10" s="294" t="inlineStr">
        <is>
          <t>Medical Services &amp; Supplies</t>
        </is>
      </c>
      <c r="B10" s="1236">
        <f>'EHC Breakdown w S&amp;S (3)'!$B$16</f>
        <v/>
      </c>
      <c r="C10" s="1149">
        <f>B10/B$14</f>
        <v/>
      </c>
      <c r="D10" s="237" t="n"/>
      <c r="E10" s="1236">
        <f>'EHC Breakdown w S&amp;S (3)'!$E$16</f>
        <v/>
      </c>
      <c r="F10" s="1149">
        <f>E10/E$14</f>
        <v/>
      </c>
      <c r="G10" s="1139">
        <f>IFERROR(B10/E10-1,"n/a")</f>
        <v/>
      </c>
      <c r="H10" s="237" t="n"/>
      <c r="I10" s="1224" t="n">
        <v>0</v>
      </c>
    </row>
    <row r="11">
      <c r="A11" s="294" t="inlineStr">
        <is>
          <t>Vision Care</t>
        </is>
      </c>
      <c r="B11" s="1236" t="n"/>
      <c r="C11" s="1149">
        <f>B11/B$14</f>
        <v/>
      </c>
      <c r="D11" s="237" t="n"/>
      <c r="E11" s="1236" t="n"/>
      <c r="F11" s="1149">
        <f>E11/E$14</f>
        <v/>
      </c>
      <c r="G11" s="1139">
        <f>IFERROR(B11/E11-1,"n/a")</f>
        <v/>
      </c>
      <c r="H11" s="237" t="n"/>
      <c r="I11" s="1224" t="n">
        <v>0</v>
      </c>
    </row>
    <row r="12">
      <c r="A12" s="294" t="inlineStr">
        <is>
          <t>Hospital</t>
        </is>
      </c>
      <c r="B12" s="1236" t="n"/>
      <c r="C12" s="1149">
        <f>B12/B$14</f>
        <v/>
      </c>
      <c r="D12" s="237" t="n"/>
      <c r="E12" s="1236" t="n"/>
      <c r="F12" s="1149">
        <f>E12/E$14</f>
        <v/>
      </c>
      <c r="G12" s="1139">
        <f>IFERROR(B12/E12-1,"n/a")</f>
        <v/>
      </c>
      <c r="H12" s="237" t="n"/>
      <c r="I12" s="1224" t="n">
        <v>0</v>
      </c>
      <c r="N12" s="912" t="inlineStr">
        <is>
          <t>Current</t>
        </is>
      </c>
      <c r="O12" s="912" t="inlineStr">
        <is>
          <t>Prior</t>
        </is>
      </c>
    </row>
    <row r="13">
      <c r="A13" s="294" t="inlineStr">
        <is>
          <t>Out-of-Country</t>
        </is>
      </c>
      <c r="B13" s="1236" t="n"/>
      <c r="C13" s="1149">
        <f>B13/B$14</f>
        <v/>
      </c>
      <c r="D13" s="237" t="n"/>
      <c r="E13" s="1236" t="n"/>
      <c r="F13" s="1149">
        <f>E13/E$14</f>
        <v/>
      </c>
      <c r="G13" s="1139">
        <f>IFERROR(B13/E13-1,"n/a")</f>
        <v/>
      </c>
      <c r="H13" s="237" t="n"/>
      <c r="I13" s="1224" t="n">
        <v>0</v>
      </c>
      <c r="L13" s="217" t="inlineStr">
        <is>
          <t>This tab</t>
        </is>
      </c>
      <c r="M13" s="217" t="n"/>
      <c r="N13" s="1225">
        <f>B14</f>
        <v/>
      </c>
      <c r="O13" s="1225">
        <f>E14</f>
        <v/>
      </c>
    </row>
    <row r="14">
      <c r="A14" s="1037" t="inlineStr">
        <is>
          <t>Total</t>
        </is>
      </c>
      <c r="B14" s="1237">
        <f>SUM(B8:B13)</f>
        <v/>
      </c>
      <c r="C14" s="1238">
        <f>B14/B14</f>
        <v/>
      </c>
      <c r="D14" s="237" t="n"/>
      <c r="E14" s="1237">
        <f>SUM(E8:E13)</f>
        <v/>
      </c>
      <c r="F14" s="1238">
        <f>E14/E14</f>
        <v/>
      </c>
      <c r="G14" s="1239">
        <f>B14/E14-1</f>
        <v/>
      </c>
      <c r="H14" s="237" t="n"/>
      <c r="I14" s="314" t="n"/>
      <c r="L14" s="217" t="inlineStr">
        <is>
          <t>EHC Tab</t>
        </is>
      </c>
      <c r="M14" s="217" t="n"/>
      <c r="N14" s="1225">
        <f>'Extended Health Care (EHC)'!D10</f>
        <v/>
      </c>
      <c r="O14" s="1225">
        <f>'Extended Health Care (EHC)'!D11</f>
        <v/>
      </c>
    </row>
    <row r="15" ht="7.5" customHeight="1" s="858">
      <c r="A15" s="312" t="n"/>
      <c r="B15" s="283" t="n"/>
      <c r="C15" s="283" t="n"/>
      <c r="D15" s="237" t="n"/>
      <c r="E15" s="283" t="n"/>
      <c r="F15" s="283" t="n"/>
      <c r="G15" s="313" t="n"/>
      <c r="H15" s="124" t="n"/>
      <c r="I15" s="124" t="n"/>
      <c r="L15" s="217" t="n"/>
      <c r="M15" s="217" t="n"/>
      <c r="N15" s="217" t="n"/>
      <c r="O15" s="217" t="n"/>
    </row>
    <row r="16" ht="17" customHeight="1" s="858" thickBot="1">
      <c r="A16" s="513" t="inlineStr">
        <is>
          <t>Average Covered Lives</t>
        </is>
      </c>
      <c r="B16" s="1026">
        <f>'EHC Breakdown'!B16</f>
        <v/>
      </c>
      <c r="C16" s="888" t="n"/>
      <c r="D16" s="237" t="n"/>
      <c r="E16" s="1026">
        <f>'EHC Breakdown'!E16</f>
        <v/>
      </c>
      <c r="F16" s="888" t="n"/>
      <c r="G16" s="1240">
        <f>B16/E16-1</f>
        <v/>
      </c>
      <c r="H16" s="124" t="n"/>
      <c r="I16" s="124" t="n"/>
      <c r="L16" s="217" t="inlineStr">
        <is>
          <t>Pooled Claims</t>
        </is>
      </c>
      <c r="M16" s="217" t="n"/>
      <c r="N16" s="1231">
        <f>'Stop Loss '!E11</f>
        <v/>
      </c>
      <c r="O16" s="1231">
        <f>'Stop Loss '!E12</f>
        <v/>
      </c>
    </row>
    <row r="17" ht="16" customHeight="1" s="858" thickTop="1">
      <c r="A17" s="513" t="inlineStr">
        <is>
          <t>Per Capita Claim</t>
        </is>
      </c>
      <c r="B17" s="1024">
        <f>B14/B16</f>
        <v/>
      </c>
      <c r="C17" s="888" t="n"/>
      <c r="D17" s="237" t="n"/>
      <c r="E17" s="1024">
        <f>E14/E16</f>
        <v/>
      </c>
      <c r="F17" s="888" t="n"/>
      <c r="G17" s="1240">
        <f>B17/E17-1</f>
        <v/>
      </c>
      <c r="H17" s="9" t="n"/>
      <c r="I17" s="9" t="n"/>
      <c r="L17" s="217" t="inlineStr">
        <is>
          <t>S/b zero</t>
        </is>
      </c>
      <c r="M17" s="217" t="n"/>
      <c r="N17" s="1233">
        <f>N13-N14-N16</f>
        <v/>
      </c>
      <c r="O17" s="1233">
        <f>O13-O14-O16</f>
        <v/>
      </c>
    </row>
    <row r="18">
      <c r="A18" s="236" t="n"/>
      <c r="B18" s="1234" t="n"/>
      <c r="C18" s="1234" t="n"/>
      <c r="D18" s="237" t="n"/>
      <c r="E18" s="1234" t="n"/>
      <c r="F18" s="1234" t="n"/>
      <c r="G18" s="1235" t="n"/>
      <c r="H18" s="9" t="n"/>
      <c r="I18" s="9" t="n"/>
      <c r="L18" s="217" t="n"/>
      <c r="M18" s="217" t="n"/>
      <c r="N18" s="1233" t="n"/>
      <c r="O18" s="1233" t="n"/>
    </row>
    <row r="19">
      <c r="A19" s="236" t="n"/>
      <c r="B19" s="1234" t="n"/>
      <c r="C19" s="1234" t="n"/>
      <c r="D19" s="237" t="n"/>
      <c r="E19" s="1234" t="n"/>
      <c r="F19" s="1234" t="n"/>
      <c r="G19" s="1235" t="n"/>
      <c r="H19" s="9" t="n"/>
      <c r="I19" s="9" t="n"/>
      <c r="L19" s="217" t="n"/>
      <c r="M19" s="217" t="n"/>
      <c r="N19" s="1233" t="n"/>
      <c r="O19" s="1233" t="n"/>
    </row>
    <row r="20">
      <c r="A20" s="236" t="n"/>
      <c r="B20" s="1234" t="n"/>
      <c r="C20" s="1234" t="n"/>
      <c r="D20" s="237" t="n"/>
      <c r="E20" s="1234" t="n"/>
      <c r="F20" s="1234" t="n"/>
      <c r="G20" s="1235" t="n"/>
      <c r="H20" s="9" t="n"/>
      <c r="I20" s="9" t="n"/>
      <c r="L20" s="217" t="n"/>
      <c r="M20" s="217" t="n"/>
      <c r="N20" s="1233" t="n"/>
      <c r="O20" s="1233" t="n"/>
    </row>
    <row r="21">
      <c r="A21" s="236" t="n"/>
      <c r="B21" s="1234" t="n"/>
      <c r="C21" s="1234" t="n"/>
      <c r="D21" s="237" t="n"/>
      <c r="E21" s="1234" t="n"/>
      <c r="F21" s="1234" t="n"/>
      <c r="G21" s="1235" t="n"/>
      <c r="H21" s="9" t="n"/>
      <c r="I21" s="9" t="n"/>
      <c r="L21" s="217" t="n"/>
      <c r="M21" s="217" t="n"/>
      <c r="N21" s="1233" t="n"/>
      <c r="O21" s="1233" t="n"/>
    </row>
    <row r="22">
      <c r="A22" s="236" t="n"/>
      <c r="B22" s="1234" t="n"/>
      <c r="C22" s="1234" t="n"/>
      <c r="D22" s="237" t="n"/>
      <c r="E22" s="1234" t="n"/>
      <c r="F22" s="1234" t="n"/>
      <c r="G22" s="1235" t="n"/>
      <c r="H22" s="9" t="n"/>
      <c r="I22" s="9" t="n"/>
      <c r="J22" s="1009" t="inlineStr">
        <is>
          <t>&lt;- If any classifications we leave (for Benchmarking) &amp; corresponding % is 0 delete the 0% for the respective classification in the chart</t>
        </is>
      </c>
      <c r="O22" s="1233" t="n"/>
    </row>
    <row r="23">
      <c r="A23" s="236" t="n"/>
      <c r="B23" s="1234" t="n"/>
      <c r="C23" s="1234" t="n"/>
      <c r="D23" s="237" t="n"/>
      <c r="E23" s="1234" t="n"/>
      <c r="F23" s="1234" t="n"/>
      <c r="G23" s="1235" t="n"/>
      <c r="H23" s="9" t="n"/>
      <c r="I23" s="9" t="n"/>
      <c r="O23" s="1233" t="n"/>
    </row>
    <row r="24">
      <c r="A24" s="236" t="n"/>
      <c r="B24" s="1234" t="n"/>
      <c r="C24" s="1234" t="n"/>
      <c r="D24" s="237" t="n"/>
      <c r="E24" s="1234" t="n"/>
      <c r="F24" s="1234" t="n"/>
      <c r="G24" s="1235" t="n"/>
      <c r="H24" s="9" t="n"/>
      <c r="I24" s="9" t="n"/>
      <c r="O24" s="1233" t="n"/>
    </row>
    <row r="25">
      <c r="A25" s="236" t="n"/>
      <c r="B25" s="1234" t="n"/>
      <c r="C25" s="1234" t="n"/>
      <c r="D25" s="237" t="n"/>
      <c r="E25" s="1234" t="n"/>
      <c r="F25" s="1234" t="n"/>
      <c r="G25" s="1235" t="n"/>
      <c r="H25" s="9" t="n"/>
      <c r="I25" s="9" t="n"/>
      <c r="L25" s="217" t="n"/>
      <c r="M25" s="217" t="n"/>
      <c r="N25" s="1233" t="n"/>
      <c r="O25" s="1233" t="n"/>
    </row>
    <row r="26">
      <c r="A26" s="236" t="n"/>
      <c r="B26" s="1234" t="n"/>
      <c r="C26" s="1234" t="n"/>
      <c r="D26" s="237" t="n"/>
      <c r="E26" s="1234" t="n"/>
      <c r="F26" s="1234" t="n"/>
      <c r="G26" s="1235" t="n"/>
      <c r="H26" s="9" t="n"/>
      <c r="I26" s="9" t="n"/>
      <c r="L26" s="217" t="n"/>
      <c r="M26" s="217" t="n"/>
      <c r="N26" s="1233" t="n"/>
      <c r="O26" s="1233" t="n"/>
    </row>
    <row r="27">
      <c r="A27" s="236" t="n"/>
      <c r="B27" s="1234" t="n"/>
      <c r="C27" s="1234" t="n"/>
      <c r="D27" s="237" t="n"/>
      <c r="E27" s="1234" t="n"/>
      <c r="F27" s="1234" t="n"/>
      <c r="G27" s="1235" t="n"/>
      <c r="H27" s="9" t="n"/>
      <c r="I27" s="9" t="n"/>
      <c r="L27" s="217" t="n"/>
      <c r="M27" s="217" t="n"/>
      <c r="N27" s="1233" t="n"/>
      <c r="O27" s="1233" t="n"/>
    </row>
    <row r="28">
      <c r="A28" s="236" t="n"/>
      <c r="B28" s="1234" t="n"/>
      <c r="C28" s="1234" t="n"/>
      <c r="D28" s="237" t="n"/>
      <c r="E28" s="1234" t="n"/>
      <c r="F28" s="1234" t="n"/>
      <c r="G28" s="1235" t="n"/>
      <c r="H28" s="9" t="n"/>
      <c r="I28" s="9" t="n"/>
      <c r="L28" s="217" t="n"/>
      <c r="M28" s="217" t="n"/>
      <c r="N28" s="1233" t="n"/>
      <c r="O28" s="1233" t="n"/>
    </row>
    <row r="29">
      <c r="A29" s="236" t="n"/>
      <c r="B29" s="1234" t="n"/>
      <c r="C29" s="1234" t="n"/>
      <c r="D29" s="237" t="n"/>
      <c r="E29" s="1234" t="n"/>
      <c r="F29" s="1234" t="n"/>
      <c r="G29" s="1235" t="n"/>
      <c r="H29" s="9" t="n"/>
      <c r="I29" s="9" t="n"/>
      <c r="L29" s="217" t="n"/>
      <c r="M29" s="217" t="n"/>
      <c r="N29" s="1233" t="n"/>
      <c r="O29" s="1233" t="n"/>
    </row>
    <row r="30">
      <c r="A30" s="236" t="n"/>
      <c r="B30" s="1234" t="n"/>
      <c r="C30" s="1234" t="n"/>
      <c r="D30" s="237" t="n"/>
      <c r="E30" s="1234" t="n"/>
      <c r="F30" s="1234" t="n"/>
      <c r="G30" s="1235" t="n"/>
      <c r="H30" s="9" t="n"/>
      <c r="I30" s="9" t="n"/>
      <c r="L30" s="217" t="n"/>
      <c r="M30" s="217" t="n"/>
      <c r="N30" s="1233" t="n"/>
      <c r="O30" s="1233" t="n"/>
    </row>
    <row r="31">
      <c r="A31" s="236" t="n"/>
      <c r="B31" s="1234" t="n"/>
      <c r="C31" s="1234" t="n"/>
      <c r="D31" s="237" t="n"/>
      <c r="E31" s="1234" t="n"/>
      <c r="F31" s="1234" t="n"/>
      <c r="G31" s="1235" t="n"/>
      <c r="H31" s="9" t="n"/>
      <c r="I31" s="9" t="n"/>
      <c r="L31" s="217" t="n"/>
      <c r="M31" s="217" t="n"/>
      <c r="N31" s="1233" t="n"/>
      <c r="O31" s="1233" t="n"/>
    </row>
    <row r="32">
      <c r="A32" s="236" t="n"/>
      <c r="B32" s="1234" t="n"/>
      <c r="C32" s="1234" t="n"/>
      <c r="D32" s="237" t="n"/>
      <c r="E32" s="1234" t="n"/>
      <c r="F32" s="1234" t="n"/>
      <c r="G32" s="1235" t="n"/>
      <c r="H32" s="9" t="n"/>
      <c r="I32" s="9" t="n"/>
      <c r="L32" s="217" t="n"/>
      <c r="M32" s="217" t="n"/>
      <c r="N32" s="1233" t="n"/>
      <c r="O32" s="1233" t="n"/>
    </row>
    <row r="33">
      <c r="A33" s="236" t="n"/>
      <c r="B33" s="1234" t="n"/>
      <c r="C33" s="1234" t="n"/>
      <c r="D33" s="237" t="n"/>
      <c r="E33" s="1234" t="n"/>
      <c r="F33" s="1234" t="n"/>
      <c r="G33" s="1235" t="n"/>
      <c r="H33" s="9" t="n"/>
      <c r="I33" s="9" t="n"/>
      <c r="L33" s="217" t="n"/>
      <c r="M33" s="217" t="n"/>
      <c r="N33" s="1233" t="n"/>
      <c r="O33" s="1233" t="n"/>
    </row>
    <row r="34">
      <c r="A34" s="236" t="n"/>
      <c r="B34" s="1234" t="n"/>
      <c r="C34" s="1234" t="n"/>
      <c r="D34" s="237" t="n"/>
      <c r="E34" s="1234" t="n"/>
      <c r="F34" s="1234" t="n"/>
      <c r="G34" s="1235" t="n"/>
      <c r="H34" s="9" t="n"/>
      <c r="I34" s="9" t="n"/>
      <c r="L34" s="217" t="n"/>
      <c r="M34" s="217" t="n"/>
      <c r="N34" s="1233" t="n"/>
      <c r="O34" s="1233" t="n"/>
    </row>
    <row r="35">
      <c r="A35" s="236" t="n"/>
      <c r="B35" s="1234" t="n"/>
      <c r="C35" s="1234" t="n"/>
      <c r="D35" s="237" t="n"/>
      <c r="E35" s="1234" t="n"/>
      <c r="F35" s="1234" t="n"/>
      <c r="G35" s="1235" t="n"/>
      <c r="H35" s="9" t="n"/>
      <c r="I35" s="9" t="n"/>
      <c r="L35" s="217" t="n"/>
      <c r="M35" s="217" t="n"/>
      <c r="N35" s="1233" t="n"/>
      <c r="O35" s="1233" t="n"/>
    </row>
    <row r="36">
      <c r="A36" s="236" t="n"/>
      <c r="B36" s="1234" t="n"/>
      <c r="C36" s="1234" t="n"/>
      <c r="D36" s="237" t="n"/>
      <c r="E36" s="1234" t="n"/>
      <c r="F36" s="1234" t="n"/>
      <c r="G36" s="1235" t="n"/>
      <c r="H36" s="9" t="n"/>
      <c r="I36" s="9" t="n"/>
      <c r="L36" s="217" t="n"/>
      <c r="M36" s="217" t="n"/>
      <c r="N36" s="1233" t="n"/>
      <c r="O36" s="1233" t="n"/>
    </row>
    <row r="37">
      <c r="A37" s="236" t="n"/>
      <c r="B37" s="1234" t="n"/>
      <c r="C37" s="1234" t="n"/>
      <c r="D37" s="237" t="n"/>
      <c r="E37" s="1234" t="n"/>
      <c r="F37" s="1234" t="n"/>
      <c r="G37" s="1235" t="n"/>
      <c r="H37" s="9" t="n"/>
      <c r="I37" s="9" t="n"/>
      <c r="L37" s="217" t="n"/>
      <c r="M37" s="217" t="n"/>
      <c r="N37" s="1233" t="n"/>
      <c r="O37" s="1233" t="n"/>
    </row>
    <row r="38">
      <c r="A38" s="236" t="n"/>
      <c r="B38" s="1234" t="n"/>
      <c r="C38" s="1234" t="n"/>
      <c r="D38" s="237" t="n"/>
      <c r="E38" s="1234" t="n"/>
      <c r="F38" s="1234" t="n"/>
      <c r="G38" s="1235" t="n"/>
      <c r="H38" s="9" t="n"/>
      <c r="I38" s="9" t="n"/>
      <c r="L38" s="217" t="n"/>
      <c r="M38" s="217" t="n"/>
      <c r="N38" s="1233" t="n"/>
      <c r="O38" s="1233" t="n"/>
    </row>
    <row r="39">
      <c r="A39" s="236" t="n"/>
      <c r="B39" s="1234" t="n"/>
      <c r="C39" s="1234" t="n"/>
      <c r="D39" s="237" t="n"/>
      <c r="E39" s="1234" t="n"/>
      <c r="F39" s="1234" t="n"/>
      <c r="G39" s="1235" t="n"/>
      <c r="H39" s="9" t="n"/>
      <c r="I39" s="9" t="n"/>
    </row>
    <row r="40" ht="11.25" customHeight="1" s="858">
      <c r="A40" s="9" t="n"/>
      <c r="B40" s="9" t="n"/>
      <c r="C40" s="9" t="n"/>
      <c r="D40" s="9" t="n"/>
      <c r="E40" s="9" t="n"/>
      <c r="F40" s="9" t="n"/>
      <c r="G40" s="9" t="n"/>
      <c r="H40" s="9" t="n"/>
      <c r="I40" s="9" t="n"/>
    </row>
    <row r="41">
      <c r="H41" s="9" t="n"/>
      <c r="I41" s="9" t="n"/>
    </row>
    <row r="43" ht="15.75" customHeight="1" s="858"/>
    <row r="45" ht="38.25" customHeight="1" s="858">
      <c r="A45" s="1025" t="inlineStr">
        <is>
          <t>1 Comparative distribution based on Sun Life data for the period ending Date. Your comparative group is drawn from groups in the Industry Industry with SIZE BRACKET employees</t>
        </is>
      </c>
      <c r="B45" s="1012" t="n"/>
      <c r="C45" s="1012" t="n"/>
      <c r="D45" s="1012" t="n"/>
      <c r="E45" s="1012" t="n"/>
      <c r="F45" s="1012" t="n"/>
      <c r="G45" s="1012" t="n"/>
      <c r="H45" s="1012" t="n"/>
      <c r="I45" s="1012" t="n"/>
    </row>
    <row r="46">
      <c r="A46" s="992" t="n"/>
      <c r="B46" s="992" t="n"/>
      <c r="C46" s="12" t="n"/>
      <c r="D46" s="12" t="n"/>
      <c r="E46" s="992" t="n"/>
      <c r="F46" s="992" t="n"/>
      <c r="G46" s="992" t="n"/>
    </row>
    <row r="47">
      <c r="A47" s="250" t="n"/>
      <c r="B47" s="250" t="n"/>
      <c r="C47" s="250" t="n"/>
      <c r="D47" s="250" t="n"/>
      <c r="E47" s="250" t="n"/>
      <c r="F47" s="250" t="n"/>
      <c r="G47" s="250" t="n"/>
    </row>
    <row r="48">
      <c r="A48" s="250" t="n"/>
      <c r="B48" s="250" t="n"/>
      <c r="C48" s="250" t="n"/>
      <c r="D48" s="250" t="n"/>
      <c r="E48" s="250" t="n"/>
      <c r="F48" s="250" t="n"/>
      <c r="G48" s="250" t="n"/>
    </row>
    <row r="49">
      <c r="A49" s="250" t="n"/>
      <c r="B49" s="250" t="n"/>
      <c r="C49" s="250" t="n"/>
      <c r="D49" s="250" t="n"/>
      <c r="E49" s="250" t="n"/>
      <c r="F49" s="250" t="n"/>
      <c r="G49" s="250" t="n"/>
    </row>
  </sheetData>
  <mergeCells count="12">
    <mergeCell ref="J22:N24"/>
    <mergeCell ref="A4:I4"/>
    <mergeCell ref="E17:F17"/>
    <mergeCell ref="A45:I45"/>
    <mergeCell ref="B16:C16"/>
    <mergeCell ref="I6:I7"/>
    <mergeCell ref="G6:G7"/>
    <mergeCell ref="E6:F6"/>
    <mergeCell ref="B6:C6"/>
    <mergeCell ref="A6:A7"/>
    <mergeCell ref="E16:F16"/>
    <mergeCell ref="B17:C17"/>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28.xml><?xml version="1.0" encoding="utf-8"?>
<worksheet xmlns:r="http://schemas.openxmlformats.org/officeDocument/2006/relationships" xmlns="http://schemas.openxmlformats.org/spreadsheetml/2006/main">
  <sheetPr codeName="Sheet64">
    <tabColor rgb="FF4F9237"/>
    <outlinePr summaryBelow="1" summaryRight="1"/>
    <pageSetUpPr/>
  </sheetPr>
  <dimension ref="A2:I22"/>
  <sheetViews>
    <sheetView showGridLines="0" view="pageLayout" zoomScaleNormal="100" workbookViewId="0">
      <selection activeCell="H10" sqref="H10"/>
    </sheetView>
  </sheetViews>
  <sheetFormatPr baseColWidth="10" defaultColWidth="9.1640625" defaultRowHeight="15"/>
  <cols>
    <col width="26.5" customWidth="1" style="858" min="1" max="1"/>
    <col width="13.33203125" customWidth="1" style="858" min="2" max="2"/>
    <col width="8" customWidth="1" style="858" min="3" max="3"/>
    <col width="5.33203125" customWidth="1" style="858" min="4" max="4"/>
    <col width="13.33203125" customWidth="1" style="858" min="5" max="5"/>
    <col width="8" customWidth="1" style="858" min="6" max="6"/>
    <col width="7.5" customWidth="1" style="858" min="7" max="7"/>
    <col width="2.83203125" customWidth="1" style="858" min="8" max="8"/>
    <col width="12.33203125" customWidth="1" style="858" min="9" max="9"/>
  </cols>
  <sheetData>
    <row r="1" ht="28.5" customHeight="1" s="858"/>
    <row r="2" ht="15" customFormat="1" customHeight="1" s="861">
      <c r="A2" s="325" t="inlineStr">
        <is>
          <t>Extended Health Care (EHC) Utilization</t>
        </is>
      </c>
    </row>
    <row r="3" ht="3" customFormat="1" customHeight="1" s="861"/>
    <row r="4" ht="15" customFormat="1" customHeight="1" s="861">
      <c r="A4" s="879" t="inlineStr">
        <is>
          <t>Provided below is a breakdown of your EHC claims over the current and prior experience period.</t>
        </is>
      </c>
    </row>
    <row r="5" ht="8.25" customFormat="1" customHeight="1" s="861">
      <c r="A5" s="1041" t="n"/>
      <c r="B5" s="1041" t="n"/>
      <c r="C5" s="1041" t="n"/>
      <c r="D5" s="1041" t="n"/>
      <c r="E5" s="1041" t="n"/>
      <c r="F5" s="1041" t="n"/>
      <c r="G5" s="1041" t="n"/>
      <c r="H5" s="1041" t="n"/>
      <c r="I5" s="1041" t="n"/>
    </row>
    <row r="6" ht="15" customFormat="1" customHeight="1" s="861">
      <c r="A6" s="1030" t="inlineStr">
        <is>
          <t>Paramedical Practitioners</t>
        </is>
      </c>
      <c r="B6" s="1031" t="inlineStr">
        <is>
          <t>Current</t>
        </is>
      </c>
      <c r="C6" s="901" t="n"/>
      <c r="D6" s="237" t="n"/>
      <c r="E6" s="1027" t="inlineStr">
        <is>
          <t>Prior</t>
        </is>
      </c>
      <c r="F6" s="940" t="n"/>
      <c r="G6" s="1032" t="inlineStr">
        <is>
          <t>% Change</t>
        </is>
      </c>
      <c r="H6" s="1041" t="n"/>
      <c r="I6" s="1041" t="n"/>
    </row>
    <row r="7">
      <c r="A7" s="990" t="n"/>
      <c r="B7" s="316" t="inlineStr">
        <is>
          <t>$ Paid</t>
        </is>
      </c>
      <c r="C7" s="327" t="inlineStr">
        <is>
          <t>%</t>
        </is>
      </c>
      <c r="D7" s="237" t="n"/>
      <c r="E7" s="509" t="inlineStr">
        <is>
          <t>$ Paid</t>
        </is>
      </c>
      <c r="F7" s="316" t="inlineStr">
        <is>
          <t>%</t>
        </is>
      </c>
      <c r="G7" s="966" t="n"/>
    </row>
    <row r="8">
      <c r="A8" s="294" t="inlineStr">
        <is>
          <t>Massage Therapist</t>
        </is>
      </c>
      <c r="B8" s="1152" t="n"/>
      <c r="C8" s="1149">
        <f>B8/B$20</f>
        <v/>
      </c>
      <c r="D8" s="237" t="n"/>
      <c r="E8" s="1152" t="n"/>
      <c r="F8" s="1149">
        <f>E8/E$20</f>
        <v/>
      </c>
      <c r="G8" s="1139">
        <f>IFERROR(B8/E8-1,"n/a")</f>
        <v/>
      </c>
    </row>
    <row r="9">
      <c r="A9" s="294" t="inlineStr">
        <is>
          <t>Chiropractor</t>
        </is>
      </c>
      <c r="B9" s="1152" t="n"/>
      <c r="C9" s="1149">
        <f>B9/B$20</f>
        <v/>
      </c>
      <c r="D9" s="237" t="n"/>
      <c r="E9" s="1152" t="n"/>
      <c r="F9" s="1149">
        <f>E9/E$20</f>
        <v/>
      </c>
      <c r="G9" s="1139">
        <f>IFERROR(B9/E9-1,"n/a")</f>
        <v/>
      </c>
    </row>
    <row r="10">
      <c r="A10" s="294" t="inlineStr">
        <is>
          <t>Physiotherapist</t>
        </is>
      </c>
      <c r="B10" s="1152" t="n"/>
      <c r="C10" s="1149">
        <f>B10/B$20</f>
        <v/>
      </c>
      <c r="D10" s="237" t="n"/>
      <c r="E10" s="1152" t="n"/>
      <c r="F10" s="1149">
        <f>E10/E$20</f>
        <v/>
      </c>
      <c r="G10" s="1139">
        <f>IFERROR(B10/E10-1,"n/a")</f>
        <v/>
      </c>
    </row>
    <row r="11">
      <c r="A11" s="294" t="inlineStr">
        <is>
          <t>Psychologist</t>
        </is>
      </c>
      <c r="B11" s="1152" t="n"/>
      <c r="C11" s="1149">
        <f>B11/B$20</f>
        <v/>
      </c>
      <c r="D11" s="237" t="n"/>
      <c r="E11" s="1152" t="n"/>
      <c r="F11" s="1149">
        <f>E11/E$20</f>
        <v/>
      </c>
      <c r="G11" s="1139">
        <f>IFERROR(B11/E11-1,"n/a")</f>
        <v/>
      </c>
    </row>
    <row r="12">
      <c r="A12" s="294" t="inlineStr">
        <is>
          <t>Acupuncturist</t>
        </is>
      </c>
      <c r="B12" s="1152" t="n"/>
      <c r="C12" s="1149">
        <f>B12/B$20</f>
        <v/>
      </c>
      <c r="D12" s="237" t="n"/>
      <c r="E12" s="1152" t="n"/>
      <c r="F12" s="1149">
        <f>E12/E$20</f>
        <v/>
      </c>
      <c r="G12" s="1139">
        <f>IFERROR(B12/E12-1,"n/a")</f>
        <v/>
      </c>
    </row>
    <row r="13">
      <c r="A13" s="294" t="inlineStr">
        <is>
          <t>Naturopath</t>
        </is>
      </c>
      <c r="B13" s="1152" t="n"/>
      <c r="C13" s="1149">
        <f>B13/B$20</f>
        <v/>
      </c>
      <c r="D13" s="237" t="n"/>
      <c r="E13" s="1152" t="n"/>
      <c r="F13" s="1149">
        <f>E13/E$20</f>
        <v/>
      </c>
      <c r="G13" s="1139">
        <f>IFERROR(B13/E13-1,"n/a")</f>
        <v/>
      </c>
    </row>
    <row r="14">
      <c r="A14" s="294" t="inlineStr">
        <is>
          <t>Dietician</t>
        </is>
      </c>
      <c r="B14" s="1152" t="n"/>
      <c r="C14" s="1149">
        <f>B14/B$20</f>
        <v/>
      </c>
      <c r="D14" s="237" t="n"/>
      <c r="E14" s="1152" t="n"/>
      <c r="F14" s="1149">
        <f>E14/E$20</f>
        <v/>
      </c>
      <c r="G14" s="1139">
        <f>IFERROR(B14/E14-1,"n/a")</f>
        <v/>
      </c>
    </row>
    <row r="15">
      <c r="A15" s="294" t="inlineStr">
        <is>
          <t>Osteopath</t>
        </is>
      </c>
      <c r="B15" s="1152" t="n"/>
      <c r="C15" s="1149">
        <f>B15/B$20</f>
        <v/>
      </c>
      <c r="D15" s="237" t="n"/>
      <c r="E15" s="1152" t="n"/>
      <c r="F15" s="1149">
        <f>E15/E$20</f>
        <v/>
      </c>
      <c r="G15" s="1139">
        <f>IFERROR(B15/E15-1,"n/a")</f>
        <v/>
      </c>
    </row>
    <row r="16">
      <c r="A16" s="294" t="inlineStr">
        <is>
          <t>Podiatrist/Chiropodist</t>
        </is>
      </c>
      <c r="B16" s="1152" t="n"/>
      <c r="C16" s="1149">
        <f>B16/B$20</f>
        <v/>
      </c>
      <c r="D16" s="237" t="n"/>
      <c r="E16" s="1152" t="n"/>
      <c r="F16" s="1149">
        <f>E16/E$20</f>
        <v/>
      </c>
      <c r="G16" s="1139">
        <f>IFERROR(B16/E16-1,"n/a")</f>
        <v/>
      </c>
    </row>
    <row r="17">
      <c r="A17" s="294" t="inlineStr">
        <is>
          <t>Homeopath</t>
        </is>
      </c>
      <c r="B17" s="1152" t="n"/>
      <c r="C17" s="1149">
        <f>B17/B$20</f>
        <v/>
      </c>
      <c r="D17" s="237" t="n"/>
      <c r="E17" s="1152" t="n"/>
      <c r="F17" s="1149">
        <f>E17/E$20</f>
        <v/>
      </c>
      <c r="G17" s="1139">
        <f>IFERROR(B17/E17-1,"n/a")</f>
        <v/>
      </c>
    </row>
    <row r="18">
      <c r="A18" s="294" t="inlineStr">
        <is>
          <t xml:space="preserve">Speech Therapist </t>
        </is>
      </c>
      <c r="B18" s="1152" t="n"/>
      <c r="C18" s="1149">
        <f>B18/B$20</f>
        <v/>
      </c>
      <c r="D18" s="237" t="n"/>
      <c r="E18" s="1152" t="n"/>
      <c r="F18" s="1149">
        <f>E18/E$20</f>
        <v/>
      </c>
      <c r="G18" s="1139">
        <f>IFERROR(B18/E18-1,"n/a")</f>
        <v/>
      </c>
    </row>
    <row r="19">
      <c r="A19" s="294" t="inlineStr">
        <is>
          <t>Audiologist</t>
        </is>
      </c>
      <c r="B19" s="1152" t="n"/>
      <c r="C19" s="1149">
        <f>B19/B$20</f>
        <v/>
      </c>
      <c r="D19" s="237" t="n"/>
      <c r="E19" s="1152" t="n"/>
      <c r="F19" s="1149">
        <f>E19/E$20</f>
        <v/>
      </c>
      <c r="G19" s="1139">
        <f>IFERROR(B19/E19-1,"n/a")</f>
        <v/>
      </c>
    </row>
    <row r="20">
      <c r="A20" s="1037" t="inlineStr">
        <is>
          <t>Total</t>
        </is>
      </c>
      <c r="B20" s="1241">
        <f>SUM(B8:B19)</f>
        <v/>
      </c>
      <c r="C20" s="1238">
        <f>B20/B20</f>
        <v/>
      </c>
      <c r="D20" s="237" t="n"/>
      <c r="E20" s="1241">
        <f>SUM(E8:E19)</f>
        <v/>
      </c>
      <c r="F20" s="1238">
        <f>E20/E20</f>
        <v/>
      </c>
      <c r="G20" s="1239">
        <f>B20/E20-1</f>
        <v/>
      </c>
    </row>
    <row r="22">
      <c r="A22" s="322" t="inlineStr">
        <is>
          <t>Paramedical Category</t>
        </is>
      </c>
    </row>
    <row r="24" ht="14.5" customHeight="1" s="858"/>
  </sheetData>
  <mergeCells count="5">
    <mergeCell ref="A4:I4"/>
    <mergeCell ref="A6:A7"/>
    <mergeCell ref="B6:C6"/>
    <mergeCell ref="E6:F6"/>
    <mergeCell ref="G6:G7"/>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drawing r:id="rId1"/>
</worksheet>
</file>

<file path=xl/worksheets/sheet29.xml><?xml version="1.0" encoding="utf-8"?>
<worksheet xmlns="http://schemas.openxmlformats.org/spreadsheetml/2006/main">
  <sheetPr codeName="Sheet72">
    <tabColor rgb="FFFFC000"/>
    <outlinePr summaryBelow="1" summaryRight="1"/>
    <pageSetUpPr/>
  </sheetPr>
  <dimension ref="A2:I16"/>
  <sheetViews>
    <sheetView showGridLines="0" view="pageLayout" topLeftCell="A4" zoomScaleNormal="100" workbookViewId="0">
      <selection activeCell="H10" sqref="H10"/>
    </sheetView>
  </sheetViews>
  <sheetFormatPr baseColWidth="10" defaultColWidth="9.1640625" defaultRowHeight="15"/>
  <cols>
    <col width="26.5" customWidth="1" style="858" min="1" max="1"/>
    <col width="13.33203125" customWidth="1" style="858" min="2" max="2"/>
    <col width="8" customWidth="1" style="858" min="3" max="3"/>
    <col width="5.33203125" customWidth="1" style="858" min="4" max="4"/>
    <col width="13.33203125" customWidth="1" style="858" min="5" max="5"/>
    <col width="8" customWidth="1" style="858" min="6" max="6"/>
    <col width="7.5" customWidth="1" style="858" min="7" max="7"/>
    <col width="2.83203125" customWidth="1" style="858" min="8" max="8"/>
    <col width="12.33203125" customWidth="1" style="858" min="9" max="9"/>
    <col width="9.1640625" customWidth="1" style="858" min="10" max="10"/>
    <col width="9.1640625" customWidth="1" style="858" min="11" max="16384"/>
  </cols>
  <sheetData>
    <row r="1" ht="26.25" customHeight="1" s="858"/>
    <row r="2" ht="15" customFormat="1" customHeight="1" s="861">
      <c r="A2" s="325" t="inlineStr">
        <is>
          <t>Extended Health Care (EHC) Utilization</t>
        </is>
      </c>
    </row>
    <row r="3" ht="3" customFormat="1" customHeight="1" s="861"/>
    <row r="4" ht="15" customFormat="1" customHeight="1" s="861">
      <c r="A4" s="879" t="inlineStr">
        <is>
          <t>Provided below is a breakdown of your EHC claims over the current and prior experience period.</t>
        </is>
      </c>
    </row>
    <row r="5" ht="8.25" customFormat="1" customHeight="1" s="861">
      <c r="A5" s="1041" t="n"/>
      <c r="B5" s="1041" t="n"/>
      <c r="C5" s="1041" t="n"/>
      <c r="D5" s="1041" t="n"/>
      <c r="E5" s="1041" t="n"/>
      <c r="F5" s="1041" t="n"/>
      <c r="G5" s="1041" t="n"/>
      <c r="H5" s="1041" t="n"/>
      <c r="I5" s="1041" t="n"/>
    </row>
    <row r="7">
      <c r="A7" s="1033" t="inlineStr">
        <is>
          <t>Medical Service
&amp; Supplies</t>
        </is>
      </c>
      <c r="B7" s="1034" t="inlineStr">
        <is>
          <t>Current</t>
        </is>
      </c>
      <c r="C7" s="940" t="n"/>
      <c r="D7" s="24" t="n"/>
      <c r="E7" s="1027" t="inlineStr">
        <is>
          <t>Prior</t>
        </is>
      </c>
      <c r="F7" s="940" t="n"/>
      <c r="G7" s="932" t="inlineStr">
        <is>
          <t>% Change</t>
        </is>
      </c>
    </row>
    <row r="8">
      <c r="A8" s="990" t="n"/>
      <c r="B8" s="316" t="inlineStr">
        <is>
          <t>$ Paid</t>
        </is>
      </c>
      <c r="C8" s="328" t="inlineStr">
        <is>
          <t>%</t>
        </is>
      </c>
      <c r="D8" s="237" t="n"/>
      <c r="E8" s="509" t="inlineStr">
        <is>
          <t>$ Paid</t>
        </is>
      </c>
      <c r="F8" s="326" t="inlineStr">
        <is>
          <t>%</t>
        </is>
      </c>
      <c r="G8" s="906" t="n"/>
    </row>
    <row r="9">
      <c r="A9" s="894" t="inlineStr">
        <is>
          <t>Orthotics / Orthopaedic Shoes</t>
        </is>
      </c>
      <c r="B9" s="1152" t="n"/>
      <c r="C9" s="1149">
        <f>B9/B$16</f>
        <v/>
      </c>
      <c r="D9" s="237" t="n"/>
      <c r="E9" s="1152" t="n"/>
      <c r="F9" s="1149">
        <f>E9/E$16</f>
        <v/>
      </c>
      <c r="G9" s="1139">
        <f>IFERROR(B9/E9-1,"n/a")</f>
        <v/>
      </c>
    </row>
    <row r="10">
      <c r="A10" s="894" t="inlineStr">
        <is>
          <t>Durable Medical Equipment</t>
        </is>
      </c>
      <c r="B10" s="1152" t="n"/>
      <c r="C10" s="1149">
        <f>B10/B$16</f>
        <v/>
      </c>
      <c r="D10" s="237" t="n"/>
      <c r="E10" s="1152" t="n"/>
      <c r="F10" s="1149">
        <f>E10/E$16</f>
        <v/>
      </c>
      <c r="G10" s="1139">
        <f>IFERROR(B10/E10-1,"n/a")</f>
        <v/>
      </c>
    </row>
    <row r="11">
      <c r="A11" s="894" t="inlineStr">
        <is>
          <t>Hearing Aids</t>
        </is>
      </c>
      <c r="B11" s="1152" t="n"/>
      <c r="C11" s="1149">
        <f>B11/B$16</f>
        <v/>
      </c>
      <c r="D11" s="237" t="n"/>
      <c r="E11" s="1152" t="n"/>
      <c r="F11" s="1149">
        <f>E11/E$16</f>
        <v/>
      </c>
      <c r="G11" s="1139">
        <f>IFERROR(B11/E11-1,"n/a")</f>
        <v/>
      </c>
    </row>
    <row r="12">
      <c r="A12" s="894" t="inlineStr">
        <is>
          <t>Ambulance</t>
        </is>
      </c>
      <c r="B12" s="1152" t="n"/>
      <c r="C12" s="1149">
        <f>B12/B$16</f>
        <v/>
      </c>
      <c r="D12" s="237" t="n"/>
      <c r="E12" s="1152" t="n"/>
      <c r="F12" s="1149">
        <f>E12/E$16</f>
        <v/>
      </c>
      <c r="G12" s="1139">
        <f>IFERROR(B12/E12-1,"n/a")</f>
        <v/>
      </c>
    </row>
    <row r="13">
      <c r="A13" s="894" t="inlineStr">
        <is>
          <t>Eye Exam</t>
        </is>
      </c>
      <c r="B13" s="1152" t="n"/>
      <c r="C13" s="1149">
        <f>B13/B$16</f>
        <v/>
      </c>
      <c r="D13" s="237" t="n"/>
      <c r="E13" s="1152" t="n"/>
      <c r="F13" s="1149">
        <f>E13/E$16</f>
        <v/>
      </c>
      <c r="G13" s="1139">
        <f>IFERROR(B13/E13-1,"n/a")</f>
        <v/>
      </c>
    </row>
    <row r="14">
      <c r="A14" s="894" t="n"/>
      <c r="B14" s="1152" t="n"/>
      <c r="C14" s="1149">
        <f>B14/B$16</f>
        <v/>
      </c>
      <c r="D14" s="237" t="n"/>
      <c r="E14" s="1152" t="n"/>
      <c r="F14" s="1149">
        <f>E14/E$16</f>
        <v/>
      </c>
      <c r="G14" s="1139">
        <f>IFERROR(B14/E14-1,"n/a")</f>
        <v/>
      </c>
    </row>
    <row r="15">
      <c r="A15" s="894" t="n"/>
      <c r="B15" s="1152" t="n"/>
      <c r="C15" s="1149">
        <f>B15/B$16</f>
        <v/>
      </c>
      <c r="D15" s="237" t="n"/>
      <c r="E15" s="1152" t="n"/>
      <c r="F15" s="1149">
        <f>E15/E$16</f>
        <v/>
      </c>
      <c r="G15" s="1139">
        <f>IFERROR(B15/E15-1,"n/a")</f>
        <v/>
      </c>
    </row>
    <row r="16">
      <c r="A16" s="514" t="inlineStr">
        <is>
          <t>Total</t>
        </is>
      </c>
      <c r="B16" s="1241">
        <f>SUM(B9:B15)</f>
        <v/>
      </c>
      <c r="C16" s="1238">
        <f>B16/B16</f>
        <v/>
      </c>
      <c r="D16" s="237" t="n"/>
      <c r="E16" s="1241">
        <f>SUM(E9:E15)</f>
        <v/>
      </c>
      <c r="F16" s="1238">
        <f>E16/E16</f>
        <v/>
      </c>
      <c r="G16" s="1239">
        <f>B16/E16-1</f>
        <v/>
      </c>
    </row>
  </sheetData>
  <mergeCells count="5">
    <mergeCell ref="A4:I4"/>
    <mergeCell ref="A7:A8"/>
    <mergeCell ref="B7:C7"/>
    <mergeCell ref="E7:F7"/>
    <mergeCell ref="G7:G8"/>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30.xml><?xml version="1.0" encoding="utf-8"?>
<worksheet xmlns="http://schemas.openxmlformats.org/spreadsheetml/2006/main">
  <sheetPr codeName="Sheet20">
    <tabColor rgb="FFFFC000"/>
    <outlinePr summaryBelow="1" summaryRight="1"/>
    <pageSetUpPr/>
  </sheetPr>
  <dimension ref="A2:N50"/>
  <sheetViews>
    <sheetView showGridLines="0" view="pageLayout" zoomScale="90" zoomScaleNormal="100" zoomScalePageLayoutView="90" workbookViewId="0">
      <selection activeCell="H10" sqref="H10"/>
    </sheetView>
  </sheetViews>
  <sheetFormatPr baseColWidth="10" defaultColWidth="9.1640625" defaultRowHeight="15"/>
  <cols>
    <col width="38.33203125" customWidth="1" style="858" min="1" max="1"/>
    <col width="15.33203125" customWidth="1" style="858" min="2" max="3"/>
    <col width="12.5" customWidth="1" style="858" min="4" max="4"/>
    <col width="15.33203125" customWidth="1" style="858" min="5" max="5"/>
    <col width="6.83203125" customWidth="1" style="858" min="6" max="6"/>
    <col width="7.5" customWidth="1" style="858" min="7" max="7"/>
  </cols>
  <sheetData>
    <row r="1" ht="27" customHeight="1" s="858"/>
    <row r="2" ht="20" customFormat="1" customHeight="1" s="861">
      <c r="A2" s="388" t="inlineStr">
        <is>
          <t>Drug Claim Analytics</t>
        </is>
      </c>
    </row>
    <row r="3" ht="3.75" customFormat="1" customHeight="1" s="861"/>
    <row r="4" ht="15" customFormat="1" customHeight="1" s="861">
      <c r="A4" s="879" t="inlineStr">
        <is>
          <t>Provided below is a breakdown of your top Drug utilization over the current and prior experience period.</t>
        </is>
      </c>
      <c r="F4" s="1041" t="n"/>
      <c r="G4" s="1041" t="n"/>
    </row>
    <row r="5">
      <c r="A5" s="5" t="n"/>
    </row>
    <row r="6">
      <c r="A6" s="1035" t="inlineStr">
        <is>
          <t>Current</t>
        </is>
      </c>
      <c r="B6" s="939" t="n"/>
      <c r="C6" s="939" t="n"/>
      <c r="D6" s="939" t="n"/>
      <c r="E6" s="940" t="n"/>
    </row>
    <row r="7" ht="26" customHeight="1" s="858">
      <c r="A7" s="331" t="inlineStr">
        <is>
          <t>Drug Classification</t>
        </is>
      </c>
      <c r="B7" s="308" t="inlineStr">
        <is>
          <t># of Rx</t>
        </is>
      </c>
      <c r="C7" s="308" t="inlineStr">
        <is>
          <t>$ Paid</t>
        </is>
      </c>
      <c r="D7" s="308" t="inlineStr">
        <is>
          <t>% of Total Drugs</t>
        </is>
      </c>
      <c r="E7" s="332" t="inlineStr">
        <is>
          <t>% of Total EHC</t>
        </is>
      </c>
    </row>
    <row r="8" ht="15" customHeight="1" s="858">
      <c r="A8" s="329" t="n"/>
      <c r="B8" s="330" t="n"/>
      <c r="C8" s="1152" t="n">
        <v>0</v>
      </c>
      <c r="D8" s="1155">
        <f>C8/$C$19</f>
        <v/>
      </c>
      <c r="E8" s="1155">
        <f>C8/'EHC Breakdown - w S&amp;S'!B$14</f>
        <v/>
      </c>
    </row>
    <row r="9" ht="15" customHeight="1" s="858">
      <c r="A9" s="329" t="n"/>
      <c r="B9" s="330" t="n"/>
      <c r="C9" s="1152" t="n">
        <v>0</v>
      </c>
      <c r="D9" s="1155">
        <f>C9/$C$19</f>
        <v/>
      </c>
      <c r="E9" s="1155">
        <f>C9/'EHC Breakdown - w S&amp;S'!B$14</f>
        <v/>
      </c>
    </row>
    <row r="10">
      <c r="A10" s="329" t="n"/>
      <c r="B10" s="330" t="n"/>
      <c r="C10" s="1152" t="n">
        <v>0</v>
      </c>
      <c r="D10" s="1155">
        <f>C10/$C$19</f>
        <v/>
      </c>
      <c r="E10" s="1155">
        <f>C10/'EHC Breakdown - w S&amp;S'!B$14</f>
        <v/>
      </c>
    </row>
    <row r="11">
      <c r="A11" s="329" t="n"/>
      <c r="B11" s="330" t="n"/>
      <c r="C11" s="1152" t="n">
        <v>0</v>
      </c>
      <c r="D11" s="1155">
        <f>C11/$C$19</f>
        <v/>
      </c>
      <c r="E11" s="1155">
        <f>C11/'EHC Breakdown - w S&amp;S'!B$14</f>
        <v/>
      </c>
    </row>
    <row r="12">
      <c r="A12" s="329" t="n"/>
      <c r="B12" s="330" t="n"/>
      <c r="C12" s="1152" t="n">
        <v>0</v>
      </c>
      <c r="D12" s="1155">
        <f>C12/$C$19</f>
        <v/>
      </c>
      <c r="E12" s="1155">
        <f>C12/'EHC Breakdown - w S&amp;S'!B$14</f>
        <v/>
      </c>
      <c r="H12" s="217" t="n"/>
      <c r="N12" s="218" t="n"/>
    </row>
    <row r="13">
      <c r="A13" s="329" t="n"/>
      <c r="B13" s="330" t="n"/>
      <c r="C13" s="1152" t="n">
        <v>0</v>
      </c>
      <c r="D13" s="1155">
        <f>C13/$C$19</f>
        <v/>
      </c>
      <c r="E13" s="1155">
        <f>C13/'EHC Breakdown - w S&amp;S'!B$14</f>
        <v/>
      </c>
      <c r="L13" s="217" t="n"/>
      <c r="N13" s="258" t="n"/>
    </row>
    <row r="14">
      <c r="A14" s="329" t="n"/>
      <c r="B14" s="330" t="n"/>
      <c r="C14" s="1152" t="n">
        <v>0</v>
      </c>
      <c r="D14" s="1155">
        <f>C14/$C$19</f>
        <v/>
      </c>
      <c r="E14" s="1155">
        <f>C14/'EHC Breakdown - w S&amp;S'!B$14</f>
        <v/>
      </c>
    </row>
    <row r="15">
      <c r="A15" s="329" t="n"/>
      <c r="B15" s="330" t="n"/>
      <c r="C15" s="1152" t="n">
        <v>0</v>
      </c>
      <c r="D15" s="1155">
        <f>C15/$C$19</f>
        <v/>
      </c>
      <c r="E15" s="1155">
        <f>C15/'EHC Breakdown - w S&amp;S'!B$14</f>
        <v/>
      </c>
    </row>
    <row r="16">
      <c r="A16" s="329" t="n"/>
      <c r="B16" s="330" t="n"/>
      <c r="C16" s="1152" t="n">
        <v>0</v>
      </c>
      <c r="D16" s="1155">
        <f>C16/$C$19</f>
        <v/>
      </c>
      <c r="E16" s="1155">
        <f>C16/'EHC Breakdown - w S&amp;S'!B$14</f>
        <v/>
      </c>
    </row>
    <row r="17">
      <c r="A17" s="329" t="n"/>
      <c r="B17" s="330" t="n"/>
      <c r="C17" s="1152" t="n">
        <v>0</v>
      </c>
      <c r="D17" s="1155">
        <f>C17/$C$19</f>
        <v/>
      </c>
      <c r="E17" s="1155">
        <f>C17/'EHC Breakdown - w S&amp;S'!B$14</f>
        <v/>
      </c>
    </row>
    <row r="18">
      <c r="A18" s="514" t="inlineStr">
        <is>
          <t>Top 10 Classifications</t>
        </is>
      </c>
      <c r="B18" s="515">
        <f>SUM(B8:B17)</f>
        <v/>
      </c>
      <c r="C18" s="1241">
        <f>SUM(C8:C17)</f>
        <v/>
      </c>
      <c r="D18" s="1242">
        <f>C18/$C$19</f>
        <v/>
      </c>
      <c r="E18" s="1242">
        <f>C18/'EHC Breakdown - w S&amp;S'!B$14</f>
        <v/>
      </c>
    </row>
    <row r="19">
      <c r="A19" s="514" t="inlineStr">
        <is>
          <t>Total Drugs</t>
        </is>
      </c>
      <c r="B19" s="515" t="n">
        <v>0</v>
      </c>
      <c r="C19" s="1241">
        <f>'EHC Breakdown - w S&amp;S'!$B$8</f>
        <v/>
      </c>
      <c r="D19" s="1242">
        <f>C19/$C$19</f>
        <v/>
      </c>
      <c r="E19" s="1242">
        <f>C19/'EHC Breakdown - w S&amp;S'!B$14</f>
        <v/>
      </c>
    </row>
    <row r="20">
      <c r="A20" s="5" t="n"/>
    </row>
    <row r="21">
      <c r="A21" s="580" t="inlineStr">
        <is>
          <t>Drug Definition</t>
        </is>
      </c>
      <c r="B21" s="303" t="inlineStr">
        <is>
          <t># of Rx</t>
        </is>
      </c>
      <c r="C21" s="303" t="inlineStr">
        <is>
          <t>% of Total</t>
        </is>
      </c>
      <c r="D21" s="902" t="inlineStr">
        <is>
          <t>$ Paid</t>
        </is>
      </c>
      <c r="E21" s="905" t="inlineStr">
        <is>
          <t>% of Total</t>
        </is>
      </c>
    </row>
    <row r="22">
      <c r="A22" s="894" t="inlineStr">
        <is>
          <t>Generic</t>
        </is>
      </c>
      <c r="B22" s="330" t="n">
        <v>0</v>
      </c>
      <c r="C22" s="1155">
        <f>B22/B$19</f>
        <v/>
      </c>
      <c r="D22" s="1152" t="n">
        <v>0</v>
      </c>
      <c r="E22" s="1155">
        <f>D22/C$19</f>
        <v/>
      </c>
    </row>
    <row r="23">
      <c r="A23" s="894" t="inlineStr">
        <is>
          <t>Multi-Source Brand</t>
        </is>
      </c>
      <c r="B23" s="330" t="n">
        <v>0</v>
      </c>
      <c r="C23" s="1155">
        <f>B23/B$19</f>
        <v/>
      </c>
      <c r="D23" s="1152" t="n">
        <v>0</v>
      </c>
      <c r="E23" s="1155">
        <f>D23/C$19</f>
        <v/>
      </c>
    </row>
    <row r="24">
      <c r="A24" s="894" t="inlineStr">
        <is>
          <t>Single-Source Brand</t>
        </is>
      </c>
      <c r="B24" s="330" t="n">
        <v>0</v>
      </c>
      <c r="C24" s="1155">
        <f>B24/B$19</f>
        <v/>
      </c>
      <c r="D24" s="1152" t="n">
        <v>0</v>
      </c>
      <c r="E24" s="1155">
        <f>D24/C$19</f>
        <v/>
      </c>
    </row>
    <row r="25">
      <c r="A25" s="5" t="n"/>
    </row>
    <row r="26">
      <c r="A26" s="1036" t="inlineStr">
        <is>
          <t>Prior</t>
        </is>
      </c>
      <c r="B26" s="939" t="n"/>
      <c r="C26" s="939" t="n"/>
      <c r="D26" s="939" t="n"/>
      <c r="E26" s="940" t="n"/>
    </row>
    <row r="27" ht="26" customHeight="1" s="858">
      <c r="A27" s="331" t="inlineStr">
        <is>
          <t>Drug Classification</t>
        </is>
      </c>
      <c r="B27" s="307" t="inlineStr">
        <is>
          <t># of Rx</t>
        </is>
      </c>
      <c r="C27" s="308" t="inlineStr">
        <is>
          <t>$ Paid</t>
        </is>
      </c>
      <c r="D27" s="307" t="inlineStr">
        <is>
          <t>% of Total Drugs</t>
        </is>
      </c>
      <c r="E27" s="332" t="inlineStr">
        <is>
          <t>% of Total EHC</t>
        </is>
      </c>
    </row>
    <row r="28">
      <c r="A28" s="329" t="n"/>
      <c r="B28" s="330" t="n"/>
      <c r="C28" s="1152" t="n">
        <v>0</v>
      </c>
      <c r="D28" s="1155">
        <f>C28/$C$39</f>
        <v/>
      </c>
      <c r="E28" s="1155">
        <f>C28/'EHC Breakdown - w S&amp;S'!E$14</f>
        <v/>
      </c>
      <c r="F28" s="992" t="n"/>
      <c r="G28" s="432" t="n"/>
    </row>
    <row r="29">
      <c r="A29" s="329" t="n"/>
      <c r="B29" s="330" t="n"/>
      <c r="C29" s="1152" t="n">
        <v>0</v>
      </c>
      <c r="D29" s="1155">
        <f>C29/$C$39</f>
        <v/>
      </c>
      <c r="E29" s="1155">
        <f>C29/'EHC Breakdown - w S&amp;S'!E$14</f>
        <v/>
      </c>
      <c r="F29" s="992" t="n"/>
      <c r="G29" s="432" t="n"/>
    </row>
    <row r="30">
      <c r="A30" s="329" t="n"/>
      <c r="B30" s="330" t="n"/>
      <c r="C30" s="1152" t="n">
        <v>0</v>
      </c>
      <c r="D30" s="1155">
        <f>C30/$C$39</f>
        <v/>
      </c>
      <c r="E30" s="1155">
        <f>C30/'EHC Breakdown - w S&amp;S'!E$14</f>
        <v/>
      </c>
      <c r="F30" s="992" t="n"/>
      <c r="G30" s="432" t="n"/>
    </row>
    <row r="31">
      <c r="A31" s="329" t="n"/>
      <c r="B31" s="330" t="n"/>
      <c r="C31" s="1152" t="n">
        <v>0</v>
      </c>
      <c r="D31" s="1155">
        <f>C31/$C$39</f>
        <v/>
      </c>
      <c r="E31" s="1155">
        <f>C31/'EHC Breakdown - w S&amp;S'!E$14</f>
        <v/>
      </c>
      <c r="F31" s="992" t="n"/>
      <c r="G31" s="432" t="n"/>
    </row>
    <row r="32">
      <c r="A32" s="329" t="n"/>
      <c r="B32" s="330" t="n"/>
      <c r="C32" s="1152" t="n">
        <v>0</v>
      </c>
      <c r="D32" s="1155">
        <f>C32/$C$39</f>
        <v/>
      </c>
      <c r="E32" s="1155">
        <f>C32/'EHC Breakdown - w S&amp;S'!E$14</f>
        <v/>
      </c>
      <c r="F32" s="992" t="n"/>
      <c r="G32" s="432" t="n"/>
    </row>
    <row r="33">
      <c r="A33" s="329" t="n"/>
      <c r="B33" s="330" t="n"/>
      <c r="C33" s="1152" t="n">
        <v>0</v>
      </c>
      <c r="D33" s="1155">
        <f>C33/$C$39</f>
        <v/>
      </c>
      <c r="E33" s="1155">
        <f>C33/'EHC Breakdown - w S&amp;S'!E$14</f>
        <v/>
      </c>
      <c r="F33" s="992" t="n"/>
      <c r="G33" s="432" t="n"/>
    </row>
    <row r="34">
      <c r="A34" s="329" t="n"/>
      <c r="B34" s="330" t="n"/>
      <c r="C34" s="1152" t="n">
        <v>0</v>
      </c>
      <c r="D34" s="1155">
        <f>C34/$C$39</f>
        <v/>
      </c>
      <c r="E34" s="1155">
        <f>C34/'EHC Breakdown - w S&amp;S'!E$14</f>
        <v/>
      </c>
      <c r="F34" s="992" t="n"/>
      <c r="G34" s="432" t="n"/>
    </row>
    <row r="35">
      <c r="A35" s="329" t="n"/>
      <c r="B35" s="330" t="n"/>
      <c r="C35" s="1152" t="n">
        <v>0</v>
      </c>
      <c r="D35" s="1155">
        <f>C35/$C$39</f>
        <v/>
      </c>
      <c r="E35" s="1155">
        <f>C35/'EHC Breakdown - w S&amp;S'!E$14</f>
        <v/>
      </c>
      <c r="F35" s="992" t="n"/>
      <c r="G35" s="432" t="n"/>
    </row>
    <row r="36">
      <c r="A36" s="329" t="n"/>
      <c r="B36" s="330" t="n"/>
      <c r="C36" s="1152" t="n">
        <v>0</v>
      </c>
      <c r="D36" s="1155">
        <f>C36/$C$39</f>
        <v/>
      </c>
      <c r="E36" s="1155">
        <f>C36/'EHC Breakdown - w S&amp;S'!E$14</f>
        <v/>
      </c>
      <c r="F36" s="992" t="n"/>
      <c r="G36" s="432" t="n"/>
    </row>
    <row r="37">
      <c r="A37" s="329" t="n"/>
      <c r="B37" s="330" t="n"/>
      <c r="C37" s="1152" t="n">
        <v>0</v>
      </c>
      <c r="D37" s="1155">
        <f>C37/$C$39</f>
        <v/>
      </c>
      <c r="E37" s="1155">
        <f>C37/'EHC Breakdown - w S&amp;S'!E$14</f>
        <v/>
      </c>
      <c r="F37" s="992" t="n"/>
      <c r="G37" s="432" t="n"/>
    </row>
    <row r="38">
      <c r="A38" s="514" t="inlineStr">
        <is>
          <t>Top 10 Classifications</t>
        </is>
      </c>
      <c r="B38" s="515">
        <f>SUM(B28:B37)</f>
        <v/>
      </c>
      <c r="C38" s="1241">
        <f>SUM(C28:C37)</f>
        <v/>
      </c>
      <c r="D38" s="1242">
        <f>C38/$C$39</f>
        <v/>
      </c>
      <c r="E38" s="1242">
        <f>C38/'EHC Breakdown - w S&amp;S'!E$14</f>
        <v/>
      </c>
      <c r="F38" s="992" t="n"/>
      <c r="G38" s="432" t="n"/>
    </row>
    <row r="39">
      <c r="A39" s="514" t="inlineStr">
        <is>
          <t>Total Drugs</t>
        </is>
      </c>
      <c r="B39" s="515" t="n">
        <v>0</v>
      </c>
      <c r="C39" s="1241">
        <f>'EHC Breakdown - w S&amp;S'!$E$8</f>
        <v/>
      </c>
      <c r="D39" s="1242">
        <f>C39/$C$39</f>
        <v/>
      </c>
      <c r="E39" s="1242">
        <f>C39/'EHC Breakdown - w S&amp;S'!E$14</f>
        <v/>
      </c>
      <c r="F39" s="992" t="n"/>
      <c r="G39" s="432" t="n"/>
    </row>
    <row r="40">
      <c r="A40" s="992" t="n"/>
      <c r="B40" s="12" t="n"/>
      <c r="C40" s="12" t="n"/>
      <c r="D40" s="992" t="n"/>
      <c r="E40" s="992" t="n"/>
      <c r="F40" s="992" t="n"/>
      <c r="G40" s="432" t="n"/>
    </row>
    <row r="41">
      <c r="A41" s="992" t="n"/>
      <c r="B41" s="12" t="n"/>
      <c r="C41" s="12" t="n"/>
      <c r="D41" s="992" t="n"/>
      <c r="E41" s="992" t="n"/>
      <c r="F41" s="992" t="n"/>
      <c r="G41" s="432" t="n"/>
    </row>
    <row r="42">
      <c r="A42" s="992" t="n"/>
      <c r="B42" s="12" t="n"/>
      <c r="C42" s="12" t="n"/>
      <c r="D42" s="992" t="n"/>
      <c r="E42" s="992" t="n"/>
      <c r="F42" s="992" t="n"/>
      <c r="G42" s="432" t="n"/>
    </row>
    <row r="43">
      <c r="A43" s="992" t="n"/>
      <c r="C43" s="12" t="n"/>
      <c r="D43" s="992" t="n"/>
      <c r="E43" s="992" t="n"/>
      <c r="F43" s="992" t="n"/>
      <c r="G43" s="432" t="n"/>
    </row>
    <row r="44">
      <c r="A44" s="992" t="n"/>
      <c r="C44" s="12" t="n"/>
      <c r="D44" s="992" t="n"/>
      <c r="E44" s="992" t="n"/>
      <c r="F44" s="992" t="n"/>
      <c r="G44" s="432" t="n"/>
    </row>
    <row r="45">
      <c r="A45" s="992" t="n"/>
      <c r="B45" s="12" t="n"/>
      <c r="C45" s="12" t="n"/>
      <c r="D45" s="992" t="n"/>
      <c r="E45" s="992" t="n"/>
      <c r="F45" s="992" t="n"/>
      <c r="G45" s="432" t="n"/>
    </row>
    <row r="46">
      <c r="A46" s="992" t="n"/>
      <c r="B46" s="12" t="n"/>
      <c r="C46" s="12" t="n"/>
      <c r="D46" s="992" t="n"/>
      <c r="E46" s="992" t="n"/>
      <c r="F46" s="992" t="n"/>
      <c r="G46" s="432" t="n"/>
    </row>
    <row r="47">
      <c r="A47" s="992" t="n"/>
      <c r="B47" s="12" t="n"/>
      <c r="C47" s="12" t="n"/>
      <c r="D47" s="992" t="n"/>
      <c r="E47" s="992" t="n"/>
      <c r="F47" s="992" t="n"/>
      <c r="G47" s="432" t="n"/>
    </row>
    <row r="48">
      <c r="A48" s="992" t="n"/>
      <c r="B48" s="12" t="n"/>
      <c r="C48" s="12" t="n"/>
      <c r="D48" s="992" t="n"/>
      <c r="E48" s="992" t="n"/>
      <c r="F48" s="992" t="n"/>
      <c r="G48" s="432" t="n"/>
    </row>
    <row r="49">
      <c r="A49" s="992" t="n"/>
      <c r="B49" s="12" t="n"/>
      <c r="C49" s="12" t="n"/>
      <c r="D49" s="992" t="n"/>
      <c r="E49" s="992" t="n"/>
      <c r="F49" s="992" t="n"/>
      <c r="G49" s="432" t="n"/>
    </row>
    <row r="50">
      <c r="A50" s="250" t="n"/>
      <c r="B50" s="250" t="n"/>
      <c r="C50" s="250" t="n"/>
      <c r="D50" s="250" t="n"/>
      <c r="E50" s="250" t="n"/>
    </row>
  </sheetData>
  <mergeCells count="3">
    <mergeCell ref="A6:E6"/>
    <mergeCell ref="A26:E26"/>
    <mergeCell ref="A4:E4"/>
  </mergeCells>
  <conditionalFormatting sqref="N12">
    <cfRule type="cellIs" priority="1" operator="lessThan" dxfId="0">
      <formula>-0.2</formula>
    </cfRule>
    <cfRule type="cellIs" priority="2" operator="greaterThan" dxfId="0">
      <formula>0.2</formula>
    </cfRule>
  </conditionalFormatting>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31.xml><?xml version="1.0" encoding="utf-8"?>
<worksheet xmlns="http://schemas.openxmlformats.org/spreadsheetml/2006/main">
  <sheetPr codeName="Sheet52">
    <tabColor rgb="FFFFC000"/>
    <outlinePr summaryBelow="1" summaryRight="1"/>
    <pageSetUpPr/>
  </sheetPr>
  <dimension ref="A2:Q49"/>
  <sheetViews>
    <sheetView showGridLines="0" view="pageLayout" topLeftCell="A13" zoomScale="90" zoomScaleNormal="100" zoomScalePageLayoutView="90" workbookViewId="0">
      <selection activeCell="H10" sqref="H10"/>
    </sheetView>
  </sheetViews>
  <sheetFormatPr baseColWidth="10" defaultColWidth="9.1640625" defaultRowHeight="15"/>
  <cols>
    <col width="16.5" customWidth="1" style="858" min="1" max="1"/>
    <col width="22.1640625" customWidth="1" style="858" min="2" max="2"/>
    <col width="9.5" customWidth="1" style="858" min="3" max="4"/>
    <col width="15.33203125" customWidth="1" style="858" min="5" max="5"/>
    <col width="15.5" bestFit="1" customWidth="1" style="858" min="6" max="6"/>
    <col width="8.5" customWidth="1" style="858" min="7" max="7"/>
    <col width="6.83203125" customWidth="1" style="858" min="8" max="8"/>
    <col width="7.5" customWidth="1" style="858" min="9" max="9"/>
  </cols>
  <sheetData>
    <row r="1" ht="25.5" customHeight="1" s="858"/>
    <row r="2" ht="20" customFormat="1" customHeight="1" s="861">
      <c r="A2" s="388" t="inlineStr">
        <is>
          <t>Drug Claim Analytics</t>
        </is>
      </c>
      <c r="B2" s="10" t="n"/>
    </row>
    <row r="3" ht="3.75" customFormat="1" customHeight="1" s="861"/>
    <row r="4" ht="15" customFormat="1" customHeight="1" s="861">
      <c r="A4" s="879" t="inlineStr">
        <is>
          <t>Provided below is a breakdown of your top Drug utilization over the current and prior experience period.</t>
        </is>
      </c>
      <c r="H4" s="1041" t="n"/>
      <c r="I4" s="1041" t="n"/>
    </row>
    <row r="5">
      <c r="A5" s="5" t="n"/>
      <c r="B5" s="5" t="n"/>
    </row>
    <row r="6">
      <c r="A6" s="1035" t="inlineStr">
        <is>
          <t>Current</t>
        </is>
      </c>
      <c r="B6" s="939" t="n"/>
      <c r="C6" s="939" t="n"/>
      <c r="D6" s="939" t="n"/>
      <c r="E6" s="939" t="n"/>
      <c r="F6" s="939" t="n"/>
      <c r="G6" s="940" t="n"/>
    </row>
    <row r="7" ht="26" customHeight="1" s="858">
      <c r="A7" s="333" t="inlineStr">
        <is>
          <t>Top Drugs</t>
        </is>
      </c>
      <c r="B7" s="334" t="inlineStr">
        <is>
          <t>Classification</t>
        </is>
      </c>
      <c r="C7" s="307" t="inlineStr">
        <is>
          <t># of Certs</t>
        </is>
      </c>
      <c r="D7" s="307" t="inlineStr">
        <is>
          <t># of Rx</t>
        </is>
      </c>
      <c r="E7" s="308" t="inlineStr">
        <is>
          <t>$ Paid</t>
        </is>
      </c>
      <c r="F7" s="307" t="inlineStr">
        <is>
          <t>% of Total Drugs</t>
        </is>
      </c>
      <c r="G7" s="332" t="inlineStr">
        <is>
          <t>% of Total EHC</t>
        </is>
      </c>
    </row>
    <row r="8" ht="15" customHeight="1" s="858">
      <c r="A8" s="335" t="n"/>
      <c r="B8" s="335" t="n"/>
      <c r="C8" s="537" t="n"/>
      <c r="D8" s="330" t="n"/>
      <c r="E8" s="1152" t="n">
        <v>0</v>
      </c>
      <c r="F8" s="1155">
        <f>E8/$E$19</f>
        <v/>
      </c>
      <c r="G8" s="1155">
        <f>E8/'EHC Breakdown - w S&amp;S'!B$14</f>
        <v/>
      </c>
    </row>
    <row r="9" ht="15" customHeight="1" s="858">
      <c r="A9" s="335" t="n"/>
      <c r="B9" s="335" t="n"/>
      <c r="C9" s="537" t="n"/>
      <c r="D9" s="330" t="n"/>
      <c r="E9" s="1152" t="n">
        <v>0</v>
      </c>
      <c r="F9" s="1155">
        <f>E9/$E$19</f>
        <v/>
      </c>
      <c r="G9" s="1155">
        <f>E9/'EHC Breakdown - w S&amp;S'!B$14</f>
        <v/>
      </c>
    </row>
    <row r="10">
      <c r="A10" s="335" t="n"/>
      <c r="B10" s="335" t="n"/>
      <c r="C10" s="537" t="n"/>
      <c r="D10" s="330" t="n"/>
      <c r="E10" s="1152" t="n">
        <v>0</v>
      </c>
      <c r="F10" s="1155">
        <f>E10/$E$19</f>
        <v/>
      </c>
      <c r="G10" s="1155">
        <f>E10/'EHC Breakdown - w S&amp;S'!B$14</f>
        <v/>
      </c>
    </row>
    <row r="11">
      <c r="A11" s="335" t="n"/>
      <c r="B11" s="335" t="n"/>
      <c r="C11" s="537" t="n"/>
      <c r="D11" s="330" t="n"/>
      <c r="E11" s="1152" t="n">
        <v>0</v>
      </c>
      <c r="F11" s="1155">
        <f>E11/$E$19</f>
        <v/>
      </c>
      <c r="G11" s="1155">
        <f>E11/'EHC Breakdown - w S&amp;S'!B$14</f>
        <v/>
      </c>
    </row>
    <row r="12">
      <c r="A12" s="335" t="n"/>
      <c r="B12" s="335" t="n"/>
      <c r="C12" s="537" t="n"/>
      <c r="D12" s="330" t="n"/>
      <c r="E12" s="1152" t="n">
        <v>0</v>
      </c>
      <c r="F12" s="1155">
        <f>E12/$E$19</f>
        <v/>
      </c>
      <c r="G12" s="1155">
        <f>E12/'EHC Breakdown - w S&amp;S'!B$14</f>
        <v/>
      </c>
      <c r="K12" s="217" t="n"/>
      <c r="Q12" s="218" t="n"/>
    </row>
    <row r="13">
      <c r="A13" s="335" t="n"/>
      <c r="B13" s="335" t="n"/>
      <c r="C13" s="537" t="n"/>
      <c r="D13" s="330" t="n"/>
      <c r="E13" s="1152" t="n">
        <v>0</v>
      </c>
      <c r="F13" s="1155">
        <f>E13/$E$19</f>
        <v/>
      </c>
      <c r="G13" s="1155">
        <f>E13/'EHC Breakdown - w S&amp;S'!B$14</f>
        <v/>
      </c>
      <c r="O13" s="217" t="n"/>
      <c r="Q13" s="258" t="n"/>
    </row>
    <row r="14">
      <c r="A14" s="335" t="n"/>
      <c r="B14" s="335" t="n"/>
      <c r="C14" s="537" t="n"/>
      <c r="D14" s="330" t="n"/>
      <c r="E14" s="1152" t="n">
        <v>0</v>
      </c>
      <c r="F14" s="1155">
        <f>E14/$E$19</f>
        <v/>
      </c>
      <c r="G14" s="1155">
        <f>E14/'EHC Breakdown - w S&amp;S'!B$14</f>
        <v/>
      </c>
    </row>
    <row r="15">
      <c r="A15" s="335" t="n"/>
      <c r="B15" s="335" t="n"/>
      <c r="C15" s="537" t="n"/>
      <c r="D15" s="330" t="n"/>
      <c r="E15" s="1152" t="n">
        <v>0</v>
      </c>
      <c r="F15" s="1155">
        <f>E15/$E$19</f>
        <v/>
      </c>
      <c r="G15" s="1155">
        <f>E15/'EHC Breakdown - w S&amp;S'!B$14</f>
        <v/>
      </c>
    </row>
    <row r="16">
      <c r="A16" s="335" t="n"/>
      <c r="B16" s="335" t="n"/>
      <c r="C16" s="537" t="n"/>
      <c r="D16" s="330" t="n"/>
      <c r="E16" s="1152" t="n">
        <v>0</v>
      </c>
      <c r="F16" s="1155">
        <f>E16/$E$19</f>
        <v/>
      </c>
      <c r="G16" s="1155">
        <f>E16/'EHC Breakdown - w S&amp;S'!B$14</f>
        <v/>
      </c>
    </row>
    <row r="17">
      <c r="A17" s="335" t="n"/>
      <c r="B17" s="335" t="n"/>
      <c r="C17" s="537" t="n"/>
      <c r="D17" s="330" t="n"/>
      <c r="E17" s="1152" t="n">
        <v>0</v>
      </c>
      <c r="F17" s="1155">
        <f>E17/$E$19</f>
        <v/>
      </c>
      <c r="G17" s="1155">
        <f>E17/'EHC Breakdown - w S&amp;S'!B$14</f>
        <v/>
      </c>
    </row>
    <row r="18">
      <c r="A18" s="1037" t="inlineStr">
        <is>
          <t>Top 10 DIN</t>
        </is>
      </c>
      <c r="B18" s="888" t="n"/>
      <c r="C18" s="515">
        <f>SUM(C8:C17)</f>
        <v/>
      </c>
      <c r="D18" s="515">
        <f>SUM(D8:D17)</f>
        <v/>
      </c>
      <c r="E18" s="1241">
        <f>SUM(E8:E17)</f>
        <v/>
      </c>
      <c r="F18" s="1242">
        <f>E18/$E$19</f>
        <v/>
      </c>
      <c r="G18" s="1242">
        <f>E18/'EHC Breakdown - w S&amp;S'!B$14</f>
        <v/>
      </c>
    </row>
    <row r="19">
      <c r="A19" s="1037" t="inlineStr">
        <is>
          <t>Total Drugs</t>
        </is>
      </c>
      <c r="B19" s="887" t="n"/>
      <c r="C19" s="888" t="n"/>
      <c r="D19" s="515">
        <f>'Drug Claim Analytics'!B19</f>
        <v/>
      </c>
      <c r="E19" s="1241">
        <f>'EHC Breakdown - w S&amp;S'!$B$8</f>
        <v/>
      </c>
      <c r="F19" s="1242">
        <f>E19/$E$19</f>
        <v/>
      </c>
      <c r="G19" s="1242">
        <f>E19/'EHC Breakdown - w S&amp;S'!B$14</f>
        <v/>
      </c>
    </row>
    <row r="20">
      <c r="A20" s="5" t="n"/>
      <c r="B20" s="5" t="n"/>
    </row>
    <row r="21">
      <c r="A21" s="5" t="n"/>
      <c r="B21" s="5" t="n"/>
    </row>
    <row r="22">
      <c r="A22" s="1036" t="inlineStr">
        <is>
          <t>Prior</t>
        </is>
      </c>
      <c r="B22" s="939" t="n"/>
      <c r="C22" s="939" t="n"/>
      <c r="D22" s="939" t="n"/>
      <c r="E22" s="939" t="n"/>
      <c r="F22" s="939" t="n"/>
      <c r="G22" s="940" t="n"/>
    </row>
    <row r="23" ht="26" customHeight="1" s="858">
      <c r="A23" s="333" t="inlineStr">
        <is>
          <t>Top Drugs</t>
        </is>
      </c>
      <c r="B23" s="334" t="inlineStr">
        <is>
          <t>Classification</t>
        </is>
      </c>
      <c r="C23" s="307" t="inlineStr">
        <is>
          <t># of Certs</t>
        </is>
      </c>
      <c r="D23" s="307" t="inlineStr">
        <is>
          <t># of Rx</t>
        </is>
      </c>
      <c r="E23" s="308" t="inlineStr">
        <is>
          <t>$ Paid</t>
        </is>
      </c>
      <c r="F23" s="307" t="inlineStr">
        <is>
          <t>% of Total Drugs</t>
        </is>
      </c>
      <c r="G23" s="332" t="inlineStr">
        <is>
          <t>% of Total EHC</t>
        </is>
      </c>
    </row>
    <row r="24">
      <c r="A24" s="335" t="n"/>
      <c r="B24" s="335" t="n"/>
      <c r="C24" s="537" t="n"/>
      <c r="D24" s="330" t="n"/>
      <c r="E24" s="1152" t="n">
        <v>0</v>
      </c>
      <c r="F24" s="1155">
        <f>E24/$E$35</f>
        <v/>
      </c>
      <c r="G24" s="1155">
        <f>E24/'EHC Breakdown - w S&amp;S'!E$14</f>
        <v/>
      </c>
    </row>
    <row r="25">
      <c r="A25" s="335" t="n"/>
      <c r="B25" s="335" t="n"/>
      <c r="C25" s="537" t="n"/>
      <c r="D25" s="330" t="n"/>
      <c r="E25" s="1152" t="n">
        <v>0</v>
      </c>
      <c r="F25" s="1155">
        <f>E25/$E$35</f>
        <v/>
      </c>
      <c r="G25" s="1155">
        <f>E25/'EHC Breakdown - w S&amp;S'!E$14</f>
        <v/>
      </c>
    </row>
    <row r="26">
      <c r="A26" s="335" t="n"/>
      <c r="B26" s="335" t="n"/>
      <c r="C26" s="537" t="n"/>
      <c r="D26" s="330" t="n"/>
      <c r="E26" s="1152" t="n">
        <v>0</v>
      </c>
      <c r="F26" s="1155">
        <f>E26/$E$35</f>
        <v/>
      </c>
      <c r="G26" s="1155">
        <f>E26/'EHC Breakdown - w S&amp;S'!E$14</f>
        <v/>
      </c>
    </row>
    <row r="27">
      <c r="A27" s="335" t="n"/>
      <c r="B27" s="335" t="n"/>
      <c r="C27" s="537" t="n"/>
      <c r="D27" s="330" t="n"/>
      <c r="E27" s="1152" t="n">
        <v>0</v>
      </c>
      <c r="F27" s="1155">
        <f>E27/$E$35</f>
        <v/>
      </c>
      <c r="G27" s="1155">
        <f>E27/'EHC Breakdown - w S&amp;S'!E$14</f>
        <v/>
      </c>
    </row>
    <row r="28">
      <c r="A28" s="335" t="n"/>
      <c r="B28" s="335" t="n"/>
      <c r="C28" s="537" t="n"/>
      <c r="D28" s="330" t="n"/>
      <c r="E28" s="1152" t="n">
        <v>0</v>
      </c>
      <c r="F28" s="1155">
        <f>E28/$E$35</f>
        <v/>
      </c>
      <c r="G28" s="1155">
        <f>E28/'EHC Breakdown - w S&amp;S'!E$14</f>
        <v/>
      </c>
      <c r="H28" s="992" t="n"/>
      <c r="I28" s="432" t="n"/>
    </row>
    <row r="29">
      <c r="A29" s="335" t="n"/>
      <c r="B29" s="335" t="n"/>
      <c r="C29" s="537" t="n"/>
      <c r="D29" s="330" t="n"/>
      <c r="E29" s="1152" t="n">
        <v>0</v>
      </c>
      <c r="F29" s="1155">
        <f>E29/$E$35</f>
        <v/>
      </c>
      <c r="G29" s="1155">
        <f>E29/'EHC Breakdown - w S&amp;S'!E$14</f>
        <v/>
      </c>
      <c r="H29" s="992" t="n"/>
      <c r="I29" s="432" t="n"/>
    </row>
    <row r="30">
      <c r="A30" s="335" t="n"/>
      <c r="B30" s="335" t="n"/>
      <c r="C30" s="537" t="n"/>
      <c r="D30" s="330" t="n"/>
      <c r="E30" s="1152" t="n">
        <v>0</v>
      </c>
      <c r="F30" s="1155">
        <f>E30/$E$35</f>
        <v/>
      </c>
      <c r="G30" s="1155">
        <f>E30/'EHC Breakdown - w S&amp;S'!E$14</f>
        <v/>
      </c>
      <c r="H30" s="992" t="n"/>
      <c r="I30" s="432" t="n"/>
    </row>
    <row r="31">
      <c r="A31" s="335" t="n"/>
      <c r="B31" s="335" t="n"/>
      <c r="C31" s="537" t="n"/>
      <c r="D31" s="330" t="n"/>
      <c r="E31" s="1152" t="n">
        <v>0</v>
      </c>
      <c r="F31" s="1155">
        <f>E31/$E$35</f>
        <v/>
      </c>
      <c r="G31" s="1155">
        <f>E31/'EHC Breakdown - w S&amp;S'!E$14</f>
        <v/>
      </c>
      <c r="H31" s="992" t="n"/>
      <c r="I31" s="432" t="n"/>
    </row>
    <row r="32">
      <c r="A32" s="335" t="n"/>
      <c r="B32" s="335" t="n"/>
      <c r="C32" s="537" t="n"/>
      <c r="D32" s="330" t="n"/>
      <c r="E32" s="1152" t="n">
        <v>0</v>
      </c>
      <c r="F32" s="1155">
        <f>E32/$E$35</f>
        <v/>
      </c>
      <c r="G32" s="1155">
        <f>E32/'EHC Breakdown - w S&amp;S'!E$14</f>
        <v/>
      </c>
      <c r="H32" s="992" t="n"/>
      <c r="I32" s="432" t="n"/>
    </row>
    <row r="33">
      <c r="A33" s="335" t="n"/>
      <c r="B33" s="335" t="n"/>
      <c r="C33" s="537" t="n"/>
      <c r="D33" s="330" t="n"/>
      <c r="E33" s="1152" t="n">
        <v>0</v>
      </c>
      <c r="F33" s="1155">
        <f>E33/$E$35</f>
        <v/>
      </c>
      <c r="G33" s="1155">
        <f>E33/'EHC Breakdown - w S&amp;S'!E$14</f>
        <v/>
      </c>
      <c r="H33" s="992" t="n"/>
      <c r="I33" s="432" t="n"/>
    </row>
    <row r="34">
      <c r="A34" s="1037" t="inlineStr">
        <is>
          <t>Top 10 DIN</t>
        </is>
      </c>
      <c r="B34" s="888" t="n"/>
      <c r="C34" s="515">
        <f>SUM(C24:C33)</f>
        <v/>
      </c>
      <c r="D34" s="515">
        <f>SUM(D24:D33)</f>
        <v/>
      </c>
      <c r="E34" s="1241">
        <f>SUM(E24:E33)</f>
        <v/>
      </c>
      <c r="F34" s="1242">
        <f>E34/$E$35</f>
        <v/>
      </c>
      <c r="G34" s="1242">
        <f>E34/'EHC Breakdown - w S&amp;S'!E$14</f>
        <v/>
      </c>
      <c r="H34" s="992" t="n"/>
      <c r="I34" s="432" t="n"/>
    </row>
    <row r="35">
      <c r="A35" s="1037" t="inlineStr">
        <is>
          <t>Total Drugs</t>
        </is>
      </c>
      <c r="B35" s="887" t="n"/>
      <c r="C35" s="888" t="n"/>
      <c r="D35" s="515">
        <f>'Drug Claim Analytics'!B39</f>
        <v/>
      </c>
      <c r="E35" s="1241">
        <f>'EHC Breakdown - w S&amp;S'!$E$8</f>
        <v/>
      </c>
      <c r="F35" s="1242">
        <f>E35/$E$35</f>
        <v/>
      </c>
      <c r="G35" s="1242">
        <f>E35/'EHC Breakdown - w S&amp;S'!E$14</f>
        <v/>
      </c>
      <c r="H35" s="992" t="n"/>
      <c r="I35" s="432" t="n"/>
    </row>
    <row r="36">
      <c r="A36" s="992" t="n"/>
      <c r="B36" s="992" t="n"/>
      <c r="C36" s="992" t="n"/>
      <c r="D36" s="12" t="n"/>
      <c r="E36" s="12" t="n"/>
      <c r="F36" s="992" t="n"/>
      <c r="G36" s="992" t="n"/>
      <c r="H36" s="992" t="n"/>
      <c r="I36" s="432" t="n"/>
    </row>
    <row r="37">
      <c r="A37" s="992" t="n"/>
      <c r="B37" s="992" t="n"/>
      <c r="C37" s="992" t="n"/>
      <c r="D37" s="12" t="n"/>
      <c r="E37" s="12" t="n"/>
      <c r="F37" s="992" t="n"/>
      <c r="G37" s="992" t="n"/>
      <c r="H37" s="992" t="n"/>
      <c r="I37" s="432" t="n"/>
    </row>
    <row r="38">
      <c r="A38" s="992" t="n"/>
      <c r="B38" s="992" t="n"/>
      <c r="C38" s="992" t="n"/>
      <c r="D38" s="12" t="n"/>
      <c r="E38" s="12" t="n"/>
      <c r="F38" s="992" t="n"/>
      <c r="G38" s="992" t="n"/>
      <c r="H38" s="992" t="n"/>
      <c r="I38" s="432" t="n"/>
    </row>
    <row r="39">
      <c r="A39" s="992" t="n"/>
      <c r="B39" s="992" t="n"/>
      <c r="C39" s="992" t="n"/>
      <c r="E39" s="12" t="n"/>
      <c r="F39" s="992" t="n"/>
      <c r="G39" s="992" t="n"/>
      <c r="H39" s="992" t="n"/>
      <c r="I39" s="432" t="n"/>
    </row>
    <row r="40">
      <c r="A40" s="992" t="n"/>
      <c r="B40" s="992" t="n"/>
      <c r="C40" s="992" t="n"/>
      <c r="E40" s="12" t="n"/>
      <c r="F40" s="992" t="n"/>
      <c r="G40" s="992" t="n"/>
      <c r="H40" s="992" t="n"/>
      <c r="I40" s="432" t="n"/>
    </row>
    <row r="41">
      <c r="A41" s="992" t="n"/>
      <c r="B41" s="992" t="n"/>
      <c r="C41" s="992" t="n"/>
      <c r="D41" s="12" t="n"/>
      <c r="E41" s="12" t="n"/>
      <c r="F41" s="992" t="n"/>
      <c r="G41" s="992" t="n"/>
      <c r="H41" s="992" t="n"/>
      <c r="I41" s="432" t="n"/>
    </row>
    <row r="42">
      <c r="A42" s="992" t="n"/>
      <c r="B42" s="992" t="n"/>
      <c r="C42" s="992" t="n"/>
      <c r="D42" s="12" t="n"/>
      <c r="E42" s="12" t="n"/>
      <c r="F42" s="992" t="n"/>
      <c r="G42" s="992" t="n"/>
      <c r="H42" s="992" t="n"/>
      <c r="I42" s="432" t="n"/>
    </row>
    <row r="43">
      <c r="A43" s="992" t="n"/>
      <c r="B43" s="992" t="n"/>
      <c r="C43" s="992" t="n"/>
      <c r="D43" s="12" t="n"/>
      <c r="E43" s="12" t="n"/>
      <c r="F43" s="992" t="n"/>
      <c r="G43" s="992" t="n"/>
      <c r="H43" s="992" t="n"/>
      <c r="I43" s="432" t="n"/>
    </row>
    <row r="44">
      <c r="A44" s="992" t="n"/>
      <c r="B44" s="992" t="n"/>
      <c r="C44" s="992" t="n"/>
      <c r="D44" s="12" t="n"/>
      <c r="E44" s="12" t="n"/>
      <c r="F44" s="992" t="n"/>
      <c r="G44" s="992" t="n"/>
      <c r="H44" s="992" t="n"/>
      <c r="I44" s="432" t="n"/>
    </row>
    <row r="45">
      <c r="A45" s="992" t="n"/>
      <c r="B45" s="992" t="n"/>
      <c r="C45" s="992" t="n"/>
      <c r="D45" s="12" t="n"/>
      <c r="E45" s="12" t="n"/>
      <c r="F45" s="992" t="n"/>
      <c r="G45" s="992" t="n"/>
      <c r="H45" s="992" t="n"/>
      <c r="I45" s="432" t="n"/>
    </row>
    <row r="46">
      <c r="A46" s="250" t="n"/>
      <c r="B46" s="250" t="n"/>
      <c r="C46" s="250" t="n"/>
      <c r="D46" s="250" t="n"/>
      <c r="E46" s="250" t="n"/>
      <c r="F46" s="250" t="n"/>
      <c r="G46" s="250" t="n"/>
      <c r="H46" s="992" t="n"/>
      <c r="I46" s="432" t="n"/>
    </row>
    <row r="47">
      <c r="H47" s="992" t="n"/>
      <c r="I47" s="432" t="n"/>
    </row>
    <row r="48">
      <c r="H48" s="992" t="n"/>
      <c r="I48" s="432" t="n"/>
    </row>
    <row r="49">
      <c r="H49" s="992" t="n"/>
      <c r="I49" s="432" t="n"/>
    </row>
  </sheetData>
  <mergeCells count="7">
    <mergeCell ref="A35:C35"/>
    <mergeCell ref="A34:B34"/>
    <mergeCell ref="A4:G4"/>
    <mergeCell ref="A6:G6"/>
    <mergeCell ref="A22:G22"/>
    <mergeCell ref="A18:B18"/>
    <mergeCell ref="A19:C19"/>
  </mergeCells>
  <conditionalFormatting sqref="Q12">
    <cfRule type="cellIs" priority="1" operator="lessThan" dxfId="0">
      <formula>-0.2</formula>
    </cfRule>
    <cfRule type="cellIs" priority="2" operator="greaterThan" dxfId="0">
      <formula>0.2</formula>
    </cfRule>
  </conditionalFormatting>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32.xml><?xml version="1.0" encoding="utf-8"?>
<worksheet xmlns="http://schemas.openxmlformats.org/spreadsheetml/2006/main">
  <sheetPr codeName="Sheet21">
    <tabColor rgb="FF0070C0"/>
    <outlinePr summaryBelow="1" summaryRight="1"/>
    <pageSetUpPr/>
  </sheetPr>
  <dimension ref="A2:I46"/>
  <sheetViews>
    <sheetView showGridLines="0" view="pageLayout" topLeftCell="A7" zoomScaleNormal="100" workbookViewId="0">
      <selection activeCell="E18" sqref="E18"/>
    </sheetView>
  </sheetViews>
  <sheetFormatPr baseColWidth="10" defaultColWidth="9.1640625" defaultRowHeight="15"/>
  <cols>
    <col width="25.33203125" customWidth="1" style="858" min="1" max="1"/>
    <col width="15" customWidth="1" style="858" min="2" max="2"/>
    <col width="15.5" customWidth="1" style="858" min="3" max="4"/>
    <col width="15.83203125" customWidth="1" style="858" min="5" max="5"/>
    <col width="9.83203125" customWidth="1" style="858" min="6" max="6"/>
    <col width="7.5" customWidth="1" style="858" min="7" max="7"/>
    <col width="21" customWidth="1" style="858" min="9" max="9"/>
    <col width="11.33203125" bestFit="1" customWidth="1" style="858" min="10" max="10"/>
  </cols>
  <sheetData>
    <row r="1" ht="27.75" customHeight="1" s="858"/>
    <row r="2" ht="20" customFormat="1" customHeight="1" s="861">
      <c r="A2" s="388" t="inlineStr">
        <is>
          <t>Stop Loss</t>
        </is>
      </c>
    </row>
    <row r="3" ht="3" customFormat="1" customHeight="1" s="861"/>
    <row r="4" ht="15" customFormat="1" customHeight="1" s="861">
      <c r="A4" s="944" t="inlineStr">
        <is>
          <t>To help protect your program from catastrophic claims experience, a level of stop-loss protection is included. Your current Health ‘pooling’ arrangement is as follows:</t>
        </is>
      </c>
      <c r="G4" s="1041" t="n"/>
    </row>
    <row r="5" ht="15" customFormat="1" customHeight="1" s="861">
      <c r="G5" s="1041" t="n"/>
    </row>
    <row r="6" ht="15" customFormat="1" customHeight="1" s="861">
      <c r="A6" s="1020" t="n"/>
      <c r="B6" s="1020" t="n"/>
      <c r="C6" s="1020" t="n"/>
      <c r="D6" s="1020" t="n"/>
      <c r="E6" s="1020" t="n"/>
      <c r="F6" s="1020" t="n"/>
      <c r="G6" s="1020" t="n"/>
    </row>
    <row r="7" ht="15" customFormat="1" customHeight="1" s="861">
      <c r="A7" s="336" t="inlineStr">
        <is>
          <t>●</t>
        </is>
      </c>
      <c r="B7" s="884">
        <f>"In-Canada: " &amp;DOLLAR('Additional Information'!C9,0) &amp;" " &amp; 'Additional Information'!C10</f>
        <v/>
      </c>
      <c r="C7" s="1020" t="n"/>
      <c r="D7" s="1020" t="n"/>
      <c r="E7" s="1020" t="n"/>
      <c r="F7" s="1020" t="n"/>
      <c r="G7" s="1020" t="n"/>
    </row>
    <row r="8" ht="15" customFormat="1" customHeight="1" s="861">
      <c r="A8" s="336" t="inlineStr">
        <is>
          <t>●</t>
        </is>
      </c>
      <c r="B8" s="884">
        <f>"Out-of-Canada: " &amp; IF('Additional Information'!B11="Yes","1st dollar","Included in LAP")</f>
        <v/>
      </c>
      <c r="C8" s="1020" t="n"/>
      <c r="D8" s="1020" t="n"/>
      <c r="E8" s="1020" t="n"/>
      <c r="F8" s="1020" t="n"/>
      <c r="G8" s="1020" t="n"/>
      <c r="H8" s="1243" t="n"/>
      <c r="I8" s="1243" t="n"/>
    </row>
    <row r="9" ht="15" customFormat="1" customHeight="1" s="861">
      <c r="A9" s="1041" t="n"/>
      <c r="B9" s="1041" t="n"/>
      <c r="C9" s="1041" t="n"/>
      <c r="D9" s="1041" t="n"/>
      <c r="E9" s="1041" t="n"/>
      <c r="F9" s="1041" t="n"/>
      <c r="G9" s="1041" t="n"/>
    </row>
    <row r="10" ht="24.75" customHeight="1" s="858">
      <c r="A10" s="495" t="inlineStr">
        <is>
          <t>EHC Pooling</t>
        </is>
      </c>
      <c r="B10" s="949" t="inlineStr">
        <is>
          <t>Stop Loss Premium</t>
        </is>
      </c>
      <c r="C10" s="337" t="inlineStr">
        <is>
          <t>Pooled In-Canada Claims</t>
        </is>
      </c>
      <c r="D10" s="337" t="inlineStr">
        <is>
          <t>Pooled OOC Claims</t>
        </is>
      </c>
      <c r="E10" s="949" t="inlineStr">
        <is>
          <t>Total Pooled Claims</t>
        </is>
      </c>
      <c r="F10" s="932" t="inlineStr">
        <is>
          <t># of Claimants</t>
        </is>
      </c>
    </row>
    <row r="11">
      <c r="A11" s="463">
        <f>EP_Current</f>
        <v/>
      </c>
      <c r="B11" s="1194">
        <f>'Experience Summary'!D40</f>
        <v/>
      </c>
      <c r="C11" s="1244" t="n">
        <v>0</v>
      </c>
      <c r="D11" s="1244" t="n">
        <v>0</v>
      </c>
      <c r="E11" s="1245">
        <f>SUM(C11:D11)</f>
        <v/>
      </c>
      <c r="F11" s="1045">
        <f>'Experience Summary'!F40</f>
        <v/>
      </c>
    </row>
    <row r="12">
      <c r="A12" s="463">
        <f>EP_P1</f>
        <v/>
      </c>
      <c r="B12" s="1194" t="n">
        <v>0</v>
      </c>
      <c r="C12" s="1244" t="n">
        <v>0</v>
      </c>
      <c r="D12" s="1244" t="n">
        <v>0</v>
      </c>
      <c r="E12" s="1245">
        <f>SUM(C12:D12)</f>
        <v/>
      </c>
      <c r="F12" s="1045" t="n">
        <v>0</v>
      </c>
    </row>
    <row r="13" ht="15" customHeight="1" s="858">
      <c r="A13" s="463">
        <f>EP_P2</f>
        <v/>
      </c>
      <c r="B13" s="1194" t="n">
        <v>0</v>
      </c>
      <c r="C13" s="1244" t="n">
        <v>0</v>
      </c>
      <c r="D13" s="1244" t="n">
        <v>0</v>
      </c>
      <c r="E13" s="1245">
        <f>SUM(C13:D13)</f>
        <v/>
      </c>
      <c r="F13" s="1045" t="n">
        <v>0</v>
      </c>
    </row>
    <row r="14" ht="15" customHeight="1" s="858">
      <c r="A14" s="432" t="n"/>
    </row>
    <row r="15">
      <c r="A15" s="139" t="inlineStr">
        <is>
          <t>INSERT ANY ADDITIONAL PERTINENT POOLED CLAIM INFORMATION</t>
        </is>
      </c>
      <c r="B15" s="992" t="n"/>
      <c r="C15" s="12" t="n"/>
      <c r="D15" s="12" t="n"/>
      <c r="E15" s="992" t="n"/>
      <c r="F15" s="992" t="n"/>
      <c r="G15" s="432" t="n"/>
    </row>
    <row r="16">
      <c r="A16" s="992" t="n"/>
      <c r="B16" s="992" t="n"/>
      <c r="C16" s="12" t="n"/>
      <c r="D16" s="12" t="n"/>
      <c r="E16" s="992" t="n"/>
      <c r="F16" s="992" t="n"/>
      <c r="G16" s="432" t="n"/>
    </row>
    <row r="17" ht="15" customHeight="1" s="858">
      <c r="B17" s="1003" t="inlineStr">
        <is>
          <t>Current</t>
        </is>
      </c>
      <c r="C17" s="949" t="inlineStr">
        <is>
          <t>Requested</t>
        </is>
      </c>
      <c r="D17" s="932" t="inlineStr">
        <is>
          <t>Negotiated</t>
        </is>
      </c>
      <c r="E17" s="992" t="n"/>
      <c r="F17" s="992" t="n"/>
      <c r="G17" s="432" t="n"/>
    </row>
    <row r="18">
      <c r="A18" s="485" t="inlineStr">
        <is>
          <t>LAP Charge</t>
        </is>
      </c>
      <c r="B18" s="486" t="inlineStr">
        <is>
          <t>% or $</t>
        </is>
      </c>
      <c r="C18" s="486" t="inlineStr">
        <is>
          <t>% or $</t>
        </is>
      </c>
      <c r="D18" s="486" t="inlineStr">
        <is>
          <t>% or $</t>
        </is>
      </c>
      <c r="E18" s="992" t="n"/>
      <c r="F18" s="992" t="n"/>
      <c r="G18" s="432" t="n"/>
    </row>
    <row r="19">
      <c r="A19" s="485" t="inlineStr">
        <is>
          <t>OOC Charge</t>
        </is>
      </c>
      <c r="B19" s="486" t="inlineStr">
        <is>
          <t>$</t>
        </is>
      </c>
      <c r="C19" s="486" t="inlineStr">
        <is>
          <t>$</t>
        </is>
      </c>
      <c r="D19" s="486" t="inlineStr">
        <is>
          <t>$</t>
        </is>
      </c>
      <c r="E19" s="992" t="n"/>
      <c r="F19" s="992" t="n"/>
      <c r="G19" s="432" t="n"/>
    </row>
    <row r="20">
      <c r="A20" s="485" t="inlineStr">
        <is>
          <t>Total Pool Charge</t>
        </is>
      </c>
      <c r="B20" s="486" t="inlineStr">
        <is>
          <t>% or $</t>
        </is>
      </c>
      <c r="C20" s="486" t="inlineStr">
        <is>
          <t>% or $</t>
        </is>
      </c>
      <c r="D20" s="486" t="inlineStr">
        <is>
          <t>% or $</t>
        </is>
      </c>
      <c r="E20" s="992" t="n"/>
      <c r="F20" s="992" t="n"/>
      <c r="G20" s="432" t="n"/>
    </row>
    <row r="21">
      <c r="A21" s="487" t="inlineStr">
        <is>
          <t>Based On</t>
        </is>
      </c>
      <c r="B21" s="1038" t="inlineStr">
        <is>
          <t>non-pooled EHC premium</t>
        </is>
      </c>
      <c r="C21" s="887" t="n"/>
      <c r="D21" s="888" t="n"/>
      <c r="E21" s="992" t="n"/>
      <c r="F21" s="992" t="n"/>
      <c r="G21" s="432" t="n"/>
    </row>
    <row r="22">
      <c r="A22" s="992" t="n"/>
      <c r="B22" s="992" t="n"/>
      <c r="C22" s="12" t="n"/>
      <c r="D22" s="12" t="n"/>
      <c r="E22" s="992" t="n"/>
      <c r="F22" s="992" t="n"/>
      <c r="G22" s="432" t="n"/>
    </row>
    <row r="23">
      <c r="A23" s="992" t="n"/>
      <c r="B23" s="992" t="n"/>
      <c r="C23" s="12" t="n"/>
      <c r="D23" s="12" t="n"/>
      <c r="E23" s="992" t="n"/>
      <c r="F23" s="992" t="n"/>
      <c r="G23" s="432" t="n"/>
    </row>
    <row r="24">
      <c r="A24" s="992" t="n"/>
      <c r="B24" s="992" t="n"/>
      <c r="C24" s="12" t="n"/>
      <c r="D24" s="12" t="n"/>
      <c r="E24" s="992" t="n"/>
      <c r="F24" s="992" t="n"/>
      <c r="G24" s="432" t="n"/>
    </row>
    <row r="25">
      <c r="A25" s="992" t="n"/>
      <c r="B25" s="992" t="n"/>
      <c r="C25" s="12" t="n"/>
      <c r="D25" s="12" t="n"/>
      <c r="E25" s="992" t="n"/>
      <c r="F25" s="992" t="n"/>
      <c r="G25" s="432" t="n"/>
    </row>
    <row r="26">
      <c r="A26" s="992" t="n"/>
      <c r="B26" s="992" t="n"/>
      <c r="C26" s="12" t="n"/>
      <c r="D26" s="12" t="n"/>
      <c r="E26" s="992" t="n"/>
      <c r="F26" s="992" t="n"/>
      <c r="G26" s="432" t="n"/>
    </row>
    <row r="27">
      <c r="A27" s="992" t="n"/>
      <c r="B27" s="992" t="n"/>
      <c r="C27" s="12" t="n"/>
      <c r="D27" s="12" t="n"/>
      <c r="E27" s="992" t="n"/>
      <c r="F27" s="992" t="n"/>
      <c r="G27" s="432" t="n"/>
    </row>
    <row r="28">
      <c r="A28" s="992" t="n"/>
      <c r="B28" s="992" t="n"/>
      <c r="C28" s="12" t="n"/>
      <c r="D28" s="12" t="n"/>
      <c r="E28" s="992" t="n"/>
      <c r="F28" s="992" t="n"/>
      <c r="G28" s="432" t="n"/>
    </row>
    <row r="29">
      <c r="A29" s="992" t="n"/>
      <c r="B29" s="992" t="n"/>
      <c r="C29" s="12" t="n"/>
      <c r="D29" s="12" t="n"/>
      <c r="E29" s="992" t="n"/>
      <c r="F29" s="992" t="n"/>
      <c r="G29" s="432" t="n"/>
    </row>
    <row r="30">
      <c r="A30" s="992" t="n"/>
      <c r="B30" s="992" t="n"/>
      <c r="C30" s="12" t="n"/>
      <c r="D30" s="12" t="n"/>
      <c r="E30" s="992" t="n"/>
      <c r="F30" s="992" t="n"/>
      <c r="G30" s="432" t="n"/>
    </row>
    <row r="31">
      <c r="A31" s="992" t="n"/>
      <c r="B31" s="992" t="n"/>
      <c r="C31" s="12" t="n"/>
      <c r="D31" s="12" t="n"/>
      <c r="E31" s="992" t="n"/>
      <c r="F31" s="992" t="n"/>
      <c r="G31" s="432" t="n"/>
    </row>
    <row r="32">
      <c r="A32" s="992" t="n"/>
      <c r="B32" s="992" t="n"/>
      <c r="C32" s="12" t="n"/>
      <c r="D32" s="12" t="n"/>
      <c r="E32" s="992" t="n"/>
      <c r="F32" s="992" t="n"/>
      <c r="G32" s="432" t="n"/>
    </row>
    <row r="33">
      <c r="A33" s="992" t="n"/>
      <c r="B33" s="992" t="n"/>
      <c r="C33" s="12" t="n"/>
      <c r="D33" s="12" t="n"/>
      <c r="E33" s="992" t="n"/>
      <c r="F33" s="992" t="n"/>
      <c r="G33" s="432" t="n"/>
    </row>
    <row r="34">
      <c r="A34" s="992" t="n"/>
      <c r="B34" s="992" t="n"/>
      <c r="C34" s="12" t="n"/>
      <c r="D34" s="12" t="n"/>
      <c r="E34" s="992" t="n"/>
      <c r="F34" s="992" t="n"/>
      <c r="G34" s="432" t="n"/>
    </row>
    <row r="35">
      <c r="A35" s="992" t="n"/>
      <c r="B35" s="992" t="n"/>
      <c r="C35" s="12" t="n"/>
      <c r="D35" s="12" t="n"/>
      <c r="E35" s="992" t="n"/>
      <c r="F35" s="992" t="n"/>
      <c r="G35" s="432" t="n"/>
    </row>
    <row r="36">
      <c r="A36" s="992" t="n"/>
      <c r="B36" s="992" t="n"/>
      <c r="C36" s="12" t="n"/>
      <c r="D36" s="12" t="n"/>
      <c r="E36" s="992" t="n"/>
      <c r="F36" s="992" t="n"/>
      <c r="G36" s="432" t="n"/>
    </row>
    <row r="37">
      <c r="A37" s="992" t="n"/>
      <c r="B37" s="992" t="n"/>
      <c r="C37" s="12" t="n"/>
      <c r="D37" s="12" t="n"/>
      <c r="E37" s="992" t="n"/>
      <c r="F37" s="992" t="n"/>
      <c r="G37" s="432" t="n"/>
    </row>
    <row r="38">
      <c r="A38" s="992" t="n"/>
      <c r="B38" s="992" t="n"/>
      <c r="C38" s="12" t="n"/>
      <c r="D38" s="12" t="n"/>
      <c r="E38" s="992" t="n"/>
      <c r="F38" s="992" t="n"/>
      <c r="G38" s="432" t="n"/>
    </row>
    <row r="39">
      <c r="A39" s="992" t="n"/>
      <c r="B39" s="992" t="n"/>
      <c r="C39" s="12" t="n"/>
      <c r="D39" s="12" t="n"/>
      <c r="E39" s="992" t="n"/>
      <c r="F39" s="992" t="n"/>
      <c r="G39" s="432" t="n"/>
    </row>
    <row r="40">
      <c r="A40" s="992" t="n"/>
      <c r="B40" s="992" t="n"/>
      <c r="C40" s="12" t="n"/>
      <c r="D40" s="12" t="n"/>
      <c r="E40" s="992" t="n"/>
      <c r="F40" s="992" t="n"/>
      <c r="G40" s="432" t="n"/>
    </row>
    <row r="41">
      <c r="A41" s="992" t="n"/>
      <c r="B41" s="992" t="n"/>
      <c r="C41" s="12" t="n"/>
      <c r="D41" s="12" t="n"/>
      <c r="E41" s="992" t="n"/>
      <c r="F41" s="992" t="n"/>
      <c r="G41" s="432" t="n"/>
    </row>
    <row r="42">
      <c r="A42" s="992" t="n"/>
      <c r="B42" s="992" t="n"/>
      <c r="C42" s="12" t="n"/>
      <c r="D42" s="12" t="n"/>
      <c r="E42" s="992" t="n"/>
      <c r="F42" s="992" t="n"/>
      <c r="G42" s="432" t="n"/>
    </row>
    <row r="43">
      <c r="A43" s="992" t="n"/>
      <c r="B43" s="992" t="n"/>
      <c r="C43" s="12" t="n"/>
      <c r="D43" s="12" t="n"/>
      <c r="E43" s="992" t="n"/>
      <c r="F43" s="992" t="n"/>
      <c r="G43" s="432" t="n"/>
    </row>
    <row r="44">
      <c r="A44" s="992" t="n"/>
      <c r="B44" s="992" t="n"/>
      <c r="C44" s="12" t="n"/>
      <c r="D44" s="12" t="n"/>
      <c r="E44" s="992" t="n"/>
      <c r="F44" s="992" t="n"/>
      <c r="G44" s="432" t="n"/>
    </row>
    <row r="45">
      <c r="A45" s="992" t="n"/>
      <c r="B45" s="992" t="n"/>
      <c r="C45" s="12" t="n"/>
      <c r="D45" s="12" t="n"/>
      <c r="E45" s="992" t="n"/>
      <c r="F45" s="992" t="n"/>
      <c r="G45" s="432" t="n"/>
    </row>
    <row r="46">
      <c r="A46" s="250" t="n"/>
      <c r="B46" s="250" t="n"/>
      <c r="C46" s="250" t="n"/>
      <c r="D46" s="250" t="n"/>
      <c r="E46" s="250" t="n"/>
      <c r="F46" s="250" t="n"/>
      <c r="G46" s="250" t="n"/>
    </row>
  </sheetData>
  <mergeCells count="2">
    <mergeCell ref="A4:F5"/>
    <mergeCell ref="B21:D21"/>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33.xml><?xml version="1.0" encoding="utf-8"?>
<worksheet xmlns="http://schemas.openxmlformats.org/spreadsheetml/2006/main">
  <sheetPr codeName="Sheet56">
    <tabColor rgb="FF0070C0"/>
    <outlinePr summaryBelow="1" summaryRight="1"/>
    <pageSetUpPr/>
  </sheetPr>
  <dimension ref="A3:G38"/>
  <sheetViews>
    <sheetView showGridLines="0" view="pageLayout" zoomScaleNormal="100" workbookViewId="0">
      <selection activeCell="H10" sqref="H10"/>
    </sheetView>
  </sheetViews>
  <sheetFormatPr baseColWidth="10" defaultColWidth="9.1640625" defaultRowHeight="15"/>
  <cols>
    <col width="28.6640625" customWidth="1" style="858" min="1" max="1"/>
    <col hidden="1" width="13.5" customWidth="1" style="858" min="2" max="2"/>
    <col width="15.1640625" customWidth="1" style="858" min="3" max="4"/>
    <col width="14.5" customWidth="1" style="858" min="5" max="5"/>
    <col width="7.5" customWidth="1" style="858" min="6" max="6"/>
    <col width="8.83203125" customWidth="1" style="858" min="7" max="7"/>
    <col width="5.5" customWidth="1" style="858" min="8" max="8"/>
  </cols>
  <sheetData>
    <row r="1" ht="24" customHeight="1" s="858"/>
    <row r="2" ht="8.25" customHeight="1" s="858"/>
    <row r="3" ht="20" customFormat="1" customHeight="1" s="861">
      <c r="A3" s="388" t="inlineStr">
        <is>
          <t xml:space="preserve">Dental Care </t>
        </is>
      </c>
    </row>
    <row r="4" ht="15" customFormat="1" customHeight="1" s="861"/>
    <row r="5">
      <c r="A5" s="178" t="inlineStr">
        <is>
          <t>Provided below is a summary of your claims experience and the carrier's renewal action.</t>
        </is>
      </c>
      <c r="B5" s="7" t="n"/>
      <c r="C5" s="7" t="n"/>
      <c r="D5" s="7" t="n"/>
      <c r="E5" s="7" t="n"/>
      <c r="F5" s="7" t="n"/>
      <c r="G5" s="7" t="n"/>
    </row>
    <row r="6">
      <c r="A6" s="1041" t="n"/>
      <c r="B6" s="1041" t="n"/>
      <c r="C6" s="1041" t="n"/>
      <c r="D6" s="1041" t="n"/>
      <c r="E6" s="1041" t="n"/>
      <c r="F6" s="1041" t="n"/>
      <c r="G6" s="1041" t="n"/>
    </row>
    <row r="7" ht="26" customHeight="1" s="858">
      <c r="A7" s="495" t="inlineStr">
        <is>
          <t>Period</t>
        </is>
      </c>
      <c r="B7" s="949" t="n"/>
      <c r="C7" s="949" t="inlineStr">
        <is>
          <t>Billed
Premiums</t>
        </is>
      </c>
      <c r="D7" s="949" t="inlineStr">
        <is>
          <t>Paid
Claims</t>
        </is>
      </c>
      <c r="E7" s="949" t="inlineStr">
        <is>
          <t>Incurred Claims</t>
        </is>
      </c>
      <c r="F7" s="949" t="inlineStr">
        <is>
          <t>Loss 
Ratio</t>
        </is>
      </c>
      <c r="G7" s="928" t="inlineStr">
        <is>
          <t>Weighting</t>
        </is>
      </c>
    </row>
    <row r="8" ht="15.75" customHeight="1" s="858">
      <c r="A8" s="894">
        <f>EP_Current</f>
        <v/>
      </c>
      <c r="B8" s="1246" t="n">
        <v>0</v>
      </c>
      <c r="C8" s="1214">
        <f>'Experience Summary'!D24</f>
        <v/>
      </c>
      <c r="D8" s="1214">
        <f>'Dental Care History'!B13</f>
        <v/>
      </c>
      <c r="E8" s="1214">
        <f>'Experience Summary'!E24</f>
        <v/>
      </c>
      <c r="F8" s="1215">
        <f>E8/C8</f>
        <v/>
      </c>
      <c r="G8" s="454" t="n">
        <v>0</v>
      </c>
    </row>
    <row r="9" ht="15.75" customHeight="1" s="858">
      <c r="A9" s="894">
        <f>EP_P1</f>
        <v/>
      </c>
      <c r="B9" s="1246" t="n">
        <v>0</v>
      </c>
      <c r="C9" s="1214" t="n">
        <v>0</v>
      </c>
      <c r="D9" s="1214">
        <f>'Dental Care History'!E13</f>
        <v/>
      </c>
      <c r="E9" s="1214" t="n">
        <v>0</v>
      </c>
      <c r="F9" s="1215">
        <f>E9/C9</f>
        <v/>
      </c>
      <c r="G9" s="454" t="n">
        <v>0</v>
      </c>
    </row>
    <row r="10" ht="15.75" customHeight="1" s="858">
      <c r="A10" s="894">
        <f>EP_P2</f>
        <v/>
      </c>
      <c r="B10" s="1247" t="n">
        <v>0</v>
      </c>
      <c r="C10" s="1194" t="n">
        <v>0</v>
      </c>
      <c r="D10" s="1194" t="n">
        <v>0</v>
      </c>
      <c r="E10" s="1194" t="n">
        <v>0</v>
      </c>
      <c r="F10" s="1149">
        <f>E10/C10</f>
        <v/>
      </c>
      <c r="G10" s="496" t="n">
        <v>0</v>
      </c>
    </row>
    <row r="11">
      <c r="A11" s="432" t="n"/>
    </row>
    <row r="12">
      <c r="A12" s="459" t="inlineStr">
        <is>
          <t>IBNR Basis</t>
        </is>
      </c>
      <c r="B12" s="1198">
        <f>'Additional Information'!B13</f>
        <v/>
      </c>
      <c r="C12" s="888" t="n"/>
      <c r="E12" s="62" t="n"/>
    </row>
    <row r="13">
      <c r="A13" s="459" t="inlineStr">
        <is>
          <t>Credibility</t>
        </is>
      </c>
      <c r="B13" s="1198" t="n">
        <v>0</v>
      </c>
      <c r="C13" s="888" t="n"/>
      <c r="E13" s="62" t="n"/>
    </row>
    <row r="14">
      <c r="A14" s="294" t="inlineStr">
        <is>
          <t>Target Loss Ratio</t>
        </is>
      </c>
      <c r="B14" s="1198">
        <f>'Experience Summary'!D46</f>
        <v/>
      </c>
      <c r="C14" s="888" t="n"/>
      <c r="E14" s="62" t="n"/>
    </row>
    <row r="15" ht="14.5" customHeight="1" s="858">
      <c r="A15" s="459" t="inlineStr">
        <is>
          <t>Carrier's Annual Trend</t>
        </is>
      </c>
      <c r="B15" s="1198" t="n">
        <v>0</v>
      </c>
      <c r="C15" s="888" t="n"/>
      <c r="E15" s="62" t="n"/>
    </row>
    <row r="16">
      <c r="A16" s="459" t="inlineStr">
        <is>
          <t>Own Trend</t>
        </is>
      </c>
      <c r="B16" s="1248">
        <f>'Trend Review'!F19</f>
        <v/>
      </c>
      <c r="C16" s="888" t="n"/>
      <c r="E16" s="62" t="n"/>
    </row>
    <row r="17" ht="15.75" customHeight="1" s="858">
      <c r="A17" s="432" t="n"/>
    </row>
    <row r="18">
      <c r="E18" s="957" t="inlineStr">
        <is>
          <t>Requested 
Adjustment</t>
        </is>
      </c>
      <c r="F18" s="949" t="inlineStr">
        <is>
          <t>Negotiated 
Adjustment</t>
        </is>
      </c>
      <c r="G18" s="877" t="n"/>
    </row>
    <row r="19" ht="15" customHeight="1" s="858">
      <c r="E19" s="990" t="n"/>
      <c r="F19" s="950" t="n"/>
      <c r="G19" s="951" t="n"/>
    </row>
    <row r="20">
      <c r="D20" s="459" t="inlineStr">
        <is>
          <t>%</t>
        </is>
      </c>
      <c r="E20" s="1202">
        <f>IF(('Renewal Rates '!F134/'Renewal Rates '!D134-1)&gt;0, "+"&amp;TEXT(('Renewal Rates '!F134/'Renewal Rates '!D134-1),"0.0%"), 'Renewal Rates '!F134/'Renewal Rates '!D134-1)</f>
        <v/>
      </c>
      <c r="F20" s="1202">
        <f>IF(('Renewal Rates '!I134/'Renewal Rates '!D134-1)&gt;0, "+"&amp;TEXT(('Renewal Rates '!I134/'Renewal Rates '!D134-1),"0.0%"), 'Renewal Rates '!I134/'Renewal Rates '!D134-1)</f>
        <v/>
      </c>
      <c r="G20" s="888" t="n"/>
    </row>
    <row r="21">
      <c r="D21" s="952" t="inlineStr">
        <is>
          <t>Annual $</t>
        </is>
      </c>
      <c r="E21" s="1192">
        <f>('Executive Summary'!D20-'Executive Summary'!C20)*12</f>
        <v/>
      </c>
      <c r="F21" s="1192">
        <f>('Executive Summary'!F20-'Executive Summary'!C20)*12</f>
        <v/>
      </c>
      <c r="G21" s="888" t="n"/>
    </row>
    <row r="22">
      <c r="C22" s="13" t="n"/>
      <c r="D22" s="12" t="n"/>
      <c r="E22" s="12" t="n"/>
      <c r="F22" s="992" t="n"/>
    </row>
    <row r="23">
      <c r="D23" s="12" t="n"/>
      <c r="E23" s="12" t="n"/>
      <c r="F23" s="992" t="n"/>
    </row>
    <row r="24">
      <c r="A24" s="992" t="n"/>
      <c r="D24" s="12" t="n"/>
      <c r="E24" s="12" t="n"/>
      <c r="F24" s="992" t="n"/>
    </row>
    <row r="25">
      <c r="A25" s="992" t="n"/>
      <c r="B25" s="992" t="n"/>
      <c r="C25" s="992" t="n"/>
      <c r="D25" s="12" t="n"/>
      <c r="E25" s="12" t="n"/>
      <c r="F25" s="992" t="n"/>
    </row>
    <row r="26">
      <c r="A26" s="992" t="n"/>
      <c r="B26" s="992" t="n"/>
      <c r="C26" s="992" t="n"/>
      <c r="D26" s="12" t="n"/>
      <c r="E26" s="12" t="n"/>
      <c r="F26" s="992" t="n"/>
    </row>
    <row r="27">
      <c r="A27" s="992" t="n"/>
      <c r="B27" s="992" t="n"/>
      <c r="C27" s="992" t="n"/>
      <c r="D27" s="12" t="n"/>
      <c r="E27" s="12" t="n"/>
      <c r="F27" s="992" t="n"/>
    </row>
    <row r="28">
      <c r="A28" s="992" t="n"/>
      <c r="B28" s="992" t="n"/>
      <c r="C28" s="992" t="n"/>
      <c r="D28" s="12" t="n"/>
      <c r="E28" s="12" t="n"/>
      <c r="F28" s="992" t="n"/>
    </row>
    <row r="29">
      <c r="A29" s="992" t="n"/>
      <c r="B29" s="992" t="n"/>
      <c r="C29" s="992" t="n"/>
      <c r="D29" s="12" t="n"/>
      <c r="E29" s="12" t="n"/>
      <c r="F29" s="992" t="n"/>
    </row>
    <row r="30">
      <c r="A30" s="992" t="n"/>
      <c r="B30" s="992" t="n"/>
      <c r="C30" s="992" t="n"/>
      <c r="D30" s="12" t="n"/>
      <c r="E30" s="12" t="n"/>
      <c r="F30" s="992" t="n"/>
    </row>
    <row r="31">
      <c r="A31" s="992" t="n"/>
      <c r="B31" s="992" t="n"/>
      <c r="C31" s="992" t="n"/>
      <c r="D31" s="12" t="n"/>
      <c r="E31" s="12" t="n"/>
      <c r="F31" s="992" t="n"/>
    </row>
    <row r="32">
      <c r="A32" s="992" t="n"/>
      <c r="B32" s="992" t="n"/>
      <c r="C32" s="992" t="n"/>
      <c r="D32" s="12" t="n"/>
      <c r="E32" s="12" t="n"/>
      <c r="F32" s="992" t="n"/>
    </row>
    <row r="33">
      <c r="A33" s="992" t="n"/>
      <c r="B33" s="992" t="n"/>
      <c r="C33" s="992" t="n"/>
      <c r="D33" s="12" t="n"/>
      <c r="E33" s="12" t="n"/>
      <c r="F33" s="992" t="n"/>
    </row>
    <row r="34">
      <c r="A34" s="992" t="n"/>
      <c r="B34" s="992" t="n"/>
      <c r="C34" s="992" t="n"/>
      <c r="D34" s="12" t="n"/>
      <c r="E34" s="12" t="n"/>
      <c r="F34" s="992" t="n"/>
    </row>
    <row r="35">
      <c r="A35" s="992" t="n"/>
      <c r="B35" s="992" t="n"/>
      <c r="C35" s="992" t="n"/>
      <c r="D35" s="12" t="n"/>
      <c r="E35" s="12" t="n"/>
      <c r="F35" s="992" t="n"/>
    </row>
    <row r="36">
      <c r="A36" s="992" t="n"/>
      <c r="B36" s="992" t="n"/>
      <c r="C36" s="992" t="n"/>
      <c r="D36" s="12" t="n"/>
      <c r="E36" s="12" t="n"/>
      <c r="F36" s="992" t="n"/>
    </row>
    <row r="37">
      <c r="A37" s="992" t="n"/>
      <c r="B37" s="992" t="n"/>
      <c r="C37" s="992" t="n"/>
      <c r="D37" s="12" t="n"/>
      <c r="E37" s="12" t="n"/>
      <c r="F37" s="992" t="n"/>
    </row>
    <row r="38">
      <c r="A38" s="250" t="n"/>
      <c r="B38" s="250" t="n"/>
      <c r="C38" s="250" t="n"/>
      <c r="D38" s="250" t="n"/>
      <c r="E38" s="250" t="n"/>
      <c r="F38" s="250" t="n"/>
    </row>
  </sheetData>
  <mergeCells count="9">
    <mergeCell ref="B13:C13"/>
    <mergeCell ref="B12:C12"/>
    <mergeCell ref="F18:G19"/>
    <mergeCell ref="F20:G20"/>
    <mergeCell ref="F21:G21"/>
    <mergeCell ref="E18:E19"/>
    <mergeCell ref="B16:C16"/>
    <mergeCell ref="B15:C15"/>
    <mergeCell ref="B14:C14"/>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34.xml><?xml version="1.0" encoding="utf-8"?>
<worksheet xmlns:r="http://schemas.openxmlformats.org/officeDocument/2006/relationships" xmlns="http://schemas.openxmlformats.org/spreadsheetml/2006/main">
  <sheetPr codeName="Sheet46">
    <tabColor rgb="FF0070C0"/>
    <outlinePr summaryBelow="1" summaryRight="1"/>
    <pageSetUpPr/>
  </sheetPr>
  <dimension ref="A2:O45"/>
  <sheetViews>
    <sheetView showGridLines="0" view="pageLayout" zoomScaleNormal="100" workbookViewId="0">
      <selection activeCell="H10" sqref="H10"/>
    </sheetView>
  </sheetViews>
  <sheetFormatPr baseColWidth="10" defaultColWidth="9.1640625" defaultRowHeight="15"/>
  <cols>
    <col width="20.5" customWidth="1" style="858" min="1" max="1"/>
    <col width="13.33203125" customWidth="1" style="858" min="2" max="2"/>
    <col width="8" customWidth="1" style="858" min="3" max="3"/>
    <col width="3.5" customWidth="1" style="858" min="4" max="4"/>
    <col width="13.33203125" customWidth="1" style="858" min="5" max="5"/>
    <col width="8.6640625" customWidth="1" style="858" min="6" max="6"/>
    <col width="10.6640625" customWidth="1" style="858" min="7" max="7"/>
    <col width="1.33203125" customWidth="1" style="858" min="8" max="8"/>
    <col width="13.33203125" customWidth="1" style="858" min="9" max="9"/>
    <col width="11.5" customWidth="1" style="858" min="14" max="14"/>
    <col width="11.83203125" customWidth="1" style="858" min="15" max="15"/>
  </cols>
  <sheetData>
    <row r="1" ht="22.5" customHeight="1" s="858"/>
    <row r="2" ht="28.5" customHeight="1" s="858">
      <c r="A2" s="388" t="inlineStr">
        <is>
          <t>Dental Care Utilization</t>
        </is>
      </c>
      <c r="B2" s="992" t="n"/>
      <c r="C2" s="12" t="n"/>
      <c r="D2" s="12" t="n"/>
      <c r="E2" s="992" t="n"/>
      <c r="F2" s="992" t="n"/>
      <c r="G2" s="992" t="n"/>
      <c r="H2" s="992" t="n"/>
      <c r="I2" s="432" t="n"/>
    </row>
    <row r="3" ht="3" customHeight="1" s="858">
      <c r="A3" s="10" t="n"/>
      <c r="B3" s="992" t="n"/>
      <c r="C3" s="12" t="n"/>
      <c r="D3" s="12" t="n"/>
      <c r="E3" s="992" t="n"/>
      <c r="F3" s="992" t="n"/>
      <c r="G3" s="992" t="n"/>
      <c r="H3" s="992" t="n"/>
      <c r="I3" s="432" t="n"/>
    </row>
    <row r="4">
      <c r="A4" s="884" t="inlineStr">
        <is>
          <t>Provided below is a breakdown of your Dental claims over the current and prior experience period.</t>
        </is>
      </c>
    </row>
    <row r="5">
      <c r="A5" s="992" t="n"/>
      <c r="B5" s="992" t="n"/>
      <c r="C5" s="12" t="n"/>
      <c r="D5" s="12" t="n"/>
      <c r="E5" s="992" t="n"/>
      <c r="F5" s="992" t="n"/>
      <c r="G5" s="992" t="n"/>
      <c r="H5" s="992" t="n"/>
      <c r="I5" s="432" t="n"/>
    </row>
    <row r="6" ht="15.75" customHeight="1" s="858">
      <c r="A6" s="1029" t="inlineStr">
        <is>
          <t>Dental Category</t>
        </is>
      </c>
      <c r="B6" s="1028" t="inlineStr">
        <is>
          <t>Current</t>
        </is>
      </c>
      <c r="C6" s="901" t="n"/>
      <c r="D6" s="237" t="n"/>
      <c r="E6" s="1016" t="inlineStr">
        <is>
          <t>Prior</t>
        </is>
      </c>
      <c r="F6" s="901" t="n"/>
      <c r="G6" s="932" t="inlineStr">
        <is>
          <t>% Change</t>
        </is>
      </c>
      <c r="H6" s="237" t="n"/>
      <c r="I6" s="1017" t="inlineStr">
        <is>
          <t>Comparative Distribution1</t>
        </is>
      </c>
    </row>
    <row r="7">
      <c r="A7" s="990" t="n"/>
      <c r="B7" s="324" t="inlineStr">
        <is>
          <t>$ Paid</t>
        </is>
      </c>
      <c r="C7" s="323" t="inlineStr">
        <is>
          <t>%</t>
        </is>
      </c>
      <c r="D7" s="237" t="n"/>
      <c r="E7" s="509" t="inlineStr">
        <is>
          <t>$ Paid</t>
        </is>
      </c>
      <c r="F7" s="316" t="inlineStr">
        <is>
          <t>%</t>
        </is>
      </c>
      <c r="G7" s="906" t="n"/>
      <c r="H7" s="237" t="n"/>
      <c r="I7" s="1018" t="n"/>
    </row>
    <row r="8">
      <c r="A8" s="294" t="inlineStr">
        <is>
          <t>Surgical, Restorative</t>
        </is>
      </c>
      <c r="B8" s="1249" t="n"/>
      <c r="C8" s="1215">
        <f>B8/B$13</f>
        <v/>
      </c>
      <c r="D8" s="237" t="n"/>
      <c r="E8" s="1249" t="n"/>
      <c r="F8" s="1149">
        <f>E8/E$13</f>
        <v/>
      </c>
      <c r="G8" s="1139">
        <f>IFERROR(B8/E8-1,"n/a")</f>
        <v/>
      </c>
      <c r="H8" s="237" t="n"/>
      <c r="I8" s="1224" t="n">
        <v>0</v>
      </c>
    </row>
    <row r="9" ht="15.75" customHeight="1" s="858">
      <c r="A9" s="294" t="inlineStr">
        <is>
          <t>Periodontic, Endodontic</t>
        </is>
      </c>
      <c r="B9" s="1249" t="n"/>
      <c r="C9" s="1215">
        <f>B9/B$13</f>
        <v/>
      </c>
      <c r="D9" s="237" t="n"/>
      <c r="E9" s="1249" t="n"/>
      <c r="F9" s="1149">
        <f>E9/E$13</f>
        <v/>
      </c>
      <c r="G9" s="1139">
        <f>IFERROR(B9/E9-1,"n/a")</f>
        <v/>
      </c>
      <c r="H9" s="237" t="n"/>
      <c r="I9" s="1224" t="n">
        <v>0</v>
      </c>
    </row>
    <row r="10">
      <c r="A10" s="294" t="inlineStr">
        <is>
          <t>Diagnostic, Preventive</t>
        </is>
      </c>
      <c r="B10" s="1249" t="n"/>
      <c r="C10" s="1215">
        <f>B10/B$13</f>
        <v/>
      </c>
      <c r="D10" s="237" t="n"/>
      <c r="E10" s="1249" t="n"/>
      <c r="F10" s="1149">
        <f>E10/E$13</f>
        <v/>
      </c>
      <c r="G10" s="1139">
        <f>IFERROR(B10/E10-1,"n/a")</f>
        <v/>
      </c>
      <c r="H10" s="237" t="n"/>
      <c r="I10" s="1224" t="n">
        <v>0</v>
      </c>
    </row>
    <row r="11">
      <c r="A11" s="294" t="inlineStr">
        <is>
          <t>Major Restorative</t>
        </is>
      </c>
      <c r="B11" s="1249" t="n"/>
      <c r="C11" s="1215">
        <f>B11/B$13</f>
        <v/>
      </c>
      <c r="D11" s="237" t="n"/>
      <c r="E11" s="1249" t="n"/>
      <c r="F11" s="1149">
        <f>E11/E$13</f>
        <v/>
      </c>
      <c r="G11" s="1139">
        <f>IFERROR(B11/E11-1,"n/a")</f>
        <v/>
      </c>
      <c r="H11" s="237" t="n"/>
      <c r="I11" s="1224" t="n">
        <v>0</v>
      </c>
    </row>
    <row r="12">
      <c r="A12" s="294" t="inlineStr">
        <is>
          <t>Orthodontics</t>
        </is>
      </c>
      <c r="B12" s="1249" t="n"/>
      <c r="C12" s="1215">
        <f>B12/B$13</f>
        <v/>
      </c>
      <c r="D12" s="237" t="n"/>
      <c r="E12" s="1249" t="n"/>
      <c r="F12" s="1149">
        <f>E12/E$13</f>
        <v/>
      </c>
      <c r="G12" s="1139">
        <f>IFERROR(B12/E12-1,"n/a")</f>
        <v/>
      </c>
      <c r="H12" s="237" t="n"/>
      <c r="I12" s="1224" t="n">
        <v>0</v>
      </c>
      <c r="N12" s="912" t="inlineStr">
        <is>
          <t>Current</t>
        </is>
      </c>
      <c r="O12" s="912" t="inlineStr">
        <is>
          <t>Prev</t>
        </is>
      </c>
    </row>
    <row r="13">
      <c r="A13" s="1037" t="inlineStr">
        <is>
          <t>Total</t>
        </is>
      </c>
      <c r="B13" s="1237">
        <f>SUM(B8:B12)</f>
        <v/>
      </c>
      <c r="C13" s="1238">
        <f>B13/B13</f>
        <v/>
      </c>
      <c r="D13" s="237" t="n"/>
      <c r="E13" s="1250">
        <f>SUM(E8:E12)</f>
        <v/>
      </c>
      <c r="F13" s="1251">
        <f>E13/E13</f>
        <v/>
      </c>
      <c r="G13" s="1252">
        <f>B13/E13-1</f>
        <v/>
      </c>
      <c r="H13" s="237" t="n"/>
      <c r="I13" s="314" t="n"/>
      <c r="L13" s="217" t="inlineStr">
        <is>
          <t>This tab</t>
        </is>
      </c>
      <c r="M13" s="217" t="n"/>
      <c r="N13" s="1225">
        <f>B13</f>
        <v/>
      </c>
      <c r="O13" s="1225">
        <f>E13</f>
        <v/>
      </c>
    </row>
    <row r="14" ht="7.5" customHeight="1" s="858">
      <c r="A14" s="516" t="n"/>
      <c r="B14" s="517" t="n"/>
      <c r="C14" s="517" t="n"/>
      <c r="D14" s="237" t="n"/>
      <c r="E14" s="517" t="n"/>
      <c r="F14" s="517" t="n"/>
      <c r="G14" s="518" t="n"/>
      <c r="H14" s="124" t="n"/>
      <c r="L14" s="217" t="n"/>
      <c r="M14" s="217" t="n"/>
      <c r="N14" s="217" t="n"/>
      <c r="O14" s="217" t="n"/>
    </row>
    <row r="15" ht="17" customHeight="1" s="858" thickBot="1">
      <c r="A15" s="513" t="inlineStr">
        <is>
          <t>Average Covered Lives</t>
        </is>
      </c>
      <c r="B15" s="1026" t="n">
        <v>0</v>
      </c>
      <c r="C15" s="888" t="n"/>
      <c r="D15" s="237" t="n"/>
      <c r="E15" s="1026" t="n">
        <v>0</v>
      </c>
      <c r="F15" s="888" t="n"/>
      <c r="G15" s="1240">
        <f>B15/E15-1</f>
        <v/>
      </c>
      <c r="H15" s="124" t="n"/>
      <c r="L15" s="217" t="inlineStr">
        <is>
          <t>Dental Tab</t>
        </is>
      </c>
      <c r="M15" s="217" t="n"/>
      <c r="N15" s="1231">
        <f>'Dental Care'!D8</f>
        <v/>
      </c>
      <c r="O15" s="1231">
        <f>'Dental Care'!D9</f>
        <v/>
      </c>
    </row>
    <row r="16" ht="16" customHeight="1" s="858" thickTop="1">
      <c r="A16" s="513" t="inlineStr">
        <is>
          <t>Per Capita Claim</t>
        </is>
      </c>
      <c r="B16" s="1024">
        <f>B13/B15</f>
        <v/>
      </c>
      <c r="C16" s="888" t="n"/>
      <c r="D16" s="237" t="n"/>
      <c r="E16" s="1024">
        <f>E13/E15</f>
        <v/>
      </c>
      <c r="F16" s="888" t="n"/>
      <c r="G16" s="1240">
        <f>B16/E16-1</f>
        <v/>
      </c>
      <c r="H16" s="9" t="n"/>
      <c r="L16" s="217" t="inlineStr">
        <is>
          <t>S/b zero</t>
        </is>
      </c>
      <c r="M16" s="217" t="n"/>
      <c r="N16" s="1233">
        <f>N13-N15</f>
        <v/>
      </c>
      <c r="O16" s="1233">
        <f>O13-O15</f>
        <v/>
      </c>
    </row>
    <row r="17">
      <c r="A17" s="992" t="n"/>
      <c r="B17" s="992" t="n"/>
      <c r="C17" s="12" t="n"/>
      <c r="D17" s="12" t="n"/>
      <c r="E17" s="992" t="n"/>
      <c r="F17" s="992" t="n"/>
      <c r="G17" s="992" t="n"/>
      <c r="H17" s="992" t="n"/>
      <c r="I17" s="432" t="n"/>
    </row>
    <row r="18">
      <c r="A18" s="992" t="n"/>
      <c r="B18" s="992" t="n"/>
      <c r="C18" s="12" t="n"/>
      <c r="D18" s="12" t="n"/>
      <c r="E18" s="992" t="n"/>
      <c r="F18" s="992" t="n"/>
      <c r="G18" s="992" t="n"/>
      <c r="H18" s="992" t="n"/>
      <c r="I18" s="432" t="n"/>
    </row>
    <row r="19">
      <c r="A19" s="992" t="n"/>
      <c r="B19" s="992" t="n"/>
      <c r="C19" s="12" t="n"/>
      <c r="D19" s="12" t="n"/>
      <c r="E19" s="992" t="n"/>
      <c r="F19" s="992" t="n"/>
      <c r="G19" s="992" t="n"/>
      <c r="H19" s="992" t="n"/>
      <c r="I19" s="432" t="n"/>
    </row>
    <row r="20">
      <c r="A20" s="992" t="n"/>
      <c r="B20" s="992" t="n"/>
      <c r="C20" s="12" t="n"/>
      <c r="D20" s="12" t="n"/>
      <c r="E20" s="992" t="n"/>
      <c r="F20" s="992" t="n"/>
      <c r="G20" s="992" t="n"/>
      <c r="H20" s="992" t="n"/>
      <c r="I20" s="432" t="n"/>
    </row>
    <row r="21">
      <c r="A21" s="992" t="n"/>
      <c r="B21" s="992" t="n"/>
      <c r="C21" s="12" t="n"/>
      <c r="D21" s="12" t="n"/>
      <c r="E21" s="992" t="n"/>
      <c r="F21" s="992" t="n"/>
      <c r="G21" s="992" t="n"/>
      <c r="H21" s="992" t="n"/>
      <c r="I21" s="432" t="n"/>
    </row>
    <row r="22">
      <c r="A22" s="992" t="n"/>
      <c r="B22" s="992" t="n"/>
      <c r="C22" s="12" t="n"/>
      <c r="D22" s="12" t="n"/>
      <c r="E22" s="992" t="n"/>
      <c r="F22" s="992" t="n"/>
      <c r="G22" s="992" t="n"/>
      <c r="H22" s="992" t="n"/>
      <c r="I22" s="432" t="n"/>
    </row>
    <row r="23">
      <c r="A23" s="992" t="n"/>
      <c r="B23" s="992" t="n"/>
      <c r="C23" s="12" t="n"/>
      <c r="D23" s="12" t="n"/>
      <c r="E23" s="992" t="n"/>
      <c r="F23" s="992" t="n"/>
      <c r="G23" s="992" t="n"/>
      <c r="H23" s="992" t="n"/>
      <c r="I23" s="432" t="n"/>
    </row>
    <row r="24">
      <c r="A24" s="992" t="n"/>
      <c r="B24" s="992" t="n"/>
      <c r="C24" s="12" t="n"/>
      <c r="D24" s="12" t="n"/>
      <c r="E24" s="992" t="n"/>
      <c r="F24" s="992" t="n"/>
      <c r="G24" s="992" t="n"/>
      <c r="H24" s="992" t="n"/>
      <c r="I24" s="432" t="n"/>
    </row>
    <row r="25">
      <c r="A25" s="992" t="n"/>
      <c r="B25" s="992" t="n"/>
      <c r="C25" s="12" t="n"/>
      <c r="D25" s="12" t="n"/>
      <c r="E25" s="992" t="n"/>
      <c r="F25" s="992" t="n"/>
      <c r="G25" s="992" t="n"/>
      <c r="H25" s="992" t="n"/>
      <c r="I25" s="432" t="n"/>
    </row>
    <row r="26" ht="34.5" customHeight="1" s="858"/>
    <row r="27">
      <c r="A27" s="250" t="n"/>
      <c r="B27" s="250" t="n"/>
      <c r="C27" s="250" t="n"/>
      <c r="D27" s="250" t="n"/>
      <c r="E27" s="250" t="n"/>
      <c r="F27" s="250" t="n"/>
      <c r="G27" s="250" t="n"/>
      <c r="H27" s="250" t="n"/>
      <c r="I27" s="250" t="n"/>
    </row>
    <row r="38" hidden="1" s="858"/>
    <row r="39" hidden="1" s="858"/>
    <row r="40" hidden="1" s="858"/>
    <row r="45" ht="30.75" customHeight="1" s="858">
      <c r="A45" s="1025">
        <f>'EHC Breakdown - w S&amp;S'!A45:I45</f>
        <v/>
      </c>
      <c r="B45" s="1012" t="n"/>
      <c r="C45" s="1012" t="n"/>
      <c r="D45" s="1012" t="n"/>
      <c r="E45" s="1012" t="n"/>
      <c r="F45" s="1012" t="n"/>
      <c r="G45" s="1012" t="n"/>
      <c r="H45" s="1012" t="n"/>
      <c r="I45" s="1012" t="n"/>
    </row>
  </sheetData>
  <mergeCells count="11">
    <mergeCell ref="B16:C16"/>
    <mergeCell ref="E16:F16"/>
    <mergeCell ref="A45:I45"/>
    <mergeCell ref="G6:G7"/>
    <mergeCell ref="A4:I4"/>
    <mergeCell ref="I6:I7"/>
    <mergeCell ref="B15:C15"/>
    <mergeCell ref="E15:F15"/>
    <mergeCell ref="A6:A7"/>
    <mergeCell ref="B6:C6"/>
    <mergeCell ref="E6:F6"/>
  </mergeCells>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35.xml><?xml version="1.0" encoding="utf-8"?>
<worksheet xmlns:r="http://schemas.openxmlformats.org/officeDocument/2006/relationships" xmlns="http://schemas.openxmlformats.org/spreadsheetml/2006/main">
  <sheetPr codeName="Sheet23">
    <tabColor rgb="FF7030A0"/>
    <outlinePr summaryBelow="1" summaryRight="1"/>
    <pageSetUpPr/>
  </sheetPr>
  <dimension ref="A2:F42"/>
  <sheetViews>
    <sheetView showGridLines="0" view="pageLayout" zoomScaleNormal="100" workbookViewId="0">
      <selection activeCell="H10" sqref="H10"/>
    </sheetView>
  </sheetViews>
  <sheetFormatPr baseColWidth="10" defaultColWidth="9.1640625" defaultRowHeight="15"/>
  <cols>
    <col width="26.33203125" customWidth="1" style="858" min="1" max="1"/>
    <col width="8.6640625" bestFit="1" customWidth="1" style="858" min="2" max="2"/>
    <col width="15.5" customWidth="1" style="858" min="3" max="6"/>
    <col width="7.5" customWidth="1" style="858" min="7" max="7"/>
    <col width="17.5" customWidth="1" style="858" min="8" max="8"/>
    <col width="7" bestFit="1" customWidth="1" style="858" min="9" max="9"/>
    <col width="7.5" customWidth="1" style="858" min="10" max="10"/>
  </cols>
  <sheetData>
    <row r="1" ht="24" customHeight="1" s="858"/>
    <row r="2" ht="15" customFormat="1" customHeight="1" s="861">
      <c r="A2" s="892" t="inlineStr">
        <is>
          <t>Trend Review</t>
        </is>
      </c>
      <c r="B2" s="4" t="n"/>
      <c r="C2" s="4" t="n"/>
      <c r="D2" s="4" t="n"/>
    </row>
    <row r="3" ht="12.75" customFormat="1" customHeight="1" s="861">
      <c r="B3" s="4" t="n"/>
      <c r="C3" s="4" t="n"/>
      <c r="D3" s="4" t="n"/>
    </row>
    <row r="4" ht="12" customFormat="1" customHeight="1" s="861">
      <c r="B4" s="4" t="n"/>
      <c r="C4" s="4" t="n"/>
      <c r="D4" s="4" t="n"/>
    </row>
    <row r="5" ht="30.25" customFormat="1" customHeight="1" s="861">
      <c r="A5" s="607" t="inlineStr">
        <is>
          <t>EHC</t>
        </is>
      </c>
      <c r="B5" s="902" t="inlineStr">
        <is>
          <t># Months</t>
        </is>
      </c>
      <c r="C5" s="902" t="inlineStr">
        <is>
          <t>Non-pooled Claims</t>
        </is>
      </c>
      <c r="D5" s="902" t="inlineStr">
        <is>
          <t>Total Covered Lives</t>
        </is>
      </c>
      <c r="E5" s="902" t="inlineStr">
        <is>
          <t>Per Capita</t>
        </is>
      </c>
      <c r="F5" s="905" t="inlineStr">
        <is>
          <t>% Change</t>
        </is>
      </c>
    </row>
    <row r="6" ht="15" customFormat="1" customHeight="1" s="861">
      <c r="A6" s="894">
        <f>EP_Current</f>
        <v/>
      </c>
      <c r="B6" s="339" t="n">
        <v>12</v>
      </c>
      <c r="C6" s="1253">
        <f>'Extended Health Care (EHC)'!D10</f>
        <v/>
      </c>
      <c r="D6" s="504">
        <f>'EHC Breakdown - w S&amp;S'!B16*'Trend Review'!B6</f>
        <v/>
      </c>
      <c r="E6" s="1253">
        <f>C6/D6*12</f>
        <v/>
      </c>
      <c r="F6" s="1254">
        <f>IFERROR(E6/E7-1," ")</f>
        <v/>
      </c>
    </row>
    <row r="7" ht="15" customFormat="1" customHeight="1" s="861">
      <c r="A7" s="894">
        <f>EP_P1</f>
        <v/>
      </c>
      <c r="B7" s="339" t="n">
        <v>12</v>
      </c>
      <c r="C7" s="1253">
        <f>'Extended Health Care (EHC)'!D11</f>
        <v/>
      </c>
      <c r="D7" s="504">
        <f>'EHC Breakdown - w S&amp;S'!E16*'Trend Review'!B7</f>
        <v/>
      </c>
      <c r="E7" s="1253">
        <f>C7/D7*12</f>
        <v/>
      </c>
      <c r="F7" s="1254">
        <f>IFERROR(E7/E8-1," ")</f>
        <v/>
      </c>
    </row>
    <row r="8" ht="15" customFormat="1" customHeight="1" s="861">
      <c r="A8" s="894">
        <f>EP_P2</f>
        <v/>
      </c>
      <c r="B8" s="341" t="n">
        <v>12</v>
      </c>
      <c r="C8" s="1253">
        <f>'Extended Health Care (EHC)'!D12</f>
        <v/>
      </c>
      <c r="D8" s="504" t="n">
        <v>0</v>
      </c>
      <c r="E8" s="1253">
        <f>C8/D8*12</f>
        <v/>
      </c>
      <c r="F8" s="1254">
        <f>IFERROR(E8/E9-1," ")</f>
        <v/>
      </c>
    </row>
    <row r="9" ht="15.75" customFormat="1" customHeight="1" s="861">
      <c r="A9" s="894">
        <f>EP_P3</f>
        <v/>
      </c>
      <c r="B9" s="341" t="n">
        <v>12</v>
      </c>
      <c r="C9" s="1253" t="n">
        <v>0</v>
      </c>
      <c r="D9" s="504" t="n">
        <v>0</v>
      </c>
      <c r="E9" s="1253">
        <f>C9/D9*12</f>
        <v/>
      </c>
      <c r="F9" s="1254">
        <f>IFERROR(E9/E10-1," ")</f>
        <v/>
      </c>
    </row>
    <row r="10" ht="15" customFormat="1" customHeight="1" s="861">
      <c r="A10" s="894">
        <f>EP_P4</f>
        <v/>
      </c>
      <c r="B10" s="341" t="n">
        <v>12</v>
      </c>
      <c r="C10" s="1253" t="n">
        <v>0</v>
      </c>
      <c r="D10" s="504" t="n">
        <v>0</v>
      </c>
      <c r="E10" s="1253">
        <f>C10/D10*12</f>
        <v/>
      </c>
      <c r="F10" s="504" t="n"/>
    </row>
    <row r="11">
      <c r="A11" s="514" t="inlineStr">
        <is>
          <t>Annualized Trend</t>
        </is>
      </c>
      <c r="B11" s="519" t="n"/>
      <c r="C11" s="519" t="n"/>
      <c r="D11" s="519" t="n"/>
      <c r="E11" s="519" t="n"/>
      <c r="F11" s="1239">
        <f>((1+F6)*(1+F7)*(1+F8)*(1+F9))^(1/COUNT(F6:F9))-1</f>
        <v/>
      </c>
    </row>
    <row r="12">
      <c r="A12" s="11" t="n"/>
      <c r="B12" s="11" t="n"/>
      <c r="C12" s="11" t="n"/>
      <c r="D12" s="11" t="n"/>
      <c r="E12" s="11" t="n"/>
      <c r="F12" s="11" t="n"/>
    </row>
    <row r="13" ht="30.25" customHeight="1" s="858">
      <c r="A13" s="607" t="inlineStr">
        <is>
          <t>Dental Care</t>
        </is>
      </c>
      <c r="B13" s="902" t="inlineStr">
        <is>
          <t># Months</t>
        </is>
      </c>
      <c r="C13" s="902" t="inlineStr">
        <is>
          <t>Non-pooled Claims</t>
        </is>
      </c>
      <c r="D13" s="902" t="inlineStr">
        <is>
          <t>Total Covered Lives</t>
        </is>
      </c>
      <c r="E13" s="902" t="inlineStr">
        <is>
          <t>Per Capita</t>
        </is>
      </c>
      <c r="F13" s="905" t="inlineStr">
        <is>
          <t>% Change</t>
        </is>
      </c>
    </row>
    <row r="14" ht="15" customHeight="1" s="858">
      <c r="A14" s="894">
        <f>EP_Current</f>
        <v/>
      </c>
      <c r="B14" s="339" t="n">
        <v>12</v>
      </c>
      <c r="C14" s="1253">
        <f>'Dental Care'!D8</f>
        <v/>
      </c>
      <c r="D14" s="504">
        <f>'Dental Care History'!B15*'Trend Review'!B14</f>
        <v/>
      </c>
      <c r="E14" s="1253">
        <f>C14/D14*12</f>
        <v/>
      </c>
      <c r="F14" s="1254">
        <f>IFERROR(E14/E15-1," ")</f>
        <v/>
      </c>
    </row>
    <row r="15" ht="15" customHeight="1" s="858">
      <c r="A15" s="894">
        <f>EP_P1</f>
        <v/>
      </c>
      <c r="B15" s="339" t="n">
        <v>12</v>
      </c>
      <c r="C15" s="1253">
        <f>'Dental Care'!D9</f>
        <v/>
      </c>
      <c r="D15" s="504">
        <f>'Dental Care History'!E15*'Trend Review'!B15</f>
        <v/>
      </c>
      <c r="E15" s="1253">
        <f>C15/D15*12</f>
        <v/>
      </c>
      <c r="F15" s="1254">
        <f>IFERROR(E15/E16-1," ")</f>
        <v/>
      </c>
    </row>
    <row r="16" ht="15" customHeight="1" s="858">
      <c r="A16" s="894">
        <f>EP_P2</f>
        <v/>
      </c>
      <c r="B16" s="341" t="n">
        <v>12</v>
      </c>
      <c r="C16" s="1253">
        <f>'Dental Care'!D10</f>
        <v/>
      </c>
      <c r="D16" s="504" t="n">
        <v>0</v>
      </c>
      <c r="E16" s="1253">
        <f>C16/D16*12</f>
        <v/>
      </c>
      <c r="F16" s="1254">
        <f>IFERROR(E16/E17-1," ")</f>
        <v/>
      </c>
    </row>
    <row r="17" ht="15" customHeight="1" s="858">
      <c r="A17" s="894">
        <f>EP_P3</f>
        <v/>
      </c>
      <c r="B17" s="341" t="n">
        <v>12</v>
      </c>
      <c r="C17" s="1253" t="n">
        <v>0</v>
      </c>
      <c r="D17" s="504" t="n">
        <v>0</v>
      </c>
      <c r="E17" s="1253">
        <f>C17/D17*12</f>
        <v/>
      </c>
      <c r="F17" s="1254">
        <f>IFERROR(E17/E18-1," ")</f>
        <v/>
      </c>
    </row>
    <row r="18" ht="15" customHeight="1" s="858">
      <c r="A18" s="894">
        <f>EP_P4</f>
        <v/>
      </c>
      <c r="B18" s="341" t="n">
        <v>12</v>
      </c>
      <c r="C18" s="1253" t="n">
        <v>0</v>
      </c>
      <c r="D18" s="504" t="n">
        <v>0</v>
      </c>
      <c r="E18" s="1253">
        <f>C18/D18*12</f>
        <v/>
      </c>
      <c r="F18" s="340" t="n"/>
    </row>
    <row r="19">
      <c r="A19" s="514" t="inlineStr">
        <is>
          <t>Annualized Trend</t>
        </is>
      </c>
      <c r="B19" s="519" t="n"/>
      <c r="C19" s="519" t="n"/>
      <c r="D19" s="519" t="n"/>
      <c r="E19" s="519" t="n"/>
      <c r="F19" s="1239">
        <f>((1+F14)*(1+F15)*(1+F16)*(1+F17))^(1/COUNT(F14:F17))-1</f>
        <v/>
      </c>
    </row>
    <row r="20">
      <c r="A20" s="11" t="n"/>
      <c r="B20" s="11" t="n"/>
      <c r="C20" s="11" t="n"/>
      <c r="D20" s="11" t="n"/>
      <c r="E20" s="11" t="n"/>
      <c r="F20" s="11" t="n"/>
    </row>
    <row r="21" ht="45.25" customHeight="1" s="858">
      <c r="A21" s="1021" t="inlineStr">
        <is>
          <t>Health and Dental Cost History</t>
        </is>
      </c>
      <c r="B21" s="888" t="n"/>
      <c r="C21" s="902" t="inlineStr">
        <is>
          <t>Annual Paid Premium per Employee</t>
        </is>
      </c>
      <c r="D21" s="905" t="inlineStr">
        <is>
          <t>Annual Paid Claims per Employee</t>
        </is>
      </c>
      <c r="E21" s="11" t="n"/>
      <c r="F21" s="11" t="n"/>
    </row>
    <row r="22">
      <c r="A22" s="894">
        <f>EP_Current</f>
        <v/>
      </c>
      <c r="B22" s="888" t="n"/>
      <c r="C22" s="1253">
        <f>('Extended Health Care (EHC)'!C10/D6+'Dental Care'!C8/D14)*12</f>
        <v/>
      </c>
      <c r="D22" s="1253">
        <f>E6+E14</f>
        <v/>
      </c>
      <c r="E22" s="11" t="n"/>
      <c r="F22" s="11" t="n"/>
    </row>
    <row r="23">
      <c r="A23" s="894">
        <f>EP_P1</f>
        <v/>
      </c>
      <c r="B23" s="888" t="n"/>
      <c r="C23" s="1253">
        <f>('Extended Health Care (EHC)'!C11/D7+'Dental Care'!C9/D15)*12</f>
        <v/>
      </c>
      <c r="D23" s="1253">
        <f>E7+E15</f>
        <v/>
      </c>
      <c r="E23" s="11" t="n"/>
      <c r="F23" s="11" t="n"/>
    </row>
    <row r="24">
      <c r="A24" s="894">
        <f>EP_P2</f>
        <v/>
      </c>
      <c r="B24" s="888" t="n"/>
      <c r="C24" s="1253">
        <f>('Extended Health Care (EHC)'!C12/D8+'Dental Care'!C10/D16)*12</f>
        <v/>
      </c>
      <c r="D24" s="1253">
        <f>E8+E16</f>
        <v/>
      </c>
      <c r="E24" s="11" t="n"/>
      <c r="F24" s="11" t="n"/>
    </row>
    <row r="25">
      <c r="A25" s="894">
        <f>EP_P3</f>
        <v/>
      </c>
      <c r="B25" s="888" t="n"/>
      <c r="C25" s="1253" t="n">
        <v>0</v>
      </c>
      <c r="D25" s="1253">
        <f>E9+E17</f>
        <v/>
      </c>
      <c r="E25" s="11" t="n"/>
      <c r="F25" s="11" t="n"/>
    </row>
    <row r="26">
      <c r="A26" s="894">
        <f>EP_P4</f>
        <v/>
      </c>
      <c r="B26" s="888" t="n"/>
      <c r="C26" s="1253" t="n">
        <v>0</v>
      </c>
      <c r="D26" s="1253">
        <f>E10+E18</f>
        <v/>
      </c>
      <c r="E26" s="11" t="n"/>
      <c r="F26" s="11" t="n"/>
    </row>
    <row r="27">
      <c r="A27" s="11" t="n"/>
      <c r="B27" s="11" t="n"/>
      <c r="C27" s="11" t="n"/>
      <c r="D27" s="11" t="n"/>
      <c r="E27" s="11" t="n"/>
      <c r="F27" s="11" t="n"/>
    </row>
    <row r="28">
      <c r="A28" s="11" t="n"/>
      <c r="B28" s="11" t="n"/>
      <c r="C28" s="11" t="n"/>
      <c r="D28" s="11" t="n"/>
      <c r="E28" s="11" t="n"/>
      <c r="F28" s="11" t="n"/>
    </row>
    <row r="29">
      <c r="A29" s="11" t="n"/>
      <c r="B29" s="11" t="n"/>
      <c r="C29" s="11" t="n"/>
      <c r="D29" s="11" t="n"/>
      <c r="E29" s="11" t="n"/>
      <c r="F29" s="11" t="n"/>
    </row>
    <row r="30">
      <c r="A30" s="11" t="n"/>
      <c r="B30" s="11" t="n"/>
      <c r="C30" s="11" t="n"/>
      <c r="D30" s="11" t="n"/>
      <c r="E30" s="11" t="n"/>
      <c r="F30" s="11" t="n"/>
    </row>
    <row r="31">
      <c r="A31" s="11" t="n"/>
      <c r="B31" s="11" t="n"/>
      <c r="C31" s="11" t="n"/>
      <c r="D31" s="11" t="n"/>
      <c r="E31" s="11" t="n"/>
      <c r="F31" s="11" t="n"/>
    </row>
    <row r="32">
      <c r="A32" s="11" t="n"/>
      <c r="B32" s="11" t="n"/>
      <c r="C32" s="11" t="n"/>
      <c r="D32" s="11" t="n"/>
      <c r="E32" s="11" t="n"/>
      <c r="F32" s="11" t="n"/>
    </row>
    <row r="33">
      <c r="A33" s="11" t="n"/>
      <c r="B33" s="11" t="n"/>
      <c r="C33" s="11" t="n"/>
      <c r="D33" s="11" t="n"/>
      <c r="E33" s="11" t="n"/>
      <c r="F33" s="11" t="n"/>
    </row>
    <row r="34">
      <c r="A34" s="11" t="n"/>
      <c r="B34" s="11" t="n"/>
      <c r="C34" s="11" t="n"/>
      <c r="D34" s="11" t="n"/>
      <c r="E34" s="11" t="n"/>
      <c r="F34" s="11" t="n"/>
    </row>
    <row r="35">
      <c r="A35" s="11" t="n"/>
      <c r="B35" s="11" t="n"/>
      <c r="C35" s="11" t="n"/>
      <c r="D35" s="11" t="n"/>
      <c r="E35" s="11" t="n"/>
      <c r="F35" s="11" t="n"/>
    </row>
    <row r="36">
      <c r="A36" s="11" t="n"/>
      <c r="B36" s="11" t="n"/>
      <c r="C36" s="11" t="n"/>
      <c r="D36" s="11" t="n"/>
      <c r="E36" s="11" t="n"/>
      <c r="F36" s="11" t="n"/>
    </row>
    <row r="37">
      <c r="A37" s="11" t="n"/>
      <c r="B37" s="11" t="n"/>
      <c r="C37" s="11" t="n"/>
      <c r="D37" s="11" t="n"/>
      <c r="E37" s="11" t="n"/>
      <c r="F37" s="11" t="n"/>
    </row>
    <row r="38">
      <c r="A38" s="11" t="n"/>
      <c r="B38" s="11" t="n"/>
      <c r="C38" s="11" t="n"/>
      <c r="D38" s="11" t="n"/>
      <c r="E38" s="11" t="n"/>
      <c r="F38" s="11" t="n"/>
    </row>
    <row r="39">
      <c r="A39" s="11" t="n"/>
      <c r="B39" s="11" t="n"/>
      <c r="C39" s="11" t="n"/>
      <c r="D39" s="11" t="n"/>
      <c r="E39" s="11" t="n"/>
      <c r="F39" s="11" t="n"/>
    </row>
    <row r="40">
      <c r="A40" s="11" t="n"/>
      <c r="B40" s="11" t="n"/>
      <c r="C40" s="11" t="n"/>
      <c r="D40" s="11" t="n"/>
      <c r="E40" s="22" t="n"/>
      <c r="F40" s="22" t="n"/>
    </row>
    <row r="41">
      <c r="A41" s="11" t="n"/>
      <c r="B41" s="11" t="n"/>
      <c r="C41" s="11" t="n"/>
      <c r="D41" s="11" t="n"/>
      <c r="E41" s="22" t="n"/>
      <c r="F41" s="22" t="n"/>
    </row>
    <row r="42">
      <c r="A42" s="11" t="n"/>
      <c r="B42" s="11" t="n"/>
      <c r="C42" s="11" t="n"/>
      <c r="D42" s="11" t="n"/>
      <c r="E42" s="22" t="n"/>
      <c r="F42" s="22" t="n"/>
    </row>
  </sheetData>
  <mergeCells count="7">
    <mergeCell ref="A25:B25"/>
    <mergeCell ref="A26:B26"/>
    <mergeCell ref="A2:A4"/>
    <mergeCell ref="A21:B21"/>
    <mergeCell ref="A22:B22"/>
    <mergeCell ref="A23:B23"/>
    <mergeCell ref="A24:B24"/>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36.xml><?xml version="1.0" encoding="utf-8"?>
<worksheet xmlns="http://schemas.openxmlformats.org/spreadsheetml/2006/main">
  <sheetPr codeName="Sheet25">
    <tabColor rgb="FFFF0000"/>
    <outlinePr summaryBelow="1" summaryRight="1"/>
    <pageSetUpPr/>
  </sheetPr>
  <dimension ref="A2:G47"/>
  <sheetViews>
    <sheetView showGridLines="0" view="pageLayout" zoomScaleNormal="100" workbookViewId="0">
      <selection activeCell="H10" sqref="H10"/>
    </sheetView>
  </sheetViews>
  <sheetFormatPr baseColWidth="10" defaultColWidth="9.1640625" defaultRowHeight="15"/>
  <cols>
    <col width="13.83203125" customWidth="1" style="858" min="1" max="7"/>
  </cols>
  <sheetData>
    <row r="1" ht="23.25" customHeight="1" s="858"/>
    <row r="2" ht="15" customFormat="1" customHeight="1" s="861">
      <c r="A2" s="862" t="inlineStr">
        <is>
          <t>Summary and Recommendations</t>
        </is>
      </c>
      <c r="E2" s="1113" t="n"/>
      <c r="F2" s="1113" t="n"/>
      <c r="G2" s="1113" t="n"/>
    </row>
    <row r="3" ht="15" customFormat="1" customHeight="1" s="861">
      <c r="E3" s="1113" t="n"/>
      <c r="F3" s="1113" t="n"/>
      <c r="G3" s="1113" t="n"/>
    </row>
    <row r="4" ht="15" customFormat="1" customHeight="1" s="861"/>
    <row r="5" ht="37.5" customFormat="1" customHeight="1" s="861">
      <c r="A5" s="944">
        <f>"On an overall basis, " &amp;('Cover Page'!F23) &amp; "'s initial renewal request sought " &amp;IF('Renewal Rates '!$G161&gt;0, "an increase", "a decrease")&amp;" in annual costs of "&amp;TEXT((ABS('Renewal Rates '!$G161)), "0.0%")&amp;", (" &amp;TEXT((ABS('Renewal Rates '!$F163)), "$#,###.00") &amp; " annually). NFP Canada has been able to negotiate a "&amp;IF('Renewal Rates '!$J161&gt;0, "tempered increase", IF('Renewal Rates '!$G161&lt;0, "further decrease", "decrease"))&amp;" of " &amp;TEXT((ABS('Renewal Rates '!$J161)), "0.0%") &amp; " in annual costs (" &amp;TEXT((ABS('Renewal Rates '!$I163)), "$#,###.00") &amp; " annually)."</f>
        <v/>
      </c>
    </row>
    <row r="6" ht="15" customFormat="1" customHeight="1" s="861"/>
    <row r="7" ht="15" customFormat="1" customHeight="1" s="861">
      <c r="A7" s="1020" t="n"/>
      <c r="B7" s="1020" t="n"/>
      <c r="C7" s="1020" t="n"/>
      <c r="D7" s="1020" t="n"/>
      <c r="E7" s="1020" t="n"/>
      <c r="F7" s="1020" t="n"/>
      <c r="G7" s="1020" t="n"/>
    </row>
    <row r="8" ht="15" customFormat="1" customHeight="1" s="861">
      <c r="A8" s="1040" t="inlineStr">
        <is>
          <t>Simultaneously, we undertook a full marketing of your group benefit program to the group insurance marketplace with the objective of testing the competitiveness of the current costs and plan design. This action [did not] provide[d] a competitive result for our consideration.</t>
        </is>
      </c>
    </row>
    <row r="9" ht="24" customFormat="1" customHeight="1" s="861"/>
    <row r="10" ht="15" customFormat="1" customHeight="1" s="861"/>
    <row r="11" ht="15" customFormat="1" customHeight="1" s="861">
      <c r="A11" s="1020" t="n"/>
      <c r="B11" s="1020" t="n"/>
      <c r="C11" s="1020" t="n"/>
      <c r="D11" s="1020" t="n"/>
      <c r="E11" s="1020" t="n"/>
      <c r="F11" s="1020" t="n"/>
      <c r="G11" s="1020" t="n"/>
    </row>
    <row r="12" ht="15" customFormat="1" customHeight="1" s="861">
      <c r="A12" s="1040" t="inlineStr">
        <is>
          <t xml:space="preserve">Specifications of your current benefits plan were sent to &lt;list respective carriers&gt;. Only &lt;list respective carriers&gt; provided their proposal(s). Even though &lt;list respective carriers&gt; provide their proposal(s) they were excluded from the further analysis as not competitive. </t>
        </is>
      </c>
    </row>
    <row r="13" ht="27.75" customFormat="1" customHeight="1" s="861"/>
    <row r="14" ht="15" customFormat="1" customHeight="1" s="861"/>
    <row r="15" ht="15" customFormat="1" customHeight="1" s="861">
      <c r="A15" s="1020" t="n"/>
      <c r="B15" s="1020" t="n"/>
      <c r="C15" s="1020" t="n"/>
      <c r="D15" s="1020" t="n"/>
      <c r="E15" s="1020" t="n"/>
      <c r="F15" s="1020" t="n"/>
      <c r="G15" s="1020" t="n"/>
    </row>
    <row r="16" ht="15" customFormat="1" customHeight="1" s="861">
      <c r="A16" s="879">
        <f>"Based on the above results and underlying experience of your program, it is our recommendation that you consider acceptance of "&amp;('Cover Page'!F23)&amp;"'s final position effective "&amp; RenewalMonth &amp; " 1, " &amp; RenewalYear &amp;"."</f>
        <v/>
      </c>
    </row>
    <row r="17" ht="15" customFormat="1" customHeight="1" s="861"/>
    <row r="18" ht="15" customFormat="1" customHeight="1" s="861">
      <c r="A18" s="1020" t="n"/>
      <c r="B18" s="1020" t="n"/>
      <c r="C18" s="1020" t="n"/>
      <c r="D18" s="1020" t="n"/>
      <c r="E18" s="1020" t="n"/>
      <c r="F18" s="1020" t="n"/>
      <c r="G18" s="1020" t="n"/>
    </row>
    <row r="19" ht="15" customFormat="1" customHeight="1" s="861">
      <c r="A19" s="884" t="inlineStr">
        <is>
          <t>Addition consideration can also be given to the following:</t>
        </is>
      </c>
      <c r="B19" s="1020" t="n"/>
      <c r="C19" s="1020" t="n"/>
      <c r="D19" s="1020" t="n"/>
      <c r="E19" s="1020" t="n"/>
      <c r="F19" s="1020" t="n"/>
      <c r="G19" s="1020" t="n"/>
    </row>
    <row r="20" ht="15" customFormat="1" customHeight="1" s="861">
      <c r="A20" s="174" t="inlineStr">
        <is>
          <t>·         [Insert if required]</t>
        </is>
      </c>
      <c r="B20" s="1020" t="n"/>
      <c r="C20" s="1020" t="n"/>
      <c r="D20" s="1020" t="n"/>
      <c r="E20" s="1020" t="n"/>
      <c r="F20" s="1020" t="n"/>
      <c r="G20" s="1020" t="n"/>
    </row>
    <row r="21" ht="15" customFormat="1" customHeight="1" s="861">
      <c r="A21" s="1020" t="n"/>
      <c r="B21" s="1020" t="n"/>
      <c r="C21" s="1020" t="n"/>
      <c r="D21" s="1020" t="n"/>
      <c r="E21" s="1020" t="n"/>
      <c r="F21" s="1020" t="n"/>
      <c r="G21" s="1020" t="n"/>
    </row>
    <row r="22" ht="12" customFormat="1" customHeight="1" s="861">
      <c r="A22" s="944" t="inlineStr">
        <is>
          <t>We look forward to discussing this renewal with you in more detail and thank you in advance for your continued support of our organization.  In the interim, should you have any questions or concerns, please do not hesitate to contact us.</t>
        </is>
      </c>
    </row>
    <row r="23" ht="12" customFormat="1" customHeight="1" s="861"/>
    <row r="24" ht="15" customFormat="1" customHeight="1" s="861">
      <c r="A24" s="1041" t="n"/>
      <c r="B24" s="1041" t="n"/>
      <c r="C24" s="1041" t="n"/>
      <c r="D24" s="1041" t="n"/>
      <c r="E24" s="1041" t="n"/>
      <c r="F24" s="1041" t="n"/>
      <c r="G24" s="1041" t="n"/>
    </row>
    <row r="25" ht="15" customFormat="1" customHeight="1" s="861">
      <c r="A25" s="1020" t="n"/>
      <c r="B25" s="1020" t="n"/>
      <c r="C25" s="1020" t="n"/>
      <c r="D25" s="1020" t="n"/>
      <c r="E25" s="1020" t="n"/>
      <c r="F25" s="1020" t="n"/>
      <c r="G25" s="1020" t="n"/>
    </row>
    <row r="26" ht="15" customFormat="1" customHeight="1" s="861">
      <c r="A26" s="1020" t="n"/>
      <c r="B26" s="1020" t="n"/>
      <c r="C26" s="1111" t="n"/>
      <c r="D26" s="1020" t="n"/>
      <c r="E26" s="1020" t="n"/>
      <c r="F26" s="1020" t="n"/>
      <c r="G26" s="1020" t="n"/>
    </row>
    <row r="27" ht="15" customFormat="1" customHeight="1" s="861">
      <c r="A27" s="1020" t="n"/>
      <c r="B27" s="1020" t="n"/>
      <c r="C27" s="1020" t="n"/>
      <c r="D27" s="1020" t="n"/>
      <c r="E27" s="1020" t="n"/>
      <c r="F27" s="1020" t="n"/>
      <c r="G27" s="1020" t="n"/>
    </row>
    <row r="28" ht="15" customFormat="1" customHeight="1" s="861">
      <c r="A28" s="1020" t="n"/>
      <c r="B28" s="1020" t="n"/>
      <c r="C28" s="1020" t="n"/>
      <c r="D28" s="1020" t="n"/>
      <c r="E28" s="1020" t="n"/>
      <c r="F28" s="1020" t="n"/>
      <c r="G28" s="1020" t="n"/>
    </row>
    <row r="29" ht="15" customFormat="1" customHeight="1" s="861">
      <c r="A29" s="1020" t="n"/>
      <c r="B29" s="1020" t="n"/>
      <c r="C29" s="1020" t="n"/>
      <c r="D29" s="1020" t="n"/>
      <c r="E29" s="1020" t="n"/>
      <c r="F29" s="1020" t="n"/>
      <c r="G29" s="1020" t="n"/>
    </row>
    <row r="30" ht="15" customFormat="1" customHeight="1" s="861">
      <c r="A30" s="1020" t="n"/>
      <c r="B30" s="1020" t="n"/>
      <c r="C30" s="1020" t="n"/>
      <c r="D30" s="1020" t="n"/>
      <c r="E30" s="1020" t="n"/>
      <c r="F30" s="1020" t="n"/>
      <c r="G30" s="1020" t="n"/>
    </row>
    <row r="31" ht="15" customFormat="1" customHeight="1" s="861">
      <c r="A31" s="1020" t="n"/>
      <c r="B31" s="1020" t="n"/>
      <c r="C31" s="1020" t="n"/>
      <c r="D31" s="1020" t="n"/>
      <c r="E31" s="1020" t="n"/>
      <c r="F31" s="1020" t="n"/>
      <c r="G31" s="1020" t="n"/>
    </row>
    <row r="32" ht="15" customFormat="1" customHeight="1" s="861">
      <c r="A32" s="1020" t="n"/>
      <c r="B32" s="1020" t="n"/>
      <c r="C32" s="1020" t="n"/>
      <c r="D32" s="1020" t="n"/>
      <c r="E32" s="1020" t="n"/>
      <c r="F32" s="1020" t="n"/>
      <c r="G32" s="1020" t="n"/>
    </row>
    <row r="33" ht="15" customFormat="1" customHeight="1" s="861">
      <c r="A33" s="1020" t="n"/>
      <c r="B33" s="1020" t="n"/>
      <c r="C33" s="1020" t="n"/>
      <c r="D33" s="1020" t="n"/>
      <c r="E33" s="1020" t="n"/>
      <c r="F33" s="1020" t="n"/>
      <c r="G33" s="1020" t="n"/>
    </row>
    <row r="34" ht="15" customFormat="1" customHeight="1" s="861">
      <c r="A34" s="1020" t="n"/>
      <c r="B34" s="1020" t="n"/>
      <c r="C34" s="1020" t="n"/>
      <c r="D34" s="1020" t="n"/>
      <c r="E34" s="1020" t="n"/>
      <c r="F34" s="1020" t="n"/>
      <c r="G34" s="1020" t="n"/>
    </row>
    <row r="35" ht="15" customFormat="1" customHeight="1" s="861">
      <c r="A35" s="1020" t="n"/>
      <c r="B35" s="1020" t="n"/>
      <c r="C35" s="1020" t="n"/>
      <c r="D35" s="1020" t="n"/>
      <c r="E35" s="1020" t="n"/>
      <c r="F35" s="1020" t="n"/>
      <c r="G35" s="1020" t="n"/>
    </row>
    <row r="36" ht="15" customFormat="1" customHeight="1" s="861">
      <c r="A36" s="1020" t="n"/>
      <c r="B36" s="1020" t="n"/>
      <c r="C36" s="1020" t="n"/>
      <c r="D36" s="1020" t="n"/>
      <c r="E36" s="1020" t="n"/>
      <c r="F36" s="1020" t="n"/>
      <c r="G36" s="1020" t="n"/>
    </row>
    <row r="37" ht="15" customFormat="1" customHeight="1" s="861">
      <c r="A37" s="1020" t="n"/>
      <c r="B37" s="1020" t="n"/>
      <c r="C37" s="1020" t="n"/>
      <c r="D37" s="1020" t="n"/>
      <c r="E37" s="1020" t="n"/>
      <c r="F37" s="1020" t="n"/>
      <c r="G37" s="1020" t="n"/>
    </row>
    <row r="38" ht="15" customFormat="1" customHeight="1" s="861">
      <c r="A38" s="1020" t="n"/>
      <c r="B38" s="1020" t="n"/>
      <c r="C38" s="1020" t="n"/>
      <c r="D38" s="1020" t="n"/>
      <c r="E38" s="1020" t="n"/>
      <c r="F38" s="1020" t="n"/>
      <c r="G38" s="1020" t="n"/>
    </row>
    <row r="39" ht="15" customFormat="1" customHeight="1" s="861">
      <c r="A39" s="1020" t="n"/>
      <c r="B39" s="1020" t="n"/>
      <c r="C39" s="1020" t="n"/>
      <c r="D39" s="1020" t="n"/>
      <c r="E39" s="1020" t="n"/>
      <c r="F39" s="1020" t="n"/>
      <c r="G39" s="1020" t="n"/>
    </row>
    <row r="40" ht="15" customFormat="1" customHeight="1" s="861">
      <c r="A40" s="1020" t="n"/>
      <c r="B40" s="1020" t="n"/>
      <c r="C40" s="1020" t="n"/>
      <c r="D40" s="1020" t="n"/>
      <c r="E40" s="1020" t="n"/>
      <c r="F40" s="1020" t="n"/>
      <c r="G40" s="1020" t="n"/>
    </row>
    <row r="41" ht="15" customFormat="1" customHeight="1" s="861">
      <c r="A41" s="1020" t="n"/>
      <c r="B41" s="1020" t="n"/>
      <c r="C41" s="1020" t="n"/>
      <c r="D41" s="1020" t="n"/>
      <c r="E41" s="1020" t="n"/>
      <c r="F41" s="1020" t="n"/>
      <c r="G41" s="1020" t="n"/>
    </row>
    <row r="42" ht="15" customFormat="1" customHeight="1" s="861">
      <c r="A42" s="1020" t="n"/>
      <c r="B42" s="1020" t="n"/>
      <c r="C42" s="1020" t="n"/>
      <c r="D42" s="1020" t="n"/>
      <c r="E42" s="1020" t="n"/>
      <c r="F42" s="1020" t="n"/>
      <c r="G42" s="1020" t="n"/>
    </row>
    <row r="43" ht="15" customFormat="1" customHeight="1" s="861">
      <c r="A43" s="1020" t="n"/>
      <c r="B43" s="1020" t="n"/>
      <c r="C43" s="1020" t="n"/>
      <c r="D43" s="1020" t="n"/>
      <c r="E43" s="1020" t="n"/>
      <c r="F43" s="1020" t="n"/>
      <c r="G43" s="1020" t="n"/>
    </row>
    <row r="44" ht="15" customFormat="1" customHeight="1" s="861">
      <c r="A44" s="1020" t="n"/>
      <c r="B44" s="1020" t="n"/>
      <c r="C44" s="1020" t="n"/>
      <c r="D44" s="1020" t="n"/>
      <c r="E44" s="1020" t="n"/>
      <c r="F44" s="1020" t="n"/>
      <c r="G44" s="1020" t="n"/>
    </row>
    <row r="45" ht="15" customFormat="1" customHeight="1" s="861">
      <c r="A45" s="1020" t="n"/>
      <c r="B45" s="1020" t="n"/>
      <c r="C45" s="1020" t="n"/>
      <c r="D45" s="1020" t="n"/>
      <c r="E45" s="1020" t="n"/>
      <c r="F45" s="1020" t="n"/>
      <c r="G45" s="1020" t="n"/>
    </row>
    <row r="46" ht="15" customFormat="1" customHeight="1" s="861">
      <c r="A46" s="1020" t="n"/>
      <c r="B46" s="1020" t="n"/>
      <c r="C46" s="1020" t="n"/>
      <c r="D46" s="1020" t="n"/>
      <c r="E46" s="1020" t="n"/>
      <c r="F46" s="1020" t="n"/>
      <c r="G46" s="1020" t="n"/>
    </row>
    <row r="47" ht="15" customFormat="1" customHeight="1" s="861">
      <c r="A47" s="1020" t="n"/>
      <c r="B47" s="1020" t="n"/>
      <c r="C47" s="1020" t="n"/>
      <c r="D47" s="1020" t="n"/>
      <c r="E47" s="1020" t="n"/>
      <c r="F47" s="1020" t="n"/>
      <c r="G47" s="1020" t="n"/>
    </row>
  </sheetData>
  <mergeCells count="6">
    <mergeCell ref="A2:D3"/>
    <mergeCell ref="A5:G6"/>
    <mergeCell ref="A8:G10"/>
    <mergeCell ref="A16:G17"/>
    <mergeCell ref="A22:G23"/>
    <mergeCell ref="A12:G14"/>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37.xml><?xml version="1.0" encoding="utf-8"?>
<worksheet xmlns="http://schemas.openxmlformats.org/spreadsheetml/2006/main">
  <sheetPr codeName="Sheet69">
    <tabColor rgb="FFFF0000"/>
    <outlinePr summaryBelow="1" summaryRight="1"/>
    <pageSetUpPr fitToPage="1"/>
  </sheetPr>
  <dimension ref="A2:I35"/>
  <sheetViews>
    <sheetView showGridLines="0" view="pageLayout" zoomScale="107" zoomScaleNormal="100" zoomScalePageLayoutView="107" workbookViewId="0">
      <selection activeCell="A6" sqref="A6"/>
    </sheetView>
  </sheetViews>
  <sheetFormatPr baseColWidth="10" defaultColWidth="9.1640625" defaultRowHeight="15"/>
  <cols>
    <col width="13.33203125" customWidth="1" style="858" min="1" max="1"/>
    <col width="13.6640625" customWidth="1" style="858" min="2" max="9"/>
  </cols>
  <sheetData>
    <row r="1" ht="20.25" customHeight="1" s="858"/>
    <row r="2" ht="11.5" customFormat="1" customHeight="1" s="861">
      <c r="A2" s="862" t="inlineStr">
        <is>
          <t>Monthly Experience Breakdown – Pooled Benefits</t>
        </is>
      </c>
    </row>
    <row r="3" ht="15" customFormat="1" customHeight="1" s="861"/>
    <row r="4" ht="7" customFormat="1" customHeight="1" s="861">
      <c r="A4" s="1041" t="n"/>
      <c r="B4" s="1041" t="n"/>
      <c r="C4" s="1041" t="n"/>
      <c r="D4" s="1041" t="n"/>
      <c r="E4" s="1041" t="n"/>
      <c r="F4" s="1041" t="n"/>
      <c r="G4" s="1041" t="n"/>
    </row>
    <row r="5" ht="15" customFormat="1" customHeight="1" s="861">
      <c r="A5" s="15" t="n"/>
      <c r="B5" s="1042" t="inlineStr">
        <is>
          <t>Life</t>
        </is>
      </c>
      <c r="C5" s="888" t="n"/>
      <c r="D5" s="908" t="inlineStr">
        <is>
          <t>AD&amp;D</t>
        </is>
      </c>
      <c r="E5" s="888" t="n"/>
      <c r="F5" s="908" t="inlineStr">
        <is>
          <t>Dependent Life</t>
        </is>
      </c>
      <c r="G5" s="888" t="n"/>
      <c r="H5" s="908" t="inlineStr">
        <is>
          <t>LTD</t>
        </is>
      </c>
      <c r="I5" s="888" t="n"/>
    </row>
    <row r="6" ht="15" customFormat="1" customHeight="1" s="861">
      <c r="A6" s="15" t="n"/>
      <c r="B6" s="342" t="inlineStr">
        <is>
          <t>Premium</t>
        </is>
      </c>
      <c r="C6" s="343" t="inlineStr">
        <is>
          <t>Claims</t>
        </is>
      </c>
      <c r="D6" s="342" t="inlineStr">
        <is>
          <t>Premium</t>
        </is>
      </c>
      <c r="E6" s="343" t="inlineStr">
        <is>
          <t>Claims</t>
        </is>
      </c>
      <c r="F6" s="342" t="inlineStr">
        <is>
          <t>Premium</t>
        </is>
      </c>
      <c r="G6" s="343" t="inlineStr">
        <is>
          <t>Claims</t>
        </is>
      </c>
      <c r="H6" s="342" t="inlineStr">
        <is>
          <t>Premium</t>
        </is>
      </c>
      <c r="I6" s="343" t="inlineStr">
        <is>
          <t>Claims</t>
        </is>
      </c>
    </row>
    <row r="7" ht="15" customFormat="1" customHeight="1" s="861">
      <c r="A7" s="1043" t="inlineStr">
        <is>
          <t>Prior</t>
        </is>
      </c>
      <c r="B7" s="887" t="n"/>
      <c r="C7" s="887" t="n"/>
      <c r="D7" s="887" t="n"/>
      <c r="E7" s="887" t="n"/>
      <c r="F7" s="887" t="n"/>
      <c r="G7" s="887" t="n"/>
      <c r="H7" s="887" t="n"/>
      <c r="I7" s="888" t="n"/>
    </row>
    <row r="8" ht="15" customFormat="1" customHeight="1" s="861">
      <c r="A8" s="1158" t="inlineStr">
        <is>
          <t>[MM/YY]</t>
        </is>
      </c>
      <c r="B8" s="1159" t="n"/>
      <c r="C8" s="1160" t="n"/>
      <c r="D8" s="1159" t="n"/>
      <c r="E8" s="1160" t="n"/>
      <c r="F8" s="1159" t="n"/>
      <c r="G8" s="1160" t="n"/>
      <c r="H8" s="1159" t="n"/>
      <c r="I8" s="1160" t="n"/>
    </row>
    <row r="9" ht="15" customFormat="1" customHeight="1" s="861">
      <c r="A9" s="1158" t="inlineStr">
        <is>
          <t>[MM/YY]</t>
        </is>
      </c>
      <c r="B9" s="1159" t="n"/>
      <c r="C9" s="1160" t="n"/>
      <c r="D9" s="1159" t="n"/>
      <c r="E9" s="1160" t="n"/>
      <c r="F9" s="1159" t="n"/>
      <c r="G9" s="1160" t="n"/>
      <c r="H9" s="1159" t="n"/>
      <c r="I9" s="1160" t="n"/>
    </row>
    <row r="10" ht="15" customFormat="1" customHeight="1" s="861">
      <c r="A10" s="1158" t="inlineStr">
        <is>
          <t>[MM/YY]</t>
        </is>
      </c>
      <c r="B10" s="1159" t="n"/>
      <c r="C10" s="1160" t="n"/>
      <c r="D10" s="1159" t="n"/>
      <c r="E10" s="1160" t="n"/>
      <c r="F10" s="1159" t="n"/>
      <c r="G10" s="1160" t="n"/>
      <c r="H10" s="1159" t="n"/>
      <c r="I10" s="1160" t="n"/>
    </row>
    <row r="11" ht="15" customFormat="1" customHeight="1" s="861">
      <c r="A11" s="1158" t="inlineStr">
        <is>
          <t>[MM/YY]</t>
        </is>
      </c>
      <c r="B11" s="1159" t="n"/>
      <c r="C11" s="1160" t="n"/>
      <c r="D11" s="1159" t="n"/>
      <c r="E11" s="1160" t="n"/>
      <c r="F11" s="1159" t="n"/>
      <c r="G11" s="1160" t="n"/>
      <c r="H11" s="1159" t="n"/>
      <c r="I11" s="1160" t="n"/>
    </row>
    <row r="12" ht="15" customFormat="1" customHeight="1" s="861">
      <c r="A12" s="1158" t="inlineStr">
        <is>
          <t>[MM/YY]</t>
        </is>
      </c>
      <c r="B12" s="1159" t="n"/>
      <c r="C12" s="1160" t="n"/>
      <c r="D12" s="1159" t="n"/>
      <c r="E12" s="1160" t="n"/>
      <c r="F12" s="1159" t="n"/>
      <c r="G12" s="1160" t="n"/>
      <c r="H12" s="1159" t="n"/>
      <c r="I12" s="1160" t="n"/>
    </row>
    <row r="13" ht="15" customFormat="1" customHeight="1" s="861">
      <c r="A13" s="1158" t="inlineStr">
        <is>
          <t>[MM/YY]</t>
        </is>
      </c>
      <c r="B13" s="1159" t="n"/>
      <c r="C13" s="1160" t="n"/>
      <c r="D13" s="1159" t="n"/>
      <c r="E13" s="1160" t="n"/>
      <c r="F13" s="1159" t="n"/>
      <c r="G13" s="1160" t="n"/>
      <c r="H13" s="1159" t="n"/>
      <c r="I13" s="1160" t="n"/>
    </row>
    <row r="14" ht="15" customFormat="1" customHeight="1" s="861">
      <c r="A14" s="1158" t="inlineStr">
        <is>
          <t>[MM/YY]</t>
        </is>
      </c>
      <c r="B14" s="1159" t="n"/>
      <c r="C14" s="1160" t="n"/>
      <c r="D14" s="1159" t="n"/>
      <c r="E14" s="1160" t="n"/>
      <c r="F14" s="1159" t="n"/>
      <c r="G14" s="1160" t="n"/>
      <c r="H14" s="1159" t="n"/>
      <c r="I14" s="1160" t="n"/>
    </row>
    <row r="15" ht="15" customFormat="1" customHeight="1" s="861">
      <c r="A15" s="1158" t="inlineStr">
        <is>
          <t>[MM/YY]</t>
        </is>
      </c>
      <c r="B15" s="1159" t="n"/>
      <c r="C15" s="1160" t="n"/>
      <c r="D15" s="1159" t="n"/>
      <c r="E15" s="1160" t="n"/>
      <c r="F15" s="1159" t="n"/>
      <c r="G15" s="1160" t="n"/>
      <c r="H15" s="1159" t="n"/>
      <c r="I15" s="1160" t="n"/>
    </row>
    <row r="16" ht="15" customFormat="1" customHeight="1" s="861">
      <c r="A16" s="1158" t="inlineStr">
        <is>
          <t>[MM/YY]</t>
        </is>
      </c>
      <c r="B16" s="1159" t="n"/>
      <c r="C16" s="1160" t="n"/>
      <c r="D16" s="1159" t="n"/>
      <c r="E16" s="1160" t="n"/>
      <c r="F16" s="1159" t="n"/>
      <c r="G16" s="1160" t="n"/>
      <c r="H16" s="1159" t="n"/>
      <c r="I16" s="1160" t="n"/>
    </row>
    <row r="17" ht="15" customFormat="1" customHeight="1" s="861">
      <c r="A17" s="1158" t="inlineStr">
        <is>
          <t>[MM/YY]</t>
        </is>
      </c>
      <c r="B17" s="1159" t="n"/>
      <c r="C17" s="1160" t="n"/>
      <c r="D17" s="1159" t="n"/>
      <c r="E17" s="1160" t="n"/>
      <c r="F17" s="1159" t="n"/>
      <c r="G17" s="1160" t="n"/>
      <c r="H17" s="1159" t="n"/>
      <c r="I17" s="1160" t="n"/>
    </row>
    <row r="18" ht="15" customFormat="1" customHeight="1" s="861">
      <c r="A18" s="1158" t="inlineStr">
        <is>
          <t>[MM/YY]</t>
        </is>
      </c>
      <c r="B18" s="1159" t="n"/>
      <c r="C18" s="1160" t="n"/>
      <c r="D18" s="1159" t="n"/>
      <c r="E18" s="1160" t="n"/>
      <c r="F18" s="1159" t="n"/>
      <c r="G18" s="1160" t="n"/>
      <c r="H18" s="1159" t="n"/>
      <c r="I18" s="1160" t="n"/>
    </row>
    <row r="19" ht="15" customFormat="1" customHeight="1" s="861">
      <c r="A19" s="1158" t="inlineStr">
        <is>
          <t>[MM/YY]</t>
        </is>
      </c>
      <c r="B19" s="1159" t="n"/>
      <c r="C19" s="1160" t="n"/>
      <c r="D19" s="1159" t="n"/>
      <c r="E19" s="1160" t="n"/>
      <c r="F19" s="1159" t="n"/>
      <c r="G19" s="1160" t="n"/>
      <c r="H19" s="1159" t="n"/>
      <c r="I19" s="1160" t="n"/>
    </row>
    <row r="20" ht="15" customFormat="1" customHeight="1" s="861">
      <c r="A20" s="344" t="inlineStr">
        <is>
          <t>Total</t>
        </is>
      </c>
      <c r="B20" s="1255">
        <f>SUM(B8:B19)</f>
        <v/>
      </c>
      <c r="C20" s="1255">
        <f>SUM(C8:C19)</f>
        <v/>
      </c>
      <c r="D20" s="1255">
        <f>SUM(D8:D19)</f>
        <v/>
      </c>
      <c r="E20" s="1255">
        <f>SUM(E8:E19)</f>
        <v/>
      </c>
      <c r="F20" s="1255">
        <f>SUM(F8:F19)</f>
        <v/>
      </c>
      <c r="G20" s="1255">
        <f>SUM(G8:G19)</f>
        <v/>
      </c>
      <c r="H20" s="1255">
        <f>SUM(H8:H19)</f>
        <v/>
      </c>
      <c r="I20" s="1256">
        <f>SUM(I8:I19)</f>
        <v/>
      </c>
    </row>
    <row r="21" ht="5" customFormat="1" customHeight="1" s="861">
      <c r="A21" s="1041" t="n"/>
    </row>
    <row r="22" ht="15" customFormat="1" customHeight="1" s="861">
      <c r="A22" s="1042" t="inlineStr">
        <is>
          <t>Current</t>
        </is>
      </c>
      <c r="B22" s="887" t="n"/>
      <c r="C22" s="887" t="n"/>
      <c r="D22" s="887" t="n"/>
      <c r="E22" s="887" t="n"/>
      <c r="F22" s="887" t="n"/>
      <c r="G22" s="887" t="n"/>
      <c r="H22" s="887" t="n"/>
      <c r="I22" s="888" t="n"/>
    </row>
    <row r="23" ht="15" customFormat="1" customHeight="1" s="861">
      <c r="A23" s="1158" t="inlineStr">
        <is>
          <t>[MM/YY]</t>
        </is>
      </c>
      <c r="B23" s="1159" t="n"/>
      <c r="C23" s="1160" t="n"/>
      <c r="D23" s="1159" t="n"/>
      <c r="E23" s="1160" t="n"/>
      <c r="F23" s="1159" t="n"/>
      <c r="G23" s="1160" t="n"/>
      <c r="H23" s="1159" t="n"/>
      <c r="I23" s="1160" t="n"/>
    </row>
    <row r="24" ht="15" customFormat="1" customHeight="1" s="861">
      <c r="A24" s="1158" t="inlineStr">
        <is>
          <t>[MM/YY]</t>
        </is>
      </c>
      <c r="B24" s="1159" t="n"/>
      <c r="C24" s="1160" t="n"/>
      <c r="D24" s="1159" t="n"/>
      <c r="E24" s="1160" t="n"/>
      <c r="F24" s="1159" t="n"/>
      <c r="G24" s="1160" t="n"/>
      <c r="H24" s="1159" t="n"/>
      <c r="I24" s="1160" t="n"/>
    </row>
    <row r="25" ht="15" customFormat="1" customHeight="1" s="861">
      <c r="A25" s="1158" t="inlineStr">
        <is>
          <t>[MM/YY]</t>
        </is>
      </c>
      <c r="B25" s="1159" t="n"/>
      <c r="C25" s="1160" t="n"/>
      <c r="D25" s="1159" t="n"/>
      <c r="E25" s="1160" t="n"/>
      <c r="F25" s="1159" t="n"/>
      <c r="G25" s="1160" t="n"/>
      <c r="H25" s="1159" t="n"/>
      <c r="I25" s="1160" t="n"/>
    </row>
    <row r="26" ht="15" customFormat="1" customHeight="1" s="861">
      <c r="A26" s="1158" t="inlineStr">
        <is>
          <t>[MM/YY]</t>
        </is>
      </c>
      <c r="B26" s="1159" t="n"/>
      <c r="C26" s="1160" t="n"/>
      <c r="D26" s="1159" t="n"/>
      <c r="E26" s="1160" t="n"/>
      <c r="F26" s="1159" t="n"/>
      <c r="G26" s="1160" t="n"/>
      <c r="H26" s="1159" t="n"/>
      <c r="I26" s="1160" t="n"/>
    </row>
    <row r="27" ht="15" customFormat="1" customHeight="1" s="861">
      <c r="A27" s="1158" t="inlineStr">
        <is>
          <t>[MM/YY]</t>
        </is>
      </c>
      <c r="B27" s="1159" t="n"/>
      <c r="C27" s="1160" t="n"/>
      <c r="D27" s="1159" t="n"/>
      <c r="E27" s="1160" t="n"/>
      <c r="F27" s="1159" t="n"/>
      <c r="G27" s="1160" t="n"/>
      <c r="H27" s="1159" t="n"/>
      <c r="I27" s="1160" t="n"/>
    </row>
    <row r="28" ht="15" customFormat="1" customHeight="1" s="861">
      <c r="A28" s="1158" t="inlineStr">
        <is>
          <t>[MM/YY]</t>
        </is>
      </c>
      <c r="B28" s="1159" t="n"/>
      <c r="C28" s="1160" t="n"/>
      <c r="D28" s="1159" t="n"/>
      <c r="E28" s="1160" t="n"/>
      <c r="F28" s="1159" t="n"/>
      <c r="G28" s="1160" t="n"/>
      <c r="H28" s="1159" t="n"/>
      <c r="I28" s="1160" t="n"/>
    </row>
    <row r="29" ht="15" customFormat="1" customHeight="1" s="861">
      <c r="A29" s="1158" t="inlineStr">
        <is>
          <t>[MM/YY]</t>
        </is>
      </c>
      <c r="B29" s="1159" t="n"/>
      <c r="C29" s="1160" t="n"/>
      <c r="D29" s="1159" t="n"/>
      <c r="E29" s="1160" t="n"/>
      <c r="F29" s="1159" t="n"/>
      <c r="G29" s="1160" t="n"/>
      <c r="H29" s="1159" t="n"/>
      <c r="I29" s="1160" t="n"/>
    </row>
    <row r="30" ht="15" customFormat="1" customHeight="1" s="861">
      <c r="A30" s="1158" t="inlineStr">
        <is>
          <t>[MM/YY]</t>
        </is>
      </c>
      <c r="B30" s="1159" t="n"/>
      <c r="C30" s="1160" t="n"/>
      <c r="D30" s="1159" t="n"/>
      <c r="E30" s="1160" t="n"/>
      <c r="F30" s="1159" t="n"/>
      <c r="G30" s="1160" t="n"/>
      <c r="H30" s="1159" t="n"/>
      <c r="I30" s="1160" t="n"/>
    </row>
    <row r="31" ht="15" customFormat="1" customHeight="1" s="861">
      <c r="A31" s="1158" t="inlineStr">
        <is>
          <t>[MM/YY]</t>
        </is>
      </c>
      <c r="B31" s="1159" t="n"/>
      <c r="C31" s="1160" t="n"/>
      <c r="D31" s="1159" t="n"/>
      <c r="E31" s="1160" t="n"/>
      <c r="F31" s="1159" t="n"/>
      <c r="G31" s="1160" t="n"/>
      <c r="H31" s="1159" t="n"/>
      <c r="I31" s="1160" t="n"/>
    </row>
    <row r="32" ht="15" customFormat="1" customHeight="1" s="861">
      <c r="A32" s="1158" t="inlineStr">
        <is>
          <t>[MM/YY]</t>
        </is>
      </c>
      <c r="B32" s="1159" t="n"/>
      <c r="C32" s="1160" t="n"/>
      <c r="D32" s="1159" t="n"/>
      <c r="E32" s="1160" t="n"/>
      <c r="F32" s="1159" t="n"/>
      <c r="G32" s="1160" t="n"/>
      <c r="H32" s="1159" t="n"/>
      <c r="I32" s="1160" t="n"/>
    </row>
    <row r="33">
      <c r="A33" s="1158" t="inlineStr">
        <is>
          <t>[MM/YY]</t>
        </is>
      </c>
      <c r="B33" s="1159" t="n"/>
      <c r="C33" s="1160" t="n"/>
      <c r="D33" s="1159" t="n"/>
      <c r="E33" s="1160" t="n"/>
      <c r="F33" s="1159" t="n"/>
      <c r="G33" s="1160" t="n"/>
      <c r="H33" s="1159" t="n"/>
      <c r="I33" s="1160" t="n"/>
    </row>
    <row r="34">
      <c r="A34" s="1158" t="inlineStr">
        <is>
          <t>[MM/YY]</t>
        </is>
      </c>
      <c r="B34" s="1159" t="n"/>
      <c r="C34" s="1160" t="n"/>
      <c r="D34" s="1159" t="n"/>
      <c r="E34" s="1160" t="n"/>
      <c r="F34" s="1159" t="n"/>
      <c r="G34" s="1160" t="n"/>
      <c r="H34" s="1159" t="n"/>
      <c r="I34" s="1160" t="n"/>
    </row>
    <row r="35">
      <c r="A35" s="344" t="inlineStr">
        <is>
          <t>Total</t>
        </is>
      </c>
      <c r="B35" s="1255">
        <f>SUM(B23:B34)</f>
        <v/>
      </c>
      <c r="C35" s="1255">
        <f>SUM(C23:C34)</f>
        <v/>
      </c>
      <c r="D35" s="1255">
        <f>SUM(D23:D34)</f>
        <v/>
      </c>
      <c r="E35" s="1255">
        <f>SUM(E23:E34)</f>
        <v/>
      </c>
      <c r="F35" s="1255">
        <f>SUM(F23:F34)</f>
        <v/>
      </c>
      <c r="G35" s="1255">
        <f>SUM(G23:G34)</f>
        <v/>
      </c>
      <c r="H35" s="1255">
        <f>SUM(H23:H34)</f>
        <v/>
      </c>
      <c r="I35" s="1256">
        <f>SUM(I23:I34)</f>
        <v/>
      </c>
    </row>
  </sheetData>
  <mergeCells count="8">
    <mergeCell ref="A21:I21"/>
    <mergeCell ref="A22:I22"/>
    <mergeCell ref="A2:I3"/>
    <mergeCell ref="B5:C5"/>
    <mergeCell ref="D5:E5"/>
    <mergeCell ref="F5:G5"/>
    <mergeCell ref="H5:I5"/>
    <mergeCell ref="A7:I7"/>
  </mergeCells>
  <pageMargins left="0.405092592592593" right="0.474537037037037" top="0.551181102362205" bottom="0.94488188976378" header="0.31496062992126" footer="0.31496062992126"/>
  <pageSetup orientation="landscape" fitToHeight="0"/>
  <headerFooter scaleWithDoc="0">
    <oddHeader>&amp;C&amp;G</oddHeader>
    <oddFooter>&amp;C&amp;G&amp;R&amp;P</oddFooter>
    <evenHeader/>
    <evenFooter/>
    <firstHeader/>
    <firstFooter/>
  </headerFooter>
</worksheet>
</file>

<file path=xl/worksheets/sheet38.xml><?xml version="1.0" encoding="utf-8"?>
<worksheet xmlns="http://schemas.openxmlformats.org/spreadsheetml/2006/main">
  <sheetPr codeName="Sheet70">
    <tabColor rgb="FFFF0000"/>
    <outlinePr summaryBelow="1" summaryRight="1"/>
    <pageSetUpPr fitToPage="1"/>
  </sheetPr>
  <dimension ref="A2:K35"/>
  <sheetViews>
    <sheetView showGridLines="0" view="pageLayout" zoomScale="107" zoomScaleNormal="100" zoomScalePageLayoutView="107" workbookViewId="0">
      <selection activeCell="A6" sqref="A6"/>
    </sheetView>
  </sheetViews>
  <sheetFormatPr baseColWidth="10" defaultColWidth="9.1640625" defaultRowHeight="15"/>
  <cols>
    <col width="9.6640625" customWidth="1" style="858" min="1" max="1"/>
    <col width="13.83203125" customWidth="1" style="858" min="2" max="3"/>
    <col width="10.83203125" bestFit="1" customWidth="1" style="858" min="4" max="4"/>
    <col width="13.83203125" customWidth="1" style="858" min="5" max="6"/>
    <col width="10.83203125" bestFit="1" customWidth="1" style="858" min="7" max="7"/>
    <col width="13.83203125" customWidth="1" style="858" min="8" max="9"/>
    <col width="10.5" bestFit="1" customWidth="1" style="858" min="10" max="10"/>
  </cols>
  <sheetData>
    <row r="1" ht="21.75" customHeight="1" s="858"/>
    <row r="2" ht="11.5" customFormat="1" customHeight="1" s="861">
      <c r="A2" s="862" t="inlineStr">
        <is>
          <t>Monthly Experience Breakdown – Experience Rated Benefits</t>
        </is>
      </c>
      <c r="K2" s="1069" t="n"/>
    </row>
    <row r="3" ht="15" customFormat="1" customHeight="1" s="861">
      <c r="K3" s="1069" t="n"/>
    </row>
    <row r="4" ht="4.5" customFormat="1" customHeight="1" s="861">
      <c r="A4" s="1041" t="n"/>
      <c r="B4" s="1041" t="n"/>
      <c r="C4" s="1041" t="n"/>
      <c r="D4" s="1041" t="n"/>
      <c r="E4" s="1041" t="n"/>
      <c r="F4" s="1041" t="n"/>
      <c r="G4" s="1041" t="n"/>
      <c r="H4" s="1041" t="n"/>
      <c r="I4" s="1041" t="n"/>
      <c r="J4" s="1041" t="n"/>
    </row>
    <row r="5" ht="13.5" customFormat="1" customHeight="1" s="861">
      <c r="A5" s="15" t="n"/>
      <c r="B5" s="1042" t="inlineStr">
        <is>
          <t>STD</t>
        </is>
      </c>
      <c r="C5" s="887" t="n"/>
      <c r="D5" s="888" t="n"/>
      <c r="E5" s="908" t="inlineStr">
        <is>
          <t>EHC</t>
        </is>
      </c>
      <c r="F5" s="887" t="n"/>
      <c r="G5" s="888" t="n"/>
      <c r="H5" s="908" t="inlineStr">
        <is>
          <t>Dental Care</t>
        </is>
      </c>
      <c r="I5" s="887" t="n"/>
      <c r="J5" s="888" t="n"/>
    </row>
    <row r="6" ht="15" customFormat="1" customHeight="1" s="861">
      <c r="A6" s="15" t="n"/>
      <c r="B6" s="345" t="inlineStr">
        <is>
          <t>Premium</t>
        </is>
      </c>
      <c r="C6" s="346" t="inlineStr">
        <is>
          <t>Claims</t>
        </is>
      </c>
      <c r="D6" s="347" t="inlineStr">
        <is>
          <t>Loss Ratio</t>
        </is>
      </c>
      <c r="E6" s="345" t="inlineStr">
        <is>
          <t>Premium</t>
        </is>
      </c>
      <c r="F6" s="346" t="inlineStr">
        <is>
          <t>Claims</t>
        </is>
      </c>
      <c r="G6" s="347" t="inlineStr">
        <is>
          <t>Loss Ratio</t>
        </is>
      </c>
      <c r="H6" s="345" t="inlineStr">
        <is>
          <t>Premium</t>
        </is>
      </c>
      <c r="I6" s="346" t="inlineStr">
        <is>
          <t>Claims</t>
        </is>
      </c>
      <c r="J6" s="347" t="inlineStr">
        <is>
          <t>Loss Ratio</t>
        </is>
      </c>
    </row>
    <row r="7" ht="13.5" customFormat="1" customHeight="1" s="861">
      <c r="A7" s="1043" t="inlineStr">
        <is>
          <t>Prior</t>
        </is>
      </c>
      <c r="B7" s="887" t="n"/>
      <c r="C7" s="887" t="n"/>
      <c r="D7" s="887" t="n"/>
      <c r="E7" s="887" t="n"/>
      <c r="F7" s="887" t="n"/>
      <c r="G7" s="887" t="n"/>
      <c r="H7" s="887" t="n"/>
      <c r="I7" s="887" t="n"/>
      <c r="J7" s="888" t="n"/>
    </row>
    <row r="8" ht="15" customFormat="1" customHeight="1" s="861">
      <c r="A8" s="1158">
        <f>'Monthly Breakdown Pooled'!A8</f>
        <v/>
      </c>
      <c r="B8" s="1159" t="n"/>
      <c r="C8" s="1160" t="n"/>
      <c r="D8" s="1161">
        <f>C8/B8</f>
        <v/>
      </c>
      <c r="E8" s="1159" t="n"/>
      <c r="F8" s="1160" t="n"/>
      <c r="G8" s="1161">
        <f>F8/E8</f>
        <v/>
      </c>
      <c r="H8" s="1159" t="n"/>
      <c r="I8" s="1160" t="n"/>
      <c r="J8" s="1161">
        <f>I8/H8</f>
        <v/>
      </c>
    </row>
    <row r="9" ht="15" customFormat="1" customHeight="1" s="861">
      <c r="A9" s="1158">
        <f>'Monthly Breakdown Pooled'!A9</f>
        <v/>
      </c>
      <c r="B9" s="1159" t="n"/>
      <c r="C9" s="1160" t="n"/>
      <c r="D9" s="1161">
        <f>C9/B9</f>
        <v/>
      </c>
      <c r="E9" s="1159" t="n"/>
      <c r="F9" s="1160" t="n"/>
      <c r="G9" s="1161">
        <f>F9/E9</f>
        <v/>
      </c>
      <c r="H9" s="1159" t="n"/>
      <c r="I9" s="1160" t="n"/>
      <c r="J9" s="1161">
        <f>I9/H9</f>
        <v/>
      </c>
    </row>
    <row r="10" ht="15" customFormat="1" customHeight="1" s="861">
      <c r="A10" s="1158">
        <f>'Monthly Breakdown Pooled'!A10</f>
        <v/>
      </c>
      <c r="B10" s="1159" t="n"/>
      <c r="C10" s="1160" t="n"/>
      <c r="D10" s="1161">
        <f>C10/B10</f>
        <v/>
      </c>
      <c r="E10" s="1159" t="n"/>
      <c r="F10" s="1160" t="n"/>
      <c r="G10" s="1161">
        <f>F10/E10</f>
        <v/>
      </c>
      <c r="H10" s="1159" t="n"/>
      <c r="I10" s="1160" t="n"/>
      <c r="J10" s="1161">
        <f>I10/H10</f>
        <v/>
      </c>
    </row>
    <row r="11" ht="15" customFormat="1" customHeight="1" s="861">
      <c r="A11" s="1158">
        <f>'Monthly Breakdown Pooled'!A11</f>
        <v/>
      </c>
      <c r="B11" s="1159" t="n"/>
      <c r="C11" s="1160" t="n"/>
      <c r="D11" s="1161">
        <f>C11/B11</f>
        <v/>
      </c>
      <c r="E11" s="1159" t="n"/>
      <c r="F11" s="1160" t="n"/>
      <c r="G11" s="1161">
        <f>F11/E11</f>
        <v/>
      </c>
      <c r="H11" s="1159" t="n"/>
      <c r="I11" s="1160" t="n"/>
      <c r="J11" s="1161">
        <f>I11/H11</f>
        <v/>
      </c>
    </row>
    <row r="12" ht="15" customFormat="1" customHeight="1" s="861">
      <c r="A12" s="1158">
        <f>'Monthly Breakdown Pooled'!A12</f>
        <v/>
      </c>
      <c r="B12" s="1159" t="n"/>
      <c r="C12" s="1160" t="n"/>
      <c r="D12" s="1161">
        <f>C12/B12</f>
        <v/>
      </c>
      <c r="E12" s="1159" t="n"/>
      <c r="F12" s="1160" t="n"/>
      <c r="G12" s="1161">
        <f>F12/E12</f>
        <v/>
      </c>
      <c r="H12" s="1159" t="n"/>
      <c r="I12" s="1160" t="n"/>
      <c r="J12" s="1161">
        <f>I12/H12</f>
        <v/>
      </c>
    </row>
    <row r="13" ht="15" customFormat="1" customHeight="1" s="861">
      <c r="A13" s="1158">
        <f>'Monthly Breakdown Pooled'!A13</f>
        <v/>
      </c>
      <c r="B13" s="1159" t="n"/>
      <c r="C13" s="1160" t="n"/>
      <c r="D13" s="1161">
        <f>C13/B13</f>
        <v/>
      </c>
      <c r="E13" s="1159" t="n"/>
      <c r="F13" s="1160" t="n"/>
      <c r="G13" s="1161">
        <f>F13/E13</f>
        <v/>
      </c>
      <c r="H13" s="1159" t="n"/>
      <c r="I13" s="1160" t="n"/>
      <c r="J13" s="1161">
        <f>I13/H13</f>
        <v/>
      </c>
    </row>
    <row r="14" ht="15" customFormat="1" customHeight="1" s="861">
      <c r="A14" s="1158">
        <f>'Monthly Breakdown Pooled'!A14</f>
        <v/>
      </c>
      <c r="B14" s="1159" t="n"/>
      <c r="C14" s="1160" t="n"/>
      <c r="D14" s="1161">
        <f>C14/B14</f>
        <v/>
      </c>
      <c r="E14" s="1159" t="n"/>
      <c r="F14" s="1160" t="n"/>
      <c r="G14" s="1161">
        <f>F14/E14</f>
        <v/>
      </c>
      <c r="H14" s="1159" t="n"/>
      <c r="I14" s="1160" t="n"/>
      <c r="J14" s="1161">
        <f>I14/H14</f>
        <v/>
      </c>
    </row>
    <row r="15" ht="15" customFormat="1" customHeight="1" s="861">
      <c r="A15" s="1158">
        <f>'Monthly Breakdown Pooled'!A15</f>
        <v/>
      </c>
      <c r="B15" s="1159" t="n"/>
      <c r="C15" s="1160" t="n"/>
      <c r="D15" s="1161">
        <f>C15/B15</f>
        <v/>
      </c>
      <c r="E15" s="1159" t="n"/>
      <c r="F15" s="1160" t="n"/>
      <c r="G15" s="1161">
        <f>F15/E15</f>
        <v/>
      </c>
      <c r="H15" s="1159" t="n"/>
      <c r="I15" s="1160" t="n"/>
      <c r="J15" s="1161">
        <f>I15/H15</f>
        <v/>
      </c>
    </row>
    <row r="16" ht="15" customFormat="1" customHeight="1" s="861">
      <c r="A16" s="1158">
        <f>'Monthly Breakdown Pooled'!A16</f>
        <v/>
      </c>
      <c r="B16" s="1159" t="n"/>
      <c r="C16" s="1160" t="n"/>
      <c r="D16" s="1161">
        <f>C16/B16</f>
        <v/>
      </c>
      <c r="E16" s="1159" t="n"/>
      <c r="F16" s="1160" t="n"/>
      <c r="G16" s="1161">
        <f>F16/E16</f>
        <v/>
      </c>
      <c r="H16" s="1159" t="n"/>
      <c r="I16" s="1160" t="n"/>
      <c r="J16" s="1161">
        <f>I16/H16</f>
        <v/>
      </c>
    </row>
    <row r="17" ht="15" customFormat="1" customHeight="1" s="861">
      <c r="A17" s="1158">
        <f>'Monthly Breakdown Pooled'!A17</f>
        <v/>
      </c>
      <c r="B17" s="1159" t="n"/>
      <c r="C17" s="1160" t="n"/>
      <c r="D17" s="1161">
        <f>C17/B17</f>
        <v/>
      </c>
      <c r="E17" s="1159" t="n"/>
      <c r="F17" s="1160" t="n"/>
      <c r="G17" s="1161">
        <f>F17/E17</f>
        <v/>
      </c>
      <c r="H17" s="1159" t="n"/>
      <c r="I17" s="1160" t="n"/>
      <c r="J17" s="1161">
        <f>I17/H17</f>
        <v/>
      </c>
    </row>
    <row r="18" ht="15" customFormat="1" customHeight="1" s="861">
      <c r="A18" s="1158">
        <f>'Monthly Breakdown Pooled'!A18</f>
        <v/>
      </c>
      <c r="B18" s="1159" t="n"/>
      <c r="C18" s="1160" t="n"/>
      <c r="D18" s="1161">
        <f>C18/B18</f>
        <v/>
      </c>
      <c r="E18" s="1159" t="n"/>
      <c r="F18" s="1160" t="n"/>
      <c r="G18" s="1161">
        <f>F18/E18</f>
        <v/>
      </c>
      <c r="H18" s="1159" t="n"/>
      <c r="I18" s="1160" t="n"/>
      <c r="J18" s="1161">
        <f>I18/H18</f>
        <v/>
      </c>
    </row>
    <row r="19" ht="15" customFormat="1" customHeight="1" s="861">
      <c r="A19" s="1158">
        <f>'Monthly Breakdown Pooled'!A19</f>
        <v/>
      </c>
      <c r="B19" s="1159" t="n"/>
      <c r="C19" s="1160" t="n"/>
      <c r="D19" s="1161">
        <f>C19/B19</f>
        <v/>
      </c>
      <c r="E19" s="1159" t="n"/>
      <c r="F19" s="1160" t="n"/>
      <c r="G19" s="1161">
        <f>F19/E19</f>
        <v/>
      </c>
      <c r="H19" s="1159" t="n"/>
      <c r="I19" s="1160" t="n"/>
      <c r="J19" s="1161">
        <f>I19/H19</f>
        <v/>
      </c>
    </row>
    <row r="20" ht="15" customFormat="1" customHeight="1" s="861">
      <c r="A20" s="348" t="inlineStr">
        <is>
          <t>Total</t>
        </is>
      </c>
      <c r="B20" s="1162">
        <f>SUM(B8:B19)</f>
        <v/>
      </c>
      <c r="C20" s="1162">
        <f>SUM(C8:C19)</f>
        <v/>
      </c>
      <c r="D20" s="1163">
        <f>C20/B20</f>
        <v/>
      </c>
      <c r="E20" s="1162">
        <f>SUM(E8:E19)</f>
        <v/>
      </c>
      <c r="F20" s="1162">
        <f>SUM(F8:F19)</f>
        <v/>
      </c>
      <c r="G20" s="1163">
        <f>F20/E20</f>
        <v/>
      </c>
      <c r="H20" s="1162">
        <f>SUM(H8:H19)</f>
        <v/>
      </c>
      <c r="I20" s="1162">
        <f>SUM(I8:I19)</f>
        <v/>
      </c>
      <c r="J20" s="1164">
        <f>I20/H20</f>
        <v/>
      </c>
    </row>
    <row r="21" ht="5" customFormat="1" customHeight="1" s="861">
      <c r="A21" s="1041" t="n"/>
      <c r="J21" s="1041" t="n"/>
    </row>
    <row r="22" ht="13.5" customFormat="1" customHeight="1" s="861">
      <c r="A22" s="1043" t="inlineStr">
        <is>
          <t>Current</t>
        </is>
      </c>
      <c r="B22" s="887" t="n"/>
      <c r="C22" s="887" t="n"/>
      <c r="D22" s="887" t="n"/>
      <c r="E22" s="887" t="n"/>
      <c r="F22" s="887" t="n"/>
      <c r="G22" s="887" t="n"/>
      <c r="H22" s="887" t="n"/>
      <c r="I22" s="887" t="n"/>
      <c r="J22" s="888" t="n"/>
    </row>
    <row r="23" ht="15" customFormat="1" customHeight="1" s="861">
      <c r="A23" s="1158">
        <f>'Monthly Breakdown Pooled'!A23</f>
        <v/>
      </c>
      <c r="B23" s="1159" t="n"/>
      <c r="C23" s="1160" t="n"/>
      <c r="D23" s="1161">
        <f>C23/B23</f>
        <v/>
      </c>
      <c r="E23" s="1159" t="n"/>
      <c r="F23" s="1160" t="n"/>
      <c r="G23" s="1161">
        <f>F23/E23</f>
        <v/>
      </c>
      <c r="H23" s="1159" t="n"/>
      <c r="I23" s="1160" t="n"/>
      <c r="J23" s="1161">
        <f>I23/H23</f>
        <v/>
      </c>
    </row>
    <row r="24" ht="15" customFormat="1" customHeight="1" s="861">
      <c r="A24" s="1158">
        <f>'Monthly Breakdown Pooled'!A24</f>
        <v/>
      </c>
      <c r="B24" s="1159" t="n"/>
      <c r="C24" s="1160" t="n"/>
      <c r="D24" s="1161">
        <f>C24/B24</f>
        <v/>
      </c>
      <c r="E24" s="1159" t="n"/>
      <c r="F24" s="1160" t="n"/>
      <c r="G24" s="1161">
        <f>F24/E24</f>
        <v/>
      </c>
      <c r="H24" s="1159" t="n"/>
      <c r="I24" s="1160" t="n"/>
      <c r="J24" s="1161">
        <f>I24/H24</f>
        <v/>
      </c>
    </row>
    <row r="25" ht="15" customFormat="1" customHeight="1" s="861">
      <c r="A25" s="1158">
        <f>'Monthly Breakdown Pooled'!A25</f>
        <v/>
      </c>
      <c r="B25" s="1159" t="n"/>
      <c r="C25" s="1160" t="n"/>
      <c r="D25" s="1161">
        <f>C25/B25</f>
        <v/>
      </c>
      <c r="E25" s="1159" t="n"/>
      <c r="F25" s="1160" t="n"/>
      <c r="G25" s="1161">
        <f>F25/E25</f>
        <v/>
      </c>
      <c r="H25" s="1159" t="n"/>
      <c r="I25" s="1160" t="n"/>
      <c r="J25" s="1161">
        <f>I25/H25</f>
        <v/>
      </c>
    </row>
    <row r="26" ht="15" customFormat="1" customHeight="1" s="861">
      <c r="A26" s="1158">
        <f>'Monthly Breakdown Pooled'!A26</f>
        <v/>
      </c>
      <c r="B26" s="1159" t="n"/>
      <c r="C26" s="1160" t="n"/>
      <c r="D26" s="1161">
        <f>C26/B26</f>
        <v/>
      </c>
      <c r="E26" s="1159" t="n"/>
      <c r="F26" s="1160" t="n"/>
      <c r="G26" s="1161">
        <f>F26/E26</f>
        <v/>
      </c>
      <c r="H26" s="1159" t="n"/>
      <c r="I26" s="1160" t="n"/>
      <c r="J26" s="1161">
        <f>I26/H26</f>
        <v/>
      </c>
    </row>
    <row r="27" ht="15" customFormat="1" customHeight="1" s="861">
      <c r="A27" s="1158">
        <f>'Monthly Breakdown Pooled'!A27</f>
        <v/>
      </c>
      <c r="B27" s="1159" t="n"/>
      <c r="C27" s="1160" t="n"/>
      <c r="D27" s="1161">
        <f>C27/B27</f>
        <v/>
      </c>
      <c r="E27" s="1159" t="n"/>
      <c r="F27" s="1160" t="n"/>
      <c r="G27" s="1161">
        <f>F27/E27</f>
        <v/>
      </c>
      <c r="H27" s="1159" t="n"/>
      <c r="I27" s="1160" t="n"/>
      <c r="J27" s="1161">
        <f>I27/H27</f>
        <v/>
      </c>
    </row>
    <row r="28" ht="15" customFormat="1" customHeight="1" s="861">
      <c r="A28" s="1158">
        <f>'Monthly Breakdown Pooled'!A28</f>
        <v/>
      </c>
      <c r="B28" s="1159" t="n"/>
      <c r="C28" s="1160" t="n"/>
      <c r="D28" s="1161">
        <f>C28/B28</f>
        <v/>
      </c>
      <c r="E28" s="1159" t="n"/>
      <c r="F28" s="1160" t="n"/>
      <c r="G28" s="1161">
        <f>F28/E28</f>
        <v/>
      </c>
      <c r="H28" s="1159" t="n"/>
      <c r="I28" s="1160" t="n"/>
      <c r="J28" s="1161">
        <f>I28/H28</f>
        <v/>
      </c>
    </row>
    <row r="29" ht="15" customFormat="1" customHeight="1" s="861">
      <c r="A29" s="1158">
        <f>'Monthly Breakdown Pooled'!A29</f>
        <v/>
      </c>
      <c r="B29" s="1159" t="n"/>
      <c r="C29" s="1160" t="n"/>
      <c r="D29" s="1161">
        <f>C29/B29</f>
        <v/>
      </c>
      <c r="E29" s="1159" t="n"/>
      <c r="F29" s="1160" t="n"/>
      <c r="G29" s="1161">
        <f>F29/E29</f>
        <v/>
      </c>
      <c r="H29" s="1159" t="n"/>
      <c r="I29" s="1160" t="n"/>
      <c r="J29" s="1161">
        <f>I29/H29</f>
        <v/>
      </c>
    </row>
    <row r="30" ht="15" customFormat="1" customHeight="1" s="861">
      <c r="A30" s="1158">
        <f>'Monthly Breakdown Pooled'!A30</f>
        <v/>
      </c>
      <c r="B30" s="1159" t="n"/>
      <c r="C30" s="1160" t="n"/>
      <c r="D30" s="1161">
        <f>C30/B30</f>
        <v/>
      </c>
      <c r="E30" s="1159" t="n"/>
      <c r="F30" s="1160" t="n"/>
      <c r="G30" s="1161">
        <f>F30/E30</f>
        <v/>
      </c>
      <c r="H30" s="1159" t="n"/>
      <c r="I30" s="1160" t="n"/>
      <c r="J30" s="1161">
        <f>I30/H30</f>
        <v/>
      </c>
    </row>
    <row r="31" ht="15" customFormat="1" customHeight="1" s="861">
      <c r="A31" s="1158">
        <f>'Monthly Breakdown Pooled'!A31</f>
        <v/>
      </c>
      <c r="B31" s="1159" t="n"/>
      <c r="C31" s="1160" t="n"/>
      <c r="D31" s="1161">
        <f>C31/B31</f>
        <v/>
      </c>
      <c r="E31" s="1159" t="n"/>
      <c r="F31" s="1160" t="n"/>
      <c r="G31" s="1161">
        <f>F31/E31</f>
        <v/>
      </c>
      <c r="H31" s="1159" t="n"/>
      <c r="I31" s="1160" t="n"/>
      <c r="J31" s="1161">
        <f>I31/H31</f>
        <v/>
      </c>
    </row>
    <row r="32" ht="15" customFormat="1" customHeight="1" s="861">
      <c r="A32" s="1158">
        <f>'Monthly Breakdown Pooled'!A32</f>
        <v/>
      </c>
      <c r="B32" s="1159" t="n"/>
      <c r="C32" s="1160" t="n"/>
      <c r="D32" s="1161">
        <f>C32/B32</f>
        <v/>
      </c>
      <c r="E32" s="1159" t="n"/>
      <c r="F32" s="1160" t="n"/>
      <c r="G32" s="1161">
        <f>F32/E32</f>
        <v/>
      </c>
      <c r="H32" s="1159" t="n"/>
      <c r="I32" s="1160" t="n"/>
      <c r="J32" s="1161">
        <f>I32/H32</f>
        <v/>
      </c>
    </row>
    <row r="33">
      <c r="A33" s="1158">
        <f>'Monthly Breakdown Pooled'!A33</f>
        <v/>
      </c>
      <c r="B33" s="1159" t="n"/>
      <c r="C33" s="1160" t="n"/>
      <c r="D33" s="1161">
        <f>C33/B33</f>
        <v/>
      </c>
      <c r="E33" s="1159" t="n"/>
      <c r="F33" s="1160" t="n"/>
      <c r="G33" s="1161">
        <f>F33/E33</f>
        <v/>
      </c>
      <c r="H33" s="1159" t="n"/>
      <c r="I33" s="1160" t="n"/>
      <c r="J33" s="1161">
        <f>I33/H33</f>
        <v/>
      </c>
    </row>
    <row r="34">
      <c r="A34" s="1158">
        <f>'Monthly Breakdown Pooled'!A34</f>
        <v/>
      </c>
      <c r="B34" s="1159" t="n"/>
      <c r="C34" s="1160" t="n"/>
      <c r="D34" s="1161">
        <f>C34/B34</f>
        <v/>
      </c>
      <c r="E34" s="1159" t="n"/>
      <c r="F34" s="1160" t="n"/>
      <c r="G34" s="1161">
        <f>F34/E34</f>
        <v/>
      </c>
      <c r="H34" s="1159" t="n"/>
      <c r="I34" s="1160" t="n"/>
      <c r="J34" s="1161">
        <f>I34/H34</f>
        <v/>
      </c>
    </row>
    <row r="35">
      <c r="A35" s="348" t="inlineStr">
        <is>
          <t>Total</t>
        </is>
      </c>
      <c r="B35" s="1162">
        <f>SUM(B23:B34)</f>
        <v/>
      </c>
      <c r="C35" s="1162">
        <f>SUM(C23:C34)</f>
        <v/>
      </c>
      <c r="D35" s="1163">
        <f>C35/B35</f>
        <v/>
      </c>
      <c r="E35" s="1162">
        <f>SUM(E23:E34)</f>
        <v/>
      </c>
      <c r="F35" s="1162">
        <f>SUM(F23:F34)</f>
        <v/>
      </c>
      <c r="G35" s="1163">
        <f>F35/E35</f>
        <v/>
      </c>
      <c r="H35" s="1162">
        <f>SUM(H23:H34)</f>
        <v/>
      </c>
      <c r="I35" s="1162">
        <f>SUM(I23:I34)</f>
        <v/>
      </c>
      <c r="J35" s="1164">
        <f>I35/H35</f>
        <v/>
      </c>
    </row>
  </sheetData>
  <mergeCells count="7">
    <mergeCell ref="A22:J22"/>
    <mergeCell ref="A2:J3"/>
    <mergeCell ref="A21:I21"/>
    <mergeCell ref="B5:D5"/>
    <mergeCell ref="E5:G5"/>
    <mergeCell ref="H5:J5"/>
    <mergeCell ref="A7:J7"/>
  </mergeCells>
  <pageMargins left="0.405092592592593" right="0.474537037037037" top="0.551181102362205" bottom="0.94488188976378" header="0.31496062992126" footer="0.31496062992126"/>
  <pageSetup orientation="landscape" fitToHeight="0"/>
  <headerFooter scaleWithDoc="0">
    <oddHeader>&amp;C&amp;G</oddHeader>
    <oddFooter>&amp;C&amp;G&amp;R&amp;P</oddFooter>
    <evenHeader/>
    <evenFooter/>
    <firstHeader/>
    <firstFooter/>
  </headerFooter>
</worksheet>
</file>

<file path=xl/worksheets/sheet39.xml><?xml version="1.0" encoding="utf-8"?>
<worksheet xmlns="http://schemas.openxmlformats.org/spreadsheetml/2006/main">
  <sheetPr codeName="Sheet22">
    <tabColor rgb="FF7030A0"/>
    <outlinePr summaryBelow="1" summaryRight="1"/>
    <pageSetUpPr/>
  </sheetPr>
  <dimension ref="A2:H22"/>
  <sheetViews>
    <sheetView showGridLines="0" view="pageLayout" zoomScaleNormal="100" workbookViewId="0">
      <selection activeCell="H10" sqref="H10"/>
    </sheetView>
  </sheetViews>
  <sheetFormatPr baseColWidth="10" defaultColWidth="9.1640625" defaultRowHeight="15"/>
  <cols>
    <col width="26.5" customWidth="1" style="858" min="1" max="1"/>
    <col width="13.33203125" customWidth="1" style="858" min="2" max="2"/>
    <col width="8" customWidth="1" style="858" min="3" max="3"/>
    <col width="2.5" customWidth="1" style="858" min="4" max="4"/>
    <col width="13.33203125" customWidth="1" style="858" min="5" max="5"/>
    <col width="8" customWidth="1" style="858" min="6" max="6"/>
    <col width="8.5" customWidth="1" style="858" min="7" max="7"/>
    <col width="1.5" customWidth="1" style="858" min="8" max="8"/>
    <col width="9.1640625" customWidth="1" style="858" min="9" max="9"/>
    <col width="9.1640625" customWidth="1" style="858" min="10" max="16384"/>
  </cols>
  <sheetData>
    <row r="1" ht="20.25" customHeight="1" s="858"/>
    <row r="2" ht="28.5" customFormat="1" customHeight="1" s="861">
      <c r="A2" s="388" t="inlineStr">
        <is>
          <t>Health Care Spending Account</t>
        </is>
      </c>
    </row>
    <row r="3" ht="3" customFormat="1" customHeight="1" s="861"/>
    <row r="4" ht="15" customFormat="1" customHeight="1" s="861">
      <c r="A4" s="879" t="inlineStr">
        <is>
          <t>Provided below is a breakdown of your HCSA claims over the current and prior experience period.</t>
        </is>
      </c>
    </row>
    <row r="5" ht="8.25" customFormat="1" customHeight="1" s="861">
      <c r="A5" s="1041" t="n"/>
      <c r="B5" s="1041" t="n"/>
      <c r="C5" s="1041" t="n"/>
      <c r="D5" s="1041" t="n"/>
      <c r="E5" s="1041" t="n"/>
      <c r="F5" s="1041" t="n"/>
      <c r="G5" s="1041" t="n"/>
      <c r="H5" s="1041" t="n"/>
    </row>
    <row r="6" ht="15.75" customHeight="1" s="858">
      <c r="A6" s="1029" t="inlineStr">
        <is>
          <t>EHC Category</t>
        </is>
      </c>
      <c r="B6" s="1028" t="inlineStr">
        <is>
          <t>Current</t>
        </is>
      </c>
      <c r="C6" s="901" t="n"/>
      <c r="D6" s="237" t="n"/>
      <c r="E6" s="1027" t="inlineStr">
        <is>
          <t>Prior</t>
        </is>
      </c>
      <c r="F6" s="940" t="n"/>
      <c r="G6" s="932" t="inlineStr">
        <is>
          <t>% Change</t>
        </is>
      </c>
      <c r="H6" s="237" t="n"/>
    </row>
    <row r="7">
      <c r="A7" s="990" t="n"/>
      <c r="B7" s="316" t="inlineStr">
        <is>
          <t>$ Paid</t>
        </is>
      </c>
      <c r="C7" s="323" t="inlineStr">
        <is>
          <t>%</t>
        </is>
      </c>
      <c r="D7" s="237" t="n"/>
      <c r="E7" s="509" t="inlineStr">
        <is>
          <t>$ Paid</t>
        </is>
      </c>
      <c r="F7" s="326" t="inlineStr">
        <is>
          <t>%</t>
        </is>
      </c>
      <c r="G7" s="906" t="n"/>
      <c r="H7" s="237" t="n"/>
    </row>
    <row r="8">
      <c r="A8" s="294" t="inlineStr">
        <is>
          <t>Special Benefits</t>
        </is>
      </c>
      <c r="B8" s="1236" t="n"/>
      <c r="C8" s="1149">
        <f>B8/B$14</f>
        <v/>
      </c>
      <c r="D8" s="237" t="n"/>
      <c r="E8" s="1236" t="n"/>
      <c r="F8" s="1149">
        <f>E8/E$14</f>
        <v/>
      </c>
      <c r="G8" s="1139">
        <f>IFERROR(B8/E8-1,"n/a")</f>
        <v/>
      </c>
      <c r="H8" s="237" t="n"/>
    </row>
    <row r="9">
      <c r="A9" s="294" t="inlineStr">
        <is>
          <t xml:space="preserve"> Drugs</t>
        </is>
      </c>
      <c r="B9" s="1236" t="n"/>
      <c r="C9" s="1149">
        <f>B9/B$14</f>
        <v/>
      </c>
      <c r="D9" s="237" t="n"/>
      <c r="E9" s="1236" t="n"/>
      <c r="F9" s="1149">
        <f>E9/E$14</f>
        <v/>
      </c>
      <c r="G9" s="1139">
        <f>IFERROR(B9/E9-1,"n/a")</f>
        <v/>
      </c>
      <c r="H9" s="237" t="n"/>
    </row>
    <row r="10">
      <c r="A10" s="294" t="inlineStr">
        <is>
          <t>Dental</t>
        </is>
      </c>
      <c r="B10" s="1236" t="n"/>
      <c r="C10" s="1149">
        <f>B10/B$14</f>
        <v/>
      </c>
      <c r="D10" s="237" t="n"/>
      <c r="E10" s="1236" t="n"/>
      <c r="F10" s="1149">
        <f>E10/E$14</f>
        <v/>
      </c>
      <c r="G10" s="1139">
        <f>IFERROR(B10/E10-1,"n/a")</f>
        <v/>
      </c>
      <c r="H10" s="237" t="n"/>
    </row>
    <row r="11">
      <c r="A11" s="294" t="inlineStr">
        <is>
          <t>Medical Services &amp; Supplies</t>
        </is>
      </c>
      <c r="B11" s="1236" t="n"/>
      <c r="C11" s="1149">
        <f>B11/B$14</f>
        <v/>
      </c>
      <c r="D11" s="237" t="n"/>
      <c r="E11" s="1236" t="n"/>
      <c r="F11" s="1149">
        <f>E11/E$14</f>
        <v/>
      </c>
      <c r="G11" s="1139">
        <f>IFERROR(B11/E11-1,"n/a")</f>
        <v/>
      </c>
      <c r="H11" s="237" t="n"/>
    </row>
    <row r="12">
      <c r="A12" s="294" t="inlineStr">
        <is>
          <t>Other</t>
        </is>
      </c>
      <c r="B12" s="1236" t="n"/>
      <c r="C12" s="1149">
        <f>B12/B$14</f>
        <v/>
      </c>
      <c r="D12" s="237" t="n"/>
      <c r="E12" s="1236" t="n"/>
      <c r="F12" s="1149">
        <f>E12/E$14</f>
        <v/>
      </c>
      <c r="G12" s="1139">
        <f>IFERROR(B12/E12-1,"n/a")</f>
        <v/>
      </c>
      <c r="H12" s="237" t="n"/>
    </row>
    <row r="13">
      <c r="A13" s="294" t="n"/>
      <c r="B13" s="1236" t="n"/>
      <c r="C13" s="1149">
        <f>B13/B$14</f>
        <v/>
      </c>
      <c r="D13" s="237" t="n"/>
      <c r="E13" s="1236" t="n"/>
      <c r="F13" s="1149">
        <f>E13/E$14</f>
        <v/>
      </c>
      <c r="G13" s="1139">
        <f>IFERROR(B13/E13-1,"n/a")</f>
        <v/>
      </c>
      <c r="H13" s="237" t="n"/>
    </row>
    <row r="14">
      <c r="A14" s="1037" t="inlineStr">
        <is>
          <t>Total</t>
        </is>
      </c>
      <c r="B14" s="1237">
        <f>SUM(B8:B13)</f>
        <v/>
      </c>
      <c r="C14" s="1238">
        <f>B14/B14</f>
        <v/>
      </c>
      <c r="D14" s="237" t="n"/>
      <c r="E14" s="1237">
        <f>SUM(E8:E13)</f>
        <v/>
      </c>
      <c r="F14" s="1238">
        <f>E14/E14</f>
        <v/>
      </c>
      <c r="G14" s="1239">
        <f>B14/E14-1</f>
        <v/>
      </c>
      <c r="H14" s="237" t="n"/>
    </row>
    <row r="15" ht="7.5" customHeight="1" s="858">
      <c r="A15" s="312" t="n"/>
      <c r="B15" s="283" t="n"/>
      <c r="C15" s="283" t="n"/>
      <c r="D15" s="237" t="n"/>
      <c r="E15" s="283" t="n"/>
      <c r="F15" s="283" t="n"/>
      <c r="G15" s="313" t="n"/>
      <c r="H15" s="124" t="n"/>
    </row>
    <row r="16" ht="16" customHeight="1" s="858">
      <c r="A16" s="513" t="inlineStr">
        <is>
          <t>Average Covered Lives</t>
        </is>
      </c>
      <c r="B16" s="1026">
        <f>'EHC Breakdown'!B16</f>
        <v/>
      </c>
      <c r="C16" s="888" t="n"/>
      <c r="D16" s="237" t="n"/>
      <c r="E16" s="1026">
        <f>'EHC Breakdown'!E16</f>
        <v/>
      </c>
      <c r="F16" s="888" t="n"/>
      <c r="G16" s="1240">
        <f>B16/E16-1</f>
        <v/>
      </c>
      <c r="H16" s="124" t="n"/>
    </row>
    <row r="17">
      <c r="A17" s="513" t="inlineStr">
        <is>
          <t>Per Capita Claim</t>
        </is>
      </c>
      <c r="B17" s="1024">
        <f>B14/B16</f>
        <v/>
      </c>
      <c r="C17" s="888" t="n"/>
      <c r="D17" s="237" t="n"/>
      <c r="E17" s="1024">
        <f>E14/E16</f>
        <v/>
      </c>
      <c r="F17" s="888" t="n"/>
      <c r="G17" s="1240">
        <f>B17/E17-1</f>
        <v/>
      </c>
      <c r="H17" s="9" t="n"/>
    </row>
    <row r="18">
      <c r="A18" s="236" t="n"/>
      <c r="B18" s="1234" t="n"/>
      <c r="C18" s="1234" t="n"/>
      <c r="D18" s="237" t="n"/>
      <c r="E18" s="1234" t="n"/>
      <c r="F18" s="1234" t="n"/>
      <c r="G18" s="1235" t="n"/>
      <c r="H18" s="9" t="n"/>
    </row>
    <row r="19">
      <c r="A19" s="236" t="n"/>
      <c r="B19" s="1234" t="n"/>
      <c r="C19" s="1234" t="n"/>
      <c r="D19" s="237" t="n"/>
      <c r="E19" s="1234" t="n"/>
      <c r="F19" s="1234" t="n"/>
      <c r="G19" s="1235" t="n"/>
      <c r="H19" s="9" t="n"/>
    </row>
    <row r="20">
      <c r="A20" s="870" t="inlineStr">
        <is>
          <t>Complete this page if requested &amp; information is available from the carrier</t>
        </is>
      </c>
    </row>
    <row r="21">
      <c r="A21" s="250" t="n"/>
      <c r="B21" s="250" t="n"/>
      <c r="C21" s="250" t="n"/>
      <c r="D21" s="250" t="n"/>
      <c r="E21" s="250" t="n"/>
      <c r="F21" s="250" t="n"/>
      <c r="G21" s="250" t="n"/>
    </row>
    <row r="22">
      <c r="A22" s="250" t="n"/>
      <c r="B22" s="250" t="n"/>
      <c r="C22" s="250" t="n"/>
      <c r="D22" s="250" t="n"/>
      <c r="E22" s="250" t="n"/>
      <c r="F22" s="250" t="n"/>
      <c r="G22" s="250" t="n"/>
    </row>
  </sheetData>
  <mergeCells count="10">
    <mergeCell ref="A20:H20"/>
    <mergeCell ref="B16:C16"/>
    <mergeCell ref="E16:F16"/>
    <mergeCell ref="B17:C17"/>
    <mergeCell ref="E17:F17"/>
    <mergeCell ref="A4:H4"/>
    <mergeCell ref="A6:A7"/>
    <mergeCell ref="B6:C6"/>
    <mergeCell ref="E6:F6"/>
    <mergeCell ref="G6:G7"/>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40.xml><?xml version="1.0" encoding="utf-8"?>
<worksheet xmlns="http://schemas.openxmlformats.org/spreadsheetml/2006/main">
  <sheetPr codeName="Sheet26">
    <tabColor rgb="FF7030A0"/>
    <outlinePr summaryBelow="1" summaryRight="1"/>
    <pageSetUpPr/>
  </sheetPr>
  <dimension ref="A2:G47"/>
  <sheetViews>
    <sheetView showGridLines="0" view="pageLayout" zoomScaleNormal="100" workbookViewId="0">
      <selection activeCell="H10" sqref="H10"/>
    </sheetView>
  </sheetViews>
  <sheetFormatPr baseColWidth="10" defaultColWidth="9.1640625" defaultRowHeight="15"/>
  <cols>
    <col width="34.33203125" customWidth="1" style="858" min="1" max="1"/>
    <col width="20.83203125" customWidth="1" style="858" min="2" max="4"/>
    <col width="13.83203125" customWidth="1" style="858" min="5" max="7"/>
    <col width="9.1640625" customWidth="1" style="858" min="8" max="8"/>
    <col width="9.1640625" customWidth="1" style="858" min="9" max="16384"/>
  </cols>
  <sheetData>
    <row r="1" ht="23.25" customHeight="1" s="858"/>
    <row r="2" ht="15" customFormat="1" customHeight="1" s="861">
      <c r="A2" s="862" t="inlineStr">
        <is>
          <t>HCSA Reconciliation</t>
        </is>
      </c>
      <c r="E2" s="1113" t="n"/>
      <c r="F2" s="1113" t="n"/>
      <c r="G2" s="1113" t="n"/>
    </row>
    <row r="3" ht="15" customFormat="1" customHeight="1" s="861">
      <c r="E3" s="1113" t="n"/>
      <c r="F3" s="1113" t="n"/>
      <c r="G3" s="1113" t="n"/>
    </row>
    <row r="4" ht="15" customFormat="1" customHeight="1" s="861">
      <c r="A4" s="536">
        <f>EP_Current</f>
        <v/>
      </c>
    </row>
    <row r="5" ht="16" customFormat="1" customHeight="1" s="861">
      <c r="A5" s="536" t="n"/>
      <c r="E5" s="297" t="n"/>
      <c r="F5" s="297" t="n"/>
      <c r="G5" s="297" t="n"/>
    </row>
    <row r="6" ht="15" customFormat="1" customHeight="1" s="861">
      <c r="A6" s="571" t="n"/>
      <c r="B6" s="1044" t="inlineStr">
        <is>
          <t>Use if different allocation for Single &amp; Family</t>
        </is>
      </c>
      <c r="C6" s="910" t="n"/>
      <c r="E6" s="297" t="n"/>
      <c r="F6" s="297" t="n"/>
      <c r="G6" s="297" t="n"/>
    </row>
    <row r="7" ht="15" customFormat="1" customHeight="1" s="861">
      <c r="A7" s="348" t="inlineStr">
        <is>
          <t>Details</t>
        </is>
      </c>
      <c r="B7" s="546" t="inlineStr">
        <is>
          <t>Single</t>
        </is>
      </c>
      <c r="C7" s="949" t="inlineStr">
        <is>
          <t>Family</t>
        </is>
      </c>
      <c r="D7" s="1032" t="inlineStr">
        <is>
          <t>TOTAL</t>
        </is>
      </c>
      <c r="E7" s="1020" t="n"/>
      <c r="F7" s="1020" t="n"/>
      <c r="G7" s="1020" t="n"/>
    </row>
    <row r="8" ht="15" customFormat="1" customHeight="1" s="861">
      <c r="A8" s="349" t="inlineStr">
        <is>
          <t>Number of Employees</t>
        </is>
      </c>
      <c r="B8" s="535" t="n">
        <v>0</v>
      </c>
      <c r="C8" s="535" t="n">
        <v>0</v>
      </c>
      <c r="D8" s="535">
        <f>B8+C8</f>
        <v/>
      </c>
      <c r="E8" s="547" t="n"/>
      <c r="F8" s="547" t="n"/>
      <c r="G8" s="547" t="n"/>
    </row>
    <row r="9" ht="13" customFormat="1" customHeight="1" s="861">
      <c r="A9" s="349" t="inlineStr">
        <is>
          <t>Per Employee Allotment</t>
        </is>
      </c>
      <c r="B9" s="1257" t="n">
        <v>0</v>
      </c>
      <c r="C9" s="1257" t="n">
        <v>0</v>
      </c>
      <c r="D9" s="1257">
        <f>B9+C9</f>
        <v/>
      </c>
      <c r="E9" s="547" t="n"/>
      <c r="F9" s="547" t="n"/>
      <c r="G9" s="547" t="n"/>
    </row>
    <row r="10" ht="15" customFormat="1" customHeight="1" s="861">
      <c r="A10" s="533" t="inlineStr">
        <is>
          <t>Total Allotment</t>
        </is>
      </c>
      <c r="B10" s="1258">
        <f>B8*B9</f>
        <v/>
      </c>
      <c r="C10" s="1258">
        <f>C8*C9</f>
        <v/>
      </c>
      <c r="D10" s="1258">
        <f>B10+C10</f>
        <v/>
      </c>
      <c r="E10" s="547" t="n"/>
      <c r="F10" s="547" t="n"/>
      <c r="G10" s="547" t="n"/>
    </row>
    <row r="11" ht="15" customFormat="1" customHeight="1" s="861">
      <c r="A11" s="349" t="inlineStr">
        <is>
          <t>Paid Claims</t>
        </is>
      </c>
      <c r="B11" s="1257" t="n">
        <v>0</v>
      </c>
      <c r="C11" s="1257" t="n">
        <v>0</v>
      </c>
      <c r="D11" s="1257">
        <f>B11+C11</f>
        <v/>
      </c>
      <c r="E11" s="1020" t="n"/>
      <c r="F11" s="1020" t="n"/>
      <c r="G11" s="1020" t="n"/>
    </row>
    <row r="12" ht="15" customFormat="1" customHeight="1" s="861">
      <c r="A12" s="545" t="inlineStr">
        <is>
          <t>HCSA Amount Unused During the Period</t>
        </is>
      </c>
      <c r="B12" s="1259">
        <f>B10-B11</f>
        <v/>
      </c>
      <c r="C12" s="1259">
        <f>C10-C11</f>
        <v/>
      </c>
      <c r="D12" s="1260">
        <f>B12+C12</f>
        <v/>
      </c>
      <c r="E12" s="547" t="n"/>
      <c r="F12" s="547" t="n"/>
      <c r="G12" s="547" t="n"/>
    </row>
    <row r="13" ht="14.5" customFormat="1" customHeight="1" s="861">
      <c r="A13" s="385" t="inlineStr">
        <is>
          <t>% of Total Allotment Unused</t>
        </is>
      </c>
      <c r="B13" s="1261">
        <f>B12/B10</f>
        <v/>
      </c>
      <c r="C13" s="1261">
        <f>C12/C10</f>
        <v/>
      </c>
      <c r="D13" s="1262">
        <f>D12/D10</f>
        <v/>
      </c>
      <c r="E13" s="547" t="n"/>
      <c r="F13" s="547" t="n"/>
      <c r="G13" s="547" t="n"/>
    </row>
    <row r="14" ht="15" customFormat="1" customHeight="1" s="861">
      <c r="A14" s="295" t="n"/>
      <c r="B14" s="1141" t="n"/>
      <c r="C14" s="1141" t="n"/>
      <c r="D14" s="1141" t="n"/>
      <c r="E14" s="547" t="n"/>
      <c r="F14" s="547" t="n"/>
      <c r="G14" s="547" t="n"/>
    </row>
    <row r="15" ht="15" customFormat="1" customHeight="1" s="861">
      <c r="A15" s="534" t="inlineStr">
        <is>
          <t>Number of Employees Claiming</t>
        </is>
      </c>
      <c r="B15" s="535" t="n">
        <v>0</v>
      </c>
      <c r="C15" s="535" t="n">
        <v>0</v>
      </c>
      <c r="D15" s="532">
        <f>B15+C15</f>
        <v/>
      </c>
      <c r="E15" s="1020" t="n"/>
      <c r="F15" s="1020" t="n"/>
      <c r="G15" s="1020" t="n"/>
    </row>
    <row r="16" ht="15" customFormat="1" customHeight="1" s="861">
      <c r="A16" s="534" t="inlineStr">
        <is>
          <t>% of Employees Claiming</t>
        </is>
      </c>
      <c r="B16" s="1139">
        <f>B15/B8</f>
        <v/>
      </c>
      <c r="C16" s="1139">
        <f>C15/C8</f>
        <v/>
      </c>
      <c r="D16" s="1139">
        <f>D15/D8</f>
        <v/>
      </c>
      <c r="E16" s="297" t="n"/>
      <c r="F16" s="297" t="n"/>
      <c r="G16" s="297" t="n"/>
    </row>
    <row r="17" ht="15" customFormat="1" customHeight="1" s="861">
      <c r="A17" s="349" t="inlineStr">
        <is>
          <t>Number of Employees Not Claiming</t>
        </is>
      </c>
      <c r="B17" s="537">
        <f>B8-B15</f>
        <v/>
      </c>
      <c r="C17" s="537">
        <f>C8-C15</f>
        <v/>
      </c>
      <c r="D17" s="537">
        <f>B17+C17</f>
        <v/>
      </c>
      <c r="E17" s="297" t="n"/>
      <c r="F17" s="297" t="n"/>
      <c r="G17" s="297" t="n"/>
    </row>
    <row r="18" ht="15" customFormat="1" customHeight="1" s="861">
      <c r="A18" s="349" t="inlineStr">
        <is>
          <t>% of Employees Not Claiming</t>
        </is>
      </c>
      <c r="B18" s="1139">
        <f>1-B16</f>
        <v/>
      </c>
      <c r="C18" s="1139">
        <f>1-C16</f>
        <v/>
      </c>
      <c r="D18" s="1139">
        <f>1-D16</f>
        <v/>
      </c>
      <c r="E18" s="1020" t="n"/>
      <c r="F18" s="1020" t="n"/>
      <c r="G18" s="1020" t="n"/>
    </row>
    <row r="19" ht="15" customFormat="1" customHeight="1" s="861">
      <c r="A19" s="884" t="n"/>
      <c r="B19" s="1020" t="n"/>
      <c r="C19" s="1020" t="n"/>
      <c r="D19" s="1020" t="n"/>
      <c r="E19" s="1020" t="n"/>
      <c r="F19" s="1020" t="n"/>
      <c r="G19" s="1020" t="n"/>
    </row>
    <row r="20" ht="15" customFormat="1" customHeight="1" s="861">
      <c r="A20" s="174" t="n"/>
      <c r="B20" s="1020" t="n"/>
      <c r="C20" s="1020" t="n"/>
      <c r="D20" s="1020" t="n"/>
      <c r="E20" s="1020" t="n"/>
      <c r="F20" s="1020" t="n"/>
      <c r="G20" s="1020" t="n"/>
    </row>
    <row r="21" ht="15" customFormat="1" customHeight="1" s="861">
      <c r="A21" s="1020" t="n"/>
      <c r="B21" s="1020" t="n"/>
      <c r="C21" s="1020" t="n"/>
      <c r="D21" s="1020" t="n"/>
      <c r="E21" s="1020" t="n"/>
      <c r="F21" s="1020" t="n"/>
      <c r="G21" s="1020" t="n"/>
    </row>
    <row r="22" ht="11.5" customFormat="1" customHeight="1" s="861">
      <c r="A22" s="297" t="n"/>
      <c r="B22" s="297" t="n"/>
      <c r="C22" s="297" t="n"/>
      <c r="D22" s="297" t="n"/>
      <c r="E22" s="297" t="n"/>
      <c r="F22" s="297" t="n"/>
      <c r="G22" s="297" t="n"/>
    </row>
    <row r="23" ht="11.5" customFormat="1" customHeight="1" s="861">
      <c r="A23" s="297" t="n"/>
      <c r="B23" s="297" t="n"/>
      <c r="C23" s="297" t="n"/>
      <c r="D23" s="297" t="n"/>
      <c r="E23" s="297" t="n"/>
      <c r="F23" s="297" t="n"/>
      <c r="G23" s="297" t="n"/>
    </row>
    <row r="24" ht="15" customFormat="1" customHeight="1" s="861">
      <c r="A24" s="1041" t="n"/>
      <c r="B24" s="1041" t="n"/>
      <c r="C24" s="1041" t="n"/>
      <c r="D24" s="1041" t="n"/>
      <c r="E24" s="1041" t="n"/>
      <c r="F24" s="1041" t="n"/>
      <c r="G24" s="1041" t="n"/>
    </row>
    <row r="25" ht="15" customFormat="1" customHeight="1" s="861">
      <c r="A25" s="1020" t="n"/>
      <c r="B25" s="1020" t="n"/>
      <c r="C25" s="1020" t="n"/>
      <c r="D25" s="1020" t="n"/>
      <c r="E25" s="1020" t="n"/>
      <c r="F25" s="1020" t="n"/>
      <c r="G25" s="1020" t="n"/>
    </row>
    <row r="26" ht="15" customFormat="1" customHeight="1" s="861">
      <c r="A26" s="1020" t="n"/>
      <c r="B26" s="1020" t="n"/>
      <c r="C26" s="1111" t="n"/>
      <c r="D26" s="1020" t="n"/>
      <c r="E26" s="1020" t="n"/>
      <c r="F26" s="1020" t="n"/>
      <c r="G26" s="1020" t="n"/>
    </row>
    <row r="27" ht="15" customFormat="1" customHeight="1" s="861">
      <c r="A27" s="1020" t="n"/>
      <c r="B27" s="1020" t="n"/>
      <c r="C27" s="1020" t="n"/>
      <c r="D27" s="1020" t="n"/>
      <c r="E27" s="1020" t="n"/>
      <c r="F27" s="1020" t="n"/>
      <c r="G27" s="1020" t="n"/>
    </row>
    <row r="28" ht="15" customFormat="1" customHeight="1" s="861">
      <c r="A28" s="1020" t="n"/>
      <c r="B28" s="1020" t="n"/>
      <c r="C28" s="1020" t="n"/>
      <c r="D28" s="1020" t="n"/>
      <c r="E28" s="1020" t="n"/>
      <c r="F28" s="1020" t="n"/>
      <c r="G28" s="1020" t="n"/>
    </row>
    <row r="29" ht="15" customFormat="1" customHeight="1" s="861">
      <c r="A29" s="1020" t="n"/>
      <c r="B29" s="1020" t="n"/>
      <c r="C29" s="1020" t="n"/>
      <c r="D29" s="1020" t="n"/>
      <c r="E29" s="1020" t="n"/>
      <c r="F29" s="1020" t="n"/>
      <c r="G29" s="1020" t="n"/>
    </row>
    <row r="30" ht="15" customFormat="1" customHeight="1" s="861">
      <c r="A30" s="1020" t="n"/>
      <c r="B30" s="1020" t="n"/>
      <c r="C30" s="1020" t="n"/>
      <c r="D30" s="1020" t="n"/>
      <c r="E30" s="1020" t="n"/>
      <c r="F30" s="1020" t="n"/>
      <c r="G30" s="1020" t="n"/>
    </row>
    <row r="31" ht="15" customFormat="1" customHeight="1" s="861">
      <c r="A31" s="1020" t="n"/>
      <c r="B31" s="1020" t="n"/>
      <c r="C31" s="1020" t="n"/>
      <c r="D31" s="1020" t="n"/>
      <c r="E31" s="1020" t="n"/>
      <c r="F31" s="1020" t="n"/>
      <c r="G31" s="1020" t="n"/>
    </row>
    <row r="32" ht="15" customFormat="1" customHeight="1" s="861">
      <c r="A32" s="1020" t="n"/>
      <c r="B32" s="1020" t="n"/>
      <c r="C32" s="1020" t="n"/>
      <c r="D32" s="1020" t="n"/>
      <c r="E32" s="1020" t="n"/>
      <c r="F32" s="1020" t="n"/>
      <c r="G32" s="1020" t="n"/>
    </row>
    <row r="33" ht="15" customFormat="1" customHeight="1" s="861">
      <c r="A33" s="1020" t="n"/>
      <c r="B33" s="1020" t="n"/>
      <c r="C33" s="1020" t="n"/>
      <c r="D33" s="1020" t="n"/>
      <c r="E33" s="1020" t="n"/>
      <c r="F33" s="1020" t="n"/>
      <c r="G33" s="1020" t="n"/>
    </row>
    <row r="34" ht="15" customFormat="1" customHeight="1" s="861">
      <c r="A34" s="1020" t="n"/>
      <c r="B34" s="1020" t="n"/>
      <c r="C34" s="1020" t="n"/>
      <c r="D34" s="1020" t="n"/>
      <c r="E34" s="1020" t="n"/>
      <c r="F34" s="1020" t="n"/>
      <c r="G34" s="1020" t="n"/>
    </row>
    <row r="35" ht="15" customFormat="1" customHeight="1" s="861">
      <c r="A35" s="1020" t="n"/>
      <c r="B35" s="1020" t="n"/>
      <c r="C35" s="1020" t="n"/>
      <c r="D35" s="1020" t="n"/>
      <c r="E35" s="1020" t="n"/>
      <c r="F35" s="1020" t="n"/>
      <c r="G35" s="1020" t="n"/>
    </row>
    <row r="36" ht="15" customFormat="1" customHeight="1" s="861">
      <c r="A36" s="1020" t="n"/>
      <c r="B36" s="1020" t="n"/>
      <c r="C36" s="1020" t="n"/>
      <c r="D36" s="1020" t="n"/>
      <c r="E36" s="1020" t="n"/>
      <c r="F36" s="1020" t="n"/>
      <c r="G36" s="1020" t="n"/>
    </row>
    <row r="37" ht="15" customFormat="1" customHeight="1" s="861">
      <c r="A37" s="1020" t="n"/>
      <c r="B37" s="1020" t="n"/>
      <c r="C37" s="1020" t="n"/>
      <c r="D37" s="1020" t="n"/>
      <c r="E37" s="1020" t="n"/>
      <c r="F37" s="1020" t="n"/>
      <c r="G37" s="1020" t="n"/>
    </row>
    <row r="38" ht="15" customFormat="1" customHeight="1" s="861">
      <c r="A38" s="1020" t="n"/>
      <c r="B38" s="1020" t="n"/>
      <c r="C38" s="1020" t="n"/>
      <c r="D38" s="1020" t="n"/>
      <c r="E38" s="1020" t="n"/>
      <c r="F38" s="1020" t="n"/>
      <c r="G38" s="1020" t="n"/>
    </row>
    <row r="39" ht="15" customFormat="1" customHeight="1" s="861">
      <c r="A39" s="1020" t="n"/>
      <c r="B39" s="1020" t="n"/>
      <c r="C39" s="1020" t="n"/>
      <c r="D39" s="1020" t="n"/>
      <c r="E39" s="1020" t="n"/>
      <c r="F39" s="1020" t="n"/>
      <c r="G39" s="1020" t="n"/>
    </row>
    <row r="40" ht="15" customFormat="1" customHeight="1" s="861">
      <c r="A40" s="1020" t="n"/>
      <c r="B40" s="1020" t="n"/>
      <c r="C40" s="1020" t="n"/>
      <c r="D40" s="1020" t="n"/>
      <c r="E40" s="1020" t="n"/>
      <c r="F40" s="1020" t="n"/>
      <c r="G40" s="1020" t="n"/>
    </row>
    <row r="41" ht="15" customFormat="1" customHeight="1" s="861">
      <c r="A41" s="1020" t="n"/>
      <c r="B41" s="1020" t="n"/>
      <c r="C41" s="1020" t="n"/>
      <c r="D41" s="1020" t="n"/>
      <c r="E41" s="1020" t="n"/>
      <c r="F41" s="1020" t="n"/>
      <c r="G41" s="1020" t="n"/>
    </row>
    <row r="42" ht="15" customFormat="1" customHeight="1" s="861">
      <c r="A42" s="1020" t="n"/>
      <c r="B42" s="1020" t="n"/>
      <c r="C42" s="1020" t="n"/>
      <c r="D42" s="1020" t="n"/>
      <c r="E42" s="1020" t="n"/>
      <c r="F42" s="1020" t="n"/>
      <c r="G42" s="1020" t="n"/>
    </row>
    <row r="43" ht="15" customFormat="1" customHeight="1" s="861">
      <c r="A43" s="1020" t="n"/>
      <c r="B43" s="1020" t="n"/>
      <c r="C43" s="1020" t="n"/>
      <c r="D43" s="1020" t="n"/>
      <c r="E43" s="1020" t="n"/>
      <c r="F43" s="1020" t="n"/>
      <c r="G43" s="1020" t="n"/>
    </row>
    <row r="44" ht="15" customFormat="1" customHeight="1" s="861">
      <c r="A44" s="1020" t="n"/>
      <c r="B44" s="1020" t="n"/>
      <c r="C44" s="1020" t="n"/>
      <c r="D44" s="1020" t="n"/>
      <c r="E44" s="1020" t="n"/>
      <c r="F44" s="1020" t="n"/>
      <c r="G44" s="1020" t="n"/>
    </row>
    <row r="45" ht="15" customFormat="1" customHeight="1" s="861">
      <c r="A45" s="1020" t="n"/>
      <c r="B45" s="1020" t="n"/>
      <c r="C45" s="1020" t="n"/>
      <c r="D45" s="1020" t="n"/>
      <c r="E45" s="1020" t="n"/>
      <c r="F45" s="1020" t="n"/>
      <c r="G45" s="1020" t="n"/>
    </row>
    <row r="46" ht="15" customFormat="1" customHeight="1" s="861">
      <c r="A46" s="1020" t="n"/>
      <c r="B46" s="1020" t="n"/>
      <c r="C46" s="1020" t="n"/>
      <c r="D46" s="1020" t="n"/>
      <c r="E46" s="1020" t="n"/>
      <c r="F46" s="1020" t="n"/>
      <c r="G46" s="1020" t="n"/>
    </row>
    <row r="47" ht="15" customFormat="1" customHeight="1" s="861">
      <c r="A47" s="1020" t="n"/>
      <c r="B47" s="1020" t="n"/>
      <c r="C47" s="1020" t="n"/>
      <c r="D47" s="1020" t="n"/>
      <c r="E47" s="1020" t="n"/>
      <c r="F47" s="1020" t="n"/>
      <c r="G47" s="1020" t="n"/>
    </row>
  </sheetData>
  <mergeCells count="2">
    <mergeCell ref="A2:A3"/>
    <mergeCell ref="B6:C6"/>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41.xml><?xml version="1.0" encoding="utf-8"?>
<worksheet xmlns="http://schemas.openxmlformats.org/spreadsheetml/2006/main">
  <sheetPr codeName="Sheet28">
    <tabColor rgb="FF7030A0"/>
    <outlinePr summaryBelow="1" summaryRight="1"/>
    <pageSetUpPr fitToPage="1"/>
  </sheetPr>
  <dimension ref="A2:N32"/>
  <sheetViews>
    <sheetView showGridLines="0" view="pageLayout" zoomScale="107" zoomScaleNormal="100" zoomScalePageLayoutView="107" workbookViewId="0">
      <selection activeCell="H10" sqref="H10"/>
    </sheetView>
  </sheetViews>
  <sheetFormatPr baseColWidth="10" defaultColWidth="9.1640625" defaultRowHeight="15"/>
  <cols>
    <col width="24.5" customWidth="1" style="858" min="1" max="1"/>
    <col width="10.6640625" customWidth="1" style="858" min="2" max="13"/>
    <col width="12.5" customWidth="1" style="858" min="14" max="14"/>
  </cols>
  <sheetData>
    <row r="1" ht="41.25" customHeight="1" s="858"/>
    <row r="2" ht="15" customFormat="1" customHeight="1" s="861">
      <c r="A2" s="862" t="inlineStr">
        <is>
          <t>ASO Reconcilliation</t>
        </is>
      </c>
      <c r="J2" s="14" t="n"/>
      <c r="K2" s="14" t="n"/>
      <c r="L2" s="14" t="n"/>
    </row>
    <row r="3" ht="15" customFormat="1" customHeight="1" s="861">
      <c r="J3" s="14" t="n"/>
      <c r="K3" s="14" t="n"/>
      <c r="L3" s="14" t="n"/>
    </row>
    <row r="4" ht="15" customFormat="1" customHeight="1" s="861">
      <c r="A4" s="571" t="n"/>
      <c r="B4" s="571" t="n"/>
      <c r="C4" s="571" t="n"/>
      <c r="D4" s="571" t="n"/>
      <c r="E4" s="571" t="n"/>
      <c r="F4" s="571" t="n"/>
      <c r="G4" s="571" t="n"/>
    </row>
    <row r="5" ht="15" customFormat="1" customHeight="1" s="861">
      <c r="A5" s="348" t="inlineStr">
        <is>
          <t>Details</t>
        </is>
      </c>
      <c r="B5" s="949" t="inlineStr">
        <is>
          <t>MM/YY</t>
        </is>
      </c>
      <c r="C5" s="949" t="inlineStr">
        <is>
          <t>MM/YY</t>
        </is>
      </c>
      <c r="D5" s="949" t="inlineStr">
        <is>
          <t>MM/YY</t>
        </is>
      </c>
      <c r="E5" s="949" t="inlineStr">
        <is>
          <t>MM/YY</t>
        </is>
      </c>
      <c r="F5" s="949" t="inlineStr">
        <is>
          <t>MM/YY</t>
        </is>
      </c>
      <c r="G5" s="949" t="inlineStr">
        <is>
          <t>MM/YY</t>
        </is>
      </c>
      <c r="H5" s="949" t="inlineStr">
        <is>
          <t>MM/YY</t>
        </is>
      </c>
      <c r="I5" s="949" t="inlineStr">
        <is>
          <t>MM/YY</t>
        </is>
      </c>
      <c r="J5" s="949" t="inlineStr">
        <is>
          <t>MM/YY</t>
        </is>
      </c>
      <c r="K5" s="949" t="inlineStr">
        <is>
          <t>MM/YY</t>
        </is>
      </c>
      <c r="L5" s="949" t="inlineStr">
        <is>
          <t>MM/YY</t>
        </is>
      </c>
      <c r="M5" s="949" t="inlineStr">
        <is>
          <t>MM/YY</t>
        </is>
      </c>
      <c r="N5" s="932" t="inlineStr">
        <is>
          <t>TOTAL</t>
        </is>
      </c>
    </row>
    <row r="6" ht="15" customFormat="1" customHeight="1" s="861">
      <c r="A6" s="349" t="inlineStr">
        <is>
          <t>Opening Balance</t>
        </is>
      </c>
      <c r="B6" s="1258" t="n">
        <v>0</v>
      </c>
      <c r="C6" s="1258">
        <f>B32</f>
        <v/>
      </c>
      <c r="D6" s="1258">
        <f>C32</f>
        <v/>
      </c>
      <c r="E6" s="1258">
        <f>D32</f>
        <v/>
      </c>
      <c r="F6" s="1258">
        <f>E32</f>
        <v/>
      </c>
      <c r="G6" s="1258">
        <f>F32</f>
        <v/>
      </c>
      <c r="H6" s="1258">
        <f>G32</f>
        <v/>
      </c>
      <c r="I6" s="1258">
        <f>H32</f>
        <v/>
      </c>
      <c r="J6" s="1258">
        <f>I32</f>
        <v/>
      </c>
      <c r="K6" s="1258">
        <f>J32</f>
        <v/>
      </c>
      <c r="L6" s="1258">
        <f>K32</f>
        <v/>
      </c>
      <c r="M6" s="1258">
        <f>L32</f>
        <v/>
      </c>
      <c r="N6" s="1263">
        <f>B6</f>
        <v/>
      </c>
    </row>
    <row r="7" ht="15" customFormat="1" customHeight="1" s="861">
      <c r="A7" s="349" t="inlineStr">
        <is>
          <t>Deposits</t>
        </is>
      </c>
      <c r="B7" s="1258" t="n">
        <v>0</v>
      </c>
      <c r="C7" s="1258" t="n">
        <v>0</v>
      </c>
      <c r="D7" s="1258" t="n">
        <v>0</v>
      </c>
      <c r="E7" s="1258" t="n">
        <v>0</v>
      </c>
      <c r="F7" s="1258" t="n">
        <v>0</v>
      </c>
      <c r="G7" s="1258" t="n">
        <v>0</v>
      </c>
      <c r="H7" s="1258" t="n">
        <v>0</v>
      </c>
      <c r="I7" s="1258" t="n">
        <v>0</v>
      </c>
      <c r="J7" s="1258" t="n">
        <v>0</v>
      </c>
      <c r="K7" s="1258" t="n">
        <v>0</v>
      </c>
      <c r="L7" s="1258" t="n">
        <v>0</v>
      </c>
      <c r="M7" s="1258" t="n">
        <v>0</v>
      </c>
      <c r="N7" s="1263">
        <f>SUM(B7:M7)</f>
        <v/>
      </c>
    </row>
    <row r="8" ht="15" customFormat="1" customHeight="1" s="861">
      <c r="A8" s="295" t="inlineStr">
        <is>
          <t>Subtotal</t>
        </is>
      </c>
      <c r="B8" s="1263">
        <f>SUM(B6:B7)</f>
        <v/>
      </c>
      <c r="C8" s="1263">
        <f>SUM(C6:C7)</f>
        <v/>
      </c>
      <c r="D8" s="1263">
        <f>SUM(D6:D7)</f>
        <v/>
      </c>
      <c r="E8" s="1263">
        <f>SUM(E6:E7)</f>
        <v/>
      </c>
      <c r="F8" s="1263">
        <f>SUM(F6:F7)</f>
        <v/>
      </c>
      <c r="G8" s="1263">
        <f>SUM(G6:G7)</f>
        <v/>
      </c>
      <c r="H8" s="1263">
        <f>SUM(H6:H7)</f>
        <v/>
      </c>
      <c r="I8" s="1263">
        <f>SUM(I6:I7)</f>
        <v/>
      </c>
      <c r="J8" s="1263">
        <f>SUM(J6:J7)</f>
        <v/>
      </c>
      <c r="K8" s="1263">
        <f>SUM(K6:K7)</f>
        <v/>
      </c>
      <c r="L8" s="1263">
        <f>SUM(L6:L7)</f>
        <v/>
      </c>
      <c r="M8" s="1263">
        <f>SUM(M6:M7)</f>
        <v/>
      </c>
      <c r="N8" s="1263">
        <f>SUM(N6:N7)</f>
        <v/>
      </c>
    </row>
    <row r="9" ht="15" customFormat="1" customHeight="1" s="861">
      <c r="A9" s="1047" t="n"/>
      <c r="B9" s="887" t="n"/>
      <c r="C9" s="887" t="n"/>
      <c r="D9" s="887" t="n"/>
      <c r="E9" s="887" t="n"/>
      <c r="F9" s="887" t="n"/>
      <c r="G9" s="887" t="n"/>
      <c r="H9" s="887" t="n"/>
      <c r="I9" s="887" t="n"/>
      <c r="J9" s="887" t="n"/>
      <c r="K9" s="887" t="n"/>
      <c r="L9" s="887" t="n"/>
      <c r="M9" s="887" t="n"/>
      <c r="N9" s="888" t="n"/>
    </row>
    <row r="10" ht="15" customFormat="1" customHeight="1" s="861">
      <c r="A10" s="348" t="inlineStr">
        <is>
          <t>Claims</t>
        </is>
      </c>
      <c r="B10" s="1264" t="n"/>
      <c r="C10" s="1264" t="n"/>
      <c r="D10" s="1264" t="n"/>
      <c r="E10" s="1264" t="n"/>
      <c r="F10" s="1264" t="n"/>
      <c r="G10" s="1264" t="n"/>
      <c r="H10" s="1264" t="n"/>
      <c r="I10" s="1264" t="n"/>
      <c r="J10" s="1264" t="n"/>
      <c r="K10" s="1264" t="n"/>
      <c r="L10" s="1264" t="n"/>
      <c r="M10" s="1264" t="n"/>
      <c r="N10" s="1265" t="n"/>
    </row>
    <row r="11" ht="15" customFormat="1" customHeight="1" s="861">
      <c r="A11" s="349" t="inlineStr">
        <is>
          <t>Health</t>
        </is>
      </c>
      <c r="B11" s="1258" t="n">
        <v>0</v>
      </c>
      <c r="C11" s="1258" t="n">
        <v>0</v>
      </c>
      <c r="D11" s="1258" t="n">
        <v>0</v>
      </c>
      <c r="E11" s="1258" t="n">
        <v>0</v>
      </c>
      <c r="F11" s="1258" t="n">
        <v>0</v>
      </c>
      <c r="G11" s="1258" t="n">
        <v>0</v>
      </c>
      <c r="H11" s="1258" t="n">
        <v>0</v>
      </c>
      <c r="I11" s="1258" t="n">
        <v>0</v>
      </c>
      <c r="J11" s="1258" t="n">
        <v>0</v>
      </c>
      <c r="K11" s="1258" t="n">
        <v>0</v>
      </c>
      <c r="L11" s="1258" t="n">
        <v>0</v>
      </c>
      <c r="M11" s="1258" t="n">
        <v>0</v>
      </c>
      <c r="N11" s="1263">
        <f>SUM(B11:M11)</f>
        <v/>
      </c>
    </row>
    <row r="12" ht="15" customFormat="1" customHeight="1" s="861">
      <c r="A12" s="349" t="inlineStr">
        <is>
          <t>Dental</t>
        </is>
      </c>
      <c r="B12" s="1258" t="n">
        <v>0</v>
      </c>
      <c r="C12" s="1258" t="n">
        <v>0</v>
      </c>
      <c r="D12" s="1258" t="n">
        <v>0</v>
      </c>
      <c r="E12" s="1258" t="n">
        <v>0</v>
      </c>
      <c r="F12" s="1258" t="n">
        <v>0</v>
      </c>
      <c r="G12" s="1258" t="n">
        <v>0</v>
      </c>
      <c r="H12" s="1258" t="n">
        <v>0</v>
      </c>
      <c r="I12" s="1258" t="n">
        <v>0</v>
      </c>
      <c r="J12" s="1258" t="n">
        <v>0</v>
      </c>
      <c r="K12" s="1258" t="n">
        <v>0</v>
      </c>
      <c r="L12" s="1258" t="n">
        <v>0</v>
      </c>
      <c r="M12" s="1258" t="n">
        <v>0</v>
      </c>
      <c r="N12" s="1263">
        <f>SUM(B12:M12)</f>
        <v/>
      </c>
    </row>
    <row r="13" ht="15" customFormat="1" customHeight="1" s="861">
      <c r="A13" s="349" t="inlineStr">
        <is>
          <t>Stop Loss Credit</t>
        </is>
      </c>
      <c r="B13" s="1258" t="n">
        <v>0</v>
      </c>
      <c r="C13" s="1258" t="n">
        <v>0</v>
      </c>
      <c r="D13" s="1258" t="n">
        <v>0</v>
      </c>
      <c r="E13" s="1258" t="n">
        <v>0</v>
      </c>
      <c r="F13" s="1258" t="n">
        <v>0</v>
      </c>
      <c r="G13" s="1258" t="n">
        <v>0</v>
      </c>
      <c r="H13" s="1258" t="n">
        <v>0</v>
      </c>
      <c r="I13" s="1258" t="n">
        <v>0</v>
      </c>
      <c r="J13" s="1258" t="n">
        <v>0</v>
      </c>
      <c r="K13" s="1258" t="n">
        <v>0</v>
      </c>
      <c r="L13" s="1258" t="n">
        <v>0</v>
      </c>
      <c r="M13" s="1258" t="n">
        <v>0</v>
      </c>
      <c r="N13" s="1263">
        <f>SUM(B13:M13)</f>
        <v/>
      </c>
    </row>
    <row r="14" ht="15" customFormat="1" customHeight="1" s="861">
      <c r="A14" s="295" t="inlineStr">
        <is>
          <t>Total Claims</t>
        </is>
      </c>
      <c r="B14" s="1263">
        <f>SUM(B11:B13)</f>
        <v/>
      </c>
      <c r="C14" s="1263">
        <f>SUM(C11:C13)</f>
        <v/>
      </c>
      <c r="D14" s="1263">
        <f>SUM(D11:D13)</f>
        <v/>
      </c>
      <c r="E14" s="1263">
        <f>SUM(E11:E13)</f>
        <v/>
      </c>
      <c r="F14" s="1263">
        <f>SUM(F11:F13)</f>
        <v/>
      </c>
      <c r="G14" s="1263">
        <f>SUM(G11:G13)</f>
        <v/>
      </c>
      <c r="H14" s="1263">
        <f>SUM(H11:H13)</f>
        <v/>
      </c>
      <c r="I14" s="1263">
        <f>SUM(I11:I13)</f>
        <v/>
      </c>
      <c r="J14" s="1263">
        <f>SUM(J11:J13)</f>
        <v/>
      </c>
      <c r="K14" s="1263">
        <f>SUM(K11:K13)</f>
        <v/>
      </c>
      <c r="L14" s="1263">
        <f>SUM(L11:L13)</f>
        <v/>
      </c>
      <c r="M14" s="1263">
        <f>SUM(M11:M13)</f>
        <v/>
      </c>
      <c r="N14" s="1263">
        <f>SUM(N11:N13)</f>
        <v/>
      </c>
    </row>
    <row r="15" ht="15" customFormat="1" customHeight="1" s="861">
      <c r="A15" s="1047" t="n"/>
      <c r="B15" s="887" t="n"/>
      <c r="C15" s="887" t="n"/>
      <c r="D15" s="887" t="n"/>
      <c r="E15" s="887" t="n"/>
      <c r="F15" s="887" t="n"/>
      <c r="G15" s="887" t="n"/>
      <c r="H15" s="887" t="n"/>
      <c r="I15" s="887" t="n"/>
      <c r="J15" s="887" t="n"/>
      <c r="K15" s="887" t="n"/>
      <c r="L15" s="887" t="n"/>
      <c r="M15" s="887" t="n"/>
      <c r="N15" s="888" t="n"/>
    </row>
    <row r="16" ht="15" customFormat="1" customHeight="1" s="861">
      <c r="A16" s="295" t="inlineStr">
        <is>
          <t>Stop Loss Premium</t>
        </is>
      </c>
      <c r="B16" s="1263" t="n">
        <v>0</v>
      </c>
      <c r="C16" s="1263" t="n">
        <v>0</v>
      </c>
      <c r="D16" s="1263" t="n">
        <v>0</v>
      </c>
      <c r="E16" s="1263" t="n">
        <v>0</v>
      </c>
      <c r="F16" s="1263" t="n">
        <v>0</v>
      </c>
      <c r="G16" s="1263" t="n">
        <v>0</v>
      </c>
      <c r="H16" s="1263" t="n">
        <v>0</v>
      </c>
      <c r="I16" s="1263" t="n">
        <v>0</v>
      </c>
      <c r="J16" s="1263" t="n">
        <v>0</v>
      </c>
      <c r="K16" s="1263" t="n">
        <v>0</v>
      </c>
      <c r="L16" s="1263" t="n">
        <v>0</v>
      </c>
      <c r="M16" s="1263" t="n">
        <v>0</v>
      </c>
      <c r="N16" s="1263">
        <f>SUM(B16:M16)</f>
        <v/>
      </c>
    </row>
    <row r="17" ht="15" customFormat="1" customHeight="1" s="861">
      <c r="A17" s="1047" t="n"/>
      <c r="B17" s="887" t="n"/>
      <c r="C17" s="887" t="n"/>
      <c r="D17" s="887" t="n"/>
      <c r="E17" s="887" t="n"/>
      <c r="F17" s="887" t="n"/>
      <c r="G17" s="887" t="n"/>
      <c r="H17" s="887" t="n"/>
      <c r="I17" s="887" t="n"/>
      <c r="J17" s="887" t="n"/>
      <c r="K17" s="887" t="n"/>
      <c r="L17" s="887" t="n"/>
      <c r="M17" s="887" t="n"/>
      <c r="N17" s="888" t="n"/>
    </row>
    <row r="18" ht="15" customFormat="1" customHeight="1" s="861">
      <c r="A18" s="348" t="inlineStr">
        <is>
          <t>Expenses</t>
        </is>
      </c>
      <c r="B18" s="1266" t="n"/>
      <c r="C18" s="1266" t="n"/>
      <c r="D18" s="1266" t="n"/>
      <c r="E18" s="1266" t="n"/>
      <c r="F18" s="1266" t="n"/>
      <c r="G18" s="1266" t="n"/>
      <c r="H18" s="1266" t="n"/>
      <c r="I18" s="1266" t="n"/>
      <c r="J18" s="1266" t="n"/>
      <c r="K18" s="1266" t="n"/>
      <c r="L18" s="1266" t="n"/>
      <c r="M18" s="1266" t="n"/>
      <c r="N18" s="1267" t="n"/>
    </row>
    <row r="19" ht="15" customFormat="1" customHeight="1" s="861">
      <c r="A19" s="349" t="inlineStr">
        <is>
          <t>Claims Handling</t>
        </is>
      </c>
      <c r="B19" s="1258" t="n">
        <v>0</v>
      </c>
      <c r="C19" s="1258" t="n">
        <v>0</v>
      </c>
      <c r="D19" s="1258" t="n">
        <v>0</v>
      </c>
      <c r="E19" s="1258" t="n">
        <v>0</v>
      </c>
      <c r="F19" s="1258" t="n">
        <v>0</v>
      </c>
      <c r="G19" s="1258" t="n">
        <v>0</v>
      </c>
      <c r="H19" s="1258" t="n">
        <v>0</v>
      </c>
      <c r="I19" s="1258" t="n">
        <v>0</v>
      </c>
      <c r="J19" s="1258" t="n">
        <v>0</v>
      </c>
      <c r="K19" s="1258" t="n">
        <v>0</v>
      </c>
      <c r="L19" s="1258" t="n">
        <v>0</v>
      </c>
      <c r="M19" s="1258" t="n">
        <v>0</v>
      </c>
      <c r="N19" s="1263">
        <f>SUM(B19:M19)</f>
        <v/>
      </c>
    </row>
    <row r="20" ht="15" customFormat="1" customHeight="1" s="861">
      <c r="A20" s="349" t="inlineStr">
        <is>
          <t>General Admin</t>
        </is>
      </c>
      <c r="B20" s="1258" t="n">
        <v>0</v>
      </c>
      <c r="C20" s="1258" t="n">
        <v>0</v>
      </c>
      <c r="D20" s="1258" t="n">
        <v>0</v>
      </c>
      <c r="E20" s="1258" t="n">
        <v>0</v>
      </c>
      <c r="F20" s="1258" t="n">
        <v>0</v>
      </c>
      <c r="G20" s="1258" t="n">
        <v>0</v>
      </c>
      <c r="H20" s="1258" t="n">
        <v>0</v>
      </c>
      <c r="I20" s="1258" t="n">
        <v>0</v>
      </c>
      <c r="J20" s="1258" t="n">
        <v>0</v>
      </c>
      <c r="K20" s="1258" t="n">
        <v>0</v>
      </c>
      <c r="L20" s="1258" t="n">
        <v>0</v>
      </c>
      <c r="M20" s="1258" t="n">
        <v>0</v>
      </c>
      <c r="N20" s="1263">
        <f>SUM(B20:M20)</f>
        <v/>
      </c>
    </row>
    <row r="21" ht="15" customFormat="1" customHeight="1" s="861">
      <c r="A21" s="349" t="inlineStr">
        <is>
          <t>Profit Charge</t>
        </is>
      </c>
      <c r="B21" s="1258" t="n">
        <v>0</v>
      </c>
      <c r="C21" s="1258" t="n">
        <v>0</v>
      </c>
      <c r="D21" s="1258" t="n">
        <v>0</v>
      </c>
      <c r="E21" s="1258" t="n">
        <v>0</v>
      </c>
      <c r="F21" s="1258" t="n">
        <v>0</v>
      </c>
      <c r="G21" s="1258" t="n">
        <v>0</v>
      </c>
      <c r="H21" s="1258" t="n">
        <v>0</v>
      </c>
      <c r="I21" s="1258" t="n">
        <v>0</v>
      </c>
      <c r="J21" s="1258" t="n">
        <v>0</v>
      </c>
      <c r="K21" s="1258" t="n">
        <v>0</v>
      </c>
      <c r="L21" s="1258" t="n">
        <v>0</v>
      </c>
      <c r="M21" s="1258" t="n">
        <v>0</v>
      </c>
      <c r="N21" s="1263">
        <f>SUM(B21:M21)</f>
        <v/>
      </c>
    </row>
    <row r="22" ht="15" customFormat="1" customHeight="1" s="861">
      <c r="A22" s="295" t="inlineStr">
        <is>
          <t>Total Expenses</t>
        </is>
      </c>
      <c r="B22" s="1263">
        <f>SUM(B19:B21)</f>
        <v/>
      </c>
      <c r="C22" s="1263">
        <f>SUM(C19:C21)</f>
        <v/>
      </c>
      <c r="D22" s="1263">
        <f>SUM(D19:D21)</f>
        <v/>
      </c>
      <c r="E22" s="1263">
        <f>SUM(E19:E21)</f>
        <v/>
      </c>
      <c r="F22" s="1263">
        <f>SUM(F19:F21)</f>
        <v/>
      </c>
      <c r="G22" s="1263">
        <f>SUM(G19:G21)</f>
        <v/>
      </c>
      <c r="H22" s="1263">
        <f>SUM(H19:H21)</f>
        <v/>
      </c>
      <c r="I22" s="1263">
        <f>SUM(I19:I21)</f>
        <v/>
      </c>
      <c r="J22" s="1263">
        <f>SUM(J19:J21)</f>
        <v/>
      </c>
      <c r="K22" s="1263">
        <f>SUM(K19:K21)</f>
        <v/>
      </c>
      <c r="L22" s="1263">
        <f>SUM(L19:L21)</f>
        <v/>
      </c>
      <c r="M22" s="1263">
        <f>SUM(M19:M21)</f>
        <v/>
      </c>
      <c r="N22" s="1263">
        <f>SUM(N19:N21)</f>
        <v/>
      </c>
    </row>
    <row r="23" ht="15" customFormat="1" customHeight="1" s="861">
      <c r="A23" s="1046" t="n"/>
      <c r="B23" s="887" t="n"/>
      <c r="C23" s="887" t="n"/>
      <c r="D23" s="887" t="n"/>
      <c r="E23" s="887" t="n"/>
      <c r="F23" s="887" t="n"/>
      <c r="G23" s="887" t="n"/>
      <c r="H23" s="887" t="n"/>
      <c r="I23" s="887" t="n"/>
      <c r="J23" s="887" t="n"/>
      <c r="K23" s="887" t="n"/>
      <c r="L23" s="887" t="n"/>
      <c r="M23" s="887" t="n"/>
      <c r="N23" s="888" t="n"/>
    </row>
    <row r="24" ht="15" customFormat="1" customHeight="1" s="861">
      <c r="A24" s="349" t="inlineStr">
        <is>
          <t>Commissions</t>
        </is>
      </c>
      <c r="B24" s="1258" t="n">
        <v>0</v>
      </c>
      <c r="C24" s="1258" t="n">
        <v>0</v>
      </c>
      <c r="D24" s="1258" t="n">
        <v>0</v>
      </c>
      <c r="E24" s="1258" t="n">
        <v>0</v>
      </c>
      <c r="F24" s="1258" t="n">
        <v>0</v>
      </c>
      <c r="G24" s="1258" t="n">
        <v>0</v>
      </c>
      <c r="H24" s="1258" t="n">
        <v>0</v>
      </c>
      <c r="I24" s="1258" t="n">
        <v>0</v>
      </c>
      <c r="J24" s="1258" t="n">
        <v>0</v>
      </c>
      <c r="K24" s="1258" t="n">
        <v>0</v>
      </c>
      <c r="L24" s="1258" t="n">
        <v>0</v>
      </c>
      <c r="M24" s="1258" t="n">
        <v>0</v>
      </c>
      <c r="N24" s="1263">
        <f>SUM(B24:M24)</f>
        <v/>
      </c>
    </row>
    <row r="25" ht="15" customFormat="1" customHeight="1" s="861">
      <c r="A25" s="1045" t="n"/>
      <c r="B25" s="887" t="n"/>
      <c r="C25" s="887" t="n"/>
      <c r="D25" s="887" t="n"/>
      <c r="E25" s="887" t="n"/>
      <c r="F25" s="887" t="n"/>
      <c r="G25" s="887" t="n"/>
      <c r="H25" s="887" t="n"/>
      <c r="I25" s="887" t="n"/>
      <c r="J25" s="887" t="n"/>
      <c r="K25" s="887" t="n"/>
      <c r="L25" s="887" t="n"/>
      <c r="M25" s="887" t="n"/>
      <c r="N25" s="888" t="n"/>
    </row>
    <row r="26" ht="15" customFormat="1" customHeight="1" s="861">
      <c r="A26" s="349" t="inlineStr">
        <is>
          <t>Taxes</t>
        </is>
      </c>
      <c r="B26" s="1258" t="n">
        <v>0</v>
      </c>
      <c r="C26" s="1258" t="n">
        <v>0</v>
      </c>
      <c r="D26" s="1258" t="n">
        <v>0</v>
      </c>
      <c r="E26" s="1258" t="n">
        <v>0</v>
      </c>
      <c r="F26" s="1258" t="n">
        <v>0</v>
      </c>
      <c r="G26" s="1258" t="n">
        <v>0</v>
      </c>
      <c r="H26" s="1258" t="n">
        <v>0</v>
      </c>
      <c r="I26" s="1258" t="n">
        <v>0</v>
      </c>
      <c r="J26" s="1258" t="n">
        <v>0</v>
      </c>
      <c r="K26" s="1258" t="n">
        <v>0</v>
      </c>
      <c r="L26" s="1258" t="n">
        <v>0</v>
      </c>
      <c r="M26" s="1258" t="n">
        <v>0</v>
      </c>
      <c r="N26" s="1263">
        <f>SUM(B26:M26)</f>
        <v/>
      </c>
    </row>
    <row r="27" ht="15" customFormat="1" customHeight="1" s="861">
      <c r="A27" s="1045" t="n"/>
      <c r="B27" s="887" t="n"/>
      <c r="C27" s="887" t="n"/>
      <c r="D27" s="887" t="n"/>
      <c r="E27" s="887" t="n"/>
      <c r="F27" s="887" t="n"/>
      <c r="G27" s="887" t="n"/>
      <c r="H27" s="887" t="n"/>
      <c r="I27" s="887" t="n"/>
      <c r="J27" s="887" t="n"/>
      <c r="K27" s="887" t="n"/>
      <c r="L27" s="887" t="n"/>
      <c r="M27" s="887" t="n"/>
      <c r="N27" s="888" t="n"/>
    </row>
    <row r="28" ht="15" customFormat="1" customHeight="1" s="861">
      <c r="A28" s="349" t="inlineStr">
        <is>
          <t>Interest</t>
        </is>
      </c>
      <c r="B28" s="1258" t="n">
        <v>0</v>
      </c>
      <c r="C28" s="1258" t="n">
        <v>0</v>
      </c>
      <c r="D28" s="1258" t="n">
        <v>0</v>
      </c>
      <c r="E28" s="1258" t="n">
        <v>0</v>
      </c>
      <c r="F28" s="1258" t="n">
        <v>0</v>
      </c>
      <c r="G28" s="1258" t="n">
        <v>0</v>
      </c>
      <c r="H28" s="1258" t="n">
        <v>0</v>
      </c>
      <c r="I28" s="1258" t="n">
        <v>0</v>
      </c>
      <c r="J28" s="1258" t="n">
        <v>0</v>
      </c>
      <c r="K28" s="1258" t="n">
        <v>0</v>
      </c>
      <c r="L28" s="1258" t="n">
        <v>0</v>
      </c>
      <c r="M28" s="1258" t="n">
        <v>0</v>
      </c>
      <c r="N28" s="1263">
        <f>SUM(B28:M28)</f>
        <v/>
      </c>
    </row>
    <row r="29" ht="15" customFormat="1" customHeight="1" s="861">
      <c r="A29" s="1046" t="n"/>
      <c r="B29" s="887" t="n"/>
      <c r="C29" s="887" t="n"/>
      <c r="D29" s="887" t="n"/>
      <c r="E29" s="887" t="n"/>
      <c r="F29" s="887" t="n"/>
      <c r="G29" s="887" t="n"/>
      <c r="H29" s="887" t="n"/>
      <c r="I29" s="887" t="n"/>
      <c r="J29" s="887" t="n"/>
      <c r="K29" s="887" t="n"/>
      <c r="L29" s="887" t="n"/>
      <c r="M29" s="887" t="n"/>
      <c r="N29" s="888" t="n"/>
    </row>
    <row r="30" ht="15" customFormat="1" customHeight="1" s="861">
      <c r="A30" s="295" t="inlineStr">
        <is>
          <t>Total Charges</t>
        </is>
      </c>
      <c r="B30" s="1263">
        <f>B14+B16+B22+B24+B26+B28</f>
        <v/>
      </c>
      <c r="C30" s="1263">
        <f>C14+C16+C22+C24+C26+C28</f>
        <v/>
      </c>
      <c r="D30" s="1263">
        <f>D14+D16+D22+D24+D26+D28</f>
        <v/>
      </c>
      <c r="E30" s="1263">
        <f>E14+E16+E22+E24+E26+E28</f>
        <v/>
      </c>
      <c r="F30" s="1263">
        <f>F14+F16+F22+F24+F26+F28</f>
        <v/>
      </c>
      <c r="G30" s="1263">
        <f>G14+G16+G22+G24+G26+G28</f>
        <v/>
      </c>
      <c r="H30" s="1263">
        <f>H14+H16+H22+H24+H26+H28</f>
        <v/>
      </c>
      <c r="I30" s="1263">
        <f>I14+I16+I22+I24+I26+I28</f>
        <v/>
      </c>
      <c r="J30" s="1263">
        <f>J14+J16+J22+J24+J26+J28</f>
        <v/>
      </c>
      <c r="K30" s="1263">
        <f>K14+K16+K22+K24+K26+K28</f>
        <v/>
      </c>
      <c r="L30" s="1263">
        <f>L14+L16+L22+L24+L26+L28</f>
        <v/>
      </c>
      <c r="M30" s="1263">
        <f>M14+M16+M22+M24+M26+M28</f>
        <v/>
      </c>
      <c r="N30" s="1263">
        <f>N14+N16+N22+N24+N26+N28</f>
        <v/>
      </c>
    </row>
    <row r="31" ht="15" customFormat="1" customHeight="1" s="861">
      <c r="A31" s="1047" t="n"/>
      <c r="B31" s="887" t="n"/>
      <c r="C31" s="887" t="n"/>
      <c r="D31" s="887" t="n"/>
      <c r="E31" s="887" t="n"/>
      <c r="F31" s="887" t="n"/>
      <c r="G31" s="887" t="n"/>
      <c r="H31" s="887" t="n"/>
      <c r="I31" s="887" t="n"/>
      <c r="J31" s="887" t="n"/>
      <c r="K31" s="887" t="n"/>
      <c r="L31" s="887" t="n"/>
      <c r="M31" s="887" t="n"/>
      <c r="N31" s="888" t="n"/>
    </row>
    <row r="32" ht="15" customFormat="1" customHeight="1" s="861">
      <c r="A32" s="348" t="inlineStr">
        <is>
          <t>Closing Balance</t>
        </is>
      </c>
      <c r="B32" s="1268">
        <f>B8-B30</f>
        <v/>
      </c>
      <c r="C32" s="1268">
        <f>C8-C30</f>
        <v/>
      </c>
      <c r="D32" s="1268">
        <f>D8-D30</f>
        <v/>
      </c>
      <c r="E32" s="1268">
        <f>E8-E30</f>
        <v/>
      </c>
      <c r="F32" s="1268">
        <f>F8-F30</f>
        <v/>
      </c>
      <c r="G32" s="1268">
        <f>G8-G30</f>
        <v/>
      </c>
      <c r="H32" s="1268">
        <f>H8-H30</f>
        <v/>
      </c>
      <c r="I32" s="1268">
        <f>I8-I30</f>
        <v/>
      </c>
      <c r="J32" s="1268">
        <f>J8-J30</f>
        <v/>
      </c>
      <c r="K32" s="1268">
        <f>K8-K30</f>
        <v/>
      </c>
      <c r="L32" s="1268">
        <f>L8-L30</f>
        <v/>
      </c>
      <c r="M32" s="1268">
        <f>M8-M30</f>
        <v/>
      </c>
      <c r="N32" s="1269">
        <f>N8-N30</f>
        <v/>
      </c>
    </row>
  </sheetData>
  <mergeCells count="9">
    <mergeCell ref="A27:N27"/>
    <mergeCell ref="A29:N29"/>
    <mergeCell ref="A31:N31"/>
    <mergeCell ref="A2:I3"/>
    <mergeCell ref="A9:N9"/>
    <mergeCell ref="A15:N15"/>
    <mergeCell ref="A17:N17"/>
    <mergeCell ref="A23:N23"/>
    <mergeCell ref="A25:N25"/>
  </mergeCells>
  <pageMargins left="0.405092592592593" right="0.474537037037037" top="0.551181102362205" bottom="0.94488188976378" header="0.31496062992126" footer="0.31496062992126"/>
  <pageSetup orientation="landscape" scale="77" fitToHeight="0"/>
  <headerFooter scaleWithDoc="0">
    <oddHeader>&amp;C&amp;G</oddHeader>
    <oddFooter>&amp;C&amp;G&amp;R&amp;P</oddFooter>
    <evenHeader/>
    <evenFooter/>
    <firstHeader/>
    <firstFooter/>
  </headerFooter>
</worksheet>
</file>

<file path=xl/worksheets/sheet42.xml><?xml version="1.0" encoding="utf-8"?>
<worksheet xmlns="http://schemas.openxmlformats.org/spreadsheetml/2006/main">
  <sheetPr codeName="Sheet65">
    <tabColor rgb="FF7030A0"/>
    <outlinePr summaryBelow="1" summaryRight="1"/>
    <pageSetUpPr fitToPage="1"/>
  </sheetPr>
  <dimension ref="A2:H68"/>
  <sheetViews>
    <sheetView showGridLines="0" view="pageLayout" zoomScaleNormal="100" workbookViewId="0">
      <selection activeCell="H10" sqref="H10"/>
    </sheetView>
  </sheetViews>
  <sheetFormatPr baseColWidth="10" defaultColWidth="9.1640625" defaultRowHeight="15"/>
  <cols>
    <col width="36.83203125" customWidth="1" style="858" min="1" max="1"/>
    <col width="16.5" customWidth="1" style="858" min="2" max="2"/>
    <col width="16.33203125" customWidth="1" style="858" min="4" max="6"/>
    <col width="6.33203125" customWidth="1" style="858" min="7" max="7"/>
  </cols>
  <sheetData>
    <row r="1" ht="33" customHeight="1" s="858"/>
    <row r="2" ht="15" customFormat="1" customHeight="1" s="861">
      <c r="A2" s="862" t="inlineStr">
        <is>
          <t>Retention Reconciliation - Year End/Estimated Financial</t>
        </is>
      </c>
    </row>
    <row r="3" ht="8.25" customFormat="1" customHeight="1" s="861"/>
    <row r="4" ht="15" customFormat="1" customHeight="1" s="861">
      <c r="A4" s="284" t="inlineStr">
        <is>
          <t>Refund Billed Premium</t>
        </is>
      </c>
      <c r="B4" s="284" t="n"/>
      <c r="C4" s="432" t="n"/>
      <c r="D4" s="432" t="n"/>
      <c r="E4" s="389" t="n"/>
      <c r="F4" s="389" t="n"/>
      <c r="G4" s="389" t="n"/>
    </row>
    <row r="5" ht="15" customFormat="1" customHeight="1" s="861">
      <c r="A5" s="416" t="inlineStr">
        <is>
          <t>Health Care</t>
        </is>
      </c>
      <c r="B5" s="860" t="n"/>
      <c r="C5" s="432" t="n"/>
      <c r="D5" s="1270" t="n">
        <v>0</v>
      </c>
      <c r="E5" s="391" t="n"/>
      <c r="F5" s="391" t="n"/>
      <c r="G5" s="391" t="n"/>
    </row>
    <row r="6" ht="15" customFormat="1" customHeight="1" s="861">
      <c r="A6" s="416" t="inlineStr">
        <is>
          <t>Drugs</t>
        </is>
      </c>
      <c r="B6" s="860" t="n"/>
      <c r="C6" s="432" t="n"/>
      <c r="D6" s="1270" t="n">
        <v>0</v>
      </c>
      <c r="E6" s="391" t="n"/>
      <c r="F6" s="391" t="n"/>
      <c r="G6" s="391" t="n"/>
    </row>
    <row r="7" ht="15" customFormat="1" customHeight="1" s="861">
      <c r="A7" s="416" t="inlineStr">
        <is>
          <t>Vision Care</t>
        </is>
      </c>
      <c r="B7" s="860" t="n"/>
      <c r="C7" s="432" t="n"/>
      <c r="D7" s="1270" t="n">
        <v>0</v>
      </c>
      <c r="E7" s="391" t="n"/>
      <c r="F7" s="391" t="n"/>
      <c r="G7" s="391" t="n"/>
    </row>
    <row r="8" ht="15" customFormat="1" customHeight="1" s="861">
      <c r="A8" s="416" t="inlineStr">
        <is>
          <t>Dental Care</t>
        </is>
      </c>
      <c r="B8" s="860" t="n"/>
      <c r="C8" s="432" t="n"/>
      <c r="D8" s="1270" t="n">
        <v>0</v>
      </c>
      <c r="E8" s="391" t="n"/>
      <c r="F8" s="391" t="n"/>
      <c r="G8" s="391" t="n"/>
    </row>
    <row r="9" ht="15" customFormat="1" customHeight="1" s="861">
      <c r="A9" s="416" t="inlineStr">
        <is>
          <t xml:space="preserve">Short Term Disability </t>
        </is>
      </c>
      <c r="B9" s="860" t="n"/>
      <c r="C9" s="432" t="n"/>
      <c r="D9" s="1270" t="n">
        <v>0</v>
      </c>
      <c r="E9" s="391" t="n"/>
      <c r="F9" s="391" t="n"/>
      <c r="G9" s="391" t="n"/>
    </row>
    <row r="10" ht="3.75" customFormat="1" customHeight="1" s="861">
      <c r="A10" s="392" t="n"/>
      <c r="B10" s="392" t="n"/>
      <c r="C10" s="389" t="n"/>
      <c r="D10" s="1271" t="n"/>
      <c r="E10" s="391" t="n"/>
      <c r="F10" s="393" t="n"/>
      <c r="G10" s="393" t="n"/>
    </row>
    <row r="11" ht="15" customFormat="1" customHeight="1" s="861">
      <c r="A11" s="437" t="inlineStr">
        <is>
          <t>TOTAL PREMIUM</t>
        </is>
      </c>
      <c r="B11" s="437" t="n"/>
      <c r="C11" s="439" t="n"/>
      <c r="D11" s="440" t="n"/>
      <c r="E11" s="439" t="n"/>
      <c r="F11" s="441">
        <f>SUM(D5:D9)</f>
        <v/>
      </c>
      <c r="G11" s="396" t="n"/>
    </row>
    <row r="12" ht="3.75" customFormat="1" customHeight="1" s="861">
      <c r="A12" s="405" t="n"/>
      <c r="B12" s="405" t="n"/>
      <c r="C12" s="389" t="n"/>
      <c r="D12" s="391" t="n"/>
      <c r="E12" s="389" t="n"/>
      <c r="F12" s="393" t="n"/>
      <c r="G12" s="393" t="n"/>
    </row>
    <row r="13" ht="15" customFormat="1" customHeight="1" s="861">
      <c r="A13" s="284" t="inlineStr">
        <is>
          <t>Claim Charges</t>
        </is>
      </c>
      <c r="B13" s="417" t="inlineStr">
        <is>
          <t>Paid Claims</t>
        </is>
      </c>
      <c r="C13" s="422" t="n"/>
      <c r="D13" s="422" t="n"/>
      <c r="E13" s="422" t="n"/>
      <c r="F13" s="417" t="inlineStr">
        <is>
          <t xml:space="preserve">Incurred Claims </t>
        </is>
      </c>
      <c r="G13" s="397" t="n"/>
    </row>
    <row r="14" ht="15" customFormat="1" customHeight="1" s="861">
      <c r="A14" s="860" t="n"/>
      <c r="B14" s="418" t="inlineStr">
        <is>
          <t>Health Care</t>
        </is>
      </c>
      <c r="C14" s="860" t="n"/>
      <c r="D14" s="1272" t="n">
        <v>0</v>
      </c>
      <c r="E14" s="422" t="n"/>
      <c r="F14" s="1270" t="n">
        <v>0</v>
      </c>
      <c r="G14" s="1273" t="n"/>
    </row>
    <row r="15" ht="15" customFormat="1" customHeight="1" s="861">
      <c r="A15" s="860" t="n"/>
      <c r="B15" s="418" t="inlineStr">
        <is>
          <t>Drugs</t>
        </is>
      </c>
      <c r="C15" s="860" t="n"/>
      <c r="D15" s="1272" t="n">
        <v>0</v>
      </c>
      <c r="E15" s="422" t="n"/>
      <c r="F15" s="1270" t="n">
        <v>0</v>
      </c>
      <c r="G15" s="1273" t="n"/>
    </row>
    <row r="16" ht="15" customFormat="1" customHeight="1" s="861">
      <c r="A16" s="860" t="n"/>
      <c r="B16" s="418" t="inlineStr">
        <is>
          <t>Vision Care</t>
        </is>
      </c>
      <c r="C16" s="860" t="n"/>
      <c r="D16" s="1272" t="n">
        <v>0</v>
      </c>
      <c r="E16" s="422" t="n"/>
      <c r="F16" s="1270" t="n">
        <v>0</v>
      </c>
      <c r="G16" s="1273" t="n"/>
    </row>
    <row r="17" ht="15" customFormat="1" customHeight="1" s="861">
      <c r="A17" s="860" t="n"/>
      <c r="B17" s="418" t="inlineStr">
        <is>
          <t>Dental Care</t>
        </is>
      </c>
      <c r="C17" s="860" t="n"/>
      <c r="D17" s="1272" t="n">
        <v>0</v>
      </c>
      <c r="E17" s="422" t="n"/>
      <c r="F17" s="1270" t="n">
        <v>0</v>
      </c>
      <c r="G17" s="1273" t="n"/>
    </row>
    <row r="18" ht="15" customFormat="1" customHeight="1" s="861" thickBot="1">
      <c r="A18" s="860" t="n"/>
      <c r="B18" s="418" t="inlineStr">
        <is>
          <t>STD</t>
        </is>
      </c>
      <c r="C18" s="860" t="n"/>
      <c r="D18" s="1272" t="n">
        <v>0</v>
      </c>
      <c r="E18" s="422" t="n"/>
      <c r="F18" s="1270" t="n">
        <v>0</v>
      </c>
      <c r="G18" s="1273" t="n"/>
    </row>
    <row r="19" ht="15" customFormat="1" customHeight="1" s="861" thickTop="1">
      <c r="A19" s="860" t="inlineStr">
        <is>
          <t>Total Claims</t>
        </is>
      </c>
      <c r="B19" s="860" t="n"/>
      <c r="C19" s="422" t="n"/>
      <c r="D19" s="1274">
        <f>SUM(D14:D18)</f>
        <v/>
      </c>
      <c r="E19" s="1272" t="n"/>
      <c r="F19" s="1275">
        <f>SUM(F14:F18)</f>
        <v/>
      </c>
      <c r="G19" s="1273" t="n"/>
    </row>
    <row r="20" ht="3.75" customFormat="1" customHeight="1" s="861">
      <c r="A20" s="860" t="n"/>
      <c r="B20" s="860" t="n"/>
      <c r="C20" s="422" t="n"/>
      <c r="D20" s="1272" t="n"/>
      <c r="E20" s="1272" t="n"/>
      <c r="F20" s="1272" t="n"/>
      <c r="G20" s="1271" t="n"/>
    </row>
    <row r="21" hidden="1" ht="3.75" customFormat="1" customHeight="1" s="861">
      <c r="A21" s="860" t="n"/>
      <c r="B21" s="860" t="n"/>
      <c r="C21" s="422" t="n"/>
      <c r="D21" s="1272" t="n"/>
      <c r="E21" s="1272" t="n"/>
      <c r="F21" s="1272" t="n"/>
      <c r="G21" s="1271" t="n"/>
    </row>
    <row r="22" ht="15" customFormat="1" customHeight="1" s="861">
      <c r="A22" s="284" t="inlineStr">
        <is>
          <t>IBNR Reserves</t>
        </is>
      </c>
      <c r="B22" s="284" t="n"/>
      <c r="C22" s="422" t="n"/>
      <c r="D22" s="1276" t="n"/>
      <c r="E22" s="1270" t="n">
        <v>0</v>
      </c>
      <c r="F22" s="1272" t="inlineStr">
        <is>
          <t>(Opening Balance)</t>
        </is>
      </c>
      <c r="G22" s="1273" t="n"/>
    </row>
    <row r="23" ht="3.75" customFormat="1" customHeight="1" s="861">
      <c r="A23" s="860" t="n"/>
      <c r="B23" s="860" t="n"/>
      <c r="C23" s="422" t="n"/>
      <c r="D23" s="1272" t="n"/>
      <c r="E23" s="1272" t="n"/>
      <c r="F23" s="1272" t="n"/>
      <c r="G23" s="1271" t="n"/>
    </row>
    <row r="24" ht="15" customFormat="1" customHeight="1" s="861">
      <c r="A24" s="860" t="inlineStr">
        <is>
          <t>Change</t>
        </is>
      </c>
      <c r="B24" s="860" t="n"/>
      <c r="C24" s="422" t="n"/>
      <c r="D24" s="1270">
        <f>E25-E22</f>
        <v/>
      </c>
      <c r="E24" s="1276" t="n"/>
      <c r="F24" s="1272" t="n"/>
      <c r="G24" s="1271" t="n"/>
    </row>
    <row r="25" ht="15" customFormat="1" customHeight="1" s="861">
      <c r="A25" s="860" t="n"/>
      <c r="B25" s="860" t="n"/>
      <c r="C25" s="422" t="n"/>
      <c r="D25" s="432" t="n"/>
      <c r="E25" s="1270" t="n">
        <v>0</v>
      </c>
      <c r="F25" s="1272" t="inlineStr">
        <is>
          <t>(Closing Balance)</t>
        </is>
      </c>
      <c r="G25" s="1273" t="n"/>
    </row>
    <row r="26" ht="3.75" customFormat="1" customHeight="1" s="861">
      <c r="A26" s="405" t="n"/>
      <c r="B26" s="404" t="n"/>
      <c r="C26" s="391" t="n"/>
      <c r="D26" s="391" t="n"/>
      <c r="E26" s="1271" t="n"/>
      <c r="F26" s="1271" t="n"/>
      <c r="G26" s="1271" t="n"/>
    </row>
    <row r="27">
      <c r="A27" s="437" t="inlineStr">
        <is>
          <t>TOTAL CLAIMS CHARGES</t>
        </is>
      </c>
      <c r="B27" s="398" t="n"/>
      <c r="C27" s="394" t="n"/>
      <c r="D27" s="395" t="n"/>
      <c r="E27" s="1277" t="n"/>
      <c r="F27" s="1278">
        <f>D19+D24</f>
        <v/>
      </c>
      <c r="G27" s="1279" t="n"/>
      <c r="H27" s="861" t="n"/>
    </row>
    <row r="28" ht="3.75" customHeight="1" s="858">
      <c r="A28" s="405" t="n"/>
      <c r="B28" s="404" t="n"/>
      <c r="C28" s="391" t="n"/>
      <c r="D28" s="391" t="n"/>
      <c r="E28" s="391" t="n"/>
      <c r="F28" s="393" t="n"/>
      <c r="G28" s="393" t="n"/>
      <c r="H28" s="861" t="n"/>
    </row>
    <row r="29">
      <c r="A29" s="284" t="inlineStr">
        <is>
          <t>Expenses</t>
        </is>
      </c>
      <c r="B29" s="284" t="n"/>
      <c r="C29" s="422" t="n"/>
      <c r="D29" s="422" t="n"/>
      <c r="E29" s="422" t="n"/>
      <c r="F29" s="421" t="n"/>
      <c r="G29" s="393" t="n"/>
      <c r="H29" s="861" t="n"/>
    </row>
    <row r="30" ht="3.75" customHeight="1" s="858">
      <c r="A30" s="419" t="n"/>
      <c r="B30" s="419" t="n"/>
      <c r="C30" s="422" t="n"/>
      <c r="D30" s="422" t="n"/>
      <c r="E30" s="422" t="n"/>
      <c r="F30" s="421" t="n"/>
      <c r="G30" s="393" t="n"/>
      <c r="H30" s="861" t="n"/>
    </row>
    <row r="31">
      <c r="A31" s="860" t="inlineStr">
        <is>
          <t>General Administration</t>
        </is>
      </c>
      <c r="B31" s="860" t="n"/>
      <c r="C31" s="420" t="n">
        <v>0</v>
      </c>
      <c r="D31" s="1270">
        <f>F11*C31</f>
        <v/>
      </c>
      <c r="E31" s="422" t="n"/>
      <c r="F31" s="421" t="n"/>
      <c r="G31" s="393" t="n"/>
    </row>
    <row r="32">
      <c r="A32" s="860" t="n"/>
      <c r="B32" s="418" t="inlineStr">
        <is>
          <t>Health Care</t>
        </is>
      </c>
      <c r="C32" s="420" t="n">
        <v>0</v>
      </c>
      <c r="D32" s="1270">
        <f>C32*F14</f>
        <v/>
      </c>
      <c r="E32" s="422" t="n"/>
      <c r="F32" s="421" t="n"/>
      <c r="G32" s="393" t="n"/>
    </row>
    <row r="33">
      <c r="A33" s="860" t="n"/>
      <c r="B33" s="418" t="inlineStr">
        <is>
          <t>Drugs</t>
        </is>
      </c>
      <c r="C33" s="420" t="n">
        <v>0</v>
      </c>
      <c r="D33" s="1270">
        <f>C33*F15</f>
        <v/>
      </c>
      <c r="E33" s="422" t="n"/>
      <c r="F33" s="421" t="n"/>
      <c r="G33" s="393" t="n"/>
    </row>
    <row r="34">
      <c r="A34" s="860" t="n"/>
      <c r="B34" s="418" t="inlineStr">
        <is>
          <t>Vision Care</t>
        </is>
      </c>
      <c r="C34" s="420" t="n">
        <v>0</v>
      </c>
      <c r="D34" s="1270">
        <f>C34*F16</f>
        <v/>
      </c>
      <c r="E34" s="422" t="n"/>
      <c r="F34" s="421" t="n"/>
      <c r="G34" s="393" t="n"/>
    </row>
    <row r="35">
      <c r="A35" s="860" t="n"/>
      <c r="B35" s="418" t="inlineStr">
        <is>
          <t>Dental Care</t>
        </is>
      </c>
      <c r="C35" s="420" t="n">
        <v>0</v>
      </c>
      <c r="D35" s="1270">
        <f>C35*F17</f>
        <v/>
      </c>
      <c r="E35" s="422" t="n"/>
      <c r="F35" s="421" t="n"/>
      <c r="G35" s="393" t="n"/>
    </row>
    <row r="36">
      <c r="A36" s="860" t="n"/>
      <c r="B36" s="418" t="inlineStr">
        <is>
          <t>STD</t>
        </is>
      </c>
      <c r="C36" s="420" t="n">
        <v>0</v>
      </c>
      <c r="D36" s="1270">
        <f>C36*F18</f>
        <v/>
      </c>
      <c r="E36" s="422" t="n"/>
      <c r="F36" s="421" t="n"/>
      <c r="G36" s="393" t="n"/>
    </row>
    <row r="37">
      <c r="A37" s="860" t="inlineStr">
        <is>
          <t>Risk</t>
        </is>
      </c>
      <c r="B37" s="860" t="n"/>
      <c r="C37" s="420" t="n">
        <v>0</v>
      </c>
      <c r="D37" s="1270">
        <f>F11*C37</f>
        <v/>
      </c>
      <c r="E37" s="422" t="n"/>
      <c r="F37" s="421" t="n"/>
      <c r="G37" s="393" t="n"/>
    </row>
    <row r="38">
      <c r="A38" s="860" t="inlineStr">
        <is>
          <t>Profit</t>
        </is>
      </c>
      <c r="B38" s="860" t="n"/>
      <c r="C38" s="420" t="n">
        <v>0</v>
      </c>
      <c r="D38" s="1270">
        <f>F11*C38</f>
        <v/>
      </c>
      <c r="E38" s="422" t="n"/>
      <c r="F38" s="421" t="n"/>
      <c r="G38" s="393" t="n"/>
    </row>
    <row r="39">
      <c r="A39" s="860" t="inlineStr">
        <is>
          <t>Consulting Fees</t>
        </is>
      </c>
      <c r="B39" s="860" t="n"/>
      <c r="C39" s="420" t="n">
        <v>0</v>
      </c>
      <c r="D39" s="1270">
        <f>C39*F11</f>
        <v/>
      </c>
      <c r="E39" s="422" t="n"/>
      <c r="F39" s="421" t="n"/>
      <c r="G39" s="393" t="n"/>
    </row>
    <row r="40">
      <c r="A40" s="860" t="inlineStr">
        <is>
          <t>Miscellaneous Expenses</t>
        </is>
      </c>
      <c r="B40" s="860" t="n"/>
      <c r="C40" s="420" t="n">
        <v>0</v>
      </c>
      <c r="D40" s="1270" t="n">
        <v>0</v>
      </c>
      <c r="E40" s="422" t="n"/>
      <c r="F40" s="421" t="n"/>
      <c r="G40" s="393" t="n"/>
    </row>
    <row r="41">
      <c r="A41" s="860" t="inlineStr">
        <is>
          <t>Premium Tax (composite)</t>
        </is>
      </c>
      <c r="B41" s="860" t="n"/>
      <c r="C41" s="420" t="n">
        <v>0</v>
      </c>
      <c r="D41" s="1270">
        <f>C41*F11</f>
        <v/>
      </c>
      <c r="E41" s="422" t="n"/>
      <c r="F41" s="421" t="n"/>
      <c r="G41" s="393" t="n"/>
    </row>
    <row r="42">
      <c r="A42" s="860" t="inlineStr">
        <is>
          <t>Other Expenses (Printing)</t>
        </is>
      </c>
      <c r="B42" s="860" t="n"/>
      <c r="C42" s="422" t="n"/>
      <c r="D42" s="1270" t="n">
        <v>0</v>
      </c>
      <c r="E42" s="422" t="n"/>
      <c r="F42" s="421" t="n"/>
      <c r="G42" s="393" t="n"/>
    </row>
    <row r="43" ht="3.75" customHeight="1" s="858">
      <c r="A43" s="404" t="n"/>
      <c r="B43" s="405" t="n"/>
      <c r="C43" s="391" t="n"/>
      <c r="D43" s="391" t="n"/>
      <c r="E43" s="391" t="n"/>
      <c r="F43" s="393" t="n"/>
      <c r="G43" s="393" t="n"/>
    </row>
    <row r="44">
      <c r="A44" s="437" t="inlineStr">
        <is>
          <t>TOTAL EXPENSES</t>
        </is>
      </c>
      <c r="B44" s="437" t="n"/>
      <c r="C44" s="439" t="n"/>
      <c r="D44" s="440" t="n"/>
      <c r="E44" s="439" t="n"/>
      <c r="F44" s="1280">
        <f>SUM(D31:D42)</f>
        <v/>
      </c>
      <c r="G44" s="399" t="n"/>
    </row>
    <row r="45" ht="3.75" customHeight="1" s="858">
      <c r="A45" s="400" t="n"/>
      <c r="B45" s="401" t="n"/>
      <c r="C45" s="402" t="n"/>
      <c r="D45" s="402" t="n"/>
      <c r="E45" s="402" t="n"/>
      <c r="F45" s="403" t="n"/>
      <c r="G45" s="403" t="n"/>
    </row>
    <row r="46">
      <c r="A46" s="860" t="inlineStr">
        <is>
          <t>Interest on Reserves</t>
        </is>
      </c>
      <c r="B46" s="860" t="n"/>
      <c r="C46" s="420" t="n"/>
      <c r="D46" s="421" t="n"/>
      <c r="E46" s="422" t="n"/>
      <c r="F46" s="1270" t="n">
        <v>0</v>
      </c>
      <c r="G46" s="412" t="n"/>
    </row>
    <row r="47">
      <c r="A47" s="860" t="inlineStr">
        <is>
          <t>Interest on Cash Flow</t>
        </is>
      </c>
      <c r="B47" s="860" t="n"/>
      <c r="C47" s="420" t="n"/>
      <c r="D47" s="423" t="n"/>
      <c r="E47" s="422" t="n"/>
      <c r="F47" s="1281" t="n">
        <v>0</v>
      </c>
      <c r="G47" s="408" t="n"/>
    </row>
    <row r="48">
      <c r="A48" s="860" t="inlineStr">
        <is>
          <t>Interest on Deficit</t>
        </is>
      </c>
      <c r="B48" s="860" t="n"/>
      <c r="C48" s="420" t="n"/>
      <c r="D48" s="422" t="n"/>
      <c r="E48" s="422" t="n"/>
      <c r="F48" s="1281" t="n">
        <v>0</v>
      </c>
      <c r="G48" s="408" t="n"/>
    </row>
    <row r="49" ht="3.75" customHeight="1" s="858">
      <c r="A49" s="404" t="n"/>
      <c r="B49" s="405" t="n"/>
      <c r="C49" s="406" t="n"/>
      <c r="D49" s="407" t="n"/>
      <c r="E49" s="407" t="n"/>
      <c r="F49" s="409" t="n"/>
      <c r="G49" s="409" t="n"/>
    </row>
    <row r="50">
      <c r="A50" s="438" t="inlineStr">
        <is>
          <t>TOTAL INTEREST</t>
        </is>
      </c>
      <c r="B50" s="442" t="n"/>
      <c r="C50" s="442" t="n"/>
      <c r="D50" s="442" t="n"/>
      <c r="E50" s="442" t="n"/>
      <c r="F50" s="1282">
        <f>SUM(F46:F49)</f>
        <v/>
      </c>
      <c r="G50" s="410" t="n"/>
    </row>
    <row r="51" ht="3.75" customHeight="1" s="858">
      <c r="A51" s="390" t="n"/>
      <c r="B51" s="390" t="n"/>
      <c r="C51" s="389" t="n"/>
      <c r="D51" s="389" t="n"/>
      <c r="E51" s="389" t="n"/>
      <c r="F51" s="411" t="n"/>
      <c r="G51" s="411" t="n"/>
    </row>
    <row r="52">
      <c r="A52" s="443" t="inlineStr">
        <is>
          <t>GAIN/LOSS ON POLICY YEAR</t>
        </is>
      </c>
      <c r="B52" s="443" t="n"/>
      <c r="C52" s="452" t="n"/>
      <c r="D52" s="444" t="n"/>
      <c r="E52" s="452" t="n"/>
      <c r="F52" s="1283">
        <f>F11-F27-F44+F50</f>
        <v/>
      </c>
      <c r="G52" s="410" t="n"/>
    </row>
    <row r="53">
      <c r="A53" s="432" t="inlineStr">
        <is>
          <t>Funds transferred from Claims Fluctuation Reserve (CFR)</t>
        </is>
      </c>
      <c r="B53" s="432" t="n"/>
      <c r="C53" s="424" t="n"/>
      <c r="D53" s="424" t="n"/>
      <c r="E53" s="424" t="n"/>
      <c r="F53" s="1270" t="n">
        <v>0</v>
      </c>
      <c r="G53" s="412" t="n"/>
    </row>
    <row r="54" ht="16" customHeight="1" s="858" thickBot="1">
      <c r="A54" s="425" t="inlineStr">
        <is>
          <t xml:space="preserve">Premium Tax Adjustment </t>
        </is>
      </c>
      <c r="B54" s="426" t="n"/>
      <c r="C54" s="435" t="n"/>
      <c r="D54" s="427" t="n"/>
      <c r="E54" s="435" t="n"/>
      <c r="F54" s="1284" t="n">
        <v>0</v>
      </c>
      <c r="G54" s="412" t="n"/>
    </row>
    <row r="55" ht="16" customHeight="1" s="858" thickTop="1">
      <c r="A55" s="445" t="inlineStr">
        <is>
          <t>Balance at Month XX, 201X</t>
        </is>
      </c>
      <c r="B55" s="446" t="n"/>
      <c r="C55" s="445" t="n"/>
      <c r="D55" s="445" t="n"/>
      <c r="E55" s="445" t="n"/>
      <c r="F55" s="1285">
        <f>SUM(F52:F54)</f>
        <v/>
      </c>
      <c r="G55" s="410" t="n"/>
    </row>
    <row r="56" ht="3.75" customHeight="1" s="858">
      <c r="A56" s="446" t="n"/>
      <c r="B56" s="446" t="n"/>
      <c r="C56" s="445" t="n"/>
      <c r="D56" s="445" t="n"/>
      <c r="E56" s="445" t="n"/>
      <c r="F56" s="447" t="n"/>
      <c r="G56" s="413" t="n"/>
    </row>
    <row r="57">
      <c r="A57" s="445" t="inlineStr">
        <is>
          <t>CFR</t>
        </is>
      </c>
      <c r="B57" s="446" t="n"/>
      <c r="C57" s="445" t="n"/>
      <c r="D57" s="445" t="n"/>
      <c r="E57" s="445" t="n"/>
      <c r="F57" s="447" t="n"/>
      <c r="G57" s="413" t="n"/>
    </row>
    <row r="58">
      <c r="A58" s="428" t="inlineStr">
        <is>
          <t>Claims Fluctuation Reserve Balance at Month XX, 201X</t>
        </is>
      </c>
      <c r="B58" s="429" t="n"/>
      <c r="C58" s="430" t="n"/>
      <c r="D58" s="430" t="n"/>
      <c r="E58" s="430" t="n"/>
      <c r="F58" s="1286" t="n">
        <v>0</v>
      </c>
      <c r="G58" s="412" t="n"/>
    </row>
    <row r="59">
      <c r="A59" s="431" t="inlineStr">
        <is>
          <t xml:space="preserve">Plus Interest </t>
        </is>
      </c>
      <c r="B59" s="432" t="n"/>
      <c r="C59" s="424" t="n"/>
      <c r="D59" s="424" t="n"/>
      <c r="E59" s="432" t="n"/>
      <c r="F59" s="1287" t="n">
        <v>0</v>
      </c>
      <c r="G59" s="412" t="n"/>
    </row>
    <row r="60" ht="16" customHeight="1" s="858" thickBot="1">
      <c r="A60" s="433" t="inlineStr">
        <is>
          <t>Minus Transfer Out</t>
        </is>
      </c>
      <c r="B60" s="425" t="n"/>
      <c r="C60" s="434" t="n"/>
      <c r="D60" s="435" t="n"/>
      <c r="E60" s="436" t="n"/>
      <c r="F60" s="1288" t="n">
        <v>0</v>
      </c>
      <c r="G60" s="412" t="n"/>
    </row>
    <row r="61" ht="16" customHeight="1" s="858" thickTop="1">
      <c r="A61" s="448" t="inlineStr">
        <is>
          <t>Claims Fluctuation Reserve Balance at Month XX, 201X</t>
        </is>
      </c>
      <c r="B61" s="446" t="n"/>
      <c r="C61" s="445" t="n"/>
      <c r="D61" s="445" t="n"/>
      <c r="E61" s="449" t="n"/>
      <c r="F61" s="1289">
        <f>SUM(F58:F60)</f>
        <v/>
      </c>
      <c r="G61" s="410" t="n"/>
    </row>
    <row r="62" ht="16" customHeight="1" s="858" thickBot="1">
      <c r="A62" s="433" t="inlineStr">
        <is>
          <t>Claims Fluctuation Reserve Required</t>
        </is>
      </c>
      <c r="B62" s="425" t="n"/>
      <c r="C62" s="435" t="n"/>
      <c r="D62" s="414" t="n"/>
      <c r="E62" s="414" t="n">
        <v>0.15</v>
      </c>
      <c r="F62" s="1288">
        <f>$G$10*E62</f>
        <v/>
      </c>
      <c r="G62" s="415" t="n"/>
    </row>
    <row r="63" ht="16" customHeight="1" s="858" thickTop="1">
      <c r="A63" s="450" t="inlineStr">
        <is>
          <t xml:space="preserve">Plus/Minus </t>
        </is>
      </c>
      <c r="B63" s="451" t="n"/>
      <c r="C63" s="452" t="n"/>
      <c r="D63" s="453" t="n"/>
      <c r="E63" s="453" t="n"/>
      <c r="F63" s="1290">
        <f>F61-F62</f>
        <v/>
      </c>
      <c r="G63" s="410" t="n"/>
    </row>
    <row r="64">
      <c r="A64" s="445" t="inlineStr">
        <is>
          <t>RDA</t>
        </is>
      </c>
      <c r="B64" s="446" t="n"/>
      <c r="C64" s="445" t="n"/>
      <c r="D64" s="445" t="n"/>
      <c r="E64" s="449" t="n"/>
      <c r="F64" s="447" t="n"/>
      <c r="G64" s="413" t="n"/>
    </row>
    <row r="65">
      <c r="A65" s="428" t="inlineStr">
        <is>
          <t>Refund Deposit Account Balance at Month XX, 201X</t>
        </is>
      </c>
      <c r="B65" s="429" t="n"/>
      <c r="C65" s="430" t="n"/>
      <c r="D65" s="430" t="n"/>
      <c r="E65" s="430" t="n"/>
      <c r="F65" s="1286" t="n">
        <v>0</v>
      </c>
      <c r="G65" s="412" t="n"/>
    </row>
    <row r="66">
      <c r="A66" s="431" t="inlineStr">
        <is>
          <t xml:space="preserve">Plus Interest </t>
        </is>
      </c>
      <c r="B66" s="432" t="n"/>
      <c r="C66" s="424" t="n"/>
      <c r="D66" s="424" t="n"/>
      <c r="E66" s="424" t="n"/>
      <c r="F66" s="1287" t="n">
        <v>0</v>
      </c>
      <c r="G66" s="412" t="n"/>
    </row>
    <row r="67" ht="16" customHeight="1" s="858" thickBot="1">
      <c r="A67" s="433" t="inlineStr">
        <is>
          <t>Minus Transfer Out - Month XX, 201X</t>
        </is>
      </c>
      <c r="B67" s="425" t="n"/>
      <c r="C67" s="435" t="n"/>
      <c r="D67" s="435" t="n"/>
      <c r="E67" s="435" t="n"/>
      <c r="F67" s="1288" t="n">
        <v>0</v>
      </c>
      <c r="G67" s="412" t="n"/>
    </row>
    <row r="68" ht="16" customHeight="1" s="858" thickTop="1">
      <c r="A68" s="450" t="inlineStr">
        <is>
          <t>Refund Deposit Account Balance at Month XX, 201X</t>
        </is>
      </c>
      <c r="B68" s="451" t="n"/>
      <c r="C68" s="452" t="n"/>
      <c r="D68" s="452" t="n"/>
      <c r="E68" s="452" t="n"/>
      <c r="F68" s="1290">
        <f>SUM(F65:F67)</f>
        <v/>
      </c>
      <c r="G68" s="410" t="n"/>
    </row>
  </sheetData>
  <mergeCells count="1">
    <mergeCell ref="A2:E3"/>
  </mergeCells>
  <pageMargins left="0.405092592592593" right="0.474537037037037" top="0.551181102362205" bottom="0.94488188976378" header="0.31496062992126" footer="0.31496062992126"/>
  <pageSetup orientation="portrait" scale="78"/>
  <headerFooter scaleWithDoc="0">
    <oddHeader>&amp;C&amp;G</oddHeader>
    <oddFooter>&amp;C&amp;G&amp;R&amp;P</oddFooter>
    <evenHeader/>
    <evenFooter/>
    <firstHeader/>
    <firstFooter/>
  </headerFooter>
</worksheet>
</file>

<file path=xl/worksheets/sheet43.xml><?xml version="1.0" encoding="utf-8"?>
<worksheet xmlns="http://schemas.openxmlformats.org/spreadsheetml/2006/main">
  <sheetPr codeName="Sheet57">
    <tabColor theme="1"/>
    <outlinePr summaryBelow="1" summaryRight="1"/>
    <pageSetUpPr/>
  </sheetPr>
  <dimension ref="A2:I26"/>
  <sheetViews>
    <sheetView showGridLines="0" view="pageLayout" zoomScaleNormal="100" workbookViewId="0">
      <selection activeCell="H10" sqref="H10"/>
    </sheetView>
  </sheetViews>
  <sheetFormatPr baseColWidth="10" defaultColWidth="9.1640625" defaultRowHeight="15"/>
  <cols>
    <col width="34.6640625" customWidth="1" style="858" min="1" max="1"/>
    <col width="17" customWidth="1" style="858" min="2" max="3"/>
    <col width="3.5" customWidth="1" style="858" min="4" max="4"/>
    <col width="17" customWidth="1" style="858" min="5" max="6"/>
    <col width="10.6640625" customWidth="1" style="858" min="7" max="7"/>
    <col width="1.33203125" customWidth="1" style="858" min="8" max="8"/>
    <col width="9.1640625" customWidth="1" style="858" min="9" max="9"/>
    <col width="9.1640625" customWidth="1" style="858" min="10" max="16384"/>
  </cols>
  <sheetData>
    <row r="2" ht="28.5" customHeight="1" s="858">
      <c r="A2" s="493" t="inlineStr">
        <is>
          <t>Renewal Analysis – Fully Insured (Do Not Print)</t>
        </is>
      </c>
      <c r="B2" s="992" t="n"/>
      <c r="C2" s="12" t="n"/>
      <c r="D2" s="12" t="n"/>
      <c r="E2" s="992" t="n"/>
      <c r="F2" s="992" t="n"/>
      <c r="G2" s="992" t="n"/>
      <c r="H2" s="992" t="n"/>
    </row>
    <row r="3" ht="3" customHeight="1" s="858">
      <c r="A3" s="10" t="n"/>
      <c r="B3" s="992" t="n"/>
      <c r="C3" s="12" t="n"/>
      <c r="D3" s="12" t="n"/>
      <c r="E3" s="992" t="n"/>
      <c r="F3" s="992" t="n"/>
      <c r="G3" s="992" t="n"/>
      <c r="H3" s="992" t="n"/>
    </row>
    <row r="4">
      <c r="A4" s="884" t="n"/>
    </row>
    <row r="5">
      <c r="A5" s="992" t="n"/>
      <c r="B5" s="992" t="n"/>
      <c r="C5" s="12" t="n"/>
      <c r="D5" s="12" t="n"/>
      <c r="E5" s="992" t="n"/>
      <c r="F5" s="992" t="n"/>
      <c r="G5" s="992" t="n"/>
      <c r="H5" s="992" t="n"/>
    </row>
    <row r="6">
      <c r="A6" s="992" t="n"/>
      <c r="B6" s="992" t="n"/>
      <c r="C6" s="12" t="n"/>
      <c r="D6" s="12" t="n"/>
      <c r="E6" s="992" t="n"/>
      <c r="F6" s="992" t="n"/>
      <c r="G6" s="992" t="n"/>
      <c r="H6" s="992" t="n"/>
    </row>
    <row r="7">
      <c r="A7" s="1049" t="n"/>
      <c r="B7" s="1050" t="inlineStr">
        <is>
          <t>Health</t>
        </is>
      </c>
      <c r="C7" s="940" t="n"/>
      <c r="D7" s="237" t="n"/>
      <c r="E7" s="1051" t="inlineStr">
        <is>
          <t>Dental</t>
        </is>
      </c>
      <c r="F7" s="940" t="n"/>
      <c r="G7" s="992" t="n"/>
      <c r="H7" s="992" t="n"/>
    </row>
    <row r="8">
      <c r="B8" s="527" t="inlineStr">
        <is>
          <t>Current</t>
        </is>
      </c>
      <c r="C8" s="528" t="inlineStr">
        <is>
          <t>Prior</t>
        </is>
      </c>
      <c r="D8" s="237" t="n"/>
      <c r="E8" s="527" t="inlineStr">
        <is>
          <t>Current</t>
        </is>
      </c>
      <c r="F8" s="529" t="inlineStr">
        <is>
          <t>Prior</t>
        </is>
      </c>
      <c r="G8" s="992" t="n"/>
      <c r="H8" s="992" t="n"/>
    </row>
    <row r="9">
      <c r="A9" s="520" t="inlineStr">
        <is>
          <t>Experience Rated Paid Premium</t>
        </is>
      </c>
      <c r="B9" s="1291">
        <f>'Extended Health Care (EHC)'!C10</f>
        <v/>
      </c>
      <c r="C9" s="1291">
        <f>'Extended Health Care (EHC)'!C11</f>
        <v/>
      </c>
      <c r="D9" s="237" t="n"/>
      <c r="E9" s="1291">
        <f>'Dental Care'!C8</f>
        <v/>
      </c>
      <c r="F9" s="1291">
        <f>'Dental Care'!C9</f>
        <v/>
      </c>
      <c r="G9" s="992" t="n"/>
      <c r="H9" s="992" t="n"/>
    </row>
    <row r="10">
      <c r="A10" s="520" t="inlineStr">
        <is>
          <t>Experience Rated Adjusted Premium</t>
        </is>
      </c>
      <c r="B10" s="1292" t="n">
        <v>0</v>
      </c>
      <c r="C10" s="1292" t="n">
        <v>0</v>
      </c>
      <c r="D10" s="237" t="n"/>
      <c r="E10" s="1292" t="n">
        <v>0</v>
      </c>
      <c r="F10" s="1292" t="n">
        <v>0</v>
      </c>
      <c r="G10" s="992" t="n"/>
      <c r="H10" s="992" t="n"/>
    </row>
    <row r="11">
      <c r="A11" s="520" t="inlineStr">
        <is>
          <t>Experience Rated Paid Claims</t>
        </is>
      </c>
      <c r="B11" s="1291">
        <f>EHCCLAIMCURR</f>
        <v/>
      </c>
      <c r="C11" s="1291">
        <f>EHCCLAIM2</f>
        <v/>
      </c>
      <c r="D11" s="237" t="n"/>
      <c r="E11" s="1291">
        <f>DENTALCLAIMCURR</f>
        <v/>
      </c>
      <c r="F11" s="1291">
        <f>DENTALCLAIM2</f>
        <v/>
      </c>
      <c r="G11" s="992" t="n"/>
      <c r="H11" s="992" t="n"/>
    </row>
    <row r="12">
      <c r="A12" s="520" t="inlineStr">
        <is>
          <t>Paid Loss Ratio</t>
        </is>
      </c>
      <c r="B12" s="524">
        <f>IFERROR(B11/B9,0)</f>
        <v/>
      </c>
      <c r="C12" s="524">
        <f>IFERROR(C11/C9,0)</f>
        <v/>
      </c>
      <c r="D12" s="237" t="n"/>
      <c r="E12" s="524">
        <f>IFERROR(E11/E9,0)</f>
        <v/>
      </c>
      <c r="F12" s="524">
        <f>IFERROR(F11/F9,0)</f>
        <v/>
      </c>
      <c r="G12" s="992" t="n"/>
      <c r="H12" s="992" t="n"/>
    </row>
    <row r="13">
      <c r="A13" s="520" t="inlineStr">
        <is>
          <t>Incurred Claims</t>
        </is>
      </c>
      <c r="B13" s="1291">
        <f>'Extended Health Care (EHC)'!E10</f>
        <v/>
      </c>
      <c r="C13" s="1291">
        <f>'Extended Health Care (EHC)'!E11</f>
        <v/>
      </c>
      <c r="D13" s="237" t="n"/>
      <c r="E13" s="1291">
        <f>'Dental Care'!E8</f>
        <v/>
      </c>
      <c r="F13" s="1291">
        <f>'Dental Care'!E9</f>
        <v/>
      </c>
      <c r="G13" s="992" t="n"/>
      <c r="H13" s="992" t="n"/>
    </row>
    <row r="14">
      <c r="A14" s="520" t="inlineStr">
        <is>
          <t>Incurred Loss Ratio</t>
        </is>
      </c>
      <c r="B14" s="525">
        <f>IFERROR(B13/B10,0)</f>
        <v/>
      </c>
      <c r="C14" s="525">
        <f>IFERROR(C13/C10,0)</f>
        <v/>
      </c>
      <c r="D14" s="237" t="n"/>
      <c r="E14" s="526">
        <f>IFERROR(E13/E10,0)</f>
        <v/>
      </c>
      <c r="F14" s="526">
        <f>IFERROR(F13/F10,0)</f>
        <v/>
      </c>
      <c r="G14" s="992" t="n"/>
      <c r="H14" s="992" t="n"/>
    </row>
    <row r="15">
      <c r="A15" s="520" t="inlineStr">
        <is>
          <t>Annual Trend</t>
        </is>
      </c>
      <c r="B15" s="1293" t="n">
        <v>0.1</v>
      </c>
      <c r="C15" s="1293" t="n">
        <v>0.1</v>
      </c>
      <c r="D15" s="237" t="n"/>
      <c r="E15" s="1293" t="n">
        <v>0.1</v>
      </c>
      <c r="F15" s="1293" t="n">
        <v>0.1</v>
      </c>
    </row>
    <row r="16">
      <c r="A16" s="520" t="inlineStr">
        <is>
          <t>Trending For x months:</t>
        </is>
      </c>
      <c r="B16" s="521" t="n">
        <v>16</v>
      </c>
      <c r="C16" s="521" t="n">
        <v>28</v>
      </c>
      <c r="D16" s="237" t="n"/>
      <c r="E16" s="521" t="n">
        <v>16</v>
      </c>
      <c r="F16" s="521" t="n">
        <v>28</v>
      </c>
      <c r="G16" s="250" t="n"/>
      <c r="H16" s="250" t="n"/>
    </row>
    <row r="17">
      <c r="A17" s="520" t="inlineStr">
        <is>
          <t>Trended Incurred Loss Ratio</t>
        </is>
      </c>
      <c r="B17" s="525">
        <f>B14*((1+B15)^(B16/12))</f>
        <v/>
      </c>
      <c r="C17" s="525">
        <f>C14*((1+C15)^(C16/12))</f>
        <v/>
      </c>
      <c r="D17" s="237" t="n"/>
      <c r="E17" s="525">
        <f>E14*((1+E15)^(E16/12))</f>
        <v/>
      </c>
      <c r="F17" s="525">
        <f>F14*((1+F15)^(F16/12))</f>
        <v/>
      </c>
    </row>
    <row r="18">
      <c r="A18" s="520" t="inlineStr">
        <is>
          <t>Weighting</t>
        </is>
      </c>
      <c r="B18" s="522">
        <f>'Extended Health Care (EHC)'!G10</f>
        <v/>
      </c>
      <c r="C18" s="531">
        <f>1-B18</f>
        <v/>
      </c>
      <c r="D18" s="237" t="n"/>
      <c r="E18" s="522">
        <f>'Dental Care'!G8</f>
        <v/>
      </c>
      <c r="F18" s="531">
        <f>1-E18</f>
        <v/>
      </c>
    </row>
    <row r="19">
      <c r="A19" s="520" t="inlineStr">
        <is>
          <t>Weighted Loss Ratio</t>
        </is>
      </c>
      <c r="B19" s="525">
        <f>B17*B18</f>
        <v/>
      </c>
      <c r="C19" s="525">
        <f>C17*C18</f>
        <v/>
      </c>
      <c r="D19" s="237" t="n"/>
      <c r="E19" s="525">
        <f>E17*E18</f>
        <v/>
      </c>
      <c r="F19" s="525">
        <f>F17*F18</f>
        <v/>
      </c>
    </row>
    <row r="20">
      <c r="A20" s="520" t="inlineStr">
        <is>
          <t>Expenses</t>
        </is>
      </c>
      <c r="B20" s="1294">
        <f>1-'Extended Health Care (EHC)'!B17</f>
        <v/>
      </c>
      <c r="C20" s="1294">
        <f>B20</f>
        <v/>
      </c>
      <c r="D20" s="237" t="n"/>
      <c r="E20" s="1294">
        <f>1-'Dental Care'!B14</f>
        <v/>
      </c>
      <c r="F20" s="1294">
        <f>E20</f>
        <v/>
      </c>
    </row>
    <row r="21">
      <c r="A21" s="520" t="n"/>
      <c r="B21" s="523" t="n"/>
      <c r="C21" s="523" t="n"/>
      <c r="D21" s="237" t="n"/>
      <c r="E21" s="523" t="n"/>
      <c r="F21" s="523" t="n"/>
    </row>
    <row r="22">
      <c r="A22" s="530" t="inlineStr">
        <is>
          <t>Projected % Adjustment</t>
        </is>
      </c>
      <c r="B22" s="1052">
        <f>(B19+C19)/(1-B20)-1</f>
        <v/>
      </c>
      <c r="C22" s="888" t="n"/>
      <c r="D22" s="237" t="n"/>
      <c r="E22" s="1052">
        <f>(E19+F19)/(1-E20)-1</f>
        <v/>
      </c>
      <c r="F22" s="888" t="n"/>
    </row>
    <row r="23">
      <c r="A23" s="530" t="inlineStr">
        <is>
          <t>Projected $ Adjustment</t>
        </is>
      </c>
      <c r="B23" s="1053">
        <f>B10*B22</f>
        <v/>
      </c>
      <c r="C23" s="888" t="n"/>
      <c r="D23" s="237" t="n"/>
      <c r="E23" s="1053">
        <f>E10*E22</f>
        <v/>
      </c>
      <c r="F23" s="888" t="n"/>
    </row>
    <row r="25" ht="42" customHeight="1" s="858">
      <c r="A25" s="494" t="inlineStr">
        <is>
          <t>Experience Rated Adjusted Premium</t>
        </is>
      </c>
      <c r="B25" s="1048" t="inlineStr">
        <is>
          <t>Paid Premiums Net of Pooled adjusted to reflect the last renewal position (only for the premiums months between the beginning of current Experience Period to the last renewal are adjusted)</t>
        </is>
      </c>
    </row>
    <row r="26">
      <c r="A26" s="217" t="inlineStr">
        <is>
          <t>Trending For x months:</t>
        </is>
      </c>
      <c r="B26" s="217" t="inlineStr">
        <is>
          <t>The number of months in the experience period + between the end of experience period to renewal date</t>
        </is>
      </c>
    </row>
  </sheetData>
  <mergeCells count="9">
    <mergeCell ref="B25:I25"/>
    <mergeCell ref="A4:H4"/>
    <mergeCell ref="A7:A8"/>
    <mergeCell ref="B7:C7"/>
    <mergeCell ref="E7:F7"/>
    <mergeCell ref="B22:C22"/>
    <mergeCell ref="E22:F22"/>
    <mergeCell ref="B23:C23"/>
    <mergeCell ref="E23:F23"/>
  </mergeCells>
  <pageMargins left="0.405092592592593" right="0.474537037037037" top="0.551181102362205" bottom="0.94488188976378" header="0.31496062992126" footer="0.31496062992126"/>
  <pageSetup orientation="landscape" fitToWidth="0"/>
  <headerFooter scaleWithDoc="0">
    <oddHeader>&amp;C&amp;G</oddHeader>
    <oddFooter>&amp;C&amp;G&amp;R&amp;P</oddFooter>
    <evenHeader/>
    <evenFooter/>
    <firstHeader/>
    <firstFooter/>
  </headerFooter>
</worksheet>
</file>

<file path=xl/worksheets/sheet44.xml><?xml version="1.0" encoding="utf-8"?>
<worksheet xmlns="http://schemas.openxmlformats.org/spreadsheetml/2006/main">
  <sheetPr codeName="Sheet29">
    <tabColor rgb="FFFF0000"/>
    <outlinePr summaryBelow="1" summaryRight="1"/>
    <pageSetUpPr fitToPage="1"/>
  </sheetPr>
  <dimension ref="A2:L175"/>
  <sheetViews>
    <sheetView showGridLines="0" view="pageLayout" zoomScaleNormal="100" workbookViewId="0">
      <selection activeCell="H10" sqref="H10"/>
    </sheetView>
  </sheetViews>
  <sheetFormatPr baseColWidth="10" defaultColWidth="9.1640625" defaultRowHeight="15" outlineLevelRow="1"/>
  <cols>
    <col width="20" customWidth="1" style="858" min="1" max="1"/>
    <col width="15.6640625" customWidth="1" style="858" min="2" max="2"/>
    <col width="9.5" customWidth="1" style="858" min="3" max="3"/>
    <col width="14" customWidth="1" style="858" min="4" max="4"/>
    <col width="9.5" customWidth="1" style="858" min="5" max="5"/>
    <col width="14" customWidth="1" style="858" min="6" max="6"/>
    <col width="8.6640625" customWidth="1" style="858" min="7" max="7"/>
    <col width="9.5" customWidth="1" style="858" min="8" max="8"/>
    <col width="14" customWidth="1" style="858" min="9" max="9"/>
    <col width="8.6640625" customWidth="1" style="858" min="10" max="10"/>
    <col width="7.5" customWidth="1" style="858" min="11" max="11"/>
    <col hidden="1" width="7.5" customWidth="1" style="858" min="12" max="12"/>
    <col width="7.5" customWidth="1" style="858" min="13" max="13"/>
    <col width="10.5" customWidth="1" style="858" min="14" max="14"/>
  </cols>
  <sheetData>
    <row r="1" ht="24" customHeight="1" s="858"/>
    <row r="2" ht="2.25" customFormat="1" customHeight="1" s="861">
      <c r="A2" s="862" t="inlineStr">
        <is>
          <t>Renewal Rates</t>
        </is>
      </c>
      <c r="H2" s="14" t="n"/>
      <c r="I2" s="14" t="n"/>
      <c r="J2" s="14" t="n"/>
      <c r="K2" s="14" t="n"/>
      <c r="L2" s="14" t="n"/>
    </row>
    <row r="3" ht="31.5" customFormat="1" customHeight="1" s="861">
      <c r="H3" s="14" t="n"/>
      <c r="I3" s="14" t="n"/>
      <c r="J3" s="14" t="n"/>
      <c r="K3" s="14" t="n"/>
      <c r="L3" s="14" t="n"/>
    </row>
    <row r="4" ht="12" customFormat="1" customHeight="1" s="861">
      <c r="A4" s="63" t="n"/>
      <c r="B4" s="352" t="n"/>
      <c r="C4" s="1061" t="inlineStr">
        <is>
          <t>Current</t>
        </is>
      </c>
      <c r="D4" s="940" t="n"/>
      <c r="E4" s="1062" t="inlineStr">
        <is>
          <t>Proposed</t>
        </is>
      </c>
      <c r="F4" s="939" t="n"/>
      <c r="G4" s="940" t="n"/>
      <c r="H4" s="1063" t="inlineStr">
        <is>
          <t>NFP Negotiated</t>
        </is>
      </c>
      <c r="I4" s="939" t="n"/>
      <c r="J4" s="940" t="n"/>
      <c r="K4" s="571" t="n"/>
      <c r="L4" s="571" t="n"/>
    </row>
    <row r="5" ht="12" customFormat="1" customHeight="1" s="861">
      <c r="A5" s="1030" t="inlineStr">
        <is>
          <t>Benefit</t>
        </is>
      </c>
      <c r="B5" s="902" t="inlineStr">
        <is>
          <t>Volume</t>
        </is>
      </c>
      <c r="C5" s="307" t="inlineStr">
        <is>
          <t>Rate</t>
        </is>
      </c>
      <c r="D5" s="307" t="inlineStr">
        <is>
          <t>Premium</t>
        </is>
      </c>
      <c r="E5" s="307" t="inlineStr">
        <is>
          <t>Rate</t>
        </is>
      </c>
      <c r="F5" s="307" t="inlineStr">
        <is>
          <t>Premium</t>
        </is>
      </c>
      <c r="G5" s="307" t="inlineStr">
        <is>
          <t>% Change</t>
        </is>
      </c>
      <c r="H5" s="307" t="inlineStr">
        <is>
          <t>Rate</t>
        </is>
      </c>
      <c r="I5" s="307" t="inlineStr">
        <is>
          <t>Premium</t>
        </is>
      </c>
      <c r="J5" s="332" t="inlineStr">
        <is>
          <t>% Change</t>
        </is>
      </c>
      <c r="K5" s="571" t="n"/>
      <c r="L5" s="571" t="n"/>
    </row>
    <row r="6" ht="12" customFormat="1" customHeight="1" s="861">
      <c r="A6" s="306" t="inlineStr">
        <is>
          <t>Life Insurance</t>
        </is>
      </c>
      <c r="B6" s="269" t="n"/>
      <c r="C6" s="1295" t="n"/>
      <c r="D6" s="1296" t="n"/>
      <c r="E6" s="1297" t="n"/>
      <c r="F6" s="1298" t="n"/>
      <c r="G6" s="1299" t="n"/>
      <c r="H6" s="1295" t="n"/>
      <c r="I6" s="1296" t="n"/>
      <c r="J6" s="1300" t="n"/>
      <c r="K6" s="571" t="n"/>
      <c r="L6" s="571" t="n"/>
    </row>
    <row r="7" hidden="1" outlineLevel="1" ht="12" customFormat="1" customHeight="1" s="861" thickBot="1">
      <c r="A7" s="338" t="inlineStr">
        <is>
          <t>Class A</t>
        </is>
      </c>
      <c r="B7" s="269" t="n">
        <v>0</v>
      </c>
      <c r="C7" s="1295" t="n">
        <v>0</v>
      </c>
      <c r="D7" s="1296">
        <f>C7*B7/1000</f>
        <v/>
      </c>
      <c r="E7" s="1297" t="n">
        <v>0</v>
      </c>
      <c r="F7" s="1298">
        <f>E7*$B7/1000</f>
        <v/>
      </c>
      <c r="G7" s="1299">
        <f>E7/$C7-1</f>
        <v/>
      </c>
      <c r="H7" s="1295">
        <f>ROUND($C7*(1+L7),3)</f>
        <v/>
      </c>
      <c r="I7" s="1296">
        <f>H7*$B7/1000</f>
        <v/>
      </c>
      <c r="J7" s="1300">
        <f>H7/$C7-1</f>
        <v/>
      </c>
      <c r="K7" s="571" t="n"/>
      <c r="L7" s="1301" t="n">
        <v>0</v>
      </c>
    </row>
    <row r="8" hidden="1" outlineLevel="1" ht="12" customFormat="1" customHeight="1" s="861" thickBot="1">
      <c r="A8" s="338" t="inlineStr">
        <is>
          <t>Class B</t>
        </is>
      </c>
      <c r="B8" s="269" t="n">
        <v>0</v>
      </c>
      <c r="C8" s="1295" t="n">
        <v>0</v>
      </c>
      <c r="D8" s="1296">
        <f>C8*B8/1000</f>
        <v/>
      </c>
      <c r="E8" s="1297" t="n">
        <v>0</v>
      </c>
      <c r="F8" s="1298">
        <f>E8*$B8/1000</f>
        <v/>
      </c>
      <c r="G8" s="1299">
        <f>E8/$C8-1</f>
        <v/>
      </c>
      <c r="H8" s="1295">
        <f>ROUND($C8*(1+L8),3)</f>
        <v/>
      </c>
      <c r="I8" s="1296">
        <f>H8*$B8/1000</f>
        <v/>
      </c>
      <c r="J8" s="1300">
        <f>H8/$C8-1</f>
        <v/>
      </c>
      <c r="K8" s="571" t="n"/>
      <c r="L8" s="1301" t="n">
        <v>0</v>
      </c>
    </row>
    <row r="9" hidden="1" outlineLevel="1" ht="12" customFormat="1" customHeight="1" s="861" thickBot="1">
      <c r="A9" s="338" t="inlineStr">
        <is>
          <t>Class C</t>
        </is>
      </c>
      <c r="B9" s="269" t="n">
        <v>0</v>
      </c>
      <c r="C9" s="1295" t="n">
        <v>0</v>
      </c>
      <c r="D9" s="1296">
        <f>C9*B9/1000</f>
        <v/>
      </c>
      <c r="E9" s="1297" t="n">
        <v>0</v>
      </c>
      <c r="F9" s="1298">
        <f>E9*$B9/1000</f>
        <v/>
      </c>
      <c r="G9" s="1299">
        <f>E9/$C9-1</f>
        <v/>
      </c>
      <c r="H9" s="1295">
        <f>ROUND($C9*(1+L9),3)</f>
        <v/>
      </c>
      <c r="I9" s="1296">
        <f>H9*$B9/1000</f>
        <v/>
      </c>
      <c r="J9" s="1300">
        <f>H9/$C9-1</f>
        <v/>
      </c>
      <c r="K9" s="571" t="n"/>
      <c r="L9" s="1301" t="n">
        <v>0</v>
      </c>
    </row>
    <row r="10" hidden="1" outlineLevel="1" ht="12" customFormat="1" customHeight="1" s="861" thickBot="1">
      <c r="A10" s="338" t="inlineStr">
        <is>
          <t>Class D</t>
        </is>
      </c>
      <c r="B10" s="269" t="n">
        <v>0</v>
      </c>
      <c r="C10" s="1295" t="n">
        <v>0</v>
      </c>
      <c r="D10" s="1296">
        <f>C10*B10/1000</f>
        <v/>
      </c>
      <c r="E10" s="1297" t="n">
        <v>0</v>
      </c>
      <c r="F10" s="1298">
        <f>E10*$B10/1000</f>
        <v/>
      </c>
      <c r="G10" s="1299">
        <f>E10/$C10-1</f>
        <v/>
      </c>
      <c r="H10" s="1295">
        <f>ROUND($C10*(1+L10),3)</f>
        <v/>
      </c>
      <c r="I10" s="1296">
        <f>H10*$B10/1000</f>
        <v/>
      </c>
      <c r="J10" s="1300">
        <f>H10/$C10-1</f>
        <v/>
      </c>
      <c r="K10" s="571" t="n"/>
      <c r="L10" s="1301" t="n">
        <v>0</v>
      </c>
    </row>
    <row r="11" collapsed="1" ht="12" customFormat="1" customHeight="1" s="861" thickBot="1">
      <c r="A11" s="338" t="inlineStr">
        <is>
          <t>All Employees</t>
        </is>
      </c>
      <c r="B11" s="269" t="n">
        <v>0</v>
      </c>
      <c r="C11" s="1295" t="n">
        <v>0</v>
      </c>
      <c r="D11" s="1296">
        <f>C11*B11/1000</f>
        <v/>
      </c>
      <c r="E11" s="1297" t="n">
        <v>0</v>
      </c>
      <c r="F11" s="1298">
        <f>E11*$B11/1000</f>
        <v/>
      </c>
      <c r="G11" s="1299">
        <f>E11/$C11-1</f>
        <v/>
      </c>
      <c r="H11" s="1295">
        <f>ROUND($C11*(1+L11),3)</f>
        <v/>
      </c>
      <c r="I11" s="1296">
        <f>H11*$B11/1000</f>
        <v/>
      </c>
      <c r="J11" s="1300">
        <f>H11/$C11-1</f>
        <v/>
      </c>
      <c r="K11" s="571" t="n"/>
      <c r="L11" s="1301" t="n">
        <v>0</v>
      </c>
    </row>
    <row r="12" ht="12" customFormat="1" customHeight="1" s="861">
      <c r="A12" s="306" t="inlineStr">
        <is>
          <t>Total Life</t>
        </is>
      </c>
      <c r="B12" s="355" t="n"/>
      <c r="C12" s="1302" t="n"/>
      <c r="D12" s="1302">
        <f>SUM(D7:D11)</f>
        <v/>
      </c>
      <c r="E12" s="1302" t="n"/>
      <c r="F12" s="1302">
        <f>SUM(F7:F11)</f>
        <v/>
      </c>
      <c r="G12" s="1303">
        <f>IFERROR(F12/$D12-1,0)</f>
        <v/>
      </c>
      <c r="H12" s="1302" t="n"/>
      <c r="I12" s="1302">
        <f>SUM(I7:I11)</f>
        <v/>
      </c>
      <c r="J12" s="1303">
        <f>IFERROR(I12/$D12-1,0)</f>
        <v/>
      </c>
      <c r="K12" s="571" t="n"/>
      <c r="L12" s="571" t="n"/>
    </row>
    <row r="13" ht="12" customFormat="1" customHeight="1" s="861">
      <c r="A13" s="306" t="inlineStr">
        <is>
          <t>AD&amp;D</t>
        </is>
      </c>
      <c r="B13" s="356" t="n"/>
      <c r="C13" s="1304" t="n"/>
      <c r="D13" s="1305" t="n"/>
      <c r="E13" s="1306" t="n"/>
      <c r="F13" s="1307" t="n"/>
      <c r="G13" s="1308" t="n"/>
      <c r="H13" s="1304" t="n"/>
      <c r="I13" s="1305" t="n"/>
      <c r="J13" s="1309" t="n"/>
      <c r="K13" s="571" t="n"/>
      <c r="L13" s="571" t="n"/>
    </row>
    <row r="14" hidden="1" outlineLevel="1" ht="12" customFormat="1" customHeight="1" s="861" thickBot="1">
      <c r="A14" s="338">
        <f>A7</f>
        <v/>
      </c>
      <c r="B14" s="269" t="n">
        <v>0</v>
      </c>
      <c r="C14" s="1295" t="n">
        <v>0</v>
      </c>
      <c r="D14" s="1296">
        <f>C14*B14/1000</f>
        <v/>
      </c>
      <c r="E14" s="1297" t="n">
        <v>0</v>
      </c>
      <c r="F14" s="1298">
        <f>E14*$B14/1000</f>
        <v/>
      </c>
      <c r="G14" s="1299">
        <f>E14/$C14-1</f>
        <v/>
      </c>
      <c r="H14" s="1295">
        <f>ROUND($C14*(1+L14),3)</f>
        <v/>
      </c>
      <c r="I14" s="1296">
        <f>H14*$B14/1000</f>
        <v/>
      </c>
      <c r="J14" s="1300">
        <f>H14/$C14-1</f>
        <v/>
      </c>
      <c r="K14" s="571" t="n"/>
      <c r="L14" s="1301" t="n">
        <v>0</v>
      </c>
    </row>
    <row r="15" hidden="1" outlineLevel="1" ht="12" customFormat="1" customHeight="1" s="861" thickBot="1">
      <c r="A15" s="338">
        <f>A8</f>
        <v/>
      </c>
      <c r="B15" s="269" t="n">
        <v>0</v>
      </c>
      <c r="C15" s="1295" t="n">
        <v>0</v>
      </c>
      <c r="D15" s="1296">
        <f>C15*B15/1000</f>
        <v/>
      </c>
      <c r="E15" s="1297" t="n">
        <v>0</v>
      </c>
      <c r="F15" s="1298">
        <f>E15*$B15/1000</f>
        <v/>
      </c>
      <c r="G15" s="1299">
        <f>E15/$C15-1</f>
        <v/>
      </c>
      <c r="H15" s="1295">
        <f>ROUND($C15*(1+L15),3)</f>
        <v/>
      </c>
      <c r="I15" s="1296">
        <f>H15*$B15/1000</f>
        <v/>
      </c>
      <c r="J15" s="1300">
        <f>H15/$C15-1</f>
        <v/>
      </c>
      <c r="K15" s="571" t="n"/>
      <c r="L15" s="1301" t="n">
        <v>0</v>
      </c>
    </row>
    <row r="16" hidden="1" outlineLevel="1" ht="12" customFormat="1" customHeight="1" s="861" thickBot="1">
      <c r="A16" s="338">
        <f>A9</f>
        <v/>
      </c>
      <c r="B16" s="269" t="n">
        <v>0</v>
      </c>
      <c r="C16" s="1295" t="n">
        <v>0</v>
      </c>
      <c r="D16" s="1296">
        <f>C16*B16/1000</f>
        <v/>
      </c>
      <c r="E16" s="1297" t="n">
        <v>0</v>
      </c>
      <c r="F16" s="1298">
        <f>E16*$B16/1000</f>
        <v/>
      </c>
      <c r="G16" s="1299">
        <f>E16/$C16-1</f>
        <v/>
      </c>
      <c r="H16" s="1295">
        <f>ROUND($C16*(1+L16),3)</f>
        <v/>
      </c>
      <c r="I16" s="1296">
        <f>H16*$B16/1000</f>
        <v/>
      </c>
      <c r="J16" s="1300">
        <f>H16/$C16-1</f>
        <v/>
      </c>
      <c r="K16" s="571" t="n"/>
      <c r="L16" s="1301" t="n">
        <v>0</v>
      </c>
    </row>
    <row r="17" hidden="1" outlineLevel="1" ht="12" customFormat="1" customHeight="1" s="861" thickBot="1">
      <c r="A17" s="338">
        <f>A10</f>
        <v/>
      </c>
      <c r="B17" s="269" t="n">
        <v>0</v>
      </c>
      <c r="C17" s="1295" t="n">
        <v>0</v>
      </c>
      <c r="D17" s="1296">
        <f>C17*B17/1000</f>
        <v/>
      </c>
      <c r="E17" s="1297" t="n">
        <v>0</v>
      </c>
      <c r="F17" s="1298">
        <f>E17*$B17/1000</f>
        <v/>
      </c>
      <c r="G17" s="1299">
        <f>E17/$C17-1</f>
        <v/>
      </c>
      <c r="H17" s="1295">
        <f>ROUND($C17*(1+L17),3)</f>
        <v/>
      </c>
      <c r="I17" s="1296">
        <f>H17*$B17/1000</f>
        <v/>
      </c>
      <c r="J17" s="1300">
        <f>H17/$C17-1</f>
        <v/>
      </c>
      <c r="K17" s="571" t="n"/>
      <c r="L17" s="1301" t="n">
        <v>0</v>
      </c>
    </row>
    <row r="18" collapsed="1" ht="12" customFormat="1" customHeight="1" s="861" thickBot="1">
      <c r="A18" s="338">
        <f>A11</f>
        <v/>
      </c>
      <c r="B18" s="269" t="n">
        <v>0</v>
      </c>
      <c r="C18" s="1295" t="n">
        <v>0</v>
      </c>
      <c r="D18" s="1296">
        <f>C18*B18/1000</f>
        <v/>
      </c>
      <c r="E18" s="1297" t="n">
        <v>0</v>
      </c>
      <c r="F18" s="1298">
        <f>E18*$B18/1000</f>
        <v/>
      </c>
      <c r="G18" s="1299">
        <f>E18/$C18-1</f>
        <v/>
      </c>
      <c r="H18" s="1295">
        <f>ROUND($C18*(1+L18),3)</f>
        <v/>
      </c>
      <c r="I18" s="1296">
        <f>H18*$B18/1000</f>
        <v/>
      </c>
      <c r="J18" s="1300">
        <f>H18/$C18-1</f>
        <v/>
      </c>
      <c r="K18" s="571" t="n"/>
      <c r="L18" s="1301" t="n">
        <v>0</v>
      </c>
    </row>
    <row r="19" ht="12" customFormat="1" customHeight="1" s="861">
      <c r="A19" s="306" t="inlineStr">
        <is>
          <t>Total AD&amp;D</t>
        </is>
      </c>
      <c r="B19" s="355" t="n"/>
      <c r="C19" s="1302" t="n"/>
      <c r="D19" s="1302">
        <f>SUM(D14:D18)</f>
        <v/>
      </c>
      <c r="E19" s="1302" t="n"/>
      <c r="F19" s="1302">
        <f>SUM(F14:F18)</f>
        <v/>
      </c>
      <c r="G19" s="1303">
        <f>IFERROR(F19/$D19-1,0)</f>
        <v/>
      </c>
      <c r="H19" s="1302" t="n"/>
      <c r="I19" s="1302">
        <f>SUM(I14:I18)</f>
        <v/>
      </c>
      <c r="J19" s="1303">
        <f>IFERROR(I19/$D19-1,0)</f>
        <v/>
      </c>
      <c r="K19" s="571" t="n"/>
      <c r="L19" s="571" t="n"/>
    </row>
    <row r="20" ht="12" customFormat="1" customHeight="1" s="861">
      <c r="A20" s="306" t="inlineStr">
        <is>
          <t>Dependent Life</t>
        </is>
      </c>
      <c r="B20" s="356" t="n"/>
      <c r="C20" s="1304" t="n"/>
      <c r="D20" s="1305" t="n"/>
      <c r="E20" s="1306" t="n"/>
      <c r="F20" s="1307" t="n"/>
      <c r="G20" s="1308" t="n"/>
      <c r="H20" s="1304" t="n"/>
      <c r="I20" s="1305" t="n"/>
      <c r="J20" s="1309" t="n"/>
      <c r="K20" s="571" t="n"/>
      <c r="L20" s="571" t="n"/>
    </row>
    <row r="21" hidden="1" outlineLevel="1" ht="12" customFormat="1" customHeight="1" s="861" thickBot="1">
      <c r="A21" s="338">
        <f>A7</f>
        <v/>
      </c>
      <c r="B21" s="1310" t="n">
        <v>0</v>
      </c>
      <c r="C21" s="1295" t="n">
        <v>0</v>
      </c>
      <c r="D21" s="1296">
        <f>C21*B21</f>
        <v/>
      </c>
      <c r="E21" s="1297" t="n">
        <v>0</v>
      </c>
      <c r="F21" s="1298">
        <f>E21*$B21</f>
        <v/>
      </c>
      <c r="G21" s="1299">
        <f>E21/$C21-1</f>
        <v/>
      </c>
      <c r="H21" s="1295">
        <f>ROUND($C21*(1+L21),3)</f>
        <v/>
      </c>
      <c r="I21" s="1296">
        <f>H21*$B21</f>
        <v/>
      </c>
      <c r="J21" s="1300">
        <f>H21/$C21-1</f>
        <v/>
      </c>
      <c r="K21" s="571" t="n"/>
      <c r="L21" s="1301" t="n">
        <v>0</v>
      </c>
    </row>
    <row r="22" hidden="1" outlineLevel="1" ht="12" customFormat="1" customHeight="1" s="861" thickBot="1">
      <c r="A22" s="338">
        <f>A8</f>
        <v/>
      </c>
      <c r="B22" s="1310" t="n">
        <v>0</v>
      </c>
      <c r="C22" s="1295" t="n">
        <v>0</v>
      </c>
      <c r="D22" s="1296">
        <f>C22*B22</f>
        <v/>
      </c>
      <c r="E22" s="1297" t="n">
        <v>0</v>
      </c>
      <c r="F22" s="1298">
        <f>E22*$B22</f>
        <v/>
      </c>
      <c r="G22" s="1299">
        <f>E22/$C22-1</f>
        <v/>
      </c>
      <c r="H22" s="1295">
        <f>ROUND($C22*(1+L22),3)</f>
        <v/>
      </c>
      <c r="I22" s="1296">
        <f>H22*$B22</f>
        <v/>
      </c>
      <c r="J22" s="1300">
        <f>H22/$C22-1</f>
        <v/>
      </c>
      <c r="K22" s="571" t="n"/>
      <c r="L22" s="1301" t="n">
        <v>0</v>
      </c>
    </row>
    <row r="23" hidden="1" outlineLevel="1" ht="12" customFormat="1" customHeight="1" s="861" thickBot="1">
      <c r="A23" s="338">
        <f>A9</f>
        <v/>
      </c>
      <c r="B23" s="1310" t="n">
        <v>0</v>
      </c>
      <c r="C23" s="1295" t="n">
        <v>0</v>
      </c>
      <c r="D23" s="1296">
        <f>C23*B23</f>
        <v/>
      </c>
      <c r="E23" s="1297" t="n">
        <v>0</v>
      </c>
      <c r="F23" s="1298">
        <f>E23*$B23</f>
        <v/>
      </c>
      <c r="G23" s="1299">
        <f>E23/$C23-1</f>
        <v/>
      </c>
      <c r="H23" s="1295">
        <f>ROUND($C23*(1+L23),3)</f>
        <v/>
      </c>
      <c r="I23" s="1296">
        <f>H23*$B23</f>
        <v/>
      </c>
      <c r="J23" s="1300">
        <f>H23/$C23-1</f>
        <v/>
      </c>
      <c r="K23" s="571" t="n"/>
      <c r="L23" s="1301" t="n">
        <v>0</v>
      </c>
    </row>
    <row r="24" hidden="1" outlineLevel="1" ht="12" customFormat="1" customHeight="1" s="861" thickBot="1">
      <c r="A24" s="338">
        <f>A10</f>
        <v/>
      </c>
      <c r="B24" s="1310" t="n">
        <v>0</v>
      </c>
      <c r="C24" s="1295" t="n">
        <v>0</v>
      </c>
      <c r="D24" s="1296">
        <f>C24*B24</f>
        <v/>
      </c>
      <c r="E24" s="1297" t="n">
        <v>0</v>
      </c>
      <c r="F24" s="1298">
        <f>E24*$B24</f>
        <v/>
      </c>
      <c r="G24" s="1299">
        <f>E24/$C24-1</f>
        <v/>
      </c>
      <c r="H24" s="1295">
        <f>ROUND($C24*(1+L24),3)</f>
        <v/>
      </c>
      <c r="I24" s="1296">
        <f>H24*$B24</f>
        <v/>
      </c>
      <c r="J24" s="1300">
        <f>H24/$C24-1</f>
        <v/>
      </c>
      <c r="K24" s="571" t="n"/>
      <c r="L24" s="1301" t="n">
        <v>0</v>
      </c>
    </row>
    <row r="25" collapsed="1" ht="12" customFormat="1" customHeight="1" s="861" thickBot="1">
      <c r="A25" s="338">
        <f>A11</f>
        <v/>
      </c>
      <c r="B25" s="1310" t="n">
        <v>0</v>
      </c>
      <c r="C25" s="1295" t="n">
        <v>0</v>
      </c>
      <c r="D25" s="1296">
        <f>C25*B25</f>
        <v/>
      </c>
      <c r="E25" s="1297" t="n">
        <v>0</v>
      </c>
      <c r="F25" s="1298">
        <f>E25*$B25</f>
        <v/>
      </c>
      <c r="G25" s="1299">
        <f>E25/$C25-1</f>
        <v/>
      </c>
      <c r="H25" s="1295">
        <f>ROUND($C25*(1+L25),3)</f>
        <v/>
      </c>
      <c r="I25" s="1296">
        <f>H25*$B25</f>
        <v/>
      </c>
      <c r="J25" s="1300">
        <f>H25/$C25-1</f>
        <v/>
      </c>
      <c r="K25" s="571" t="n"/>
      <c r="L25" s="1301" t="n">
        <v>0</v>
      </c>
    </row>
    <row r="26" ht="12" customFormat="1" customHeight="1" s="861">
      <c r="A26" s="306" t="inlineStr">
        <is>
          <t>Total Dependent Life</t>
        </is>
      </c>
      <c r="B26" s="355" t="n"/>
      <c r="C26" s="1302" t="n"/>
      <c r="D26" s="1302">
        <f>SUM(D21:D25)</f>
        <v/>
      </c>
      <c r="E26" s="1302" t="n"/>
      <c r="F26" s="1302">
        <f>SUM(F21:F25)</f>
        <v/>
      </c>
      <c r="G26" s="1303">
        <f>IFERROR(F26/$D26-1,0)</f>
        <v/>
      </c>
      <c r="H26" s="1302" t="n"/>
      <c r="I26" s="1302">
        <f>SUM(I21:I25)</f>
        <v/>
      </c>
      <c r="J26" s="1303">
        <f>IFERROR(I26/$D26-1,0)</f>
        <v/>
      </c>
      <c r="K26" s="571" t="n"/>
      <c r="L26" s="571" t="n"/>
    </row>
    <row r="27" ht="12" customFormat="1" customHeight="1" s="861">
      <c r="A27" s="306" t="inlineStr">
        <is>
          <t>LTD</t>
        </is>
      </c>
      <c r="B27" s="356" t="n"/>
      <c r="C27" s="1304" t="n"/>
      <c r="D27" s="1305" t="n"/>
      <c r="E27" s="1306" t="n"/>
      <c r="F27" s="1307" t="n"/>
      <c r="G27" s="1308" t="n"/>
      <c r="H27" s="1304" t="n"/>
      <c r="I27" s="1305" t="n"/>
      <c r="J27" s="1309" t="n"/>
      <c r="K27" s="571" t="n"/>
      <c r="L27" s="571" t="n"/>
    </row>
    <row r="28" hidden="1" outlineLevel="1" ht="12" customFormat="1" customHeight="1" s="861" thickBot="1">
      <c r="A28" s="338">
        <f>A7</f>
        <v/>
      </c>
      <c r="B28" s="269" t="n">
        <v>0</v>
      </c>
      <c r="C28" s="1295" t="n">
        <v>0</v>
      </c>
      <c r="D28" s="1296">
        <f>C28*$B28/100</f>
        <v/>
      </c>
      <c r="E28" s="1297" t="n">
        <v>0</v>
      </c>
      <c r="F28" s="1298">
        <f>E28*$B28/100</f>
        <v/>
      </c>
      <c r="G28" s="1299">
        <f>E28/$C28-1</f>
        <v/>
      </c>
      <c r="H28" s="1295">
        <f>ROUND($C28*(1+L28),3)</f>
        <v/>
      </c>
      <c r="I28" s="1296">
        <f>H28*$B28/100</f>
        <v/>
      </c>
      <c r="J28" s="1300">
        <f>H28/$C28-1</f>
        <v/>
      </c>
      <c r="K28" s="571" t="n"/>
      <c r="L28" s="1301" t="n">
        <v>0</v>
      </c>
    </row>
    <row r="29" hidden="1" outlineLevel="1" ht="12" customFormat="1" customHeight="1" s="861" thickBot="1">
      <c r="A29" s="338">
        <f>A8</f>
        <v/>
      </c>
      <c r="B29" s="269" t="n">
        <v>0</v>
      </c>
      <c r="C29" s="1295" t="n">
        <v>0</v>
      </c>
      <c r="D29" s="1296">
        <f>C29*$B29/100</f>
        <v/>
      </c>
      <c r="E29" s="1297" t="n">
        <v>0</v>
      </c>
      <c r="F29" s="1298">
        <f>E29*$B29/100</f>
        <v/>
      </c>
      <c r="G29" s="1299">
        <f>E29/$C29-1</f>
        <v/>
      </c>
      <c r="H29" s="1295">
        <f>ROUND($C29*(1+L29),3)</f>
        <v/>
      </c>
      <c r="I29" s="1296">
        <f>H29*$B29/100</f>
        <v/>
      </c>
      <c r="J29" s="1300">
        <f>H29/$C29-1</f>
        <v/>
      </c>
      <c r="K29" s="571" t="n"/>
      <c r="L29" s="1301" t="n">
        <v>0</v>
      </c>
    </row>
    <row r="30" hidden="1" outlineLevel="1" ht="12" customFormat="1" customHeight="1" s="861" thickBot="1">
      <c r="A30" s="338">
        <f>A9</f>
        <v/>
      </c>
      <c r="B30" s="269" t="n">
        <v>0</v>
      </c>
      <c r="C30" s="1295" t="n">
        <v>0</v>
      </c>
      <c r="D30" s="1296">
        <f>C30*$B30/100</f>
        <v/>
      </c>
      <c r="E30" s="1297" t="n">
        <v>0</v>
      </c>
      <c r="F30" s="1298">
        <f>E30*$B30/100</f>
        <v/>
      </c>
      <c r="G30" s="1299">
        <f>E30/$C30-1</f>
        <v/>
      </c>
      <c r="H30" s="1295">
        <f>ROUND($C30*(1+L30),3)</f>
        <v/>
      </c>
      <c r="I30" s="1296">
        <f>H30*$B30/100</f>
        <v/>
      </c>
      <c r="J30" s="1300">
        <f>H30/$C30-1</f>
        <v/>
      </c>
      <c r="K30" s="571" t="n"/>
      <c r="L30" s="1301" t="n">
        <v>0</v>
      </c>
    </row>
    <row r="31" hidden="1" outlineLevel="1" ht="12" customFormat="1" customHeight="1" s="861" thickBot="1">
      <c r="A31" s="338">
        <f>A10</f>
        <v/>
      </c>
      <c r="B31" s="269" t="n">
        <v>0</v>
      </c>
      <c r="C31" s="1295" t="n">
        <v>0</v>
      </c>
      <c r="D31" s="1296">
        <f>C31*$B31/100</f>
        <v/>
      </c>
      <c r="E31" s="1297" t="n">
        <v>0</v>
      </c>
      <c r="F31" s="1298">
        <f>E31*$B31/100</f>
        <v/>
      </c>
      <c r="G31" s="1299">
        <f>E31/$C31-1</f>
        <v/>
      </c>
      <c r="H31" s="1295">
        <f>ROUND($C31*(1+L31),3)</f>
        <v/>
      </c>
      <c r="I31" s="1296">
        <f>H31*$B31/100</f>
        <v/>
      </c>
      <c r="J31" s="1300">
        <f>H31/$C31-1</f>
        <v/>
      </c>
      <c r="K31" s="571" t="n"/>
      <c r="L31" s="1301" t="n">
        <v>0</v>
      </c>
    </row>
    <row r="32" collapsed="1" ht="12" customFormat="1" customHeight="1" s="861" thickBot="1">
      <c r="A32" s="338">
        <f>A11</f>
        <v/>
      </c>
      <c r="B32" s="269" t="n">
        <v>0</v>
      </c>
      <c r="C32" s="1295" t="n">
        <v>0</v>
      </c>
      <c r="D32" s="1296">
        <f>C32*$B32/100</f>
        <v/>
      </c>
      <c r="E32" s="1297" t="n">
        <v>0</v>
      </c>
      <c r="F32" s="1298">
        <f>E32*$B32/100</f>
        <v/>
      </c>
      <c r="G32" s="1299">
        <f>E32/$C32-1</f>
        <v/>
      </c>
      <c r="H32" s="1295">
        <f>ROUND($C32*(1+L32),3)</f>
        <v/>
      </c>
      <c r="I32" s="1296">
        <f>H32*$B32/100</f>
        <v/>
      </c>
      <c r="J32" s="1300">
        <f>H32/$C32-1</f>
        <v/>
      </c>
      <c r="K32" s="571" t="n"/>
      <c r="L32" s="1301" t="n">
        <v>0</v>
      </c>
    </row>
    <row r="33" ht="12" customFormat="1" customHeight="1" s="861">
      <c r="A33" s="306" t="inlineStr">
        <is>
          <t>Total LTD</t>
        </is>
      </c>
      <c r="B33" s="355" t="n"/>
      <c r="C33" s="1302" t="n"/>
      <c r="D33" s="1302">
        <f>SUM(D28:D32)</f>
        <v/>
      </c>
      <c r="E33" s="1302" t="n"/>
      <c r="F33" s="1302">
        <f>SUM(F28:F32)</f>
        <v/>
      </c>
      <c r="G33" s="1303">
        <f>IFERROR(F33/$D33-1,0)</f>
        <v/>
      </c>
      <c r="H33" s="1302" t="n"/>
      <c r="I33" s="1302">
        <f>SUM(I28:I32)</f>
        <v/>
      </c>
      <c r="J33" s="1303">
        <f>IFERROR(I33/$D33-1,0)</f>
        <v/>
      </c>
      <c r="K33" s="571" t="n"/>
      <c r="L33" s="571" t="n"/>
    </row>
    <row r="34" ht="12" customFormat="1" customHeight="1" s="861">
      <c r="A34" s="306" t="inlineStr">
        <is>
          <t>Critical Illness</t>
        </is>
      </c>
      <c r="B34" s="356" t="n"/>
      <c r="C34" s="1304" t="n"/>
      <c r="D34" s="1305" t="n"/>
      <c r="E34" s="1306" t="n"/>
      <c r="F34" s="1307" t="n"/>
      <c r="G34" s="1308" t="n"/>
      <c r="H34" s="1304" t="n"/>
      <c r="I34" s="1305" t="n"/>
      <c r="J34" s="1309" t="n"/>
      <c r="K34" s="571" t="n"/>
      <c r="L34" s="571" t="n"/>
    </row>
    <row r="35" hidden="1" outlineLevel="1" ht="12" customFormat="1" customHeight="1" s="861">
      <c r="A35" s="338">
        <f>A7</f>
        <v/>
      </c>
      <c r="B35" s="269" t="n">
        <v>0</v>
      </c>
      <c r="C35" s="1295" t="n">
        <v>0</v>
      </c>
      <c r="D35" s="1296">
        <f>C35*$B35/1000</f>
        <v/>
      </c>
      <c r="E35" s="1297" t="n">
        <v>0</v>
      </c>
      <c r="F35" s="1298">
        <f>E35*$B35/1000</f>
        <v/>
      </c>
      <c r="G35" s="1299">
        <f>E35/$C35-1</f>
        <v/>
      </c>
      <c r="H35" s="1295" t="n">
        <v>0</v>
      </c>
      <c r="I35" s="1296">
        <f>H35*$B35/1000</f>
        <v/>
      </c>
      <c r="J35" s="1300">
        <f>H35/$C35-1</f>
        <v/>
      </c>
      <c r="K35" s="571" t="n"/>
      <c r="L35" s="571" t="n"/>
    </row>
    <row r="36" hidden="1" outlineLevel="1" ht="12" customFormat="1" customHeight="1" s="861">
      <c r="A36" s="338">
        <f>A8</f>
        <v/>
      </c>
      <c r="B36" s="269" t="n">
        <v>0</v>
      </c>
      <c r="C36" s="1295" t="n">
        <v>0</v>
      </c>
      <c r="D36" s="1296">
        <f>C36*$B36/1000</f>
        <v/>
      </c>
      <c r="E36" s="1297" t="n">
        <v>0</v>
      </c>
      <c r="F36" s="1298">
        <f>E36*$B36/1000</f>
        <v/>
      </c>
      <c r="G36" s="1299">
        <f>E36/$C36-1</f>
        <v/>
      </c>
      <c r="H36" s="1295" t="n">
        <v>0</v>
      </c>
      <c r="I36" s="1296">
        <f>H36*$B36/1000</f>
        <v/>
      </c>
      <c r="J36" s="1300">
        <f>H36/$C36-1</f>
        <v/>
      </c>
      <c r="K36" s="571" t="n"/>
      <c r="L36" s="571" t="n"/>
    </row>
    <row r="37" hidden="1" outlineLevel="1" ht="12" customFormat="1" customHeight="1" s="861">
      <c r="A37" s="338">
        <f>A9</f>
        <v/>
      </c>
      <c r="B37" s="269" t="n">
        <v>0</v>
      </c>
      <c r="C37" s="1295" t="n">
        <v>0</v>
      </c>
      <c r="D37" s="1296">
        <f>C37*$B37/1000</f>
        <v/>
      </c>
      <c r="E37" s="1297" t="n">
        <v>0</v>
      </c>
      <c r="F37" s="1298">
        <f>E37*$B37/1000</f>
        <v/>
      </c>
      <c r="G37" s="1299">
        <f>E37/$C37-1</f>
        <v/>
      </c>
      <c r="H37" s="1295" t="n">
        <v>0</v>
      </c>
      <c r="I37" s="1296">
        <f>H37*$B37/1000</f>
        <v/>
      </c>
      <c r="J37" s="1300">
        <f>H37/$C37-1</f>
        <v/>
      </c>
      <c r="K37" s="571" t="n"/>
      <c r="L37" s="571" t="n"/>
    </row>
    <row r="38" hidden="1" outlineLevel="1" ht="12" customFormat="1" customHeight="1" s="861">
      <c r="A38" s="338">
        <f>A10</f>
        <v/>
      </c>
      <c r="B38" s="269" t="n">
        <v>0</v>
      </c>
      <c r="C38" s="1295" t="n">
        <v>0</v>
      </c>
      <c r="D38" s="1296">
        <f>C38*$B38/1000</f>
        <v/>
      </c>
      <c r="E38" s="1297" t="n">
        <v>0</v>
      </c>
      <c r="F38" s="1298">
        <f>E38*$B38/1000</f>
        <v/>
      </c>
      <c r="G38" s="1299">
        <f>E38/$C38-1</f>
        <v/>
      </c>
      <c r="H38" s="1295" t="n">
        <v>0</v>
      </c>
      <c r="I38" s="1296">
        <f>H38*$B38/1000</f>
        <v/>
      </c>
      <c r="J38" s="1300">
        <f>H38/$C38-1</f>
        <v/>
      </c>
      <c r="K38" s="571" t="n"/>
      <c r="L38" s="571" t="n"/>
    </row>
    <row r="39" collapsed="1" ht="12" customFormat="1" customHeight="1" s="861">
      <c r="A39" s="338">
        <f>A11</f>
        <v/>
      </c>
      <c r="B39" s="269" t="n">
        <v>0</v>
      </c>
      <c r="C39" s="1295" t="n">
        <v>0</v>
      </c>
      <c r="D39" s="1296">
        <f>C39*$B39/1000</f>
        <v/>
      </c>
      <c r="E39" s="1297" t="n">
        <v>0</v>
      </c>
      <c r="F39" s="1298">
        <f>E39*$B39/1000</f>
        <v/>
      </c>
      <c r="G39" s="1299">
        <f>E39/$C39-1</f>
        <v/>
      </c>
      <c r="H39" s="1295" t="n">
        <v>0</v>
      </c>
      <c r="I39" s="1296">
        <f>H39*$B39/1000</f>
        <v/>
      </c>
      <c r="J39" s="1300">
        <f>H39/$C39-1</f>
        <v/>
      </c>
      <c r="K39" s="571" t="n"/>
      <c r="L39" s="571" t="n"/>
    </row>
    <row r="40" ht="12" customFormat="1" customHeight="1" s="861">
      <c r="A40" s="306" t="inlineStr">
        <is>
          <t>Total Critical Illness</t>
        </is>
      </c>
      <c r="B40" s="355" t="n"/>
      <c r="C40" s="1302" t="n"/>
      <c r="D40" s="1302">
        <f>SUM(D35:D39)</f>
        <v/>
      </c>
      <c r="E40" s="1302" t="n"/>
      <c r="F40" s="1302">
        <f>SUM(F35:F39)</f>
        <v/>
      </c>
      <c r="G40" s="1303">
        <f>IFERROR(F40/$D40-1,0)</f>
        <v/>
      </c>
      <c r="H40" s="1302" t="n"/>
      <c r="I40" s="1302">
        <f>SUM(I35:I39)</f>
        <v/>
      </c>
      <c r="J40" s="1303">
        <f>IFERROR(I40/$D40-1,0)</f>
        <v/>
      </c>
      <c r="K40" s="571" t="n"/>
      <c r="L40" s="571" t="n"/>
    </row>
    <row r="41" ht="12" customFormat="1" customHeight="1" s="861">
      <c r="A41" s="1060" t="inlineStr">
        <is>
          <t>Sub-total</t>
        </is>
      </c>
      <c r="B41" s="901" t="n"/>
      <c r="C41" s="1057" t="n"/>
      <c r="D41" s="1311">
        <f>D12+D19+D26+D33+D40</f>
        <v/>
      </c>
      <c r="E41" s="1057" t="n"/>
      <c r="F41" s="1311">
        <f>F12+F19+F26+F33+F40</f>
        <v/>
      </c>
      <c r="G41" s="1312">
        <f>IFERROR(F41/$D41-1,0)</f>
        <v/>
      </c>
      <c r="H41" s="1057" t="n"/>
      <c r="I41" s="1311">
        <f>I12+I19+I26+I33+I40</f>
        <v/>
      </c>
      <c r="J41" s="1312">
        <f>IFERROR(I41/$D41-1,0)</f>
        <v/>
      </c>
      <c r="K41" s="571" t="n"/>
      <c r="L41" s="571" t="n"/>
    </row>
    <row r="42" ht="12" customFormat="1" customHeight="1" s="861">
      <c r="A42" s="1059" t="inlineStr">
        <is>
          <t>Pooled Benefits</t>
        </is>
      </c>
      <c r="B42" s="966" t="n"/>
      <c r="C42" s="1018" t="n"/>
      <c r="D42" s="1018" t="n"/>
      <c r="E42" s="1018" t="n"/>
      <c r="F42" s="1018" t="n"/>
      <c r="G42" s="1018" t="n"/>
      <c r="H42" s="1018" t="n"/>
      <c r="I42" s="1018" t="n"/>
      <c r="J42" s="1018" t="n"/>
      <c r="K42" s="571" t="n"/>
      <c r="L42" s="571" t="n"/>
    </row>
    <row r="43" ht="12" customFormat="1" customHeight="1" s="861">
      <c r="A43" s="306" t="inlineStr">
        <is>
          <t>STD</t>
        </is>
      </c>
      <c r="B43" s="357" t="n"/>
      <c r="C43" s="1296" t="n"/>
      <c r="D43" s="1296" t="n"/>
      <c r="E43" s="1298" t="n"/>
      <c r="F43" s="1298" t="n"/>
      <c r="G43" s="1299" t="n"/>
      <c r="H43" s="1296" t="n"/>
      <c r="I43" s="1296" t="n"/>
      <c r="J43" s="1300" t="n"/>
      <c r="K43" s="571" t="n"/>
      <c r="L43" s="571" t="n"/>
    </row>
    <row r="44" hidden="1" outlineLevel="1" ht="12" customFormat="1" customHeight="1" s="861" thickBot="1">
      <c r="A44" s="338">
        <f>A7</f>
        <v/>
      </c>
      <c r="B44" s="269" t="n">
        <v>0</v>
      </c>
      <c r="C44" s="1296" t="n">
        <v>0</v>
      </c>
      <c r="D44" s="1296">
        <f>C44*$B44/10</f>
        <v/>
      </c>
      <c r="E44" s="1298" t="n">
        <v>0</v>
      </c>
      <c r="F44" s="1298">
        <f>E44*$B44/10</f>
        <v/>
      </c>
      <c r="G44" s="1299">
        <f>E44/$C44-1</f>
        <v/>
      </c>
      <c r="H44" s="1296">
        <f>ROUND($C44*(1+L44),3)</f>
        <v/>
      </c>
      <c r="I44" s="1296">
        <f>H44*$B44/10</f>
        <v/>
      </c>
      <c r="J44" s="1300">
        <f>H44/$C44-1</f>
        <v/>
      </c>
      <c r="K44" s="571" t="n"/>
      <c r="L44" s="1301" t="n">
        <v>0</v>
      </c>
    </row>
    <row r="45" hidden="1" outlineLevel="1" ht="12" customFormat="1" customHeight="1" s="861" thickBot="1">
      <c r="A45" s="338">
        <f>A8</f>
        <v/>
      </c>
      <c r="B45" s="269" t="n">
        <v>0</v>
      </c>
      <c r="C45" s="1296" t="n">
        <v>0</v>
      </c>
      <c r="D45" s="1296">
        <f>C45*$B45/10</f>
        <v/>
      </c>
      <c r="E45" s="1298" t="n">
        <v>0</v>
      </c>
      <c r="F45" s="1298">
        <f>E45*$B45/10</f>
        <v/>
      </c>
      <c r="G45" s="1299">
        <f>E45/$C45-1</f>
        <v/>
      </c>
      <c r="H45" s="1296">
        <f>ROUND($C45*(1+L45),3)</f>
        <v/>
      </c>
      <c r="I45" s="1296">
        <f>H45*$B45/10</f>
        <v/>
      </c>
      <c r="J45" s="1300">
        <f>H45/$C45-1</f>
        <v/>
      </c>
      <c r="K45" s="571" t="n"/>
      <c r="L45" s="1301" t="n">
        <v>0</v>
      </c>
    </row>
    <row r="46" hidden="1" outlineLevel="1" ht="12" customFormat="1" customHeight="1" s="861" thickBot="1">
      <c r="A46" s="338">
        <f>A9</f>
        <v/>
      </c>
      <c r="B46" s="269" t="n">
        <v>0</v>
      </c>
      <c r="C46" s="1296" t="n">
        <v>0</v>
      </c>
      <c r="D46" s="1296">
        <f>C46*$B46/10</f>
        <v/>
      </c>
      <c r="E46" s="1298" t="n">
        <v>0</v>
      </c>
      <c r="F46" s="1298">
        <f>E46*$B46/10</f>
        <v/>
      </c>
      <c r="G46" s="1299">
        <f>E46/$C46-1</f>
        <v/>
      </c>
      <c r="H46" s="1296">
        <f>ROUND($C46*(1+L46),3)</f>
        <v/>
      </c>
      <c r="I46" s="1296">
        <f>H46*$B46/10</f>
        <v/>
      </c>
      <c r="J46" s="1300">
        <f>H46/$C46-1</f>
        <v/>
      </c>
      <c r="K46" s="571" t="n"/>
      <c r="L46" s="1301" t="n">
        <v>0</v>
      </c>
    </row>
    <row r="47" hidden="1" outlineLevel="1" ht="12" customFormat="1" customHeight="1" s="861" thickBot="1">
      <c r="A47" s="338">
        <f>A10</f>
        <v/>
      </c>
      <c r="B47" s="269" t="n">
        <v>0</v>
      </c>
      <c r="C47" s="1296" t="n">
        <v>0</v>
      </c>
      <c r="D47" s="1296">
        <f>C47*$B47/10</f>
        <v/>
      </c>
      <c r="E47" s="1298" t="n">
        <v>0</v>
      </c>
      <c r="F47" s="1298">
        <f>E47*$B47/10</f>
        <v/>
      </c>
      <c r="G47" s="1299">
        <f>E47/$C47-1</f>
        <v/>
      </c>
      <c r="H47" s="1296">
        <f>ROUND($C47*(1+L47),3)</f>
        <v/>
      </c>
      <c r="I47" s="1296">
        <f>H47*$B47/10</f>
        <v/>
      </c>
      <c r="J47" s="1300">
        <f>H47/$C47-1</f>
        <v/>
      </c>
      <c r="K47" s="571" t="n"/>
      <c r="L47" s="1301" t="n">
        <v>0</v>
      </c>
    </row>
    <row r="48" collapsed="1" ht="12" customFormat="1" customHeight="1" s="861" thickBot="1">
      <c r="A48" s="338">
        <f>A11</f>
        <v/>
      </c>
      <c r="B48" s="269" t="n">
        <v>0</v>
      </c>
      <c r="C48" s="1296" t="n">
        <v>0</v>
      </c>
      <c r="D48" s="1296">
        <f>C48*$B48/10</f>
        <v/>
      </c>
      <c r="E48" s="1298" t="n">
        <v>0</v>
      </c>
      <c r="F48" s="1298">
        <f>E48*$B48/10</f>
        <v/>
      </c>
      <c r="G48" s="1299">
        <f>E48/$C48-1</f>
        <v/>
      </c>
      <c r="H48" s="1296">
        <f>ROUND($C48*(1+L48),3)</f>
        <v/>
      </c>
      <c r="I48" s="1296">
        <f>H48*$B48/10</f>
        <v/>
      </c>
      <c r="J48" s="1300">
        <f>H48/$C48-1</f>
        <v/>
      </c>
      <c r="K48" s="571" t="n"/>
      <c r="L48" s="1301" t="n">
        <v>0</v>
      </c>
    </row>
    <row r="49" ht="12" customFormat="1" customHeight="1" s="861">
      <c r="A49" s="306" t="inlineStr">
        <is>
          <t>Total STD</t>
        </is>
      </c>
      <c r="B49" s="355" t="n"/>
      <c r="C49" s="1302" t="n"/>
      <c r="D49" s="1302">
        <f>SUM(D44:D48)</f>
        <v/>
      </c>
      <c r="E49" s="1302" t="n"/>
      <c r="F49" s="1302">
        <f>SUM(F44:F48)</f>
        <v/>
      </c>
      <c r="G49" s="1303">
        <f>IFERROR(F49/$D49-1,0)</f>
        <v/>
      </c>
      <c r="H49" s="1302" t="n"/>
      <c r="I49" s="1302">
        <f>SUM(I44:I48)</f>
        <v/>
      </c>
      <c r="J49" s="1303">
        <f>IFERROR(I49/$D49-1,0)</f>
        <v/>
      </c>
      <c r="K49" s="571" t="n"/>
      <c r="L49" s="571" t="n"/>
    </row>
    <row r="50" ht="12" customFormat="1" customHeight="1" s="861">
      <c r="A50" s="306" t="inlineStr">
        <is>
          <t>Health Care</t>
        </is>
      </c>
      <c r="B50" s="1045" t="n"/>
      <c r="C50" s="1296" t="n"/>
      <c r="D50" s="1296" t="n"/>
      <c r="E50" s="1298" t="n"/>
      <c r="F50" s="1298" t="n"/>
      <c r="G50" s="358" t="n"/>
      <c r="H50" s="1296" t="n"/>
      <c r="I50" s="1296" t="n"/>
      <c r="J50" s="359" t="n"/>
      <c r="K50" s="571" t="n"/>
      <c r="L50" s="571" t="n"/>
    </row>
    <row r="51" hidden="1" outlineLevel="1" ht="12" customFormat="1" customHeight="1" s="861">
      <c r="A51" s="338">
        <f>A7</f>
        <v/>
      </c>
      <c r="B51" s="1045" t="n"/>
      <c r="C51" s="1296" t="n"/>
      <c r="D51" s="1296" t="n"/>
      <c r="E51" s="1298" t="n"/>
      <c r="F51" s="1298" t="n"/>
      <c r="G51" s="358" t="n"/>
      <c r="H51" s="1296" t="n"/>
      <c r="I51" s="1296" t="n"/>
      <c r="J51" s="359" t="n"/>
      <c r="K51" s="571" t="n"/>
      <c r="L51" s="571" t="n"/>
    </row>
    <row r="52" hidden="1" outlineLevel="1" ht="12" customFormat="1" customHeight="1" s="861" thickBot="1">
      <c r="A52" s="306" t="inlineStr">
        <is>
          <t>Single</t>
        </is>
      </c>
      <c r="B52" s="1310" t="n">
        <v>0</v>
      </c>
      <c r="C52" s="1296" t="n">
        <v>0</v>
      </c>
      <c r="D52" s="1296">
        <f>C52*$B52</f>
        <v/>
      </c>
      <c r="E52" s="1298" t="n">
        <v>0</v>
      </c>
      <c r="F52" s="1298">
        <f>E52*$B52</f>
        <v/>
      </c>
      <c r="G52" s="1299">
        <f>E52/$C52-1</f>
        <v/>
      </c>
      <c r="H52" s="1296">
        <f>ROUND(C52*(1+L52),2)</f>
        <v/>
      </c>
      <c r="I52" s="1296">
        <f>H52*$B52</f>
        <v/>
      </c>
      <c r="J52" s="1300">
        <f>H52/$C52-1</f>
        <v/>
      </c>
      <c r="K52" s="571" t="n"/>
      <c r="L52" s="1301" t="n">
        <v>0</v>
      </c>
    </row>
    <row r="53" hidden="1" outlineLevel="1" ht="12" customFormat="1" customHeight="1" s="861" thickBot="1">
      <c r="A53" s="306" t="inlineStr">
        <is>
          <t>Family</t>
        </is>
      </c>
      <c r="B53" s="1310" t="n">
        <v>0</v>
      </c>
      <c r="C53" s="1296" t="n">
        <v>0</v>
      </c>
      <c r="D53" s="1296">
        <f>C53*$B53</f>
        <v/>
      </c>
      <c r="E53" s="1298" t="n">
        <v>0</v>
      </c>
      <c r="F53" s="1298">
        <f>E53*$B53</f>
        <v/>
      </c>
      <c r="G53" s="1299">
        <f>E53/$C53-1</f>
        <v/>
      </c>
      <c r="H53" s="1296">
        <f>ROUND(C53*(1+L53),2)</f>
        <v/>
      </c>
      <c r="I53" s="1296">
        <f>H53*$B53</f>
        <v/>
      </c>
      <c r="J53" s="1300">
        <f>H53/$C53-1</f>
        <v/>
      </c>
      <c r="K53" s="571" t="n"/>
      <c r="L53" s="1301" t="n">
        <v>0</v>
      </c>
    </row>
    <row r="54" hidden="1" outlineLevel="1" ht="12" customFormat="1" customHeight="1" s="861">
      <c r="A54" s="338">
        <f>A8</f>
        <v/>
      </c>
      <c r="B54" s="1045" t="n"/>
      <c r="C54" s="1296" t="n"/>
      <c r="D54" s="1296" t="n"/>
      <c r="E54" s="1298" t="n"/>
      <c r="F54" s="1298" t="n"/>
      <c r="G54" s="358" t="n"/>
      <c r="H54" s="1296" t="n"/>
      <c r="I54" s="1296" t="n"/>
      <c r="J54" s="359" t="n"/>
      <c r="K54" s="571" t="n"/>
      <c r="L54" s="571" t="n"/>
    </row>
    <row r="55" hidden="1" outlineLevel="1" ht="12" customFormat="1" customHeight="1" s="861" thickBot="1">
      <c r="A55" s="306" t="inlineStr">
        <is>
          <t>Single</t>
        </is>
      </c>
      <c r="B55" s="1310" t="n">
        <v>0</v>
      </c>
      <c r="C55" s="1296" t="n">
        <v>0</v>
      </c>
      <c r="D55" s="1296">
        <f>C55*$B55</f>
        <v/>
      </c>
      <c r="E55" s="1298" t="n">
        <v>0</v>
      </c>
      <c r="F55" s="1298">
        <f>E55*$B55</f>
        <v/>
      </c>
      <c r="G55" s="1299">
        <f>E55/$C55-1</f>
        <v/>
      </c>
      <c r="H55" s="1296">
        <f>ROUND(C55*(1+L55),2)</f>
        <v/>
      </c>
      <c r="I55" s="1296">
        <f>H55*$B55</f>
        <v/>
      </c>
      <c r="J55" s="1300">
        <f>H55/$C55-1</f>
        <v/>
      </c>
      <c r="K55" s="571" t="n"/>
      <c r="L55" s="1301" t="n">
        <v>0</v>
      </c>
    </row>
    <row r="56" hidden="1" outlineLevel="1" ht="12" customFormat="1" customHeight="1" s="861" thickBot="1">
      <c r="A56" s="306" t="inlineStr">
        <is>
          <t>Family</t>
        </is>
      </c>
      <c r="B56" s="1310" t="n">
        <v>0</v>
      </c>
      <c r="C56" s="1296" t="n">
        <v>0</v>
      </c>
      <c r="D56" s="1296">
        <f>C56*$B56</f>
        <v/>
      </c>
      <c r="E56" s="1298" t="n">
        <v>0</v>
      </c>
      <c r="F56" s="1298">
        <f>E56*$B56</f>
        <v/>
      </c>
      <c r="G56" s="1299">
        <f>E56/$C56-1</f>
        <v/>
      </c>
      <c r="H56" s="1296">
        <f>ROUND(C56*(1+L56),2)</f>
        <v/>
      </c>
      <c r="I56" s="1296">
        <f>H56*$B56</f>
        <v/>
      </c>
      <c r="J56" s="1300">
        <f>H56/$C56-1</f>
        <v/>
      </c>
      <c r="K56" s="571" t="n"/>
      <c r="L56" s="1301" t="n">
        <v>0</v>
      </c>
    </row>
    <row r="57" hidden="1" outlineLevel="1" ht="12" customFormat="1" customHeight="1" s="861">
      <c r="A57" s="338">
        <f>A9</f>
        <v/>
      </c>
      <c r="B57" s="1045" t="n"/>
      <c r="C57" s="1296" t="n"/>
      <c r="D57" s="1296" t="n"/>
      <c r="E57" s="1298" t="n"/>
      <c r="F57" s="1298" t="n"/>
      <c r="G57" s="358" t="n"/>
      <c r="H57" s="1296" t="n"/>
      <c r="I57" s="1296" t="n"/>
      <c r="J57" s="359" t="n"/>
      <c r="K57" s="571" t="n"/>
      <c r="L57" s="571" t="n"/>
    </row>
    <row r="58" hidden="1" outlineLevel="1" ht="12" customFormat="1" customHeight="1" s="861" thickBot="1">
      <c r="A58" s="306" t="inlineStr">
        <is>
          <t>Single</t>
        </is>
      </c>
      <c r="B58" s="1310" t="n">
        <v>0</v>
      </c>
      <c r="C58" s="1296" t="n">
        <v>0</v>
      </c>
      <c r="D58" s="1296">
        <f>C58*$B58</f>
        <v/>
      </c>
      <c r="E58" s="1298" t="n">
        <v>0</v>
      </c>
      <c r="F58" s="1298">
        <f>E58*$B58</f>
        <v/>
      </c>
      <c r="G58" s="1299">
        <f>E58/$C58-1</f>
        <v/>
      </c>
      <c r="H58" s="1296">
        <f>ROUND(C58*(1+L58),2)</f>
        <v/>
      </c>
      <c r="I58" s="1296">
        <f>H58*$B58</f>
        <v/>
      </c>
      <c r="J58" s="1300">
        <f>H58/$C58-1</f>
        <v/>
      </c>
      <c r="K58" s="571" t="n"/>
      <c r="L58" s="1301" t="n">
        <v>0</v>
      </c>
    </row>
    <row r="59" hidden="1" outlineLevel="1" ht="12" customFormat="1" customHeight="1" s="861" thickBot="1">
      <c r="A59" s="306" t="inlineStr">
        <is>
          <t>Family</t>
        </is>
      </c>
      <c r="B59" s="1310" t="n">
        <v>0</v>
      </c>
      <c r="C59" s="1296" t="n">
        <v>0</v>
      </c>
      <c r="D59" s="1296">
        <f>C59*$B59</f>
        <v/>
      </c>
      <c r="E59" s="1298" t="n">
        <v>0</v>
      </c>
      <c r="F59" s="1298">
        <f>E59*$B59</f>
        <v/>
      </c>
      <c r="G59" s="1299">
        <f>E59/$C59-1</f>
        <v/>
      </c>
      <c r="H59" s="1296">
        <f>ROUND(C59*(1+L59),2)</f>
        <v/>
      </c>
      <c r="I59" s="1296">
        <f>H59*$B59</f>
        <v/>
      </c>
      <c r="J59" s="1300">
        <f>H59/$C59-1</f>
        <v/>
      </c>
      <c r="K59" s="571" t="n"/>
      <c r="L59" s="1301" t="n">
        <v>0</v>
      </c>
    </row>
    <row r="60" hidden="1" outlineLevel="1" ht="12" customFormat="1" customHeight="1" s="861">
      <c r="A60" s="338">
        <f>A10</f>
        <v/>
      </c>
      <c r="B60" s="1045" t="n"/>
      <c r="C60" s="1296" t="n"/>
      <c r="D60" s="1296" t="n"/>
      <c r="E60" s="1298" t="n"/>
      <c r="F60" s="1298" t="n"/>
      <c r="G60" s="358" t="n"/>
      <c r="H60" s="1296" t="n"/>
      <c r="I60" s="1296" t="n"/>
      <c r="J60" s="359" t="n"/>
      <c r="K60" s="571" t="n"/>
      <c r="L60" s="571" t="n"/>
    </row>
    <row r="61" hidden="1" outlineLevel="1" ht="12" customFormat="1" customHeight="1" s="861" thickBot="1">
      <c r="A61" s="306" t="inlineStr">
        <is>
          <t>Single</t>
        </is>
      </c>
      <c r="B61" s="1310" t="n">
        <v>0</v>
      </c>
      <c r="C61" s="1296" t="n">
        <v>0</v>
      </c>
      <c r="D61" s="1296">
        <f>C61*$B61</f>
        <v/>
      </c>
      <c r="E61" s="1298" t="n">
        <v>0</v>
      </c>
      <c r="F61" s="1298">
        <f>E61*$B61</f>
        <v/>
      </c>
      <c r="G61" s="1299">
        <f>E61/$C61-1</f>
        <v/>
      </c>
      <c r="H61" s="1296">
        <f>ROUND(C61*(1+L61),2)</f>
        <v/>
      </c>
      <c r="I61" s="1296">
        <f>H61*$B61</f>
        <v/>
      </c>
      <c r="J61" s="1300">
        <f>H61/$C61-1</f>
        <v/>
      </c>
      <c r="K61" s="571" t="n"/>
      <c r="L61" s="1301" t="n">
        <v>0</v>
      </c>
    </row>
    <row r="62" hidden="1" outlineLevel="1" ht="12" customFormat="1" customHeight="1" s="861" thickBot="1">
      <c r="A62" s="306" t="inlineStr">
        <is>
          <t>Family</t>
        </is>
      </c>
      <c r="B62" s="1310" t="n">
        <v>0</v>
      </c>
      <c r="C62" s="1296" t="n">
        <v>0</v>
      </c>
      <c r="D62" s="1296">
        <f>C62*$B62</f>
        <v/>
      </c>
      <c r="E62" s="1298" t="n">
        <v>0</v>
      </c>
      <c r="F62" s="1298">
        <f>E62*$B62</f>
        <v/>
      </c>
      <c r="G62" s="1299">
        <f>E62/$C62-1</f>
        <v/>
      </c>
      <c r="H62" s="1296">
        <f>ROUND(C62*(1+L62),2)</f>
        <v/>
      </c>
      <c r="I62" s="1296">
        <f>H62*$B62</f>
        <v/>
      </c>
      <c r="J62" s="1300">
        <f>H62/$C62-1</f>
        <v/>
      </c>
      <c r="K62" s="571" t="n"/>
      <c r="L62" s="1301" t="n">
        <v>0</v>
      </c>
    </row>
    <row r="63" collapsed="1" ht="12" customFormat="1" customHeight="1" s="861">
      <c r="A63" s="338">
        <f>A11</f>
        <v/>
      </c>
      <c r="B63" s="1045" t="n"/>
      <c r="C63" s="1296" t="n"/>
      <c r="D63" s="1296" t="n"/>
      <c r="E63" s="1298" t="n"/>
      <c r="F63" s="1298" t="n"/>
      <c r="G63" s="358" t="n"/>
      <c r="H63" s="1296" t="n"/>
      <c r="I63" s="1296" t="n"/>
      <c r="J63" s="359" t="n"/>
      <c r="K63" s="571" t="n"/>
      <c r="L63" s="571" t="n"/>
    </row>
    <row r="64" ht="12" customFormat="1" customHeight="1" s="861" thickBot="1">
      <c r="A64" s="306" t="inlineStr">
        <is>
          <t>Single</t>
        </is>
      </c>
      <c r="B64" s="1310" t="n">
        <v>0</v>
      </c>
      <c r="C64" s="1296" t="n">
        <v>0</v>
      </c>
      <c r="D64" s="1296">
        <f>C64*$B64</f>
        <v/>
      </c>
      <c r="E64" s="1298" t="n">
        <v>0</v>
      </c>
      <c r="F64" s="1298">
        <f>E64*$B64</f>
        <v/>
      </c>
      <c r="G64" s="1299">
        <f>E64/$C64-1</f>
        <v/>
      </c>
      <c r="H64" s="1296">
        <f>ROUND(C64*(1+L64),2)</f>
        <v/>
      </c>
      <c r="I64" s="1296">
        <f>H64*$B64</f>
        <v/>
      </c>
      <c r="J64" s="1300">
        <f>H64/$C64-1</f>
        <v/>
      </c>
      <c r="K64" s="571" t="n"/>
      <c r="L64" s="1301" t="n">
        <v>0</v>
      </c>
    </row>
    <row r="65" ht="12" customFormat="1" customHeight="1" s="861" thickBot="1">
      <c r="A65" s="306" t="inlineStr">
        <is>
          <t>Family</t>
        </is>
      </c>
      <c r="B65" s="1310" t="n">
        <v>0</v>
      </c>
      <c r="C65" s="1296" t="n">
        <v>0</v>
      </c>
      <c r="D65" s="1296">
        <f>C65*$B65</f>
        <v/>
      </c>
      <c r="E65" s="1298" t="n">
        <v>0</v>
      </c>
      <c r="F65" s="1298">
        <f>E65*$B65</f>
        <v/>
      </c>
      <c r="G65" s="1299">
        <f>E65/$C65-1</f>
        <v/>
      </c>
      <c r="H65" s="1296">
        <f>ROUND(C65*(1+L65),2)</f>
        <v/>
      </c>
      <c r="I65" s="1296">
        <f>H65*$B65</f>
        <v/>
      </c>
      <c r="J65" s="1300">
        <f>H65/$C65-1</f>
        <v/>
      </c>
      <c r="K65" s="571" t="n"/>
      <c r="L65" s="1301" t="n">
        <v>0</v>
      </c>
    </row>
    <row r="66" ht="12" customFormat="1" customHeight="1" s="151">
      <c r="A66" s="306" t="inlineStr">
        <is>
          <t>Total Health</t>
        </is>
      </c>
      <c r="B66" s="355" t="n"/>
      <c r="C66" s="1302" t="n"/>
      <c r="D66" s="1302">
        <f>SUM(D52:D65)</f>
        <v/>
      </c>
      <c r="E66" s="1302" t="n"/>
      <c r="F66" s="1302">
        <f>SUM(F52:F65)</f>
        <v/>
      </c>
      <c r="G66" s="1303">
        <f>IFERROR(F66/$D66-1,0)</f>
        <v/>
      </c>
      <c r="H66" s="1302" t="n"/>
      <c r="I66" s="1302">
        <f>SUM(I52:I65)</f>
        <v/>
      </c>
      <c r="J66" s="1303">
        <f>IFERROR(I66/$D66-1,0)</f>
        <v/>
      </c>
      <c r="K66" s="571" t="n"/>
      <c r="L66" s="571" t="n"/>
    </row>
    <row r="67" ht="12" customFormat="1" customHeight="1" s="861">
      <c r="A67" s="306" t="inlineStr">
        <is>
          <t>Drugs</t>
        </is>
      </c>
      <c r="B67" s="1045" t="n"/>
      <c r="C67" s="1296" t="n"/>
      <c r="D67" s="1296" t="n"/>
      <c r="E67" s="1298" t="n"/>
      <c r="F67" s="1298" t="n"/>
      <c r="G67" s="358" t="n"/>
      <c r="H67" s="1296" t="n"/>
      <c r="I67" s="1296" t="n"/>
      <c r="J67" s="359" t="n"/>
      <c r="K67" s="571" t="n"/>
      <c r="L67" s="571" t="n"/>
    </row>
    <row r="68" hidden="1" outlineLevel="1" ht="12" customFormat="1" customHeight="1" s="861">
      <c r="A68" s="338">
        <f>A7</f>
        <v/>
      </c>
      <c r="B68" s="1045" t="n"/>
      <c r="C68" s="1296" t="n"/>
      <c r="D68" s="1296" t="n"/>
      <c r="E68" s="1298" t="n"/>
      <c r="F68" s="1298" t="n"/>
      <c r="G68" s="358" t="n"/>
      <c r="H68" s="1296" t="n"/>
      <c r="I68" s="1296" t="n"/>
      <c r="J68" s="359" t="n"/>
      <c r="K68" s="571" t="n"/>
      <c r="L68" s="571" t="n"/>
    </row>
    <row r="69" hidden="1" outlineLevel="1" ht="12" customFormat="1" customHeight="1" s="861" thickBot="1">
      <c r="A69" s="306" t="inlineStr">
        <is>
          <t>Single</t>
        </is>
      </c>
      <c r="B69" s="1310" t="n">
        <v>0</v>
      </c>
      <c r="C69" s="1296" t="n">
        <v>0</v>
      </c>
      <c r="D69" s="1296" t="n">
        <v>0</v>
      </c>
      <c r="E69" s="1298" t="n">
        <v>0</v>
      </c>
      <c r="F69" s="1298">
        <f>E69*$B69</f>
        <v/>
      </c>
      <c r="G69" s="1299">
        <f>E69/$C69-1</f>
        <v/>
      </c>
      <c r="H69" s="1296">
        <f>ROUND(C69*(1+L69),2)</f>
        <v/>
      </c>
      <c r="I69" s="1296">
        <f>H69*$B69</f>
        <v/>
      </c>
      <c r="J69" s="1300">
        <f>H69/$C69-1</f>
        <v/>
      </c>
      <c r="K69" s="571" t="n"/>
      <c r="L69" s="1301" t="n">
        <v>0</v>
      </c>
    </row>
    <row r="70" hidden="1" outlineLevel="1" ht="12" customFormat="1" customHeight="1" s="861" thickBot="1">
      <c r="A70" s="306" t="inlineStr">
        <is>
          <t>Family</t>
        </is>
      </c>
      <c r="B70" s="1310" t="n">
        <v>0</v>
      </c>
      <c r="C70" s="1296" t="n">
        <v>0</v>
      </c>
      <c r="D70" s="1296" t="n">
        <v>0</v>
      </c>
      <c r="E70" s="1298" t="n">
        <v>0</v>
      </c>
      <c r="F70" s="1298">
        <f>E70*$B70</f>
        <v/>
      </c>
      <c r="G70" s="1299">
        <f>E70/$C70-1</f>
        <v/>
      </c>
      <c r="H70" s="1296">
        <f>ROUND(C70*(1+L70),2)</f>
        <v/>
      </c>
      <c r="I70" s="1296">
        <f>H70*$B70</f>
        <v/>
      </c>
      <c r="J70" s="1300">
        <f>H70/$C70-1</f>
        <v/>
      </c>
      <c r="K70" s="571" t="n"/>
      <c r="L70" s="1301" t="n">
        <v>0</v>
      </c>
    </row>
    <row r="71" hidden="1" outlineLevel="1" ht="12" customFormat="1" customHeight="1" s="861">
      <c r="A71" s="338">
        <f>A8</f>
        <v/>
      </c>
      <c r="B71" s="1045" t="n"/>
      <c r="C71" s="1296" t="n"/>
      <c r="D71" s="1296" t="n"/>
      <c r="E71" s="1298" t="n"/>
      <c r="F71" s="1298" t="n"/>
      <c r="G71" s="358" t="n"/>
      <c r="H71" s="1296" t="n"/>
      <c r="I71" s="1296" t="n"/>
      <c r="J71" s="359" t="n"/>
      <c r="K71" s="571" t="n"/>
      <c r="L71" s="571" t="n"/>
    </row>
    <row r="72" hidden="1" outlineLevel="1" ht="12" customFormat="1" customHeight="1" s="861" thickBot="1">
      <c r="A72" s="306" t="inlineStr">
        <is>
          <t>Single</t>
        </is>
      </c>
      <c r="B72" s="1310" t="n">
        <v>0</v>
      </c>
      <c r="C72" s="1296" t="n">
        <v>0</v>
      </c>
      <c r="D72" s="1296" t="n">
        <v>0</v>
      </c>
      <c r="E72" s="1298" t="n">
        <v>0</v>
      </c>
      <c r="F72" s="1298">
        <f>E72*$B72</f>
        <v/>
      </c>
      <c r="G72" s="1299">
        <f>E72/$C72-1</f>
        <v/>
      </c>
      <c r="H72" s="1296">
        <f>ROUND(C72*(1+L72),2)</f>
        <v/>
      </c>
      <c r="I72" s="1296">
        <f>H72*$B72</f>
        <v/>
      </c>
      <c r="J72" s="1300">
        <f>H72/$C72-1</f>
        <v/>
      </c>
      <c r="K72" s="571" t="n"/>
      <c r="L72" s="1301" t="n">
        <v>0</v>
      </c>
    </row>
    <row r="73" hidden="1" outlineLevel="1" ht="12" customFormat="1" customHeight="1" s="861" thickBot="1">
      <c r="A73" s="306" t="inlineStr">
        <is>
          <t>Family</t>
        </is>
      </c>
      <c r="B73" s="1310" t="n">
        <v>0</v>
      </c>
      <c r="C73" s="1296" t="n">
        <v>0</v>
      </c>
      <c r="D73" s="1296" t="n">
        <v>0</v>
      </c>
      <c r="E73" s="1298" t="n">
        <v>0</v>
      </c>
      <c r="F73" s="1298">
        <f>E73*$B73</f>
        <v/>
      </c>
      <c r="G73" s="1299">
        <f>E73/$C73-1</f>
        <v/>
      </c>
      <c r="H73" s="1296">
        <f>ROUND(C73*(1+L73),2)</f>
        <v/>
      </c>
      <c r="I73" s="1296">
        <f>H73*$B73</f>
        <v/>
      </c>
      <c r="J73" s="1300">
        <f>H73/$C73-1</f>
        <v/>
      </c>
      <c r="K73" s="571" t="n"/>
      <c r="L73" s="1301" t="n">
        <v>0</v>
      </c>
    </row>
    <row r="74" hidden="1" outlineLevel="1" ht="12" customFormat="1" customHeight="1" s="861">
      <c r="A74" s="338">
        <f>A9</f>
        <v/>
      </c>
      <c r="B74" s="1045" t="n"/>
      <c r="C74" s="1296" t="n"/>
      <c r="D74" s="1296" t="n"/>
      <c r="E74" s="1298" t="n"/>
      <c r="F74" s="1298" t="n"/>
      <c r="G74" s="358" t="n"/>
      <c r="H74" s="1296" t="n"/>
      <c r="I74" s="1296" t="n"/>
      <c r="J74" s="359" t="n"/>
      <c r="K74" s="571" t="n"/>
      <c r="L74" s="571" t="n"/>
    </row>
    <row r="75" hidden="1" outlineLevel="1" ht="12" customFormat="1" customHeight="1" s="861" thickBot="1">
      <c r="A75" s="306" t="inlineStr">
        <is>
          <t>Single</t>
        </is>
      </c>
      <c r="B75" s="1310" t="n">
        <v>0</v>
      </c>
      <c r="C75" s="1296" t="n">
        <v>0</v>
      </c>
      <c r="D75" s="1296" t="n">
        <v>0</v>
      </c>
      <c r="E75" s="1298" t="n">
        <v>0</v>
      </c>
      <c r="F75" s="1298">
        <f>E75*$B75</f>
        <v/>
      </c>
      <c r="G75" s="1299">
        <f>E75/$C75-1</f>
        <v/>
      </c>
      <c r="H75" s="1296">
        <f>ROUND(C75*(1+L75),2)</f>
        <v/>
      </c>
      <c r="I75" s="1296">
        <f>H75*$B75</f>
        <v/>
      </c>
      <c r="J75" s="1300">
        <f>H75/$C75-1</f>
        <v/>
      </c>
      <c r="K75" s="571" t="n"/>
      <c r="L75" s="1301" t="n">
        <v>0</v>
      </c>
    </row>
    <row r="76" hidden="1" outlineLevel="1" ht="12" customFormat="1" customHeight="1" s="861" thickBot="1">
      <c r="A76" s="306" t="inlineStr">
        <is>
          <t>Family</t>
        </is>
      </c>
      <c r="B76" s="1310" t="n">
        <v>0</v>
      </c>
      <c r="C76" s="1296" t="n">
        <v>0</v>
      </c>
      <c r="D76" s="1296" t="n">
        <v>0</v>
      </c>
      <c r="E76" s="1298" t="n">
        <v>0</v>
      </c>
      <c r="F76" s="1298">
        <f>E76*$B76</f>
        <v/>
      </c>
      <c r="G76" s="1299">
        <f>E76/$C76-1</f>
        <v/>
      </c>
      <c r="H76" s="1296">
        <f>ROUND(C76*(1+L76),2)</f>
        <v/>
      </c>
      <c r="I76" s="1296">
        <f>H76*$B76</f>
        <v/>
      </c>
      <c r="J76" s="1300">
        <f>H76/$C76-1</f>
        <v/>
      </c>
      <c r="K76" s="571" t="n"/>
      <c r="L76" s="1301" t="n">
        <v>0</v>
      </c>
    </row>
    <row r="77" hidden="1" outlineLevel="1" ht="12" customFormat="1" customHeight="1" s="861">
      <c r="A77" s="338">
        <f>A10</f>
        <v/>
      </c>
      <c r="B77" s="1045" t="n"/>
      <c r="C77" s="1296" t="n"/>
      <c r="D77" s="1296" t="n"/>
      <c r="E77" s="1298" t="n"/>
      <c r="F77" s="1298" t="n"/>
      <c r="G77" s="358" t="n"/>
      <c r="H77" s="1296" t="n"/>
      <c r="I77" s="1296" t="n"/>
      <c r="J77" s="359" t="n"/>
      <c r="K77" s="571" t="n"/>
      <c r="L77" s="571" t="n"/>
    </row>
    <row r="78" hidden="1" outlineLevel="1" ht="12" customFormat="1" customHeight="1" s="861" thickBot="1">
      <c r="A78" s="306" t="inlineStr">
        <is>
          <t>Single</t>
        </is>
      </c>
      <c r="B78" s="1310" t="n">
        <v>0</v>
      </c>
      <c r="C78" s="1296" t="n">
        <v>0</v>
      </c>
      <c r="D78" s="1296" t="n">
        <v>0</v>
      </c>
      <c r="E78" s="1298" t="n">
        <v>0</v>
      </c>
      <c r="F78" s="1298">
        <f>E78*$B78</f>
        <v/>
      </c>
      <c r="G78" s="1299">
        <f>E78/$C78-1</f>
        <v/>
      </c>
      <c r="H78" s="1296">
        <f>ROUND(C78*(1+L78),2)</f>
        <v/>
      </c>
      <c r="I78" s="1296">
        <f>H78*$B78</f>
        <v/>
      </c>
      <c r="J78" s="1300">
        <f>H78/$C78-1</f>
        <v/>
      </c>
      <c r="K78" s="571" t="n"/>
      <c r="L78" s="1301" t="n">
        <v>0</v>
      </c>
    </row>
    <row r="79" hidden="1" outlineLevel="1" ht="12" customFormat="1" customHeight="1" s="861" thickBot="1">
      <c r="A79" s="306" t="inlineStr">
        <is>
          <t>Family</t>
        </is>
      </c>
      <c r="B79" s="1310" t="n">
        <v>0</v>
      </c>
      <c r="C79" s="1296" t="n">
        <v>0</v>
      </c>
      <c r="D79" s="1296" t="n">
        <v>0</v>
      </c>
      <c r="E79" s="1298" t="n">
        <v>0</v>
      </c>
      <c r="F79" s="1298">
        <f>E79*$B79</f>
        <v/>
      </c>
      <c r="G79" s="1299">
        <f>E79/$C79-1</f>
        <v/>
      </c>
      <c r="H79" s="1296">
        <f>ROUND(C79*(1+L79),2)</f>
        <v/>
      </c>
      <c r="I79" s="1296">
        <f>H79*$B79</f>
        <v/>
      </c>
      <c r="J79" s="1300">
        <f>H79/$C79-1</f>
        <v/>
      </c>
      <c r="K79" s="571" t="n"/>
      <c r="L79" s="1301" t="n">
        <v>0</v>
      </c>
    </row>
    <row r="80" collapsed="1" ht="12" customFormat="1" customHeight="1" s="861">
      <c r="A80" s="338">
        <f>A11</f>
        <v/>
      </c>
      <c r="B80" s="1310" t="n"/>
      <c r="C80" s="1296" t="n"/>
      <c r="D80" s="1296" t="n"/>
      <c r="E80" s="1298" t="n"/>
      <c r="F80" s="1298" t="n"/>
      <c r="G80" s="358" t="n"/>
      <c r="H80" s="1296" t="n"/>
      <c r="I80" s="1296" t="n"/>
      <c r="J80" s="359" t="n"/>
      <c r="K80" s="571" t="n"/>
      <c r="L80" s="571" t="n"/>
    </row>
    <row r="81" ht="12" customFormat="1" customHeight="1" s="861" thickBot="1">
      <c r="A81" s="306" t="inlineStr">
        <is>
          <t>Single</t>
        </is>
      </c>
      <c r="B81" s="1310" t="n">
        <v>0</v>
      </c>
      <c r="C81" s="1296" t="n">
        <v>0</v>
      </c>
      <c r="D81" s="1296">
        <f>C81*$B81</f>
        <v/>
      </c>
      <c r="E81" s="1298" t="n">
        <v>0</v>
      </c>
      <c r="F81" s="1298">
        <f>E81*$B81</f>
        <v/>
      </c>
      <c r="G81" s="1299">
        <f>E81/$C81-1</f>
        <v/>
      </c>
      <c r="H81" s="1296">
        <f>ROUND(C81*(1+L81),2)</f>
        <v/>
      </c>
      <c r="I81" s="1296">
        <f>H81*$B81</f>
        <v/>
      </c>
      <c r="J81" s="1300">
        <f>H81/$C81-1</f>
        <v/>
      </c>
      <c r="K81" s="571" t="n"/>
      <c r="L81" s="1301" t="n">
        <v>0</v>
      </c>
    </row>
    <row r="82" ht="12" customFormat="1" customHeight="1" s="861" thickBot="1">
      <c r="A82" s="306" t="inlineStr">
        <is>
          <t>Family</t>
        </is>
      </c>
      <c r="B82" s="1310" t="n">
        <v>0</v>
      </c>
      <c r="C82" s="1296" t="n">
        <v>0</v>
      </c>
      <c r="D82" s="1296">
        <f>C82*$B82</f>
        <v/>
      </c>
      <c r="E82" s="1298" t="n">
        <v>0</v>
      </c>
      <c r="F82" s="1298">
        <f>E82*$B82</f>
        <v/>
      </c>
      <c r="G82" s="1299">
        <f>E82/$C82-1</f>
        <v/>
      </c>
      <c r="H82" s="1296">
        <f>ROUND(C82*(1+L82),2)</f>
        <v/>
      </c>
      <c r="I82" s="1296">
        <f>H82*$B82</f>
        <v/>
      </c>
      <c r="J82" s="1300">
        <f>H82/$C82-1</f>
        <v/>
      </c>
      <c r="K82" s="571" t="n"/>
      <c r="L82" s="1301" t="n">
        <v>0</v>
      </c>
    </row>
    <row r="83" ht="12" customFormat="1" customHeight="1" s="151">
      <c r="A83" s="306" t="inlineStr">
        <is>
          <t>Total Drugs</t>
        </is>
      </c>
      <c r="B83" s="355" t="n"/>
      <c r="C83" s="1302" t="n"/>
      <c r="D83" s="1302">
        <f>SUM(D69:D82)</f>
        <v/>
      </c>
      <c r="E83" s="1302" t="n"/>
      <c r="F83" s="1302">
        <f>SUM(F69:F82)</f>
        <v/>
      </c>
      <c r="G83" s="1303">
        <f>IFERROR(F83/$D83-1,0)</f>
        <v/>
      </c>
      <c r="H83" s="1302" t="n"/>
      <c r="I83" s="1302">
        <f>SUM(I69:I82)</f>
        <v/>
      </c>
      <c r="J83" s="1303">
        <f>IFERROR(I83/$D83-1,0)</f>
        <v/>
      </c>
      <c r="K83" s="571" t="n"/>
      <c r="L83" s="571" t="n"/>
    </row>
    <row r="84" ht="12" customFormat="1" customHeight="1" s="861">
      <c r="A84" s="306" t="inlineStr">
        <is>
          <t>Vision Care</t>
        </is>
      </c>
      <c r="B84" s="1045" t="n"/>
      <c r="C84" s="1296" t="n"/>
      <c r="D84" s="1296" t="n"/>
      <c r="E84" s="1298" t="n"/>
      <c r="F84" s="1298" t="n"/>
      <c r="G84" s="358" t="n"/>
      <c r="H84" s="1296" t="n"/>
      <c r="I84" s="1296" t="n"/>
      <c r="J84" s="359" t="n"/>
      <c r="K84" s="571" t="n"/>
      <c r="L84" s="571" t="n"/>
    </row>
    <row r="85" hidden="1" outlineLevel="1" ht="12" customFormat="1" customHeight="1" s="861">
      <c r="A85" s="338">
        <f>A7</f>
        <v/>
      </c>
      <c r="B85" s="1045" t="n"/>
      <c r="C85" s="1296" t="n"/>
      <c r="D85" s="1296" t="n"/>
      <c r="E85" s="1298" t="n"/>
      <c r="F85" s="1298" t="n"/>
      <c r="G85" s="358" t="n"/>
      <c r="H85" s="1296" t="n"/>
      <c r="I85" s="1296" t="n"/>
      <c r="J85" s="359" t="n"/>
      <c r="K85" s="571" t="n"/>
      <c r="L85" s="571" t="n"/>
    </row>
    <row r="86" hidden="1" outlineLevel="1" ht="12" customFormat="1" customHeight="1" s="861" thickBot="1">
      <c r="A86" s="306" t="inlineStr">
        <is>
          <t>Single</t>
        </is>
      </c>
      <c r="B86" s="1310" t="n">
        <v>0</v>
      </c>
      <c r="C86" s="1296" t="n">
        <v>0</v>
      </c>
      <c r="D86" s="1296" t="n">
        <v>0</v>
      </c>
      <c r="E86" s="1298" t="n">
        <v>0</v>
      </c>
      <c r="F86" s="1298">
        <f>E86*$B86</f>
        <v/>
      </c>
      <c r="G86" s="1299">
        <f>E86/$C86-1</f>
        <v/>
      </c>
      <c r="H86" s="1296">
        <f>ROUND(C86*(1+L86),2)</f>
        <v/>
      </c>
      <c r="I86" s="1296">
        <f>H86*$B86</f>
        <v/>
      </c>
      <c r="J86" s="1300">
        <f>H86/$C86-1</f>
        <v/>
      </c>
      <c r="K86" s="571" t="n"/>
      <c r="L86" s="1301" t="n">
        <v>0</v>
      </c>
    </row>
    <row r="87" hidden="1" outlineLevel="1" ht="12" customFormat="1" customHeight="1" s="861" thickBot="1">
      <c r="A87" s="306" t="inlineStr">
        <is>
          <t>Family</t>
        </is>
      </c>
      <c r="B87" s="1310" t="n">
        <v>0</v>
      </c>
      <c r="C87" s="1296" t="n">
        <v>0</v>
      </c>
      <c r="D87" s="1296" t="n">
        <v>0</v>
      </c>
      <c r="E87" s="1298" t="n">
        <v>0</v>
      </c>
      <c r="F87" s="1298">
        <f>E87*$B87</f>
        <v/>
      </c>
      <c r="G87" s="1299">
        <f>E87/$C87-1</f>
        <v/>
      </c>
      <c r="H87" s="1296">
        <f>ROUND(C87*(1+L87),2)</f>
        <v/>
      </c>
      <c r="I87" s="1296">
        <f>H87*$B87</f>
        <v/>
      </c>
      <c r="J87" s="1300">
        <f>H87/$C87-1</f>
        <v/>
      </c>
      <c r="K87" s="571" t="n"/>
      <c r="L87" s="1301" t="n">
        <v>0</v>
      </c>
    </row>
    <row r="88" hidden="1" outlineLevel="1" ht="12" customFormat="1" customHeight="1" s="861">
      <c r="A88" s="338">
        <f>A8</f>
        <v/>
      </c>
      <c r="B88" s="1045" t="n"/>
      <c r="C88" s="1296" t="n"/>
      <c r="D88" s="1296" t="n"/>
      <c r="E88" s="1298" t="n"/>
      <c r="F88" s="1298" t="n"/>
      <c r="G88" s="358" t="n"/>
      <c r="H88" s="1296" t="n"/>
      <c r="I88" s="1296" t="n"/>
      <c r="J88" s="359" t="n"/>
      <c r="K88" s="571" t="n"/>
      <c r="L88" s="571" t="n"/>
    </row>
    <row r="89" hidden="1" outlineLevel="1" ht="12" customFormat="1" customHeight="1" s="861" thickBot="1">
      <c r="A89" s="306" t="inlineStr">
        <is>
          <t>Single</t>
        </is>
      </c>
      <c r="B89" s="1310" t="n">
        <v>0</v>
      </c>
      <c r="C89" s="1296" t="n">
        <v>0</v>
      </c>
      <c r="D89" s="1296" t="n">
        <v>0</v>
      </c>
      <c r="E89" s="1298" t="n">
        <v>0</v>
      </c>
      <c r="F89" s="1298">
        <f>E89*$B89</f>
        <v/>
      </c>
      <c r="G89" s="1299">
        <f>E89/$C89-1</f>
        <v/>
      </c>
      <c r="H89" s="1296">
        <f>ROUND(C89*(1+L89),2)</f>
        <v/>
      </c>
      <c r="I89" s="1296">
        <f>H89*$B89</f>
        <v/>
      </c>
      <c r="J89" s="1300">
        <f>H89/$C89-1</f>
        <v/>
      </c>
      <c r="K89" s="571" t="n"/>
      <c r="L89" s="1301" t="n">
        <v>0</v>
      </c>
    </row>
    <row r="90" hidden="1" outlineLevel="1" ht="12" customFormat="1" customHeight="1" s="861" thickBot="1">
      <c r="A90" s="306" t="inlineStr">
        <is>
          <t>Family</t>
        </is>
      </c>
      <c r="B90" s="1310" t="n">
        <v>0</v>
      </c>
      <c r="C90" s="1296" t="n">
        <v>0</v>
      </c>
      <c r="D90" s="1296" t="n">
        <v>0</v>
      </c>
      <c r="E90" s="1298" t="n">
        <v>0</v>
      </c>
      <c r="F90" s="1298">
        <f>E90*$B90</f>
        <v/>
      </c>
      <c r="G90" s="1299">
        <f>E90/$C90-1</f>
        <v/>
      </c>
      <c r="H90" s="1296">
        <f>ROUND(C90*(1+L90),2)</f>
        <v/>
      </c>
      <c r="I90" s="1296">
        <f>H90*$B90</f>
        <v/>
      </c>
      <c r="J90" s="1300">
        <f>H90/$C90-1</f>
        <v/>
      </c>
      <c r="K90" s="571" t="n"/>
      <c r="L90" s="1301" t="n">
        <v>0</v>
      </c>
    </row>
    <row r="91" hidden="1" outlineLevel="1" ht="12" customFormat="1" customHeight="1" s="861">
      <c r="A91" s="338">
        <f>A9</f>
        <v/>
      </c>
      <c r="B91" s="1045" t="n"/>
      <c r="C91" s="1296" t="n"/>
      <c r="D91" s="1296" t="n"/>
      <c r="E91" s="1298" t="n"/>
      <c r="F91" s="1298" t="n"/>
      <c r="G91" s="358" t="n"/>
      <c r="H91" s="1296" t="n"/>
      <c r="I91" s="1296" t="n"/>
      <c r="J91" s="359" t="n"/>
      <c r="K91" s="571" t="n"/>
      <c r="L91" s="571" t="n"/>
    </row>
    <row r="92" hidden="1" outlineLevel="1" ht="12" customFormat="1" customHeight="1" s="861" thickBot="1">
      <c r="A92" s="306" t="inlineStr">
        <is>
          <t>Single</t>
        </is>
      </c>
      <c r="B92" s="1310" t="n">
        <v>0</v>
      </c>
      <c r="C92" s="1296" t="n">
        <v>0</v>
      </c>
      <c r="D92" s="1296" t="n">
        <v>0</v>
      </c>
      <c r="E92" s="1298" t="n">
        <v>0</v>
      </c>
      <c r="F92" s="1298">
        <f>E92*$B92</f>
        <v/>
      </c>
      <c r="G92" s="1299">
        <f>E92/$C92-1</f>
        <v/>
      </c>
      <c r="H92" s="1296">
        <f>ROUND(C92*(1+L92),2)</f>
        <v/>
      </c>
      <c r="I92" s="1296">
        <f>H92*$B92</f>
        <v/>
      </c>
      <c r="J92" s="1300">
        <f>H92/$C92-1</f>
        <v/>
      </c>
      <c r="K92" s="571" t="n"/>
      <c r="L92" s="1301" t="n">
        <v>0</v>
      </c>
    </row>
    <row r="93" hidden="1" outlineLevel="1" ht="12" customFormat="1" customHeight="1" s="861" thickBot="1">
      <c r="A93" s="306" t="inlineStr">
        <is>
          <t>Family</t>
        </is>
      </c>
      <c r="B93" s="1310" t="n">
        <v>0</v>
      </c>
      <c r="C93" s="1296" t="n">
        <v>0</v>
      </c>
      <c r="D93" s="1296" t="n">
        <v>0</v>
      </c>
      <c r="E93" s="1298" t="n">
        <v>0</v>
      </c>
      <c r="F93" s="1298">
        <f>E93*$B93</f>
        <v/>
      </c>
      <c r="G93" s="1299">
        <f>E93/$C93-1</f>
        <v/>
      </c>
      <c r="H93" s="1296">
        <f>ROUND(C93*(1+L93),2)</f>
        <v/>
      </c>
      <c r="I93" s="1296">
        <f>H93*$B93</f>
        <v/>
      </c>
      <c r="J93" s="1300">
        <f>H93/$C93-1</f>
        <v/>
      </c>
      <c r="K93" s="571" t="n"/>
      <c r="L93" s="1301" t="n">
        <v>0</v>
      </c>
    </row>
    <row r="94" hidden="1" outlineLevel="1" ht="12" customFormat="1" customHeight="1" s="861">
      <c r="A94" s="338">
        <f>A10</f>
        <v/>
      </c>
      <c r="B94" s="1045" t="n"/>
      <c r="C94" s="1296" t="n"/>
      <c r="D94" s="1296" t="n"/>
      <c r="E94" s="1298" t="n"/>
      <c r="F94" s="1298" t="n"/>
      <c r="G94" s="358" t="n"/>
      <c r="H94" s="1296" t="n"/>
      <c r="I94" s="1296" t="n"/>
      <c r="J94" s="359" t="n"/>
      <c r="K94" s="571" t="n"/>
      <c r="L94" s="571" t="n"/>
    </row>
    <row r="95" hidden="1" outlineLevel="1" ht="12" customFormat="1" customHeight="1" s="861" thickBot="1">
      <c r="A95" s="306" t="inlineStr">
        <is>
          <t>Single</t>
        </is>
      </c>
      <c r="B95" s="1310" t="n">
        <v>0</v>
      </c>
      <c r="C95" s="1296" t="n">
        <v>0</v>
      </c>
      <c r="D95" s="1296" t="n">
        <v>0</v>
      </c>
      <c r="E95" s="1298" t="n">
        <v>0</v>
      </c>
      <c r="F95" s="1298">
        <f>E95*$B95</f>
        <v/>
      </c>
      <c r="G95" s="1299">
        <f>E95/$C95-1</f>
        <v/>
      </c>
      <c r="H95" s="1296">
        <f>ROUND(C95*(1+L95),2)</f>
        <v/>
      </c>
      <c r="I95" s="1296">
        <f>H95*$B95</f>
        <v/>
      </c>
      <c r="J95" s="1300">
        <f>H95/$C95-1</f>
        <v/>
      </c>
      <c r="K95" s="571" t="n"/>
      <c r="L95" s="1301" t="n">
        <v>0</v>
      </c>
    </row>
    <row r="96" hidden="1" outlineLevel="1" ht="12" customFormat="1" customHeight="1" s="861" thickBot="1">
      <c r="A96" s="306" t="inlineStr">
        <is>
          <t>Family</t>
        </is>
      </c>
      <c r="B96" s="1310" t="n">
        <v>0</v>
      </c>
      <c r="C96" s="1296" t="n">
        <v>0</v>
      </c>
      <c r="D96" s="1296" t="n">
        <v>0</v>
      </c>
      <c r="E96" s="1298" t="n">
        <v>0</v>
      </c>
      <c r="F96" s="1298">
        <f>E96*$B96</f>
        <v/>
      </c>
      <c r="G96" s="1299">
        <f>E96/$C96-1</f>
        <v/>
      </c>
      <c r="H96" s="1296">
        <f>ROUND(C96*(1+L96),2)</f>
        <v/>
      </c>
      <c r="I96" s="1296">
        <f>H96*$B96</f>
        <v/>
      </c>
      <c r="J96" s="1300">
        <f>H96/$C96-1</f>
        <v/>
      </c>
      <c r="K96" s="571" t="n"/>
      <c r="L96" s="1301" t="n">
        <v>0</v>
      </c>
    </row>
    <row r="97" collapsed="1" ht="12" customFormat="1" customHeight="1" s="861">
      <c r="A97" s="338">
        <f>A11</f>
        <v/>
      </c>
      <c r="B97" s="1310" t="n"/>
      <c r="C97" s="1296" t="n"/>
      <c r="D97" s="1296" t="n"/>
      <c r="E97" s="1298" t="n"/>
      <c r="F97" s="1298" t="n"/>
      <c r="G97" s="358" t="n"/>
      <c r="H97" s="1296" t="n"/>
      <c r="I97" s="1296" t="n"/>
      <c r="J97" s="359" t="n"/>
      <c r="K97" s="571" t="n"/>
      <c r="L97" s="571" t="n"/>
    </row>
    <row r="98" ht="12" customFormat="1" customHeight="1" s="861" thickBot="1">
      <c r="A98" s="306" t="inlineStr">
        <is>
          <t>Single</t>
        </is>
      </c>
      <c r="B98" s="1310" t="n">
        <v>0</v>
      </c>
      <c r="C98" s="1296" t="n">
        <v>0</v>
      </c>
      <c r="D98" s="1296">
        <f>C98*$B98</f>
        <v/>
      </c>
      <c r="E98" s="1298" t="n">
        <v>0</v>
      </c>
      <c r="F98" s="1298">
        <f>E98*$B98</f>
        <v/>
      </c>
      <c r="G98" s="1299">
        <f>E98/$C98-1</f>
        <v/>
      </c>
      <c r="H98" s="1296">
        <f>ROUND(C98*(1+L98),2)</f>
        <v/>
      </c>
      <c r="I98" s="1296">
        <f>H98*$B98</f>
        <v/>
      </c>
      <c r="J98" s="1300">
        <f>H98/$C98-1</f>
        <v/>
      </c>
      <c r="K98" s="571" t="n"/>
      <c r="L98" s="1301" t="n">
        <v>0</v>
      </c>
    </row>
    <row r="99" ht="12" customFormat="1" customHeight="1" s="861" thickBot="1">
      <c r="A99" s="306" t="inlineStr">
        <is>
          <t>Family</t>
        </is>
      </c>
      <c r="B99" s="1310" t="n">
        <v>0</v>
      </c>
      <c r="C99" s="1296" t="n">
        <v>0</v>
      </c>
      <c r="D99" s="1296">
        <f>C99*$B99</f>
        <v/>
      </c>
      <c r="E99" s="1298" t="n">
        <v>0</v>
      </c>
      <c r="F99" s="1298">
        <f>E99*$B99</f>
        <v/>
      </c>
      <c r="G99" s="1299">
        <f>E99/$C99-1</f>
        <v/>
      </c>
      <c r="H99" s="1296">
        <f>ROUND(C99*(1+L99),2)</f>
        <v/>
      </c>
      <c r="I99" s="1296">
        <f>H99*$B99</f>
        <v/>
      </c>
      <c r="J99" s="1300">
        <f>H99/$C99-1</f>
        <v/>
      </c>
      <c r="K99" s="571" t="n"/>
      <c r="L99" s="1301" t="n">
        <v>0</v>
      </c>
    </row>
    <row r="100" ht="12" customFormat="1" customHeight="1" s="151">
      <c r="A100" s="306" t="inlineStr">
        <is>
          <t>Total Vision</t>
        </is>
      </c>
      <c r="B100" s="355" t="n"/>
      <c r="C100" s="1302" t="n"/>
      <c r="D100" s="1302">
        <f>SUM(D86:D99)</f>
        <v/>
      </c>
      <c r="E100" s="1302" t="n"/>
      <c r="F100" s="1302">
        <f>SUM(F86:F99)</f>
        <v/>
      </c>
      <c r="G100" s="1303">
        <f>IFERROR(F100/$D100-1,0)</f>
        <v/>
      </c>
      <c r="H100" s="1302" t="n"/>
      <c r="I100" s="1302">
        <f>SUM(I86:I99)</f>
        <v/>
      </c>
      <c r="J100" s="1303">
        <f>IFERROR(I100/$D100-1,0)</f>
        <v/>
      </c>
      <c r="K100" s="571" t="n"/>
      <c r="L100" s="571" t="n"/>
    </row>
    <row r="101" ht="11.25" customFormat="1" customHeight="1" s="861">
      <c r="A101" s="306" t="inlineStr">
        <is>
          <t>Travel</t>
        </is>
      </c>
      <c r="B101" s="1045" t="n"/>
      <c r="C101" s="1296" t="n"/>
      <c r="D101" s="1296" t="n"/>
      <c r="E101" s="1298" t="n"/>
      <c r="F101" s="1298" t="n"/>
      <c r="G101" s="358" t="n"/>
      <c r="H101" s="1296" t="n"/>
      <c r="I101" s="1296" t="n"/>
      <c r="J101" s="359" t="n"/>
      <c r="K101" s="571" t="n"/>
      <c r="L101" s="571" t="n"/>
    </row>
    <row r="102" hidden="1" outlineLevel="1" ht="12" customFormat="1" customHeight="1" s="861">
      <c r="A102" s="338">
        <f>A7</f>
        <v/>
      </c>
      <c r="B102" s="1045" t="n"/>
      <c r="C102" s="1296" t="n"/>
      <c r="D102" s="1296" t="n"/>
      <c r="E102" s="1298" t="n"/>
      <c r="F102" s="1298" t="n"/>
      <c r="G102" s="358" t="n"/>
      <c r="H102" s="1296" t="n"/>
      <c r="I102" s="1296" t="n"/>
      <c r="J102" s="359" t="n"/>
      <c r="K102" s="571" t="n"/>
      <c r="L102" s="571" t="n"/>
    </row>
    <row r="103" hidden="1" outlineLevel="1" ht="12" customFormat="1" customHeight="1" s="861" thickBot="1">
      <c r="A103" s="306" t="inlineStr">
        <is>
          <t>Single</t>
        </is>
      </c>
      <c r="B103" s="1310" t="n">
        <v>0</v>
      </c>
      <c r="C103" s="1296" t="n">
        <v>0</v>
      </c>
      <c r="D103" s="1296">
        <f>C103*$B103</f>
        <v/>
      </c>
      <c r="E103" s="1298" t="n">
        <v>0</v>
      </c>
      <c r="F103" s="1298">
        <f>E103*$B103</f>
        <v/>
      </c>
      <c r="G103" s="1299">
        <f>E103/$C103-1</f>
        <v/>
      </c>
      <c r="H103" s="1296">
        <f>ROUND(C103*(1+L103),2)</f>
        <v/>
      </c>
      <c r="I103" s="1296">
        <f>H103*$B103</f>
        <v/>
      </c>
      <c r="J103" s="1300">
        <f>H103/$C103-1</f>
        <v/>
      </c>
      <c r="K103" s="571" t="n"/>
      <c r="L103" s="1301" t="n">
        <v>0</v>
      </c>
    </row>
    <row r="104" hidden="1" outlineLevel="1" ht="12" customFormat="1" customHeight="1" s="861" thickBot="1">
      <c r="A104" s="306" t="inlineStr">
        <is>
          <t>Family</t>
        </is>
      </c>
      <c r="B104" s="1310" t="n">
        <v>0</v>
      </c>
      <c r="C104" s="1296" t="n">
        <v>0</v>
      </c>
      <c r="D104" s="1296">
        <f>C104*$B104</f>
        <v/>
      </c>
      <c r="E104" s="1298" t="n">
        <v>0</v>
      </c>
      <c r="F104" s="1298">
        <f>E104*$B104</f>
        <v/>
      </c>
      <c r="G104" s="1299">
        <f>E104/$C104-1</f>
        <v/>
      </c>
      <c r="H104" s="1296">
        <f>ROUND(C104*(1+L104),2)</f>
        <v/>
      </c>
      <c r="I104" s="1296">
        <f>H104*$B104</f>
        <v/>
      </c>
      <c r="J104" s="1300">
        <f>H104/$C104-1</f>
        <v/>
      </c>
      <c r="K104" s="571" t="n"/>
      <c r="L104" s="1301" t="n">
        <v>0</v>
      </c>
    </row>
    <row r="105" hidden="1" outlineLevel="1" ht="12" customFormat="1" customHeight="1" s="861">
      <c r="A105" s="338">
        <f>A8</f>
        <v/>
      </c>
      <c r="B105" s="1045" t="n"/>
      <c r="C105" s="1296" t="n"/>
      <c r="D105" s="1296" t="n"/>
      <c r="E105" s="1298" t="n"/>
      <c r="F105" s="1298" t="n"/>
      <c r="G105" s="358" t="n"/>
      <c r="H105" s="1296" t="n"/>
      <c r="I105" s="1296" t="n"/>
      <c r="J105" s="359" t="n"/>
      <c r="K105" s="571" t="n"/>
      <c r="L105" s="571" t="n"/>
    </row>
    <row r="106" hidden="1" outlineLevel="1" ht="12" customFormat="1" customHeight="1" s="861" thickBot="1">
      <c r="A106" s="306" t="inlineStr">
        <is>
          <t>Single</t>
        </is>
      </c>
      <c r="B106" s="1310" t="n">
        <v>0</v>
      </c>
      <c r="C106" s="1296" t="n">
        <v>0</v>
      </c>
      <c r="D106" s="1296">
        <f>C106*$B106</f>
        <v/>
      </c>
      <c r="E106" s="1298" t="n">
        <v>0</v>
      </c>
      <c r="F106" s="1298">
        <f>E106*$B106</f>
        <v/>
      </c>
      <c r="G106" s="1299">
        <f>E106/$C106-1</f>
        <v/>
      </c>
      <c r="H106" s="1296">
        <f>ROUND(C106*(1+L106),2)</f>
        <v/>
      </c>
      <c r="I106" s="1296">
        <f>H106*$B106</f>
        <v/>
      </c>
      <c r="J106" s="1300">
        <f>H106/$C106-1</f>
        <v/>
      </c>
      <c r="K106" s="571" t="n"/>
      <c r="L106" s="1301" t="n">
        <v>0</v>
      </c>
    </row>
    <row r="107" hidden="1" outlineLevel="1" ht="12" customFormat="1" customHeight="1" s="861" thickBot="1">
      <c r="A107" s="306" t="inlineStr">
        <is>
          <t>Family</t>
        </is>
      </c>
      <c r="B107" s="1310" t="n">
        <v>0</v>
      </c>
      <c r="C107" s="1296" t="n">
        <v>0</v>
      </c>
      <c r="D107" s="1296">
        <f>C107*$B107</f>
        <v/>
      </c>
      <c r="E107" s="1298" t="n">
        <v>0</v>
      </c>
      <c r="F107" s="1298">
        <f>E107*$B107</f>
        <v/>
      </c>
      <c r="G107" s="1299">
        <f>E107/$C107-1</f>
        <v/>
      </c>
      <c r="H107" s="1296">
        <f>ROUND(C107*(1+L107),2)</f>
        <v/>
      </c>
      <c r="I107" s="1296">
        <f>H107*$B107</f>
        <v/>
      </c>
      <c r="J107" s="1300">
        <f>H107/$C107-1</f>
        <v/>
      </c>
      <c r="K107" s="571" t="n"/>
      <c r="L107" s="1301" t="n">
        <v>0</v>
      </c>
    </row>
    <row r="108" hidden="1" outlineLevel="1" ht="12" customFormat="1" customHeight="1" s="861">
      <c r="A108" s="338">
        <f>A9</f>
        <v/>
      </c>
      <c r="B108" s="1045" t="n"/>
      <c r="C108" s="1296" t="n"/>
      <c r="D108" s="1296" t="n"/>
      <c r="E108" s="1298" t="n"/>
      <c r="F108" s="1298" t="n"/>
      <c r="G108" s="358" t="n"/>
      <c r="H108" s="1296" t="n"/>
      <c r="I108" s="1296" t="n"/>
      <c r="J108" s="359" t="n"/>
      <c r="K108" s="571" t="n"/>
      <c r="L108" s="571" t="n"/>
    </row>
    <row r="109" hidden="1" outlineLevel="1" ht="12" customFormat="1" customHeight="1" s="861" thickBot="1">
      <c r="A109" s="306" t="inlineStr">
        <is>
          <t>Single</t>
        </is>
      </c>
      <c r="B109" s="1310" t="n">
        <v>0</v>
      </c>
      <c r="C109" s="1296" t="n">
        <v>0</v>
      </c>
      <c r="D109" s="1296">
        <f>C109*$B109</f>
        <v/>
      </c>
      <c r="E109" s="1298" t="n">
        <v>0</v>
      </c>
      <c r="F109" s="1298">
        <f>E109*$B109</f>
        <v/>
      </c>
      <c r="G109" s="1299">
        <f>E109/$C109-1</f>
        <v/>
      </c>
      <c r="H109" s="1296">
        <f>ROUND(C109*(1+L109),2)</f>
        <v/>
      </c>
      <c r="I109" s="1296">
        <f>H109*$B109</f>
        <v/>
      </c>
      <c r="J109" s="1300">
        <f>H109/$C109-1</f>
        <v/>
      </c>
      <c r="K109" s="571" t="n"/>
      <c r="L109" s="1301" t="n">
        <v>0</v>
      </c>
    </row>
    <row r="110" hidden="1" outlineLevel="1" ht="12" customFormat="1" customHeight="1" s="861" thickBot="1">
      <c r="A110" s="306" t="inlineStr">
        <is>
          <t>Family</t>
        </is>
      </c>
      <c r="B110" s="1310" t="n">
        <v>0</v>
      </c>
      <c r="C110" s="1296" t="n">
        <v>0</v>
      </c>
      <c r="D110" s="1296">
        <f>C110*$B110</f>
        <v/>
      </c>
      <c r="E110" s="1298" t="n">
        <v>0</v>
      </c>
      <c r="F110" s="1298">
        <f>E110*$B110</f>
        <v/>
      </c>
      <c r="G110" s="1299">
        <f>E110/$C110-1</f>
        <v/>
      </c>
      <c r="H110" s="1296">
        <f>ROUND(C110*(1+L110),2)</f>
        <v/>
      </c>
      <c r="I110" s="1296">
        <f>H110*$B110</f>
        <v/>
      </c>
      <c r="J110" s="1300">
        <f>H110/$C110-1</f>
        <v/>
      </c>
      <c r="K110" s="571" t="n"/>
      <c r="L110" s="1301" t="n">
        <v>0</v>
      </c>
    </row>
    <row r="111" hidden="1" outlineLevel="1" ht="12" customFormat="1" customHeight="1" s="861">
      <c r="A111" s="338">
        <f>A10</f>
        <v/>
      </c>
      <c r="B111" s="1045" t="n"/>
      <c r="C111" s="1296" t="n"/>
      <c r="D111" s="1296" t="n"/>
      <c r="E111" s="1298" t="n"/>
      <c r="F111" s="1298" t="n"/>
      <c r="G111" s="358" t="n"/>
      <c r="H111" s="1296" t="n"/>
      <c r="I111" s="1296" t="n"/>
      <c r="J111" s="359" t="n"/>
      <c r="K111" s="571" t="n"/>
      <c r="L111" s="571" t="n"/>
    </row>
    <row r="112" hidden="1" outlineLevel="1" ht="12" customFormat="1" customHeight="1" s="861" thickBot="1">
      <c r="A112" s="306" t="inlineStr">
        <is>
          <t>Single</t>
        </is>
      </c>
      <c r="B112" s="1310" t="n">
        <v>0</v>
      </c>
      <c r="C112" s="1296" t="n">
        <v>0</v>
      </c>
      <c r="D112" s="1296">
        <f>C112*$B112</f>
        <v/>
      </c>
      <c r="E112" s="1298" t="n">
        <v>0</v>
      </c>
      <c r="F112" s="1298">
        <f>E112*$B112</f>
        <v/>
      </c>
      <c r="G112" s="1299">
        <f>E112/$C112-1</f>
        <v/>
      </c>
      <c r="H112" s="1296">
        <f>ROUND(C112*(1+L112),2)</f>
        <v/>
      </c>
      <c r="I112" s="1296">
        <f>H112*$B112</f>
        <v/>
      </c>
      <c r="J112" s="1300">
        <f>H112/$C112-1</f>
        <v/>
      </c>
      <c r="K112" s="571" t="n"/>
      <c r="L112" s="1301" t="n">
        <v>0</v>
      </c>
    </row>
    <row r="113" hidden="1" outlineLevel="1" ht="12" customFormat="1" customHeight="1" s="861" thickBot="1">
      <c r="A113" s="306" t="inlineStr">
        <is>
          <t>Family</t>
        </is>
      </c>
      <c r="B113" s="1310" t="n">
        <v>0</v>
      </c>
      <c r="C113" s="1296" t="n">
        <v>0</v>
      </c>
      <c r="D113" s="1296">
        <f>C113*$B113</f>
        <v/>
      </c>
      <c r="E113" s="1298" t="n">
        <v>0</v>
      </c>
      <c r="F113" s="1298">
        <f>E113*$B113</f>
        <v/>
      </c>
      <c r="G113" s="1299">
        <f>E113/$C113-1</f>
        <v/>
      </c>
      <c r="H113" s="1296">
        <f>ROUND(C113*(1+L113),2)</f>
        <v/>
      </c>
      <c r="I113" s="1296">
        <f>H113*$B113</f>
        <v/>
      </c>
      <c r="J113" s="1300">
        <f>H113/$C113-1</f>
        <v/>
      </c>
      <c r="K113" s="571" t="n"/>
      <c r="L113" s="1301" t="n">
        <v>0</v>
      </c>
    </row>
    <row r="114" collapsed="1" ht="12" customFormat="1" customHeight="1" s="861">
      <c r="A114" s="338">
        <f>A11</f>
        <v/>
      </c>
      <c r="B114" s="1310" t="n"/>
      <c r="C114" s="1296" t="n"/>
      <c r="D114" s="1296" t="n"/>
      <c r="E114" s="1298" t="n"/>
      <c r="F114" s="1298" t="n"/>
      <c r="G114" s="358" t="n"/>
      <c r="H114" s="1296" t="n"/>
      <c r="I114" s="1296" t="n"/>
      <c r="J114" s="359" t="n"/>
      <c r="K114" s="571" t="n"/>
      <c r="L114" s="571" t="n"/>
    </row>
    <row r="115" ht="12" customFormat="1" customHeight="1" s="861" thickBot="1">
      <c r="A115" s="306" t="inlineStr">
        <is>
          <t>Single</t>
        </is>
      </c>
      <c r="B115" s="1310" t="n">
        <v>0</v>
      </c>
      <c r="C115" s="1296" t="n">
        <v>0</v>
      </c>
      <c r="D115" s="1296">
        <f>C115*$B115</f>
        <v/>
      </c>
      <c r="E115" s="1298" t="n">
        <v>0</v>
      </c>
      <c r="F115" s="1298">
        <f>E115*$B115</f>
        <v/>
      </c>
      <c r="G115" s="1299">
        <f>E115/$C115-1</f>
        <v/>
      </c>
      <c r="H115" s="1296">
        <f>ROUND(C115*(1+L115),2)</f>
        <v/>
      </c>
      <c r="I115" s="1296">
        <f>H115*$B115</f>
        <v/>
      </c>
      <c r="J115" s="1300">
        <f>H115/$C115-1</f>
        <v/>
      </c>
      <c r="K115" s="571" t="n"/>
      <c r="L115" s="1301" t="n">
        <v>0</v>
      </c>
    </row>
    <row r="116" ht="12" customFormat="1" customHeight="1" s="861" thickBot="1">
      <c r="A116" s="306" t="inlineStr">
        <is>
          <t>Family</t>
        </is>
      </c>
      <c r="B116" s="1310" t="n">
        <v>0</v>
      </c>
      <c r="C116" s="1296" t="n">
        <v>0</v>
      </c>
      <c r="D116" s="1296">
        <f>C116*$B116</f>
        <v/>
      </c>
      <c r="E116" s="1298" t="n">
        <v>0</v>
      </c>
      <c r="F116" s="1298">
        <f>E116*$B116</f>
        <v/>
      </c>
      <c r="G116" s="1299">
        <f>E116/$C116-1</f>
        <v/>
      </c>
      <c r="H116" s="1296">
        <f>ROUND(C116*(1+L116),2)</f>
        <v/>
      </c>
      <c r="I116" s="1296">
        <f>H116*$B116</f>
        <v/>
      </c>
      <c r="J116" s="1300">
        <f>H116/$C116-1</f>
        <v/>
      </c>
      <c r="K116" s="571" t="n"/>
      <c r="L116" s="1301" t="n">
        <v>0</v>
      </c>
    </row>
    <row r="117" ht="12" customFormat="1" customHeight="1" s="151">
      <c r="A117" s="306" t="inlineStr">
        <is>
          <t>Total Travel</t>
        </is>
      </c>
      <c r="B117" s="355" t="n"/>
      <c r="C117" s="1302" t="n"/>
      <c r="D117" s="1302">
        <f>SUM(D103:D116)</f>
        <v/>
      </c>
      <c r="E117" s="1302" t="n"/>
      <c r="F117" s="1302">
        <f>SUM(F103:F116)</f>
        <v/>
      </c>
      <c r="G117" s="1303">
        <f>IFERROR(F117/$D117-1,0)</f>
        <v/>
      </c>
      <c r="H117" s="1302" t="n"/>
      <c r="I117" s="1302">
        <f>SUM(I103:I116)</f>
        <v/>
      </c>
      <c r="J117" s="1303">
        <f>IFERROR(I117/$D117-1,0)</f>
        <v/>
      </c>
      <c r="K117" s="571" t="n"/>
      <c r="L117" s="571" t="n"/>
    </row>
    <row r="118" ht="12" customFormat="1" customHeight="1" s="861">
      <c r="A118" s="306" t="inlineStr">
        <is>
          <t>Dental Care</t>
        </is>
      </c>
      <c r="B118" s="1045" t="n"/>
      <c r="C118" s="1296" t="n"/>
      <c r="D118" s="1296" t="n"/>
      <c r="E118" s="1298" t="n"/>
      <c r="F118" s="1298" t="n"/>
      <c r="G118" s="358" t="n"/>
      <c r="H118" s="1296" t="n"/>
      <c r="I118" s="1296" t="n"/>
      <c r="J118" s="359" t="n"/>
      <c r="K118" s="571" t="n"/>
      <c r="L118" s="571" t="n"/>
    </row>
    <row r="119" hidden="1" outlineLevel="1" ht="12" customFormat="1" customHeight="1" s="861">
      <c r="A119" s="338">
        <f>A7</f>
        <v/>
      </c>
      <c r="B119" s="1045" t="n"/>
      <c r="C119" s="1296" t="n"/>
      <c r="D119" s="1296" t="n"/>
      <c r="E119" s="1298" t="n"/>
      <c r="F119" s="1298" t="n"/>
      <c r="G119" s="358" t="n"/>
      <c r="H119" s="1296" t="n"/>
      <c r="I119" s="1296" t="n"/>
      <c r="J119" s="359" t="n"/>
      <c r="K119" s="571" t="n"/>
      <c r="L119" s="571" t="n"/>
    </row>
    <row r="120" hidden="1" outlineLevel="1" ht="12" customFormat="1" customHeight="1" s="861" thickBot="1">
      <c r="A120" s="306" t="inlineStr">
        <is>
          <t>Single</t>
        </is>
      </c>
      <c r="B120" s="1310" t="n">
        <v>0</v>
      </c>
      <c r="C120" s="1296" t="n">
        <v>0</v>
      </c>
      <c r="D120" s="1296">
        <f>C120*$B120</f>
        <v/>
      </c>
      <c r="E120" s="1298" t="n">
        <v>0</v>
      </c>
      <c r="F120" s="1298">
        <f>E120*$B120</f>
        <v/>
      </c>
      <c r="G120" s="1299">
        <f>E120/$C120-1</f>
        <v/>
      </c>
      <c r="H120" s="1296">
        <f>ROUND(C120*(1+L120),2)</f>
        <v/>
      </c>
      <c r="I120" s="1296">
        <f>H120*$B120</f>
        <v/>
      </c>
      <c r="J120" s="1300">
        <f>H120/$C120-1</f>
        <v/>
      </c>
      <c r="K120" s="571" t="n"/>
      <c r="L120" s="1301" t="n">
        <v>0</v>
      </c>
    </row>
    <row r="121" hidden="1" outlineLevel="1" ht="12" customFormat="1" customHeight="1" s="861" thickBot="1">
      <c r="A121" s="306" t="inlineStr">
        <is>
          <t>Family</t>
        </is>
      </c>
      <c r="B121" s="1310" t="n">
        <v>0</v>
      </c>
      <c r="C121" s="1296" t="n">
        <v>0</v>
      </c>
      <c r="D121" s="1296">
        <f>C121*$B121</f>
        <v/>
      </c>
      <c r="E121" s="1298" t="n">
        <v>0</v>
      </c>
      <c r="F121" s="1298">
        <f>E121*$B121</f>
        <v/>
      </c>
      <c r="G121" s="1299">
        <f>E121/$C121-1</f>
        <v/>
      </c>
      <c r="H121" s="1296">
        <f>ROUND(C121*(1+L121),2)</f>
        <v/>
      </c>
      <c r="I121" s="1296">
        <f>H121*$B121</f>
        <v/>
      </c>
      <c r="J121" s="1300">
        <f>H121/$C121-1</f>
        <v/>
      </c>
      <c r="K121" s="571" t="n"/>
      <c r="L121" s="1301" t="n">
        <v>0</v>
      </c>
    </row>
    <row r="122" hidden="1" outlineLevel="1" ht="12" customFormat="1" customHeight="1" s="861">
      <c r="A122" s="338">
        <f>A8</f>
        <v/>
      </c>
      <c r="B122" s="1045" t="n"/>
      <c r="C122" s="1296" t="n"/>
      <c r="D122" s="1296" t="n"/>
      <c r="E122" s="1298" t="n"/>
      <c r="F122" s="1298" t="n"/>
      <c r="G122" s="358" t="n"/>
      <c r="H122" s="1296" t="n"/>
      <c r="I122" s="1296" t="n"/>
      <c r="J122" s="359" t="n"/>
      <c r="K122" s="571" t="n"/>
      <c r="L122" s="571" t="n"/>
    </row>
    <row r="123" hidden="1" outlineLevel="1" ht="12" customFormat="1" customHeight="1" s="861" thickBot="1">
      <c r="A123" s="306" t="inlineStr">
        <is>
          <t>Single</t>
        </is>
      </c>
      <c r="B123" s="1310" t="n">
        <v>0</v>
      </c>
      <c r="C123" s="1296" t="n">
        <v>0</v>
      </c>
      <c r="D123" s="1296">
        <f>C123*$B123</f>
        <v/>
      </c>
      <c r="E123" s="1298" t="n">
        <v>0</v>
      </c>
      <c r="F123" s="1298">
        <f>E123*$B123</f>
        <v/>
      </c>
      <c r="G123" s="1299">
        <f>E123/$C123-1</f>
        <v/>
      </c>
      <c r="H123" s="1296">
        <f>ROUND(C123*(1+L123),2)</f>
        <v/>
      </c>
      <c r="I123" s="1296">
        <f>H123*$B123</f>
        <v/>
      </c>
      <c r="J123" s="1300">
        <f>H123/$C123-1</f>
        <v/>
      </c>
      <c r="K123" s="571" t="n"/>
      <c r="L123" s="1301" t="n">
        <v>0</v>
      </c>
    </row>
    <row r="124" hidden="1" outlineLevel="1" ht="12" customFormat="1" customHeight="1" s="861" thickBot="1">
      <c r="A124" s="306" t="inlineStr">
        <is>
          <t>Family</t>
        </is>
      </c>
      <c r="B124" s="1310" t="n">
        <v>0</v>
      </c>
      <c r="C124" s="1296" t="n">
        <v>0</v>
      </c>
      <c r="D124" s="1296">
        <f>C124*$B124</f>
        <v/>
      </c>
      <c r="E124" s="1298" t="n">
        <v>0</v>
      </c>
      <c r="F124" s="1298">
        <f>E124*$B124</f>
        <v/>
      </c>
      <c r="G124" s="1299">
        <f>E124/$C124-1</f>
        <v/>
      </c>
      <c r="H124" s="1296">
        <f>ROUND(C124*(1+L124),2)</f>
        <v/>
      </c>
      <c r="I124" s="1296">
        <f>H124*$B124</f>
        <v/>
      </c>
      <c r="J124" s="1300">
        <f>H124/$C124-1</f>
        <v/>
      </c>
      <c r="K124" s="571" t="n"/>
      <c r="L124" s="1301" t="n">
        <v>0</v>
      </c>
    </row>
    <row r="125" hidden="1" outlineLevel="1" ht="12" customFormat="1" customHeight="1" s="861">
      <c r="A125" s="338">
        <f>A9</f>
        <v/>
      </c>
      <c r="B125" s="1045" t="n"/>
      <c r="C125" s="1296" t="n"/>
      <c r="D125" s="1296" t="n"/>
      <c r="E125" s="1298" t="n"/>
      <c r="F125" s="1298" t="n"/>
      <c r="G125" s="358" t="n"/>
      <c r="H125" s="1296" t="n"/>
      <c r="I125" s="1296" t="n"/>
      <c r="J125" s="359" t="n"/>
      <c r="K125" s="571" t="n"/>
      <c r="L125" s="571" t="n"/>
    </row>
    <row r="126" hidden="1" outlineLevel="1" ht="12" customFormat="1" customHeight="1" s="861" thickBot="1">
      <c r="A126" s="306" t="inlineStr">
        <is>
          <t>Single</t>
        </is>
      </c>
      <c r="B126" s="1310" t="n">
        <v>0</v>
      </c>
      <c r="C126" s="1296" t="n">
        <v>0</v>
      </c>
      <c r="D126" s="1296">
        <f>C126*$B126</f>
        <v/>
      </c>
      <c r="E126" s="1298" t="n">
        <v>0</v>
      </c>
      <c r="F126" s="1298">
        <f>E126*$B126</f>
        <v/>
      </c>
      <c r="G126" s="1299">
        <f>E126/$C126-1</f>
        <v/>
      </c>
      <c r="H126" s="1296">
        <f>ROUND(C126*(1+L126),2)</f>
        <v/>
      </c>
      <c r="I126" s="1296">
        <f>H126*$B126</f>
        <v/>
      </c>
      <c r="J126" s="1300">
        <f>H126/$C126-1</f>
        <v/>
      </c>
      <c r="K126" s="571" t="n"/>
      <c r="L126" s="1301" t="n">
        <v>0</v>
      </c>
    </row>
    <row r="127" hidden="1" outlineLevel="1" ht="12" customFormat="1" customHeight="1" s="861" thickBot="1">
      <c r="A127" s="306" t="inlineStr">
        <is>
          <t>Family</t>
        </is>
      </c>
      <c r="B127" s="1310" t="n">
        <v>0</v>
      </c>
      <c r="C127" s="1296" t="n">
        <v>0</v>
      </c>
      <c r="D127" s="1296">
        <f>C127*$B127</f>
        <v/>
      </c>
      <c r="E127" s="1298" t="n">
        <v>0</v>
      </c>
      <c r="F127" s="1298">
        <f>E127*$B127</f>
        <v/>
      </c>
      <c r="G127" s="1299">
        <f>E127/$C127-1</f>
        <v/>
      </c>
      <c r="H127" s="1296">
        <f>ROUND(C127*(1+L127),2)</f>
        <v/>
      </c>
      <c r="I127" s="1296">
        <f>H127*$B127</f>
        <v/>
      </c>
      <c r="J127" s="1300">
        <f>H127/$C127-1</f>
        <v/>
      </c>
      <c r="K127" s="571" t="n"/>
      <c r="L127" s="1301" t="n">
        <v>0</v>
      </c>
    </row>
    <row r="128" hidden="1" outlineLevel="1" ht="12" customFormat="1" customHeight="1" s="861">
      <c r="A128" s="338">
        <f>A10</f>
        <v/>
      </c>
      <c r="B128" s="1045" t="n"/>
      <c r="C128" s="1296" t="n"/>
      <c r="D128" s="1296" t="n"/>
      <c r="E128" s="1298" t="n"/>
      <c r="F128" s="1298" t="n"/>
      <c r="G128" s="358" t="n"/>
      <c r="H128" s="1296" t="n"/>
      <c r="I128" s="1296" t="n"/>
      <c r="J128" s="359" t="n"/>
      <c r="K128" s="571" t="n"/>
      <c r="L128" s="571" t="n"/>
    </row>
    <row r="129" hidden="1" outlineLevel="1" ht="12" customFormat="1" customHeight="1" s="861" thickBot="1">
      <c r="A129" s="306" t="inlineStr">
        <is>
          <t>Single</t>
        </is>
      </c>
      <c r="B129" s="1310" t="n">
        <v>0</v>
      </c>
      <c r="C129" s="1296" t="n">
        <v>0</v>
      </c>
      <c r="D129" s="1296">
        <f>C129*$B129</f>
        <v/>
      </c>
      <c r="E129" s="1298" t="n">
        <v>0</v>
      </c>
      <c r="F129" s="1298">
        <f>E129*$B129</f>
        <v/>
      </c>
      <c r="G129" s="1299">
        <f>E129/$C129-1</f>
        <v/>
      </c>
      <c r="H129" s="1296">
        <f>ROUND(C129*(1+L129),2)</f>
        <v/>
      </c>
      <c r="I129" s="1296">
        <f>H129*$B129</f>
        <v/>
      </c>
      <c r="J129" s="1300">
        <f>H129/$C129-1</f>
        <v/>
      </c>
      <c r="K129" s="571" t="n"/>
      <c r="L129" s="1301" t="n">
        <v>0</v>
      </c>
    </row>
    <row r="130" hidden="1" outlineLevel="1" ht="12" customFormat="1" customHeight="1" s="861" thickBot="1">
      <c r="A130" s="306" t="inlineStr">
        <is>
          <t>Family</t>
        </is>
      </c>
      <c r="B130" s="1310" t="n">
        <v>0</v>
      </c>
      <c r="C130" s="1296" t="n">
        <v>0</v>
      </c>
      <c r="D130" s="1296">
        <f>C130*$B130</f>
        <v/>
      </c>
      <c r="E130" s="1298" t="n">
        <v>0</v>
      </c>
      <c r="F130" s="1298">
        <f>E130*$B130</f>
        <v/>
      </c>
      <c r="G130" s="1299">
        <f>E130/$C130-1</f>
        <v/>
      </c>
      <c r="H130" s="1296">
        <f>ROUND(C130*(1+L130),2)</f>
        <v/>
      </c>
      <c r="I130" s="1296">
        <f>H130*$B130</f>
        <v/>
      </c>
      <c r="J130" s="1300">
        <f>H130/$C130-1</f>
        <v/>
      </c>
      <c r="K130" s="571" t="n"/>
      <c r="L130" s="1301" t="n">
        <v>0</v>
      </c>
    </row>
    <row r="131" collapsed="1" ht="12" customFormat="1" customHeight="1" s="861">
      <c r="A131" s="338">
        <f>A11</f>
        <v/>
      </c>
      <c r="B131" s="1045" t="n"/>
      <c r="C131" s="1296" t="n"/>
      <c r="D131" s="1296" t="n"/>
      <c r="E131" s="1298" t="n"/>
      <c r="F131" s="1298" t="n"/>
      <c r="G131" s="358" t="n"/>
      <c r="H131" s="1296" t="n"/>
      <c r="I131" s="1296" t="n"/>
      <c r="J131" s="359" t="n"/>
      <c r="K131" s="571" t="n"/>
      <c r="L131" s="571" t="n"/>
    </row>
    <row r="132" ht="12" customFormat="1" customHeight="1" s="861" thickBot="1">
      <c r="A132" s="306" t="inlineStr">
        <is>
          <t>Single</t>
        </is>
      </c>
      <c r="B132" s="1310" t="n">
        <v>0</v>
      </c>
      <c r="C132" s="1296" t="n">
        <v>0</v>
      </c>
      <c r="D132" s="1296">
        <f>C132*$B132</f>
        <v/>
      </c>
      <c r="E132" s="1298" t="n">
        <v>0</v>
      </c>
      <c r="F132" s="1298">
        <f>E132*$B132</f>
        <v/>
      </c>
      <c r="G132" s="1299">
        <f>E132/$C132-1</f>
        <v/>
      </c>
      <c r="H132" s="1296">
        <f>ROUND(C132*(1+L132),2)</f>
        <v/>
      </c>
      <c r="I132" s="1296">
        <f>H132*$B132</f>
        <v/>
      </c>
      <c r="J132" s="1300">
        <f>H132/$C132-1</f>
        <v/>
      </c>
      <c r="K132" s="571" t="n"/>
      <c r="L132" s="1301" t="n">
        <v>0</v>
      </c>
    </row>
    <row r="133" ht="12" customFormat="1" customHeight="1" s="861" thickBot="1">
      <c r="A133" s="306" t="inlineStr">
        <is>
          <t>Family</t>
        </is>
      </c>
      <c r="B133" s="1310" t="n">
        <v>0</v>
      </c>
      <c r="C133" s="1296" t="n">
        <v>0</v>
      </c>
      <c r="D133" s="1296">
        <f>C133*$B133</f>
        <v/>
      </c>
      <c r="E133" s="1298" t="n">
        <v>0</v>
      </c>
      <c r="F133" s="1298">
        <f>E133*$B133</f>
        <v/>
      </c>
      <c r="G133" s="1299">
        <f>E133/$C133-1</f>
        <v/>
      </c>
      <c r="H133" s="1296">
        <f>ROUND(C133*(1+L133),2)</f>
        <v/>
      </c>
      <c r="I133" s="1296">
        <f>H133*$B133</f>
        <v/>
      </c>
      <c r="J133" s="1300">
        <f>H133/$C133-1</f>
        <v/>
      </c>
      <c r="K133" s="571" t="n"/>
      <c r="L133" s="1301" t="n">
        <v>0</v>
      </c>
    </row>
    <row r="134" ht="12" customFormat="1" customHeight="1" s="151">
      <c r="A134" s="306" t="inlineStr">
        <is>
          <t>Total Dental</t>
        </is>
      </c>
      <c r="B134" s="355" t="n"/>
      <c r="C134" s="1302" t="n"/>
      <c r="D134" s="1302">
        <f>SUM(D120:D133)</f>
        <v/>
      </c>
      <c r="E134" s="1302" t="n"/>
      <c r="F134" s="1302">
        <f>SUM(F120:F133)</f>
        <v/>
      </c>
      <c r="G134" s="1303">
        <f>IFERROR(F134/$D134-1,0)</f>
        <v/>
      </c>
      <c r="H134" s="1302" t="n"/>
      <c r="I134" s="1302">
        <f>SUM(I120:I133)</f>
        <v/>
      </c>
      <c r="J134" s="1303">
        <f>IFERROR(I134/$D134-1,0)</f>
        <v/>
      </c>
      <c r="K134" s="571" t="n"/>
      <c r="L134" s="571" t="n"/>
    </row>
    <row r="135" ht="12" customFormat="1" customHeight="1" s="861">
      <c r="A135" s="306" t="inlineStr">
        <is>
          <t>GMA/Best Doctors</t>
        </is>
      </c>
      <c r="B135" s="1045" t="n"/>
      <c r="C135" s="1296" t="n"/>
      <c r="D135" s="1296" t="n"/>
      <c r="E135" s="1298" t="n"/>
      <c r="F135" s="1298" t="n"/>
      <c r="G135" s="358" t="n"/>
      <c r="H135" s="1296" t="n"/>
      <c r="I135" s="1296" t="n"/>
      <c r="J135" s="359" t="n"/>
      <c r="K135" s="571" t="n"/>
      <c r="L135" s="571" t="n"/>
    </row>
    <row r="136" hidden="1" outlineLevel="1" ht="12" customFormat="1" customHeight="1" s="861">
      <c r="A136" s="338">
        <f>A7</f>
        <v/>
      </c>
      <c r="B136" s="1045" t="n"/>
      <c r="C136" s="1296" t="n"/>
      <c r="D136" s="1296" t="n"/>
      <c r="E136" s="1298" t="n"/>
      <c r="F136" s="1298" t="n"/>
      <c r="G136" s="358" t="n"/>
      <c r="H136" s="1296" t="n"/>
      <c r="I136" s="1296" t="n"/>
      <c r="J136" s="359" t="n"/>
      <c r="K136" s="571" t="n"/>
      <c r="L136" s="571" t="n"/>
    </row>
    <row r="137" hidden="1" outlineLevel="1" ht="12" customFormat="1" customHeight="1" s="861" thickBot="1">
      <c r="A137" s="306" t="inlineStr">
        <is>
          <t>Single</t>
        </is>
      </c>
      <c r="B137" s="1310" t="n">
        <v>0</v>
      </c>
      <c r="C137" s="1296" t="n">
        <v>0</v>
      </c>
      <c r="D137" s="1296">
        <f>C137*$B137</f>
        <v/>
      </c>
      <c r="E137" s="1298" t="n">
        <v>0</v>
      </c>
      <c r="F137" s="1298">
        <f>E137*$B137</f>
        <v/>
      </c>
      <c r="G137" s="1299">
        <f>E137/$C137-1</f>
        <v/>
      </c>
      <c r="H137" s="1296">
        <f>ROUND(C137*(1+L137),2)</f>
        <v/>
      </c>
      <c r="I137" s="1296">
        <f>H137*$B137</f>
        <v/>
      </c>
      <c r="J137" s="1300">
        <f>H137/$C137-1</f>
        <v/>
      </c>
      <c r="K137" s="571" t="n"/>
      <c r="L137" s="1301" t="n">
        <v>0</v>
      </c>
    </row>
    <row r="138" hidden="1" outlineLevel="1" ht="12" customFormat="1" customHeight="1" s="861" thickBot="1">
      <c r="A138" s="306" t="inlineStr">
        <is>
          <t>Family</t>
        </is>
      </c>
      <c r="B138" s="1310" t="n">
        <v>0</v>
      </c>
      <c r="C138" s="1296" t="n">
        <v>0</v>
      </c>
      <c r="D138" s="1296">
        <f>C138*$B138</f>
        <v/>
      </c>
      <c r="E138" s="1298" t="n">
        <v>0</v>
      </c>
      <c r="F138" s="1298">
        <f>E138*$B138</f>
        <v/>
      </c>
      <c r="G138" s="1299">
        <f>E138/$C138-1</f>
        <v/>
      </c>
      <c r="H138" s="1296">
        <f>ROUND(C138*(1+L138),2)</f>
        <v/>
      </c>
      <c r="I138" s="1296">
        <f>H138*$B138</f>
        <v/>
      </c>
      <c r="J138" s="1300">
        <f>H138/$C138-1</f>
        <v/>
      </c>
      <c r="K138" s="571" t="n"/>
      <c r="L138" s="1301" t="n">
        <v>0</v>
      </c>
    </row>
    <row r="139" hidden="1" outlineLevel="1" ht="12" customFormat="1" customHeight="1" s="861">
      <c r="A139" s="338">
        <f>A8</f>
        <v/>
      </c>
      <c r="B139" s="1045" t="n"/>
      <c r="C139" s="1296" t="n"/>
      <c r="D139" s="1296" t="n"/>
      <c r="E139" s="1298" t="n"/>
      <c r="F139" s="1298" t="n"/>
      <c r="G139" s="358" t="n"/>
      <c r="H139" s="1296" t="n"/>
      <c r="I139" s="1296" t="n"/>
      <c r="J139" s="359" t="n"/>
      <c r="K139" s="571" t="n"/>
      <c r="L139" s="571" t="n"/>
    </row>
    <row r="140" hidden="1" outlineLevel="1" ht="12" customFormat="1" customHeight="1" s="861" thickBot="1">
      <c r="A140" s="306" t="inlineStr">
        <is>
          <t>Single</t>
        </is>
      </c>
      <c r="B140" s="1310" t="n">
        <v>0</v>
      </c>
      <c r="C140" s="1296" t="n">
        <v>0</v>
      </c>
      <c r="D140" s="1296">
        <f>C140*$B140</f>
        <v/>
      </c>
      <c r="E140" s="1298" t="n">
        <v>0</v>
      </c>
      <c r="F140" s="1298">
        <f>E140*$B140</f>
        <v/>
      </c>
      <c r="G140" s="1299">
        <f>E140/$C140-1</f>
        <v/>
      </c>
      <c r="H140" s="1296">
        <f>ROUND(C140*(1+L140),2)</f>
        <v/>
      </c>
      <c r="I140" s="1296">
        <f>H140*$B140</f>
        <v/>
      </c>
      <c r="J140" s="1300">
        <f>H140/$C140-1</f>
        <v/>
      </c>
      <c r="K140" s="571" t="n"/>
      <c r="L140" s="1301" t="n">
        <v>0</v>
      </c>
    </row>
    <row r="141" hidden="1" outlineLevel="1" ht="12" customFormat="1" customHeight="1" s="861" thickBot="1">
      <c r="A141" s="306" t="inlineStr">
        <is>
          <t>Family</t>
        </is>
      </c>
      <c r="B141" s="1310" t="n">
        <v>0</v>
      </c>
      <c r="C141" s="1296" t="n">
        <v>0</v>
      </c>
      <c r="D141" s="1296">
        <f>C141*$B141</f>
        <v/>
      </c>
      <c r="E141" s="1298" t="n">
        <v>0</v>
      </c>
      <c r="F141" s="1298">
        <f>E141*$B141</f>
        <v/>
      </c>
      <c r="G141" s="1299">
        <f>E141/$C141-1</f>
        <v/>
      </c>
      <c r="H141" s="1296">
        <f>ROUND(C141*(1+L141),2)</f>
        <v/>
      </c>
      <c r="I141" s="1296">
        <f>H141*$B141</f>
        <v/>
      </c>
      <c r="J141" s="1300">
        <f>H141/$C141-1</f>
        <v/>
      </c>
      <c r="K141" s="571" t="n"/>
      <c r="L141" s="1301" t="n">
        <v>0</v>
      </c>
    </row>
    <row r="142" hidden="1" outlineLevel="1" ht="12" customFormat="1" customHeight="1" s="861">
      <c r="A142" s="338">
        <f>A9</f>
        <v/>
      </c>
      <c r="B142" s="1045" t="n"/>
      <c r="C142" s="1296" t="n"/>
      <c r="D142" s="1296" t="n"/>
      <c r="E142" s="1298" t="n"/>
      <c r="F142" s="1298" t="n"/>
      <c r="G142" s="358" t="n"/>
      <c r="H142" s="1296" t="n"/>
      <c r="I142" s="1296" t="n"/>
      <c r="J142" s="359" t="n"/>
      <c r="K142" s="571" t="n"/>
      <c r="L142" s="571" t="n"/>
    </row>
    <row r="143" hidden="1" outlineLevel="1" ht="12" customFormat="1" customHeight="1" s="861" thickBot="1">
      <c r="A143" s="306" t="inlineStr">
        <is>
          <t>Single</t>
        </is>
      </c>
      <c r="B143" s="1310" t="n">
        <v>0</v>
      </c>
      <c r="C143" s="1296" t="n">
        <v>0</v>
      </c>
      <c r="D143" s="1296">
        <f>C143*$B143</f>
        <v/>
      </c>
      <c r="E143" s="1298" t="n">
        <v>0</v>
      </c>
      <c r="F143" s="1298">
        <f>E143*$B143</f>
        <v/>
      </c>
      <c r="G143" s="1299">
        <f>E143/$C143-1</f>
        <v/>
      </c>
      <c r="H143" s="1296">
        <f>ROUND(C143*(1+L143),2)</f>
        <v/>
      </c>
      <c r="I143" s="1296">
        <f>H143*$B143</f>
        <v/>
      </c>
      <c r="J143" s="1300">
        <f>H143/$C143-1</f>
        <v/>
      </c>
      <c r="K143" s="571" t="n"/>
      <c r="L143" s="1301" t="n">
        <v>0</v>
      </c>
    </row>
    <row r="144" hidden="1" outlineLevel="1" ht="12" customFormat="1" customHeight="1" s="861" thickBot="1">
      <c r="A144" s="306" t="inlineStr">
        <is>
          <t>Family</t>
        </is>
      </c>
      <c r="B144" s="1310" t="n">
        <v>0</v>
      </c>
      <c r="C144" s="1296" t="n">
        <v>0</v>
      </c>
      <c r="D144" s="1296">
        <f>C144*$B144</f>
        <v/>
      </c>
      <c r="E144" s="1298" t="n">
        <v>0</v>
      </c>
      <c r="F144" s="1298">
        <f>E144*$B144</f>
        <v/>
      </c>
      <c r="G144" s="1299">
        <f>E144/$C144-1</f>
        <v/>
      </c>
      <c r="H144" s="1296">
        <f>ROUND(C144*(1+L144),2)</f>
        <v/>
      </c>
      <c r="I144" s="1296">
        <f>H144*$B144</f>
        <v/>
      </c>
      <c r="J144" s="1300">
        <f>H144/$C144-1</f>
        <v/>
      </c>
      <c r="K144" s="571" t="n"/>
      <c r="L144" s="1301" t="n">
        <v>0</v>
      </c>
    </row>
    <row r="145" hidden="1" outlineLevel="1" ht="12" customFormat="1" customHeight="1" s="861">
      <c r="A145" s="338">
        <f>A10</f>
        <v/>
      </c>
      <c r="B145" s="1045" t="n"/>
      <c r="C145" s="1296" t="n"/>
      <c r="D145" s="1296" t="n"/>
      <c r="E145" s="1298" t="n"/>
      <c r="F145" s="1298" t="n"/>
      <c r="G145" s="358" t="n"/>
      <c r="H145" s="1296" t="n"/>
      <c r="I145" s="1296" t="n"/>
      <c r="J145" s="359" t="n"/>
      <c r="K145" s="571" t="n"/>
      <c r="L145" s="571" t="n"/>
    </row>
    <row r="146" hidden="1" outlineLevel="1" ht="12" customFormat="1" customHeight="1" s="861" thickBot="1">
      <c r="A146" s="306" t="inlineStr">
        <is>
          <t>Single</t>
        </is>
      </c>
      <c r="B146" s="1310" t="n">
        <v>0</v>
      </c>
      <c r="C146" s="1296" t="n">
        <v>0</v>
      </c>
      <c r="D146" s="1296">
        <f>C146*$B146</f>
        <v/>
      </c>
      <c r="E146" s="1298" t="n">
        <v>0</v>
      </c>
      <c r="F146" s="1298">
        <f>E146*$B146</f>
        <v/>
      </c>
      <c r="G146" s="1299">
        <f>E146/$C146-1</f>
        <v/>
      </c>
      <c r="H146" s="1296">
        <f>ROUND(C146*(1+L146),2)</f>
        <v/>
      </c>
      <c r="I146" s="1296">
        <f>H146*$B146</f>
        <v/>
      </c>
      <c r="J146" s="1300">
        <f>H146/$C146-1</f>
        <v/>
      </c>
      <c r="K146" s="571" t="n"/>
      <c r="L146" s="1301" t="n">
        <v>0</v>
      </c>
    </row>
    <row r="147" hidden="1" outlineLevel="1" ht="12" customFormat="1" customHeight="1" s="861" thickBot="1">
      <c r="A147" s="306" t="inlineStr">
        <is>
          <t>Family</t>
        </is>
      </c>
      <c r="B147" s="1310" t="n">
        <v>0</v>
      </c>
      <c r="C147" s="1296" t="n">
        <v>0</v>
      </c>
      <c r="D147" s="1296">
        <f>C147*$B147</f>
        <v/>
      </c>
      <c r="E147" s="1298" t="n">
        <v>0</v>
      </c>
      <c r="F147" s="1298">
        <f>E147*$B147</f>
        <v/>
      </c>
      <c r="G147" s="1299">
        <f>E147/$C147-1</f>
        <v/>
      </c>
      <c r="H147" s="1296">
        <f>ROUND(C147*(1+L147),2)</f>
        <v/>
      </c>
      <c r="I147" s="1296">
        <f>H147*$B147</f>
        <v/>
      </c>
      <c r="J147" s="1300">
        <f>H147/$C147-1</f>
        <v/>
      </c>
      <c r="K147" s="571" t="n"/>
      <c r="L147" s="1301" t="n">
        <v>0</v>
      </c>
    </row>
    <row r="148" collapsed="1" ht="12" customFormat="1" customHeight="1" s="861">
      <c r="A148" s="338">
        <f>A11</f>
        <v/>
      </c>
      <c r="B148" s="1045" t="n"/>
      <c r="C148" s="1296" t="n"/>
      <c r="D148" s="1296" t="n"/>
      <c r="E148" s="1298" t="n"/>
      <c r="F148" s="1298" t="n"/>
      <c r="G148" s="358" t="n"/>
      <c r="H148" s="1296" t="n"/>
      <c r="I148" s="1296" t="n"/>
      <c r="J148" s="359" t="n"/>
      <c r="K148" s="571" t="n"/>
      <c r="L148" s="571" t="n"/>
    </row>
    <row r="149" ht="12" customFormat="1" customHeight="1" s="861" thickBot="1">
      <c r="A149" s="306" t="inlineStr">
        <is>
          <t>Single</t>
        </is>
      </c>
      <c r="B149" s="1310" t="n">
        <v>0</v>
      </c>
      <c r="C149" s="1296" t="n">
        <v>0</v>
      </c>
      <c r="D149" s="1296">
        <f>C149*$B149</f>
        <v/>
      </c>
      <c r="E149" s="1298" t="n">
        <v>0</v>
      </c>
      <c r="F149" s="1298">
        <f>E149*$B149</f>
        <v/>
      </c>
      <c r="G149" s="1299">
        <f>E149/$C149-1</f>
        <v/>
      </c>
      <c r="H149" s="1296">
        <f>ROUND(C149*(1+L149),2)</f>
        <v/>
      </c>
      <c r="I149" s="1296">
        <f>H149*$B149</f>
        <v/>
      </c>
      <c r="J149" s="1300">
        <f>H149/$C149-1</f>
        <v/>
      </c>
      <c r="K149" s="571" t="n"/>
      <c r="L149" s="1301" t="n">
        <v>0</v>
      </c>
    </row>
    <row r="150" ht="12" customFormat="1" customHeight="1" s="861" thickBot="1">
      <c r="A150" s="306" t="inlineStr">
        <is>
          <t>Family</t>
        </is>
      </c>
      <c r="B150" s="1310" t="n">
        <v>0</v>
      </c>
      <c r="C150" s="1296" t="n">
        <v>0</v>
      </c>
      <c r="D150" s="1296">
        <f>C150*$B150</f>
        <v/>
      </c>
      <c r="E150" s="1298" t="n">
        <v>0</v>
      </c>
      <c r="F150" s="1298">
        <f>E150*$B150</f>
        <v/>
      </c>
      <c r="G150" s="1299">
        <f>E150/$C150-1</f>
        <v/>
      </c>
      <c r="H150" s="1296">
        <f>ROUND(C150*(1+L150),2)</f>
        <v/>
      </c>
      <c r="I150" s="1296">
        <f>H150*$B150</f>
        <v/>
      </c>
      <c r="J150" s="1300">
        <f>H150/$C150-1</f>
        <v/>
      </c>
      <c r="K150" s="571" t="n"/>
      <c r="L150" s="1301" t="n">
        <v>0</v>
      </c>
    </row>
    <row r="151" ht="12" customFormat="1" customHeight="1" s="151">
      <c r="A151" s="306" t="inlineStr">
        <is>
          <t>Total GMA</t>
        </is>
      </c>
      <c r="B151" s="355" t="n"/>
      <c r="C151" s="1302" t="n"/>
      <c r="D151" s="1302">
        <f>SUM(D137:D150)</f>
        <v/>
      </c>
      <c r="E151" s="1302" t="n"/>
      <c r="F151" s="1302">
        <f>SUM(F137:F150)</f>
        <v/>
      </c>
      <c r="G151" s="1303">
        <f>IFERROR(F151/$D151-1,0)</f>
        <v/>
      </c>
      <c r="H151" s="1302" t="n"/>
      <c r="I151" s="1302">
        <f>SUM(I137:I150)</f>
        <v/>
      </c>
      <c r="J151" s="1303">
        <f>IFERROR(I151/$D151-1,0)</f>
        <v/>
      </c>
      <c r="K151" s="571" t="n"/>
      <c r="L151" s="571" t="n"/>
    </row>
    <row r="152" ht="12" customFormat="1" customHeight="1" s="861">
      <c r="A152" s="306" t="inlineStr">
        <is>
          <t>EAP</t>
        </is>
      </c>
      <c r="B152" s="356" t="n"/>
      <c r="C152" s="1304" t="n"/>
      <c r="D152" s="1305" t="n"/>
      <c r="E152" s="1306" t="n"/>
      <c r="F152" s="1307" t="n"/>
      <c r="G152" s="1308" t="n"/>
      <c r="H152" s="1304" t="n"/>
      <c r="I152" s="1305" t="n"/>
      <c r="J152" s="1309" t="n"/>
      <c r="K152" s="571" t="n"/>
      <c r="L152" s="571" t="n"/>
    </row>
    <row r="153" hidden="1" outlineLevel="1" ht="12" customFormat="1" customHeight="1" s="861">
      <c r="A153" s="338">
        <f>A7</f>
        <v/>
      </c>
      <c r="B153" s="1310" t="n">
        <v>0</v>
      </c>
      <c r="C153" s="1296" t="n">
        <v>0</v>
      </c>
      <c r="D153" s="1296">
        <f>C153*$B153</f>
        <v/>
      </c>
      <c r="E153" s="1298" t="n">
        <v>0</v>
      </c>
      <c r="F153" s="1298">
        <f>E153*$B153</f>
        <v/>
      </c>
      <c r="G153" s="1299">
        <f>E153/$C153-1</f>
        <v/>
      </c>
      <c r="H153" s="1296" t="n">
        <v>0</v>
      </c>
      <c r="I153" s="1296">
        <f>H153*$B153</f>
        <v/>
      </c>
      <c r="J153" s="1300">
        <f>H153/$C153-1</f>
        <v/>
      </c>
      <c r="K153" s="571" t="n"/>
    </row>
    <row r="154" hidden="1" outlineLevel="1" ht="12" customFormat="1" customHeight="1" s="861">
      <c r="A154" s="338">
        <f>A8</f>
        <v/>
      </c>
      <c r="B154" s="1310" t="n">
        <v>0</v>
      </c>
      <c r="C154" s="1296" t="n">
        <v>0</v>
      </c>
      <c r="D154" s="1296">
        <f>C154*$B154</f>
        <v/>
      </c>
      <c r="E154" s="1298" t="n">
        <v>0</v>
      </c>
      <c r="F154" s="1298">
        <f>E154*$B154</f>
        <v/>
      </c>
      <c r="G154" s="1299">
        <f>E154/$C154-1</f>
        <v/>
      </c>
      <c r="H154" s="1296" t="n">
        <v>0</v>
      </c>
      <c r="I154" s="1296">
        <f>H154*$B154</f>
        <v/>
      </c>
      <c r="J154" s="1300">
        <f>H154/$C154-1</f>
        <v/>
      </c>
      <c r="K154" s="571" t="n"/>
    </row>
    <row r="155" hidden="1" outlineLevel="1" ht="12" customFormat="1" customHeight="1" s="861">
      <c r="A155" s="338">
        <f>A9</f>
        <v/>
      </c>
      <c r="B155" s="1310" t="n">
        <v>0</v>
      </c>
      <c r="C155" s="1296" t="n">
        <v>0</v>
      </c>
      <c r="D155" s="1296">
        <f>C155*$B155</f>
        <v/>
      </c>
      <c r="E155" s="1298" t="n">
        <v>0</v>
      </c>
      <c r="F155" s="1298">
        <f>E155*$B155</f>
        <v/>
      </c>
      <c r="G155" s="1299">
        <f>E155/$C155-1</f>
        <v/>
      </c>
      <c r="H155" s="1296" t="n">
        <v>0</v>
      </c>
      <c r="I155" s="1296">
        <f>H155*$B155</f>
        <v/>
      </c>
      <c r="J155" s="1300">
        <f>H155/$C155-1</f>
        <v/>
      </c>
      <c r="K155" s="571" t="n"/>
    </row>
    <row r="156" hidden="1" outlineLevel="1" ht="12" customFormat="1" customHeight="1" s="861">
      <c r="A156" s="338">
        <f>A10</f>
        <v/>
      </c>
      <c r="B156" s="1310" t="n">
        <v>0</v>
      </c>
      <c r="C156" s="1296" t="n">
        <v>0</v>
      </c>
      <c r="D156" s="1296">
        <f>C156*$B156</f>
        <v/>
      </c>
      <c r="E156" s="1298" t="n">
        <v>0</v>
      </c>
      <c r="F156" s="1298">
        <f>E156*$B156</f>
        <v/>
      </c>
      <c r="G156" s="1299">
        <f>E156/$C156-1</f>
        <v/>
      </c>
      <c r="H156" s="1296" t="n">
        <v>0</v>
      </c>
      <c r="I156" s="1296">
        <f>H156*$B156</f>
        <v/>
      </c>
      <c r="J156" s="1300">
        <f>H156/$C156-1</f>
        <v/>
      </c>
      <c r="K156" s="571" t="n"/>
    </row>
    <row r="157" collapsed="1" ht="12" customFormat="1" customHeight="1" s="861">
      <c r="A157" s="338">
        <f>A11</f>
        <v/>
      </c>
      <c r="B157" s="1310" t="n">
        <v>0</v>
      </c>
      <c r="C157" s="1296" t="n">
        <v>0</v>
      </c>
      <c r="D157" s="1296">
        <f>C157*$B157</f>
        <v/>
      </c>
      <c r="E157" s="1298" t="n">
        <v>0</v>
      </c>
      <c r="F157" s="1298">
        <f>E157*$B157</f>
        <v/>
      </c>
      <c r="G157" s="1299">
        <f>E157/$C157-1</f>
        <v/>
      </c>
      <c r="H157" s="1296" t="n">
        <v>0</v>
      </c>
      <c r="I157" s="1296">
        <f>H157*$B157</f>
        <v/>
      </c>
      <c r="J157" s="1300">
        <f>H157/$C157-1</f>
        <v/>
      </c>
      <c r="K157" s="571" t="n"/>
    </row>
    <row r="158" ht="12" customFormat="1" customHeight="1" s="861">
      <c r="A158" s="306" t="inlineStr">
        <is>
          <t>Total EAP</t>
        </is>
      </c>
      <c r="B158" s="355" t="n"/>
      <c r="C158" s="1302" t="n"/>
      <c r="D158" s="1302">
        <f>SUM(D153:D157)</f>
        <v/>
      </c>
      <c r="E158" s="1302" t="n"/>
      <c r="F158" s="1302">
        <f>SUM(F153:F157)</f>
        <v/>
      </c>
      <c r="G158" s="1303">
        <f>IFERROR(F158/$D158-1,0)</f>
        <v/>
      </c>
      <c r="H158" s="1302" t="n"/>
      <c r="I158" s="1302">
        <f>SUM(I153:I157)</f>
        <v/>
      </c>
      <c r="J158" s="1303">
        <f>IFERROR(I158/$D158-1,0)</f>
        <v/>
      </c>
      <c r="K158" s="571" t="n"/>
      <c r="L158" s="571" t="n"/>
    </row>
    <row r="159" ht="12" customFormat="1" customHeight="1" s="861">
      <c r="A159" s="1060" t="inlineStr">
        <is>
          <t>Sub-total</t>
        </is>
      </c>
      <c r="B159" s="901" t="n"/>
      <c r="C159" s="1057" t="n"/>
      <c r="D159" s="1311">
        <f>D49+D66+D83+D100+D117+D134+D151+D158</f>
        <v/>
      </c>
      <c r="E159" s="1057" t="n"/>
      <c r="F159" s="1311">
        <f>F49+F66+F83+F100+F117+F134+F151+F158</f>
        <v/>
      </c>
      <c r="G159" s="1312">
        <f>IFERROR(F159/$D159-1,0)</f>
        <v/>
      </c>
      <c r="H159" s="1057" t="n"/>
      <c r="I159" s="1311">
        <f>I49+I66+I83+I100+I117+I134+I151+I158</f>
        <v/>
      </c>
      <c r="J159" s="1312">
        <f>IFERROR(I159/$D159-1,0)</f>
        <v/>
      </c>
      <c r="K159" s="571" t="n"/>
      <c r="L159" s="571" t="n"/>
    </row>
    <row r="160" ht="12" customFormat="1" customHeight="1" s="861">
      <c r="A160" s="1059" t="inlineStr">
        <is>
          <t>Exp. Rated Benefits</t>
        </is>
      </c>
      <c r="B160" s="966" t="n"/>
      <c r="C160" s="1018" t="n"/>
      <c r="D160" s="1018" t="n"/>
      <c r="E160" s="1018" t="n"/>
      <c r="F160" s="1018" t="n"/>
      <c r="G160" s="1018" t="n"/>
      <c r="H160" s="1018" t="n"/>
      <c r="I160" s="1018" t="n"/>
      <c r="J160" s="1018" t="n"/>
      <c r="K160" s="571" t="n"/>
      <c r="L160" s="571" t="n"/>
    </row>
    <row r="161" ht="12" customFormat="1" customHeight="1" s="861">
      <c r="A161" s="959" t="inlineStr">
        <is>
          <t>Total Monthly Premium</t>
        </is>
      </c>
      <c r="B161" s="888" t="n"/>
      <c r="C161" s="994" t="n"/>
      <c r="D161" s="1313">
        <f>D41+D159</f>
        <v/>
      </c>
      <c r="E161" s="1313" t="n"/>
      <c r="F161" s="1313">
        <f>F41+F159</f>
        <v/>
      </c>
      <c r="G161" s="1197">
        <f>IFERROR(F163/$D162,0)</f>
        <v/>
      </c>
      <c r="H161" s="994" t="n"/>
      <c r="I161" s="1313">
        <f>I41+I159</f>
        <v/>
      </c>
      <c r="J161" s="1197">
        <f>IFERROR(I163/$D162,0)</f>
        <v/>
      </c>
      <c r="K161" s="571" t="n"/>
      <c r="L161" s="571" t="n"/>
    </row>
    <row r="162" ht="12" customFormat="1" customHeight="1" s="861">
      <c r="A162" s="959" t="inlineStr">
        <is>
          <t>Total Annual Premium</t>
        </is>
      </c>
      <c r="B162" s="888" t="n"/>
      <c r="C162" s="994" t="n"/>
      <c r="D162" s="1313">
        <f>D161*12</f>
        <v/>
      </c>
      <c r="E162" s="1313" t="n"/>
      <c r="F162" s="1313">
        <f>F161*12</f>
        <v/>
      </c>
      <c r="G162" s="1055" t="n"/>
      <c r="H162" s="994" t="n"/>
      <c r="I162" s="1313">
        <f>I161*12</f>
        <v/>
      </c>
      <c r="J162" s="1055" t="n"/>
      <c r="K162" s="571" t="n"/>
      <c r="L162" s="571" t="n"/>
    </row>
    <row r="163" ht="12" customFormat="1" customHeight="1" s="861">
      <c r="A163" s="959" t="inlineStr">
        <is>
          <t>Annual Change</t>
        </is>
      </c>
      <c r="B163" s="888" t="n"/>
      <c r="C163" s="994" t="n"/>
      <c r="D163" s="994" t="n"/>
      <c r="E163" s="994" t="n"/>
      <c r="F163" s="1313">
        <f>F162-$D162</f>
        <v/>
      </c>
      <c r="G163" s="1018" t="n"/>
      <c r="H163" s="994" t="n"/>
      <c r="I163" s="1313">
        <f>I162-$D162</f>
        <v/>
      </c>
      <c r="J163" s="1018" t="n"/>
      <c r="K163" s="571" t="n"/>
      <c r="L163" s="571" t="n"/>
    </row>
    <row r="164" ht="24" customFormat="1" customHeight="1" s="861">
      <c r="A164" s="284">
        <f>"Negotiated Renewal Rates are effective " &amp; RenewalMonth &amp; " 1, " &amp; RenewalYear &amp;"."</f>
        <v/>
      </c>
      <c r="B164" s="353" t="n"/>
      <c r="C164" s="353" t="n"/>
      <c r="D164" s="353" t="n"/>
      <c r="E164" s="571" t="n"/>
      <c r="F164" s="571" t="n"/>
      <c r="G164" s="571" t="n"/>
      <c r="H164" s="571" t="n"/>
      <c r="I164" s="571" t="n"/>
      <c r="J164" s="571" t="n"/>
      <c r="K164" s="571" t="n"/>
      <c r="L164" s="571" t="n"/>
    </row>
    <row r="165" ht="12" customFormat="1" customHeight="1" s="861">
      <c r="A165" s="884" t="inlineStr">
        <is>
          <t xml:space="preserve">Volumes may not reflect the current month. </t>
        </is>
      </c>
      <c r="B165" s="353" t="n"/>
      <c r="C165" s="353" t="n"/>
      <c r="D165" s="353" t="n"/>
      <c r="E165" s="571" t="n"/>
      <c r="F165" s="571" t="n"/>
      <c r="G165" s="571" t="n"/>
      <c r="H165" s="571" t="n"/>
      <c r="I165" s="571" t="n"/>
      <c r="J165" s="571" t="n"/>
      <c r="K165" s="571" t="n"/>
      <c r="L165" s="571" t="n"/>
    </row>
    <row r="166" ht="12" customFormat="1" customHeight="1" s="861">
      <c r="A166" s="884" t="inlineStr">
        <is>
          <t>Rates do not include Provincial Sales Tax (if applicable).</t>
        </is>
      </c>
      <c r="B166" s="353" t="n"/>
      <c r="C166" s="353" t="n"/>
      <c r="D166" s="353" t="n"/>
      <c r="E166" s="571" t="n"/>
      <c r="F166" s="571" t="n"/>
      <c r="G166" s="571" t="n"/>
      <c r="H166" s="571" t="n"/>
      <c r="I166" s="571" t="n"/>
      <c r="J166" s="571" t="n"/>
      <c r="K166" s="571" t="n"/>
      <c r="L166" s="571" t="n"/>
    </row>
    <row r="167" ht="12" customFormat="1" customHeight="1" s="861">
      <c r="A167" s="16" t="n"/>
      <c r="B167" s="571" t="n"/>
      <c r="C167" s="571" t="n"/>
      <c r="D167" s="571" t="n"/>
      <c r="E167" s="571" t="n"/>
      <c r="F167" s="571" t="n"/>
      <c r="G167" s="571" t="n"/>
      <c r="H167" s="571" t="n"/>
      <c r="I167" s="571" t="n"/>
      <c r="J167" s="571" t="n"/>
      <c r="K167" s="571" t="n"/>
      <c r="L167" s="571" t="n"/>
    </row>
    <row r="168" ht="12" customFormat="1" customHeight="1" s="861">
      <c r="A168" s="16" t="n"/>
      <c r="B168" s="571" t="n"/>
      <c r="C168" s="571" t="n"/>
      <c r="D168" s="571" t="n"/>
      <c r="E168" s="571" t="n"/>
      <c r="F168" s="571" t="n"/>
      <c r="G168" s="571" t="n"/>
      <c r="H168" s="571" t="n"/>
      <c r="I168" s="571" t="n"/>
      <c r="J168" s="571" t="n"/>
      <c r="K168" s="571" t="n"/>
      <c r="L168" s="571" t="n"/>
    </row>
    <row r="169" ht="12" customFormat="1" customHeight="1" s="861">
      <c r="A169" s="16" t="n"/>
      <c r="B169" s="571" t="n"/>
      <c r="C169" s="571" t="n"/>
      <c r="D169" s="571" t="n"/>
      <c r="E169" s="571" t="n"/>
      <c r="F169" s="571" t="n"/>
      <c r="G169" s="571" t="n"/>
      <c r="H169" s="571" t="n"/>
      <c r="I169" s="571" t="n"/>
      <c r="J169" s="571" t="n"/>
      <c r="K169" s="571" t="n"/>
      <c r="L169" s="571" t="n"/>
    </row>
    <row r="170" ht="12" customFormat="1" customHeight="1" s="861">
      <c r="A170" s="16" t="n"/>
      <c r="B170" s="571" t="n"/>
      <c r="C170" s="571" t="n"/>
      <c r="D170" s="571" t="n"/>
      <c r="E170" s="571" t="n"/>
      <c r="F170" s="571" t="n"/>
      <c r="G170" s="571" t="n"/>
      <c r="H170" s="571" t="n"/>
      <c r="I170" s="571" t="n"/>
      <c r="J170" s="571" t="n"/>
      <c r="K170" s="571" t="n"/>
      <c r="L170" s="571" t="n"/>
    </row>
    <row r="171" ht="12" customFormat="1" customHeight="1" s="861">
      <c r="A171" s="16" t="n"/>
      <c r="B171" s="571" t="n"/>
      <c r="C171" s="571" t="n"/>
      <c r="D171" s="571" t="n"/>
      <c r="E171" s="571" t="n"/>
      <c r="F171" s="571" t="n"/>
      <c r="G171" s="571" t="n"/>
      <c r="H171" s="571" t="n"/>
      <c r="I171" s="571" t="n"/>
      <c r="J171" s="571" t="n"/>
      <c r="K171" s="571" t="n"/>
      <c r="L171" s="571" t="n"/>
    </row>
    <row r="172" ht="12" customFormat="1" customHeight="1" s="861">
      <c r="A172" s="16" t="n"/>
      <c r="B172" s="571" t="n"/>
      <c r="C172" s="571" t="n"/>
      <c r="D172" s="571" t="n"/>
      <c r="E172" s="571" t="n"/>
      <c r="F172" s="571" t="n"/>
      <c r="G172" s="571" t="n"/>
      <c r="H172" s="571" t="n"/>
      <c r="I172" s="571" t="n"/>
      <c r="J172" s="571" t="n"/>
      <c r="K172" s="571" t="n"/>
      <c r="L172" s="571" t="n"/>
    </row>
    <row r="173" ht="12" customFormat="1" customHeight="1" s="861">
      <c r="A173" s="16" t="n"/>
      <c r="B173" s="571" t="n"/>
      <c r="C173" s="571" t="n"/>
      <c r="D173" s="571" t="n"/>
      <c r="E173" s="571" t="n"/>
      <c r="F173" s="571" t="n"/>
      <c r="G173" s="571" t="n"/>
      <c r="H173" s="571" t="n"/>
      <c r="I173" s="571" t="n"/>
      <c r="J173" s="571" t="n"/>
      <c r="K173" s="571" t="n"/>
      <c r="L173" s="571" t="n"/>
    </row>
    <row r="174" ht="15" customFormat="1" customHeight="1" s="861">
      <c r="A174" s="571" t="n"/>
      <c r="B174" s="571" t="n"/>
      <c r="C174" s="571" t="n"/>
      <c r="D174" s="571" t="n"/>
      <c r="E174" s="571" t="n"/>
      <c r="F174" s="571" t="n"/>
      <c r="G174" s="571" t="n"/>
    </row>
    <row r="175" ht="15" customFormat="1" customHeight="1" s="861">
      <c r="A175" s="571" t="n"/>
      <c r="B175" s="571" t="n"/>
      <c r="C175" s="571" t="n"/>
      <c r="D175" s="571" t="n"/>
      <c r="E175" s="571" t="n"/>
      <c r="F175" s="571" t="n"/>
      <c r="G175" s="571" t="n"/>
    </row>
  </sheetData>
  <mergeCells count="29">
    <mergeCell ref="A2:G3"/>
    <mergeCell ref="A42:B42"/>
    <mergeCell ref="C4:D4"/>
    <mergeCell ref="E4:G4"/>
    <mergeCell ref="H4:J4"/>
    <mergeCell ref="A41:B41"/>
    <mergeCell ref="C41:C42"/>
    <mergeCell ref="D41:D42"/>
    <mergeCell ref="E41:E42"/>
    <mergeCell ref="F41:F42"/>
    <mergeCell ref="G41:G42"/>
    <mergeCell ref="H41:H42"/>
    <mergeCell ref="I41:I42"/>
    <mergeCell ref="J41:J42"/>
    <mergeCell ref="G159:G160"/>
    <mergeCell ref="H159:H160"/>
    <mergeCell ref="I159:I160"/>
    <mergeCell ref="J159:J160"/>
    <mergeCell ref="A160:B160"/>
    <mergeCell ref="A159:B159"/>
    <mergeCell ref="C159:C160"/>
    <mergeCell ref="D159:D160"/>
    <mergeCell ref="E159:E160"/>
    <mergeCell ref="F159:F160"/>
    <mergeCell ref="A161:B161"/>
    <mergeCell ref="G161:G163"/>
    <mergeCell ref="J161:J163"/>
    <mergeCell ref="A162:B162"/>
    <mergeCell ref="A163:B163"/>
  </mergeCells>
  <pageMargins left="0.405092592592593" right="0.474537037037037" top="0.551181102362205" bottom="0.94488188976378" header="0.31496062992126" footer="0.31496062992126"/>
  <pageSetup orientation="portrait" scale="78" fitToHeight="0"/>
  <headerFooter scaleWithDoc="0">
    <oddHeader>&amp;C&amp;G</oddHeader>
    <oddFooter>&amp;C&amp;G&amp;R&amp;P</oddFooter>
    <evenHeader/>
    <evenFooter/>
    <firstHeader/>
    <firstFooter/>
  </headerFooter>
</worksheet>
</file>

<file path=xl/worksheets/sheet45.xml><?xml version="1.0" encoding="utf-8"?>
<worksheet xmlns="http://schemas.openxmlformats.org/spreadsheetml/2006/main">
  <sheetPr codeName="Sheet33">
    <tabColor rgb="FF7030A0"/>
    <outlinePr summaryBelow="1" summaryRight="1"/>
    <pageSetUpPr/>
  </sheetPr>
  <dimension ref="A2:F42"/>
  <sheetViews>
    <sheetView showGridLines="0" view="pageLayout" topLeftCell="A16" zoomScaleNormal="100" workbookViewId="0">
      <selection activeCell="H10" sqref="H10"/>
    </sheetView>
  </sheetViews>
  <sheetFormatPr baseColWidth="10" defaultColWidth="9.1640625" defaultRowHeight="15"/>
  <cols>
    <col width="35.6640625" customWidth="1" style="858" min="1" max="1"/>
    <col width="20" customWidth="1" style="858" min="2" max="4"/>
    <col width="7.5" customWidth="1" style="858" min="5" max="5"/>
    <col width="12.83203125" customWidth="1" style="858" min="6" max="6"/>
  </cols>
  <sheetData>
    <row r="1" ht="21.75" customHeight="1" s="858"/>
    <row r="2" ht="15" customFormat="1" customHeight="1" s="861">
      <c r="A2" s="862" t="inlineStr">
        <is>
          <t>ASO Projections</t>
        </is>
      </c>
      <c r="E2" s="1113" t="n"/>
      <c r="F2" s="1113" t="n"/>
    </row>
    <row r="3" ht="15" customFormat="1" customHeight="1" s="861">
      <c r="E3" s="1113" t="n"/>
      <c r="F3" s="1113" t="n"/>
    </row>
    <row r="4" ht="9" customFormat="1" customHeight="1" s="861"/>
    <row r="5" ht="15" customFormat="1" customHeight="1" s="861">
      <c r="A5" s="616" t="inlineStr">
        <is>
          <t>ASO Charges</t>
        </is>
      </c>
      <c r="B5" s="949" t="inlineStr">
        <is>
          <t>Current</t>
        </is>
      </c>
      <c r="C5" s="949" t="inlineStr">
        <is>
          <t>Proposed</t>
        </is>
      </c>
      <c r="D5" s="932" t="inlineStr">
        <is>
          <t>Negotiated</t>
        </is>
      </c>
      <c r="E5" s="1020" t="n"/>
    </row>
    <row r="6" ht="15" customFormat="1" customHeight="1" s="861">
      <c r="A6" s="886" t="inlineStr">
        <is>
          <t>General Administration (GA)</t>
        </is>
      </c>
      <c r="B6" s="364" t="n">
        <v>0</v>
      </c>
      <c r="C6" s="364" t="n">
        <v>0</v>
      </c>
      <c r="D6" s="364" t="n">
        <v>0</v>
      </c>
      <c r="E6" s="1020" t="n"/>
    </row>
    <row r="7" ht="15" customFormat="1" customHeight="1" s="861">
      <c r="A7" s="886" t="inlineStr">
        <is>
          <t>Claims Administration (CA)</t>
        </is>
      </c>
      <c r="B7" s="364" t="n"/>
      <c r="C7" s="364" t="n"/>
      <c r="D7" s="364" t="n"/>
      <c r="E7" s="1020" t="n"/>
    </row>
    <row r="8" ht="15" customFormat="1" customHeight="1" s="861">
      <c r="A8" s="886" t="inlineStr">
        <is>
          <t>STD</t>
        </is>
      </c>
      <c r="B8" s="364" t="n">
        <v>0</v>
      </c>
      <c r="C8" s="364" t="n">
        <v>0</v>
      </c>
      <c r="D8" s="364" t="n">
        <v>0</v>
      </c>
      <c r="E8" s="1020" t="n"/>
    </row>
    <row r="9" ht="15" customFormat="1" customHeight="1" s="861">
      <c r="A9" s="886" t="inlineStr">
        <is>
          <t>EHC</t>
        </is>
      </c>
      <c r="B9" s="364" t="n">
        <v>0</v>
      </c>
      <c r="C9" s="364" t="n">
        <v>0</v>
      </c>
      <c r="D9" s="364" t="n">
        <v>0</v>
      </c>
      <c r="E9" s="1020" t="n"/>
    </row>
    <row r="10" ht="15" customFormat="1" customHeight="1" s="861">
      <c r="A10" s="886" t="inlineStr">
        <is>
          <t>Dental</t>
        </is>
      </c>
      <c r="B10" s="364" t="n">
        <v>0</v>
      </c>
      <c r="C10" s="364" t="n">
        <v>0</v>
      </c>
      <c r="D10" s="364" t="n">
        <v>0</v>
      </c>
      <c r="E10" s="1020" t="n"/>
    </row>
    <row r="11" ht="15" customFormat="1" customHeight="1" s="861">
      <c r="A11" s="886" t="inlineStr">
        <is>
          <t>Profit</t>
        </is>
      </c>
      <c r="B11" s="364" t="n">
        <v>0</v>
      </c>
      <c r="C11" s="364" t="n">
        <v>0</v>
      </c>
      <c r="D11" s="364" t="n">
        <v>0</v>
      </c>
      <c r="E11" s="1020" t="n"/>
    </row>
    <row r="12" ht="15" customFormat="1" customHeight="1" s="861">
      <c r="A12" s="886" t="inlineStr">
        <is>
          <t>Commission</t>
        </is>
      </c>
      <c r="B12" s="364" t="n">
        <v>0</v>
      </c>
      <c r="C12" s="364" t="n">
        <v>0</v>
      </c>
      <c r="D12" s="364" t="n">
        <v>0</v>
      </c>
      <c r="E12" s="1020" t="n"/>
    </row>
    <row r="13" ht="15" customFormat="1" customHeight="1" s="861">
      <c r="A13" s="886" t="inlineStr">
        <is>
          <t>Premium Tax</t>
        </is>
      </c>
      <c r="B13" s="364" t="n">
        <v>0</v>
      </c>
      <c r="C13" s="364" t="n">
        <v>0</v>
      </c>
      <c r="D13" s="364" t="n">
        <v>0</v>
      </c>
      <c r="E13" s="1020" t="n"/>
    </row>
    <row r="14" ht="15" customFormat="1" customHeight="1" s="861">
      <c r="A14" s="886" t="inlineStr">
        <is>
          <t>LAP Pool Charge</t>
        </is>
      </c>
      <c r="B14" s="364" t="n">
        <v>0</v>
      </c>
      <c r="C14" s="364" t="n">
        <v>0</v>
      </c>
      <c r="D14" s="364" t="n">
        <v>0</v>
      </c>
      <c r="E14" s="1020" t="n"/>
    </row>
    <row r="15" ht="15" customFormat="1" customHeight="1" s="861">
      <c r="A15" s="886" t="inlineStr">
        <is>
          <t>OOC Pool Charge</t>
        </is>
      </c>
      <c r="B15" s="364" t="n">
        <v>0</v>
      </c>
      <c r="C15" s="364" t="n">
        <v>0</v>
      </c>
      <c r="D15" s="364" t="n">
        <v>0</v>
      </c>
      <c r="E15" s="1020" t="n"/>
    </row>
    <row r="16" ht="13" customFormat="1" customHeight="1" s="861">
      <c r="A16" s="886" t="inlineStr">
        <is>
          <t>Pooling Arrangement</t>
        </is>
      </c>
      <c r="B16" s="504">
        <f>'Experience Summary'!D41</f>
        <v/>
      </c>
      <c r="C16" s="504">
        <f>B16</f>
        <v/>
      </c>
      <c r="D16" s="504">
        <f>C16</f>
        <v/>
      </c>
      <c r="E16" s="1020" t="n"/>
    </row>
    <row r="17" ht="15" customFormat="1" customHeight="1" s="861">
      <c r="A17" s="607" t="inlineStr">
        <is>
          <t>Annual Claims*</t>
        </is>
      </c>
      <c r="B17" s="360" t="n"/>
      <c r="C17" s="360" t="n"/>
      <c r="D17" s="361" t="n"/>
      <c r="E17" s="1020" t="n"/>
    </row>
    <row r="18" ht="15" customFormat="1" customHeight="1" s="861">
      <c r="A18" s="886" t="inlineStr">
        <is>
          <t>STD</t>
        </is>
      </c>
      <c r="B18" s="1216">
        <f>STDCLAIMCURR</f>
        <v/>
      </c>
      <c r="C18" s="1216">
        <f>B18*(1+ASO_STD_Trend)</f>
        <v/>
      </c>
      <c r="D18" s="1216">
        <f>C18</f>
        <v/>
      </c>
      <c r="E18" s="1020" t="n"/>
    </row>
    <row r="19" ht="15" customFormat="1" customHeight="1" s="861">
      <c r="A19" s="886" t="inlineStr">
        <is>
          <t>EHC (Net of Pooled)</t>
        </is>
      </c>
      <c r="B19" s="1216">
        <f>'EHC Breakdown - w S&amp;S'!B14-B20</f>
        <v/>
      </c>
      <c r="C19" s="1216">
        <f>B19*(1+ASO_EHC_Trend)</f>
        <v/>
      </c>
      <c r="D19" s="1216">
        <f>C19</f>
        <v/>
      </c>
      <c r="E19" s="1020" t="n"/>
    </row>
    <row r="20" ht="15" customFormat="1" customHeight="1" s="861">
      <c r="A20" s="886" t="inlineStr">
        <is>
          <t>Large Amount Pooling</t>
        </is>
      </c>
      <c r="B20" s="1216">
        <f>'Stop Loss '!E11</f>
        <v/>
      </c>
      <c r="C20" s="1216">
        <f>B20</f>
        <v/>
      </c>
      <c r="D20" s="1216">
        <f>B20</f>
        <v/>
      </c>
      <c r="E20" s="1020" t="n"/>
    </row>
    <row r="21" ht="15" customFormat="1" customHeight="1" s="861">
      <c r="A21" s="886" t="inlineStr">
        <is>
          <t>Dental</t>
        </is>
      </c>
      <c r="B21" s="1216">
        <f>'Dental Care History'!B13</f>
        <v/>
      </c>
      <c r="C21" s="1216">
        <f>B21*(1+ASO_Dental_Trend)</f>
        <v/>
      </c>
      <c r="D21" s="1216">
        <f>C21</f>
        <v/>
      </c>
      <c r="E21" s="1020" t="n"/>
    </row>
    <row r="22" ht="15" customFormat="1" customHeight="1" s="861">
      <c r="A22" s="895" t="inlineStr">
        <is>
          <t>Net Annual Claims</t>
        </is>
      </c>
      <c r="B22" s="1313">
        <f>B18+B19+B21</f>
        <v/>
      </c>
      <c r="C22" s="1313">
        <f>C18+C19+C21</f>
        <v/>
      </c>
      <c r="D22" s="1313">
        <f>D18+D19+D21</f>
        <v/>
      </c>
      <c r="E22" s="1020" t="n"/>
    </row>
    <row r="23" ht="15" customFormat="1" customHeight="1" s="861">
      <c r="A23" s="607" t="inlineStr">
        <is>
          <t>Expenses</t>
        </is>
      </c>
      <c r="B23" s="363" t="n"/>
      <c r="C23" s="362" t="n"/>
      <c r="D23" s="361" t="n"/>
      <c r="E23" s="1020" t="n"/>
    </row>
    <row r="24" ht="15" customFormat="1" customHeight="1" s="861">
      <c r="A24" s="886" t="inlineStr">
        <is>
          <t>GA</t>
        </is>
      </c>
      <c r="B24" s="1216">
        <f>B22*B6</f>
        <v/>
      </c>
      <c r="C24" s="1216">
        <f>C22*C6</f>
        <v/>
      </c>
      <c r="D24" s="1216">
        <f>D22*D6</f>
        <v/>
      </c>
      <c r="E24" s="1020" t="n"/>
    </row>
    <row r="25" ht="15" customFormat="1" customHeight="1" s="861">
      <c r="A25" s="886" t="inlineStr">
        <is>
          <t>CA</t>
        </is>
      </c>
      <c r="B25" s="1216" t="n"/>
      <c r="C25" s="1216" t="n"/>
      <c r="D25" s="1216" t="n"/>
      <c r="E25" s="1020" t="n"/>
    </row>
    <row r="26" ht="15" customFormat="1" customHeight="1" s="861">
      <c r="A26" s="886" t="inlineStr">
        <is>
          <t>STD</t>
        </is>
      </c>
      <c r="B26" s="1216">
        <f>B8*B18</f>
        <v/>
      </c>
      <c r="C26" s="1216">
        <f>C8*C18</f>
        <v/>
      </c>
      <c r="D26" s="1216">
        <f>D8*D18</f>
        <v/>
      </c>
      <c r="E26" s="1020" t="n"/>
    </row>
    <row r="27" ht="15" customFormat="1" customHeight="1" s="861">
      <c r="A27" s="886" t="inlineStr">
        <is>
          <t>EHC</t>
        </is>
      </c>
      <c r="B27" s="1216">
        <f>B19*B9</f>
        <v/>
      </c>
      <c r="C27" s="1216">
        <f>C19*C9</f>
        <v/>
      </c>
      <c r="D27" s="1216">
        <f>D19*D9</f>
        <v/>
      </c>
      <c r="E27" s="1020" t="n"/>
    </row>
    <row r="28" ht="15" customFormat="1" customHeight="1" s="861">
      <c r="A28" s="886" t="inlineStr">
        <is>
          <t>Dental</t>
        </is>
      </c>
      <c r="B28" s="1216">
        <f>B10*B21</f>
        <v/>
      </c>
      <c r="C28" s="1216">
        <f>C10*C21</f>
        <v/>
      </c>
      <c r="D28" s="1216">
        <f>D10*D21</f>
        <v/>
      </c>
      <c r="E28" s="1020" t="n"/>
    </row>
    <row r="29" ht="15" customFormat="1" customHeight="1" s="861">
      <c r="A29" s="886" t="inlineStr">
        <is>
          <t>Profit</t>
        </is>
      </c>
      <c r="B29" s="1216">
        <f>B22*B11</f>
        <v/>
      </c>
      <c r="C29" s="1216">
        <f>C22*C11</f>
        <v/>
      </c>
      <c r="D29" s="1216">
        <f>D22*D11</f>
        <v/>
      </c>
      <c r="E29" s="1020" t="n"/>
    </row>
    <row r="30">
      <c r="A30" s="886" t="inlineStr">
        <is>
          <t>Commission</t>
        </is>
      </c>
      <c r="B30" s="1216">
        <f>B12*B22</f>
        <v/>
      </c>
      <c r="C30" s="1216">
        <f>C12*C22</f>
        <v/>
      </c>
      <c r="D30" s="1216">
        <f>D12*D22</f>
        <v/>
      </c>
    </row>
    <row r="31">
      <c r="A31" s="886" t="inlineStr">
        <is>
          <t>Total Pool Charge</t>
        </is>
      </c>
      <c r="B31" s="1216">
        <f>B19*(B14+B15)</f>
        <v/>
      </c>
      <c r="C31" s="1216">
        <f>C19*(C14+C15)</f>
        <v/>
      </c>
      <c r="D31" s="1216">
        <f>D19*(D14+D15)</f>
        <v/>
      </c>
    </row>
    <row r="32">
      <c r="A32" s="886" t="inlineStr">
        <is>
          <t>Premium Tax</t>
        </is>
      </c>
      <c r="B32" s="1216">
        <f>B13*(B22+B24+B26+B27+B28+B29+B30)</f>
        <v/>
      </c>
      <c r="C32" s="1216">
        <f>C13*(C22+C24+C26+C27+C28+C29+C30)</f>
        <v/>
      </c>
      <c r="D32" s="1216">
        <f>D13*(D22+D24+D26+D27+D28+D29+D30)</f>
        <v/>
      </c>
    </row>
    <row r="33">
      <c r="A33" s="895" t="inlineStr">
        <is>
          <t>Total Annual Expenses</t>
        </is>
      </c>
      <c r="B33" s="1313">
        <f>SUM(B24:B32)</f>
        <v/>
      </c>
      <c r="C33" s="1313">
        <f>SUM(C24:C32)</f>
        <v/>
      </c>
      <c r="D33" s="1313">
        <f>SUM(D24:D32)</f>
        <v/>
      </c>
    </row>
    <row r="34">
      <c r="A34" s="895" t="inlineStr">
        <is>
          <t>Total ASO Spend</t>
        </is>
      </c>
      <c r="B34" s="1313">
        <f>B22+B33</f>
        <v/>
      </c>
      <c r="C34" s="1313">
        <f>C22+C33</f>
        <v/>
      </c>
      <c r="D34" s="1313">
        <f>D22+D33</f>
        <v/>
      </c>
    </row>
    <row r="35" hidden="1" s="858">
      <c r="A35" s="895" t="inlineStr">
        <is>
          <t>Expected Surplus/Deficit (Budgeted ASO)</t>
        </is>
      </c>
      <c r="B35" s="1313">
        <f>('Renewal Rates '!D66+'Renewal Rates '!D83+'Renewal Rates '!D100+'Renewal Rates '!D117+'Renewal Rates '!D134)*12-B34</f>
        <v/>
      </c>
      <c r="C35" s="1313">
        <f>('Renewal Rates '!F66+'Renewal Rates '!F83+'Renewal Rates '!F100+'Renewal Rates '!F117+'Renewal Rates '!F134)*12-'ASO Projections '!C34</f>
        <v/>
      </c>
      <c r="D35" s="1313">
        <f>('Renewal Rates '!I66+'Renewal Rates '!I83+'Renewal Rates '!I100+'Renewal Rates '!I117+'Renewal Rates '!I134)*12-'Retention Projections'!D40</f>
        <v/>
      </c>
    </row>
    <row r="37">
      <c r="A37" s="884">
        <f>"*Claims based on " &amp; EP_Current &amp;"."</f>
        <v/>
      </c>
    </row>
    <row r="38">
      <c r="A38" s="231">
        <f>"Renewal claims are based on "&amp;ASO_STD_Trend*100&amp;"% trend for STD, "&amp;ASO_EHC_Trend*100&amp; "% trend for EHC and "&amp;ASO_Dental_Trend*100&amp;"% trend for Dental Care"</f>
        <v/>
      </c>
    </row>
    <row r="39">
      <c r="A39" s="885" t="inlineStr">
        <is>
          <t xml:space="preserve">Number of lives assumed to be [X] </t>
        </is>
      </c>
    </row>
    <row r="40">
      <c r="A40" s="884" t="inlineStr">
        <is>
          <t>Expenses are calculated based on paid claims</t>
        </is>
      </c>
    </row>
    <row r="41">
      <c r="A41" s="884" t="inlineStr">
        <is>
          <t xml:space="preserve">Net of RST and HST (if applicable) </t>
        </is>
      </c>
    </row>
    <row r="42" ht="29.25" customHeight="1" s="858">
      <c r="A42" s="870" t="inlineStr">
        <is>
          <t>Please adjust the formulas for the Expense Calculations according to the specifications of the carrier that is insuring the group.</t>
        </is>
      </c>
    </row>
  </sheetData>
  <mergeCells count="2">
    <mergeCell ref="A2:D3"/>
    <mergeCell ref="A42:D42"/>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46.xml><?xml version="1.0" encoding="utf-8"?>
<worksheet xmlns="http://schemas.openxmlformats.org/spreadsheetml/2006/main">
  <sheetPr codeName="Sheet34">
    <tabColor rgb="FF7030A0"/>
    <outlinePr summaryBelow="1" summaryRight="1"/>
    <pageSetUpPr/>
  </sheetPr>
  <dimension ref="A2:F46"/>
  <sheetViews>
    <sheetView showGridLines="0" view="pageLayout" topLeftCell="A19" zoomScaleNormal="100" workbookViewId="0">
      <selection activeCell="H10" sqref="H10"/>
    </sheetView>
  </sheetViews>
  <sheetFormatPr baseColWidth="10" defaultColWidth="9.1640625" defaultRowHeight="15"/>
  <cols>
    <col width="23.5" customWidth="1" style="858" min="1" max="1"/>
    <col width="24.5" customWidth="1" style="858" min="2" max="4"/>
    <col width="12.83203125" customWidth="1" style="858" min="5" max="5"/>
    <col width="7.5" customWidth="1" style="858" min="6" max="6"/>
  </cols>
  <sheetData>
    <row r="1" ht="22.5" customHeight="1" s="858"/>
    <row r="2" ht="15" customFormat="1" customHeight="1" s="861">
      <c r="A2" s="862" t="inlineStr">
        <is>
          <t>Retention Projection</t>
        </is>
      </c>
      <c r="E2" s="1113" t="n"/>
      <c r="F2" s="1113" t="n"/>
    </row>
    <row r="3" ht="15" customFormat="1" customHeight="1" s="861">
      <c r="E3" s="1113" t="n"/>
      <c r="F3" s="1113" t="n"/>
    </row>
    <row r="4" ht="15" customFormat="1" customHeight="1" s="861">
      <c r="A4" s="1033" t="inlineStr">
        <is>
          <t>Retention Charges</t>
        </is>
      </c>
      <c r="B4" s="902" t="inlineStr">
        <is>
          <t>Current</t>
        </is>
      </c>
      <c r="C4" s="902" t="inlineStr">
        <is>
          <t>Proposed</t>
        </is>
      </c>
      <c r="D4" s="905" t="inlineStr">
        <is>
          <t>Negotiated</t>
        </is>
      </c>
      <c r="E4" s="1020" t="n"/>
    </row>
    <row r="5" ht="15" customFormat="1" customHeight="1" s="861">
      <c r="A5" s="351" t="inlineStr">
        <is>
          <t>General Administration (GA)</t>
        </is>
      </c>
      <c r="B5" s="350" t="n">
        <v>0</v>
      </c>
      <c r="C5" s="350" t="n">
        <v>0</v>
      </c>
      <c r="D5" s="350" t="n">
        <v>0</v>
      </c>
      <c r="E5" s="1020" t="n"/>
    </row>
    <row r="6" ht="15" customFormat="1" customHeight="1" s="861">
      <c r="A6" s="351" t="inlineStr">
        <is>
          <t>Claims Administration (CA)</t>
        </is>
      </c>
      <c r="B6" s="350" t="n"/>
      <c r="C6" s="350" t="n"/>
      <c r="D6" s="350" t="n"/>
      <c r="E6" s="1020" t="n"/>
    </row>
    <row r="7" ht="15" customFormat="1" customHeight="1" s="861">
      <c r="A7" s="351" t="inlineStr">
        <is>
          <t>EHC</t>
        </is>
      </c>
      <c r="B7" s="350" t="n">
        <v>0</v>
      </c>
      <c r="C7" s="350" t="n">
        <v>0</v>
      </c>
      <c r="D7" s="350" t="n">
        <v>0</v>
      </c>
      <c r="E7" s="1020" t="n"/>
    </row>
    <row r="8" ht="15" customFormat="1" customHeight="1" s="861">
      <c r="A8" s="351" t="inlineStr">
        <is>
          <t>Dental</t>
        </is>
      </c>
      <c r="B8" s="350" t="n">
        <v>0</v>
      </c>
      <c r="C8" s="350" t="n">
        <v>0</v>
      </c>
      <c r="D8" s="350" t="n">
        <v>0</v>
      </c>
      <c r="E8" s="1020" t="n"/>
    </row>
    <row r="9" ht="15" customFormat="1" customHeight="1" s="861">
      <c r="A9" s="351" t="inlineStr">
        <is>
          <t>Profit</t>
        </is>
      </c>
      <c r="B9" s="350" t="n">
        <v>0</v>
      </c>
      <c r="C9" s="350" t="n">
        <v>0</v>
      </c>
      <c r="D9" s="350" t="n">
        <v>0</v>
      </c>
      <c r="E9" s="1020" t="n"/>
    </row>
    <row r="10" ht="15" customFormat="1" customHeight="1" s="861">
      <c r="A10" s="351" t="inlineStr">
        <is>
          <t>Risk</t>
        </is>
      </c>
      <c r="B10" s="350" t="n">
        <v>0</v>
      </c>
      <c r="C10" s="350" t="n">
        <v>0</v>
      </c>
      <c r="D10" s="350" t="n">
        <v>0</v>
      </c>
      <c r="E10" s="1020" t="n"/>
    </row>
    <row r="11" ht="15" customFormat="1" customHeight="1" s="861">
      <c r="A11" s="351" t="inlineStr">
        <is>
          <t>Commission</t>
        </is>
      </c>
      <c r="B11" s="350" t="n">
        <v>0</v>
      </c>
      <c r="C11" s="350" t="n">
        <v>0</v>
      </c>
      <c r="D11" s="350" t="n">
        <v>0</v>
      </c>
      <c r="E11" s="1020" t="n"/>
    </row>
    <row r="12" ht="15" customFormat="1" customHeight="1" s="861">
      <c r="A12" s="351" t="inlineStr">
        <is>
          <t>Premium Tax</t>
        </is>
      </c>
      <c r="B12" s="350" t="n">
        <v>0</v>
      </c>
      <c r="C12" s="350" t="n">
        <v>0</v>
      </c>
      <c r="D12" s="350" t="n">
        <v>0</v>
      </c>
      <c r="E12" s="1020" t="n"/>
    </row>
    <row r="13" ht="15" customFormat="1" customHeight="1" s="861">
      <c r="A13" s="351" t="inlineStr">
        <is>
          <t>LAP Pool Charge</t>
        </is>
      </c>
      <c r="B13" s="350" t="n">
        <v>0</v>
      </c>
      <c r="C13" s="350" t="n">
        <v>0</v>
      </c>
      <c r="D13" s="350" t="n">
        <v>0</v>
      </c>
      <c r="E13" s="1020" t="n"/>
    </row>
    <row r="14" ht="15" customFormat="1" customHeight="1" s="861">
      <c r="A14" s="351" t="inlineStr">
        <is>
          <t>OOC Pool Charge</t>
        </is>
      </c>
      <c r="B14" s="350" t="n">
        <v>0</v>
      </c>
      <c r="C14" s="350" t="n">
        <v>0</v>
      </c>
      <c r="D14" s="350" t="n">
        <v>0</v>
      </c>
      <c r="E14" s="1020" t="n"/>
    </row>
    <row r="15" ht="15" customFormat="1" customHeight="1" s="861">
      <c r="A15" s="351" t="inlineStr">
        <is>
          <t>Pooling Arrangement</t>
        </is>
      </c>
      <c r="B15" s="1045" t="inlineStr">
        <is>
          <t>$10,000 LAP, 1st $ OOC</t>
        </is>
      </c>
      <c r="C15" s="1045" t="inlineStr">
        <is>
          <t>$10,000 LAP, 1st $ OOC</t>
        </is>
      </c>
      <c r="D15" s="1045" t="inlineStr">
        <is>
          <t>$10,000 LAP, 1st $ OOC</t>
        </is>
      </c>
      <c r="E15" s="1020" t="n"/>
    </row>
    <row r="16" ht="15" customFormat="1" customHeight="1" s="861">
      <c r="A16" s="1033" t="inlineStr">
        <is>
          <t>Annual Premium</t>
        </is>
      </c>
      <c r="B16" s="902" t="inlineStr">
        <is>
          <t>Current</t>
        </is>
      </c>
      <c r="C16" s="902" t="inlineStr">
        <is>
          <t>Current</t>
        </is>
      </c>
      <c r="D16" s="905" t="inlineStr">
        <is>
          <t>Renewal</t>
        </is>
      </c>
      <c r="E16" s="1020" t="n"/>
    </row>
    <row r="17" ht="15" customFormat="1" customHeight="1" s="861">
      <c r="A17" s="351" t="inlineStr">
        <is>
          <t>EHC</t>
        </is>
      </c>
      <c r="B17" s="1152">
        <f>'Renewal Rates '!D66*12</f>
        <v/>
      </c>
      <c r="C17" s="1152">
        <f>'Renewal Rates '!F66*12</f>
        <v/>
      </c>
      <c r="D17" s="1152">
        <f>'Renewal Rates '!I66*12</f>
        <v/>
      </c>
      <c r="E17" s="1020" t="n"/>
    </row>
    <row r="18" ht="15" customFormat="1" customHeight="1" s="861">
      <c r="A18" s="351" t="inlineStr">
        <is>
          <t>Large Amount Pooling</t>
        </is>
      </c>
      <c r="B18" s="1152" t="n">
        <v>0</v>
      </c>
      <c r="C18" s="1152" t="n">
        <v>0</v>
      </c>
      <c r="D18" s="1152" t="n">
        <v>0</v>
      </c>
      <c r="E18" s="1020" t="n"/>
    </row>
    <row r="19" ht="15" customFormat="1" customHeight="1" s="861">
      <c r="A19" s="351" t="inlineStr">
        <is>
          <t>Dental</t>
        </is>
      </c>
      <c r="B19" s="1152">
        <f>'Renewal Rates '!D134*12</f>
        <v/>
      </c>
      <c r="C19" s="1152">
        <f>'Renewal Rates '!F134*12</f>
        <v/>
      </c>
      <c r="D19" s="1152">
        <f>'Renewal Rates '!I134*12</f>
        <v/>
      </c>
      <c r="E19" s="1020" t="n"/>
    </row>
    <row r="20" ht="15" customFormat="1" customHeight="1" s="861">
      <c r="A20" s="351" t="inlineStr">
        <is>
          <t>Net Annual Premium</t>
        </is>
      </c>
      <c r="B20" s="1152">
        <f>B17-B18+B19</f>
        <v/>
      </c>
      <c r="C20" s="1152">
        <f>C17-C18+C19</f>
        <v/>
      </c>
      <c r="D20" s="1152">
        <f>D17-D18+D19</f>
        <v/>
      </c>
      <c r="E20" s="1020" t="n"/>
    </row>
    <row r="21" ht="15" customFormat="1" customHeight="1" s="861">
      <c r="A21" s="1033" t="inlineStr">
        <is>
          <t>Annual Claims*</t>
        </is>
      </c>
      <c r="B21" s="902" t="inlineStr">
        <is>
          <t>Current</t>
        </is>
      </c>
      <c r="C21" s="902" t="inlineStr">
        <is>
          <t>Current</t>
        </is>
      </c>
      <c r="D21" s="905" t="inlineStr">
        <is>
          <t>Renewal</t>
        </is>
      </c>
      <c r="E21" s="1020" t="n"/>
    </row>
    <row r="22" ht="15" customFormat="1" customHeight="1" s="861">
      <c r="A22" s="351" t="inlineStr">
        <is>
          <t>EHC</t>
        </is>
      </c>
      <c r="B22" s="1152">
        <f>'ASO Projections '!B19</f>
        <v/>
      </c>
      <c r="C22" s="1152" t="n"/>
      <c r="D22" s="1152">
        <f>C22</f>
        <v/>
      </c>
      <c r="E22" s="1020" t="n"/>
    </row>
    <row r="23" ht="15" customFormat="1" customHeight="1" s="861">
      <c r="A23" s="351" t="inlineStr">
        <is>
          <t>Large Amount Pooling</t>
        </is>
      </c>
      <c r="B23" s="1152">
        <f>'ASO Projections '!B20</f>
        <v/>
      </c>
      <c r="C23" s="1152">
        <f>B23</f>
        <v/>
      </c>
      <c r="D23" s="1152" t="n">
        <v>0</v>
      </c>
      <c r="E23" s="1020" t="n"/>
    </row>
    <row r="24" ht="15" customFormat="1" customHeight="1" s="861">
      <c r="A24" s="351" t="inlineStr">
        <is>
          <t>Dental</t>
        </is>
      </c>
      <c r="B24" s="1152">
        <f>'ASO Projections '!B21</f>
        <v/>
      </c>
      <c r="C24" s="1152" t="n"/>
      <c r="D24" s="1152">
        <f>C24</f>
        <v/>
      </c>
      <c r="E24" s="1020" t="n"/>
    </row>
    <row r="25" ht="15" customFormat="1" customHeight="1" s="861">
      <c r="A25" s="351" t="inlineStr">
        <is>
          <t>Net Annual Claims</t>
        </is>
      </c>
      <c r="B25" s="1152">
        <f>SUM(B22:B24)</f>
        <v/>
      </c>
      <c r="C25" s="1152">
        <f>SUM(C22:C24)</f>
        <v/>
      </c>
      <c r="D25" s="1152">
        <f>SUM(D22:D24)</f>
        <v/>
      </c>
      <c r="E25" s="1020" t="n"/>
    </row>
    <row r="26">
      <c r="A26" s="351" t="inlineStr">
        <is>
          <t>Change in IBNR</t>
        </is>
      </c>
      <c r="B26" s="1152" t="n">
        <v>0</v>
      </c>
      <c r="C26" s="1152" t="n">
        <v>0</v>
      </c>
      <c r="D26" s="1152" t="n">
        <v>0</v>
      </c>
    </row>
    <row r="27">
      <c r="A27" s="1033" t="inlineStr">
        <is>
          <t>Expenses</t>
        </is>
      </c>
      <c r="B27" s="902" t="inlineStr">
        <is>
          <t>Current</t>
        </is>
      </c>
      <c r="C27" s="902" t="inlineStr">
        <is>
          <t>Current</t>
        </is>
      </c>
      <c r="D27" s="905" t="inlineStr">
        <is>
          <t>Renewal</t>
        </is>
      </c>
    </row>
    <row r="28">
      <c r="A28" s="886" t="inlineStr">
        <is>
          <t>GA</t>
        </is>
      </c>
      <c r="B28" s="1216">
        <f>B20*B5</f>
        <v/>
      </c>
      <c r="C28" s="1216">
        <f>C20*C5</f>
        <v/>
      </c>
      <c r="D28" s="1216">
        <f>D25*D5</f>
        <v/>
      </c>
    </row>
    <row r="29">
      <c r="A29" s="886" t="inlineStr">
        <is>
          <t>CA</t>
        </is>
      </c>
      <c r="B29" s="1216" t="n"/>
      <c r="C29" s="1216" t="n"/>
      <c r="D29" s="1216" t="n"/>
    </row>
    <row r="30">
      <c r="A30" s="886" t="inlineStr">
        <is>
          <t>EHC</t>
        </is>
      </c>
      <c r="B30" s="1216">
        <f>(B17-B18)*B7</f>
        <v/>
      </c>
      <c r="C30" s="1216">
        <f>(C17-C18)*C7</f>
        <v/>
      </c>
      <c r="D30" s="1216">
        <f>(D22-D23)*D7</f>
        <v/>
      </c>
    </row>
    <row r="31">
      <c r="A31" s="886" t="inlineStr">
        <is>
          <t>Dental</t>
        </is>
      </c>
      <c r="B31" s="1216">
        <f>B8*B19</f>
        <v/>
      </c>
      <c r="C31" s="1216">
        <f>C8*C19</f>
        <v/>
      </c>
      <c r="D31" s="1216">
        <f>D8*D24</f>
        <v/>
      </c>
    </row>
    <row r="32">
      <c r="A32" s="886" t="inlineStr">
        <is>
          <t>Profit</t>
        </is>
      </c>
      <c r="B32" s="1216">
        <f>B20*B9</f>
        <v/>
      </c>
      <c r="C32" s="1216">
        <f>C20*C9</f>
        <v/>
      </c>
      <c r="D32" s="1216">
        <f>D25*D9</f>
        <v/>
      </c>
    </row>
    <row r="33">
      <c r="A33" s="886" t="inlineStr">
        <is>
          <t>Risk</t>
        </is>
      </c>
      <c r="B33" s="1216">
        <f>B20*B10</f>
        <v/>
      </c>
      <c r="C33" s="1216">
        <f>C20*C10</f>
        <v/>
      </c>
      <c r="D33" s="1216">
        <f>D25*D10</f>
        <v/>
      </c>
    </row>
    <row r="34">
      <c r="A34" s="886" t="inlineStr">
        <is>
          <t>Commission</t>
        </is>
      </c>
      <c r="B34" s="1216">
        <f>B11*B20</f>
        <v/>
      </c>
      <c r="C34" s="1216">
        <f>C11*C20</f>
        <v/>
      </c>
      <c r="D34" s="1216">
        <f>D11*D25</f>
        <v/>
      </c>
    </row>
    <row r="35">
      <c r="A35" s="886" t="inlineStr">
        <is>
          <t>Total Pool Charge</t>
        </is>
      </c>
      <c r="B35" s="1216">
        <f>(B17-B18)*B13+(B17-B18)*B14</f>
        <v/>
      </c>
      <c r="C35" s="1216">
        <f>(C17-C18)*C13+(C17-C18)*C14</f>
        <v/>
      </c>
      <c r="D35" s="1216">
        <f>(D22-D23)*D13+(D22-D23)*D14</f>
        <v/>
      </c>
    </row>
    <row r="36">
      <c r="A36" s="886" t="inlineStr">
        <is>
          <t>Premium Tax</t>
        </is>
      </c>
      <c r="B36" s="1216">
        <f>B12*(B20+B28+B30+B31+B32+B33+B34)</f>
        <v/>
      </c>
      <c r="C36" s="1216">
        <f>C12*(C20+C28+C30+C31+C32+C33+C34)</f>
        <v/>
      </c>
      <c r="D36" s="1216">
        <f>D12*(D25+D28+D30+D31+D32+D34)</f>
        <v/>
      </c>
    </row>
    <row r="37">
      <c r="A37" s="895" t="inlineStr">
        <is>
          <t>Total Annual Expenses</t>
        </is>
      </c>
      <c r="B37" s="1313">
        <f>SUM(B28:B36)</f>
        <v/>
      </c>
      <c r="C37" s="1313">
        <f>SUM(C28:C36)</f>
        <v/>
      </c>
      <c r="D37" s="1313">
        <f>SUM(D28:D36)</f>
        <v/>
      </c>
    </row>
    <row r="38">
      <c r="A38" s="895" t="inlineStr">
        <is>
          <t>Total Retention Spend</t>
        </is>
      </c>
      <c r="B38" s="1313">
        <f>B25+B26+B37</f>
        <v/>
      </c>
      <c r="C38" s="1313">
        <f>C25+C26+C37</f>
        <v/>
      </c>
      <c r="D38" s="1313">
        <f>D25+D26+D37</f>
        <v/>
      </c>
    </row>
    <row r="39">
      <c r="A39" s="895" t="inlineStr">
        <is>
          <t>Surplus / (Deficit)</t>
        </is>
      </c>
      <c r="B39" s="1313">
        <f>B20-B38</f>
        <v/>
      </c>
      <c r="C39" s="1313">
        <f>C20-C38</f>
        <v/>
      </c>
      <c r="D39" s="1313">
        <f>D20-D38</f>
        <v/>
      </c>
    </row>
    <row r="40">
      <c r="A40" s="895" t="inlineStr">
        <is>
          <t>Claims Fluctuation Reserve</t>
        </is>
      </c>
      <c r="B40" s="1313" t="n">
        <v>0</v>
      </c>
      <c r="C40" s="1313" t="n">
        <v>0</v>
      </c>
      <c r="D40" s="1313" t="n">
        <v>0</v>
      </c>
    </row>
    <row r="41">
      <c r="A41" s="895" t="inlineStr">
        <is>
          <t>Refund Deposit Account</t>
        </is>
      </c>
      <c r="B41" s="1313" t="n">
        <v>0</v>
      </c>
      <c r="C41" s="1313" t="n">
        <v>0</v>
      </c>
      <c r="D41" s="1313" t="n">
        <v>0</v>
      </c>
    </row>
    <row r="42" ht="18.75" customHeight="1" s="858">
      <c r="A42" s="884">
        <f>"*Claims based on " &amp; EP_Current &amp;"."</f>
        <v/>
      </c>
      <c r="B42" s="73" t="n"/>
      <c r="C42" s="73" t="n"/>
    </row>
    <row r="43">
      <c r="A43" s="884" t="inlineStr">
        <is>
          <t>Renewal claims are based on x% trend for EHC and y% trend for Dental Care</t>
        </is>
      </c>
      <c r="B43" s="73" t="n"/>
      <c r="C43" s="73" t="n"/>
    </row>
    <row r="44">
      <c r="A44" s="884" t="inlineStr">
        <is>
          <t xml:space="preserve">Number of lives assumed to be [X] </t>
        </is>
      </c>
      <c r="B44" s="73" t="n"/>
      <c r="C44" s="73" t="n"/>
    </row>
    <row r="45">
      <c r="A45" s="884" t="inlineStr">
        <is>
          <t>Expenses are calculated based on paid claims</t>
        </is>
      </c>
      <c r="B45" s="73" t="n"/>
      <c r="C45" s="73" t="n"/>
    </row>
    <row r="46">
      <c r="A46" s="884" t="inlineStr">
        <is>
          <t xml:space="preserve">Net of RST and HST (if applicable) </t>
        </is>
      </c>
    </row>
  </sheetData>
  <mergeCells count="1">
    <mergeCell ref="A2:D3"/>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47.xml><?xml version="1.0" encoding="utf-8"?>
<worksheet xmlns="http://schemas.openxmlformats.org/spreadsheetml/2006/main">
  <sheetPr codeName="Sheet31">
    <tabColor rgb="FFFF0000"/>
    <outlinePr summaryBelow="1" summaryRight="1"/>
    <pageSetUpPr fitToPage="1"/>
  </sheetPr>
  <dimension ref="A2:M171"/>
  <sheetViews>
    <sheetView showGridLines="0" view="pageLayout" zoomScaleNormal="100" workbookViewId="0">
      <selection activeCell="H10" sqref="H10"/>
    </sheetView>
  </sheetViews>
  <sheetFormatPr baseColWidth="10" defaultColWidth="9.1640625" defaultRowHeight="15" outlineLevelRow="1"/>
  <cols>
    <col width="17.6640625" customWidth="1" style="1314" min="1" max="1"/>
    <col width="10.5" customWidth="1" style="1315" min="2" max="2"/>
    <col width="10.33203125" customWidth="1" style="1315" min="3" max="3"/>
    <col width="12.1640625" customWidth="1" style="1315" min="4" max="4"/>
    <col width="10.33203125" customWidth="1" style="1315" min="5" max="5"/>
    <col width="12.1640625" customWidth="1" style="1315" min="6" max="6"/>
    <col width="9.5" customWidth="1" style="1315" min="7" max="7"/>
    <col width="10.33203125" customWidth="1" style="1315" min="8" max="8"/>
    <col width="12.1640625" customWidth="1" style="1315" min="9" max="9"/>
    <col width="9.5" customWidth="1" style="1315" min="10" max="10"/>
    <col width="10.33203125" customWidth="1" style="1315" min="11" max="11"/>
    <col width="12.1640625" customWidth="1" style="1315" min="12" max="12"/>
    <col width="9.5" customWidth="1" style="1315" min="13" max="13"/>
    <col width="10.5" customWidth="1" style="1315" min="14" max="14"/>
    <col width="9.1640625" customWidth="1" style="1315" min="15" max="15"/>
    <col width="9.1640625" customWidth="1" style="1315" min="16" max="16384"/>
  </cols>
  <sheetData>
    <row r="1" ht="35.25" customHeight="1" s="858"/>
    <row r="2" ht="30" customFormat="1" customHeight="1" s="1316">
      <c r="A2" s="1317" t="inlineStr">
        <is>
          <t>Marketing Rates</t>
        </is>
      </c>
    </row>
    <row r="3" ht="5.25" customFormat="1" customHeight="1" s="1316"/>
    <row r="4" ht="3" customFormat="1" customHeight="1" s="1316">
      <c r="A4" s="1318" t="n"/>
      <c r="B4" s="1319" t="n"/>
      <c r="C4" s="1319" t="n"/>
      <c r="D4" s="1319" t="n"/>
      <c r="E4" s="1319" t="n"/>
      <c r="F4" s="1319" t="n"/>
      <c r="G4" s="1319" t="n"/>
      <c r="H4" s="1319" t="n"/>
      <c r="I4" s="1319" t="n"/>
      <c r="J4" s="1319" t="n"/>
      <c r="K4" s="1319" t="n"/>
      <c r="L4" s="1319" t="n"/>
      <c r="M4" s="1319" t="n"/>
    </row>
    <row r="5" ht="12" customFormat="1" customHeight="1" s="861">
      <c r="A5" s="230" t="n"/>
      <c r="B5" s="352" t="n"/>
      <c r="C5" s="1061" t="inlineStr">
        <is>
          <t>Current</t>
        </is>
      </c>
      <c r="D5" s="940" t="n"/>
      <c r="E5" s="1034" t="inlineStr">
        <is>
          <t>Negotiated</t>
        </is>
      </c>
      <c r="F5" s="939" t="n"/>
      <c r="G5" s="940" t="n"/>
      <c r="H5" s="1063" t="inlineStr">
        <is>
          <t>Proposed - Carrier A</t>
        </is>
      </c>
      <c r="I5" s="939" t="n"/>
      <c r="J5" s="940" t="n"/>
      <c r="K5" s="1034" t="inlineStr">
        <is>
          <t>Proposed - Carrier B</t>
        </is>
      </c>
      <c r="L5" s="939" t="n"/>
      <c r="M5" s="940" t="n"/>
    </row>
    <row r="6" ht="12" customFormat="1" customHeight="1" s="861">
      <c r="A6" s="354" t="inlineStr">
        <is>
          <t>Benefit</t>
        </is>
      </c>
      <c r="B6" s="902" t="inlineStr">
        <is>
          <t>Volume</t>
        </is>
      </c>
      <c r="C6" s="307" t="inlineStr">
        <is>
          <t>Rate</t>
        </is>
      </c>
      <c r="D6" s="307" t="inlineStr">
        <is>
          <t>Premium</t>
        </is>
      </c>
      <c r="E6" s="307" t="inlineStr">
        <is>
          <t>Rate</t>
        </is>
      </c>
      <c r="F6" s="307" t="inlineStr">
        <is>
          <t>Premium</t>
        </is>
      </c>
      <c r="G6" s="307" t="inlineStr">
        <is>
          <t>% Change</t>
        </is>
      </c>
      <c r="H6" s="307" t="inlineStr">
        <is>
          <t>Rate</t>
        </is>
      </c>
      <c r="I6" s="307" t="inlineStr">
        <is>
          <t>Premium</t>
        </is>
      </c>
      <c r="J6" s="307" t="inlineStr">
        <is>
          <t>% Change</t>
        </is>
      </c>
      <c r="K6" s="307" t="inlineStr">
        <is>
          <t>Rate</t>
        </is>
      </c>
      <c r="L6" s="307" t="inlineStr">
        <is>
          <t>Premium</t>
        </is>
      </c>
      <c r="M6" s="332" t="inlineStr">
        <is>
          <t>% Change</t>
        </is>
      </c>
    </row>
    <row r="7" ht="12" customFormat="1" customHeight="1" s="861">
      <c r="A7" s="306" t="inlineStr">
        <is>
          <t>Life Insurance</t>
        </is>
      </c>
      <c r="B7" s="269" t="n"/>
      <c r="C7" s="1295" t="n"/>
      <c r="D7" s="1296" t="n"/>
      <c r="E7" s="1297" t="n"/>
      <c r="F7" s="1298" t="n"/>
      <c r="G7" s="1299" t="n"/>
      <c r="H7" s="1295" t="n"/>
      <c r="I7" s="1296" t="n"/>
      <c r="J7" s="1300" t="n"/>
      <c r="K7" s="1297" t="n"/>
      <c r="L7" s="1298" t="n"/>
      <c r="M7" s="1299" t="n"/>
    </row>
    <row r="8" hidden="1" outlineLevel="1" ht="12" customFormat="1" customHeight="1" s="861">
      <c r="A8" s="338">
        <f>'Renewal Rates '!A7</f>
        <v/>
      </c>
      <c r="B8" s="269">
        <f>'Renewal Rates '!B7</f>
        <v/>
      </c>
      <c r="C8" s="1295">
        <f>'Renewal Rates '!C7</f>
        <v/>
      </c>
      <c r="D8" s="1296">
        <f>C8*B8/1000</f>
        <v/>
      </c>
      <c r="E8" s="1297">
        <f>'Renewal Rates '!H7</f>
        <v/>
      </c>
      <c r="F8" s="1298">
        <f>E8*$B8/1000</f>
        <v/>
      </c>
      <c r="G8" s="1299">
        <f>E8/$C8-1</f>
        <v/>
      </c>
      <c r="H8" s="1295" t="n">
        <v>0</v>
      </c>
      <c r="I8" s="1296">
        <f>H8*$B8/1000</f>
        <v/>
      </c>
      <c r="J8" s="1300">
        <f>H8/$C8-1</f>
        <v/>
      </c>
      <c r="K8" s="1297" t="n">
        <v>0</v>
      </c>
      <c r="L8" s="1298">
        <f>K8*$B8/1000</f>
        <v/>
      </c>
      <c r="M8" s="1299">
        <f>K8/$C8-1</f>
        <v/>
      </c>
    </row>
    <row r="9" hidden="1" outlineLevel="1" ht="12" customFormat="1" customHeight="1" s="861">
      <c r="A9" s="338">
        <f>'Renewal Rates '!A8</f>
        <v/>
      </c>
      <c r="B9" s="269">
        <f>'Renewal Rates '!B8</f>
        <v/>
      </c>
      <c r="C9" s="1295">
        <f>'Renewal Rates '!C8</f>
        <v/>
      </c>
      <c r="D9" s="1296">
        <f>C9*B9/1000</f>
        <v/>
      </c>
      <c r="E9" s="1297">
        <f>'Renewal Rates '!H8</f>
        <v/>
      </c>
      <c r="F9" s="1298">
        <f>E9*$B9/1000</f>
        <v/>
      </c>
      <c r="G9" s="1299">
        <f>E9/$C9-1</f>
        <v/>
      </c>
      <c r="H9" s="1295" t="n">
        <v>0</v>
      </c>
      <c r="I9" s="1296">
        <f>H9*$B9/1000</f>
        <v/>
      </c>
      <c r="J9" s="1300">
        <f>H9/$C9-1</f>
        <v/>
      </c>
      <c r="K9" s="1297" t="n">
        <v>0</v>
      </c>
      <c r="L9" s="1298">
        <f>K9*$B9/1000</f>
        <v/>
      </c>
      <c r="M9" s="1299">
        <f>K9/$C9-1</f>
        <v/>
      </c>
    </row>
    <row r="10" hidden="1" outlineLevel="1" ht="12" customFormat="1" customHeight="1" s="861">
      <c r="A10" s="338">
        <f>'Renewal Rates '!A9</f>
        <v/>
      </c>
      <c r="B10" s="269">
        <f>'Renewal Rates '!B9</f>
        <v/>
      </c>
      <c r="C10" s="1295">
        <f>'Renewal Rates '!C9</f>
        <v/>
      </c>
      <c r="D10" s="1296">
        <f>C10*B10/1000</f>
        <v/>
      </c>
      <c r="E10" s="1297">
        <f>'Renewal Rates '!H9</f>
        <v/>
      </c>
      <c r="F10" s="1298">
        <f>E10*$B10/1000</f>
        <v/>
      </c>
      <c r="G10" s="1299">
        <f>E10/$C10-1</f>
        <v/>
      </c>
      <c r="H10" s="1295" t="n">
        <v>0</v>
      </c>
      <c r="I10" s="1296">
        <f>H10*$B10/1000</f>
        <v/>
      </c>
      <c r="J10" s="1300">
        <f>H10/$C10-1</f>
        <v/>
      </c>
      <c r="K10" s="1297" t="n">
        <v>0</v>
      </c>
      <c r="L10" s="1298">
        <f>K10*$B10/1000</f>
        <v/>
      </c>
      <c r="M10" s="1299">
        <f>K10/$C10-1</f>
        <v/>
      </c>
    </row>
    <row r="11" hidden="1" outlineLevel="1" ht="12" customFormat="1" customHeight="1" s="861">
      <c r="A11" s="338">
        <f>'Renewal Rates '!A10</f>
        <v/>
      </c>
      <c r="B11" s="269">
        <f>'Renewal Rates '!B10</f>
        <v/>
      </c>
      <c r="C11" s="1295">
        <f>'Renewal Rates '!C10</f>
        <v/>
      </c>
      <c r="D11" s="1296">
        <f>C11*B11/1000</f>
        <v/>
      </c>
      <c r="E11" s="1297">
        <f>'Renewal Rates '!H10</f>
        <v/>
      </c>
      <c r="F11" s="1298">
        <f>E11*$B11/1000</f>
        <v/>
      </c>
      <c r="G11" s="1299">
        <f>E11/$C11-1</f>
        <v/>
      </c>
      <c r="H11" s="1295" t="n">
        <v>0</v>
      </c>
      <c r="I11" s="1296">
        <f>H11*$B11/1000</f>
        <v/>
      </c>
      <c r="J11" s="1300">
        <f>H11/$C11-1</f>
        <v/>
      </c>
      <c r="K11" s="1297" t="n">
        <v>0</v>
      </c>
      <c r="L11" s="1298">
        <f>K11*$B11/1000</f>
        <v/>
      </c>
      <c r="M11" s="1299">
        <f>K11/$C11-1</f>
        <v/>
      </c>
    </row>
    <row r="12" collapsed="1" ht="12" customFormat="1" customHeight="1" s="861">
      <c r="A12" s="338">
        <f>'Renewal Rates '!A11</f>
        <v/>
      </c>
      <c r="B12" s="269">
        <f>'Renewal Rates '!B11</f>
        <v/>
      </c>
      <c r="C12" s="1295">
        <f>'Renewal Rates '!C11</f>
        <v/>
      </c>
      <c r="D12" s="1296">
        <f>C12*B12/1000</f>
        <v/>
      </c>
      <c r="E12" s="1297">
        <f>'Renewal Rates '!H11</f>
        <v/>
      </c>
      <c r="F12" s="1298">
        <f>E12*$B12/1000</f>
        <v/>
      </c>
      <c r="G12" s="497">
        <f>E12/$C12-1</f>
        <v/>
      </c>
      <c r="H12" s="1295" t="n">
        <v>0</v>
      </c>
      <c r="I12" s="1296">
        <f>H12*$B12/1000</f>
        <v/>
      </c>
      <c r="J12" s="500">
        <f>H12/$C12-1</f>
        <v/>
      </c>
      <c r="K12" s="1297" t="n">
        <v>0</v>
      </c>
      <c r="L12" s="1298">
        <f>K12*$B12/1000</f>
        <v/>
      </c>
      <c r="M12" s="497">
        <f>K12/$C12-1</f>
        <v/>
      </c>
    </row>
    <row r="13" ht="12" customFormat="1" customHeight="1" s="861">
      <c r="A13" s="306" t="inlineStr">
        <is>
          <t>Total Life</t>
        </is>
      </c>
      <c r="B13" s="355" t="n"/>
      <c r="C13" s="1302" t="n"/>
      <c r="D13" s="1302">
        <f>SUM(D8:D12)</f>
        <v/>
      </c>
      <c r="E13" s="1302" t="n"/>
      <c r="F13" s="1302">
        <f>SUM(F8:F12)</f>
        <v/>
      </c>
      <c r="G13" s="498">
        <f>F13/$D13-1</f>
        <v/>
      </c>
      <c r="H13" s="1302" t="n"/>
      <c r="I13" s="1302">
        <f>SUM(I8:I12)</f>
        <v/>
      </c>
      <c r="J13" s="498">
        <f>I13/$D13-1</f>
        <v/>
      </c>
      <c r="K13" s="306" t="n"/>
      <c r="L13" s="1302">
        <f>SUM(L8:L12)</f>
        <v/>
      </c>
      <c r="M13" s="498">
        <f>L13/$D13-1</f>
        <v/>
      </c>
    </row>
    <row r="14" ht="12" customFormat="1" customHeight="1" s="861">
      <c r="A14" s="306" t="inlineStr">
        <is>
          <t>AD&amp;D</t>
        </is>
      </c>
      <c r="B14" s="356" t="n"/>
      <c r="C14" s="1304" t="n"/>
      <c r="D14" s="1305" t="n"/>
      <c r="E14" s="1306" t="n"/>
      <c r="F14" s="1307" t="n"/>
      <c r="G14" s="499" t="n"/>
      <c r="H14" s="1304" t="n"/>
      <c r="I14" s="1305" t="n"/>
      <c r="J14" s="501" t="n"/>
      <c r="K14" s="1306" t="n"/>
      <c r="L14" s="1307" t="n"/>
      <c r="M14" s="499" t="n"/>
    </row>
    <row r="15" hidden="1" outlineLevel="1" ht="12" customFormat="1" customHeight="1" s="861">
      <c r="A15" s="338">
        <f>'Renewal Rates '!A14</f>
        <v/>
      </c>
      <c r="B15" s="269">
        <f>'Renewal Rates '!B14</f>
        <v/>
      </c>
      <c r="C15" s="1295">
        <f>'Renewal Rates '!C14</f>
        <v/>
      </c>
      <c r="D15" s="1296">
        <f>C15*B15/1000</f>
        <v/>
      </c>
      <c r="E15" s="1297">
        <f>'Renewal Rates '!H14</f>
        <v/>
      </c>
      <c r="F15" s="1298">
        <f>E15*$B15/1000</f>
        <v/>
      </c>
      <c r="G15" s="497">
        <f>E15/$C15-1</f>
        <v/>
      </c>
      <c r="H15" s="1295" t="n">
        <v>0</v>
      </c>
      <c r="I15" s="1296">
        <f>H15*$B15/1000</f>
        <v/>
      </c>
      <c r="J15" s="500">
        <f>H15/$C15-1</f>
        <v/>
      </c>
      <c r="K15" s="1297" t="n">
        <v>0</v>
      </c>
      <c r="L15" s="1298">
        <f>K15*$B15/1000</f>
        <v/>
      </c>
      <c r="M15" s="497">
        <f>K15/$C15-1</f>
        <v/>
      </c>
    </row>
    <row r="16" hidden="1" outlineLevel="1" ht="12" customFormat="1" customHeight="1" s="861">
      <c r="A16" s="338">
        <f>'Renewal Rates '!A15</f>
        <v/>
      </c>
      <c r="B16" s="269">
        <f>'Renewal Rates '!B15</f>
        <v/>
      </c>
      <c r="C16" s="1295">
        <f>'Renewal Rates '!C15</f>
        <v/>
      </c>
      <c r="D16" s="1296">
        <f>C16*B16/1000</f>
        <v/>
      </c>
      <c r="E16" s="1297">
        <f>'Renewal Rates '!H15</f>
        <v/>
      </c>
      <c r="F16" s="1298">
        <f>E16*$B16/1000</f>
        <v/>
      </c>
      <c r="G16" s="497">
        <f>E16/$C16-1</f>
        <v/>
      </c>
      <c r="H16" s="1295" t="n">
        <v>0</v>
      </c>
      <c r="I16" s="1296">
        <f>H16*$B16/1000</f>
        <v/>
      </c>
      <c r="J16" s="500">
        <f>H16/$C16-1</f>
        <v/>
      </c>
      <c r="K16" s="1297" t="n">
        <v>0</v>
      </c>
      <c r="L16" s="1298">
        <f>K16*$B16/1000</f>
        <v/>
      </c>
      <c r="M16" s="497">
        <f>K16/$C16-1</f>
        <v/>
      </c>
    </row>
    <row r="17" hidden="1" outlineLevel="1" ht="12" customFormat="1" customHeight="1" s="861">
      <c r="A17" s="338">
        <f>'Renewal Rates '!A16</f>
        <v/>
      </c>
      <c r="B17" s="269">
        <f>'Renewal Rates '!B16</f>
        <v/>
      </c>
      <c r="C17" s="1295">
        <f>'Renewal Rates '!C16</f>
        <v/>
      </c>
      <c r="D17" s="1296">
        <f>C17*B17/1000</f>
        <v/>
      </c>
      <c r="E17" s="1297">
        <f>'Renewal Rates '!H16</f>
        <v/>
      </c>
      <c r="F17" s="1298">
        <f>E17*$B17/1000</f>
        <v/>
      </c>
      <c r="G17" s="497">
        <f>E17/$C17-1</f>
        <v/>
      </c>
      <c r="H17" s="1295" t="n">
        <v>0</v>
      </c>
      <c r="I17" s="1296">
        <f>H17*$B17/1000</f>
        <v/>
      </c>
      <c r="J17" s="500">
        <f>H17/$C17-1</f>
        <v/>
      </c>
      <c r="K17" s="1297" t="n">
        <v>0</v>
      </c>
      <c r="L17" s="1298">
        <f>K17*$B17/1000</f>
        <v/>
      </c>
      <c r="M17" s="497">
        <f>K17/$C17-1</f>
        <v/>
      </c>
    </row>
    <row r="18" hidden="1" outlineLevel="1" ht="12" customFormat="1" customHeight="1" s="861">
      <c r="A18" s="338">
        <f>'Renewal Rates '!A17</f>
        <v/>
      </c>
      <c r="B18" s="269">
        <f>'Renewal Rates '!B17</f>
        <v/>
      </c>
      <c r="C18" s="1295">
        <f>'Renewal Rates '!C17</f>
        <v/>
      </c>
      <c r="D18" s="1296">
        <f>C18*B18/1000</f>
        <v/>
      </c>
      <c r="E18" s="1297">
        <f>'Renewal Rates '!H17</f>
        <v/>
      </c>
      <c r="F18" s="1298">
        <f>E18*$B18/1000</f>
        <v/>
      </c>
      <c r="G18" s="497">
        <f>E18/$C18-1</f>
        <v/>
      </c>
      <c r="H18" s="1295" t="n">
        <v>0</v>
      </c>
      <c r="I18" s="1296">
        <f>H18*$B18/1000</f>
        <v/>
      </c>
      <c r="J18" s="500">
        <f>H18/$C18-1</f>
        <v/>
      </c>
      <c r="K18" s="1297" t="n">
        <v>0</v>
      </c>
      <c r="L18" s="1298">
        <f>K18*$B18/1000</f>
        <v/>
      </c>
      <c r="M18" s="497">
        <f>K18/$C18-1</f>
        <v/>
      </c>
    </row>
    <row r="19" collapsed="1" ht="12" customFormat="1" customHeight="1" s="861">
      <c r="A19" s="338">
        <f>'Renewal Rates '!A18</f>
        <v/>
      </c>
      <c r="B19" s="269">
        <f>'Renewal Rates '!B18</f>
        <v/>
      </c>
      <c r="C19" s="1295">
        <f>'Renewal Rates '!C18</f>
        <v/>
      </c>
      <c r="D19" s="1296">
        <f>C19*B19/1000</f>
        <v/>
      </c>
      <c r="E19" s="1297">
        <f>'Renewal Rates '!H18</f>
        <v/>
      </c>
      <c r="F19" s="1298">
        <f>E19*$B19/1000</f>
        <v/>
      </c>
      <c r="G19" s="497">
        <f>E19/$C19-1</f>
        <v/>
      </c>
      <c r="H19" s="1295" t="n">
        <v>0</v>
      </c>
      <c r="I19" s="1296">
        <f>H19*$B19/1000</f>
        <v/>
      </c>
      <c r="J19" s="500">
        <f>H19/$C19-1</f>
        <v/>
      </c>
      <c r="K19" s="1297" t="n">
        <v>0</v>
      </c>
      <c r="L19" s="1298">
        <f>K19*$B19/1000</f>
        <v/>
      </c>
      <c r="M19" s="497">
        <f>K19/$C19-1</f>
        <v/>
      </c>
    </row>
    <row r="20" ht="12" customFormat="1" customHeight="1" s="861">
      <c r="A20" s="306" t="inlineStr">
        <is>
          <t>Total AD&amp;D</t>
        </is>
      </c>
      <c r="B20" s="355" t="n"/>
      <c r="C20" s="1302" t="n"/>
      <c r="D20" s="1302">
        <f>SUM(D15:D19)</f>
        <v/>
      </c>
      <c r="E20" s="1302" t="n"/>
      <c r="F20" s="1302">
        <f>SUM(F15:F19)</f>
        <v/>
      </c>
      <c r="G20" s="498">
        <f>F20/$D20-1</f>
        <v/>
      </c>
      <c r="H20" s="1302" t="n"/>
      <c r="I20" s="1302">
        <f>SUM(I15:I19)</f>
        <v/>
      </c>
      <c r="J20" s="498">
        <f>I20/$D20-1</f>
        <v/>
      </c>
      <c r="K20" s="306" t="n"/>
      <c r="L20" s="1302">
        <f>SUM(L15:L19)</f>
        <v/>
      </c>
      <c r="M20" s="498">
        <f>L20/$D20-1</f>
        <v/>
      </c>
    </row>
    <row r="21" ht="12" customFormat="1" customHeight="1" s="861">
      <c r="A21" s="306" t="inlineStr">
        <is>
          <t>Dependent Life</t>
        </is>
      </c>
      <c r="B21" s="356" t="n"/>
      <c r="C21" s="1304" t="n"/>
      <c r="D21" s="1305" t="n"/>
      <c r="E21" s="1306" t="n"/>
      <c r="F21" s="1307" t="n"/>
      <c r="G21" s="499" t="n"/>
      <c r="H21" s="1304" t="n"/>
      <c r="I21" s="1305" t="n"/>
      <c r="J21" s="501" t="n"/>
      <c r="K21" s="1306" t="n"/>
      <c r="L21" s="1307" t="n"/>
      <c r="M21" s="499" t="n"/>
    </row>
    <row r="22" hidden="1" outlineLevel="1" ht="12" customFormat="1" customHeight="1" s="861">
      <c r="A22" s="338">
        <f>'Renewal Rates '!A21</f>
        <v/>
      </c>
      <c r="B22" s="1310">
        <f>'Renewal Rates '!B21</f>
        <v/>
      </c>
      <c r="C22" s="1295">
        <f>'Renewal Rates '!C21</f>
        <v/>
      </c>
      <c r="D22" s="1296">
        <f>C22*B22</f>
        <v/>
      </c>
      <c r="E22" s="1297">
        <f>'Renewal Rates '!H21</f>
        <v/>
      </c>
      <c r="F22" s="1298">
        <f>E22*$B22</f>
        <v/>
      </c>
      <c r="G22" s="497">
        <f>E22/$C22-1</f>
        <v/>
      </c>
      <c r="H22" s="1295" t="n">
        <v>0</v>
      </c>
      <c r="I22" s="1296">
        <f>H22*$B22</f>
        <v/>
      </c>
      <c r="J22" s="500">
        <f>H22/$C22-1</f>
        <v/>
      </c>
      <c r="K22" s="1297" t="n">
        <v>0</v>
      </c>
      <c r="L22" s="1298">
        <f>K22*$B22</f>
        <v/>
      </c>
      <c r="M22" s="497">
        <f>K22/$C22-1</f>
        <v/>
      </c>
    </row>
    <row r="23" hidden="1" outlineLevel="1" ht="12" customFormat="1" customHeight="1" s="861">
      <c r="A23" s="338">
        <f>'Renewal Rates '!A22</f>
        <v/>
      </c>
      <c r="B23" s="1310">
        <f>'Renewal Rates '!B22</f>
        <v/>
      </c>
      <c r="C23" s="1295">
        <f>'Renewal Rates '!C22</f>
        <v/>
      </c>
      <c r="D23" s="1296">
        <f>C23*B23</f>
        <v/>
      </c>
      <c r="E23" s="1297">
        <f>'Renewal Rates '!H22</f>
        <v/>
      </c>
      <c r="F23" s="1298">
        <f>E23*$B23</f>
        <v/>
      </c>
      <c r="G23" s="497">
        <f>E23/$C23-1</f>
        <v/>
      </c>
      <c r="H23" s="1295" t="n">
        <v>0</v>
      </c>
      <c r="I23" s="1296">
        <f>H23*$B23</f>
        <v/>
      </c>
      <c r="J23" s="500">
        <f>H23/$C23-1</f>
        <v/>
      </c>
      <c r="K23" s="1297" t="n">
        <v>0</v>
      </c>
      <c r="L23" s="1298">
        <f>K23*$B23</f>
        <v/>
      </c>
      <c r="M23" s="497">
        <f>K23/$C23-1</f>
        <v/>
      </c>
    </row>
    <row r="24" hidden="1" outlineLevel="1" ht="12" customFormat="1" customHeight="1" s="861">
      <c r="A24" s="338">
        <f>'Renewal Rates '!A23</f>
        <v/>
      </c>
      <c r="B24" s="1310">
        <f>'Renewal Rates '!B23</f>
        <v/>
      </c>
      <c r="C24" s="1295">
        <f>'Renewal Rates '!C23</f>
        <v/>
      </c>
      <c r="D24" s="1296">
        <f>C24*B24</f>
        <v/>
      </c>
      <c r="E24" s="1297">
        <f>'Renewal Rates '!H23</f>
        <v/>
      </c>
      <c r="F24" s="1298">
        <f>E24*$B24</f>
        <v/>
      </c>
      <c r="G24" s="497">
        <f>E24/$C24-1</f>
        <v/>
      </c>
      <c r="H24" s="1295" t="n">
        <v>0</v>
      </c>
      <c r="I24" s="1296">
        <f>H24*$B24</f>
        <v/>
      </c>
      <c r="J24" s="500">
        <f>H24/$C24-1</f>
        <v/>
      </c>
      <c r="K24" s="1297" t="n">
        <v>0</v>
      </c>
      <c r="L24" s="1298">
        <f>K24*$B24</f>
        <v/>
      </c>
      <c r="M24" s="497">
        <f>K24/$C24-1</f>
        <v/>
      </c>
    </row>
    <row r="25" hidden="1" outlineLevel="1" ht="12" customFormat="1" customHeight="1" s="861">
      <c r="A25" s="338">
        <f>'Renewal Rates '!A24</f>
        <v/>
      </c>
      <c r="B25" s="1310">
        <f>'Renewal Rates '!B24</f>
        <v/>
      </c>
      <c r="C25" s="1295">
        <f>'Renewal Rates '!C24</f>
        <v/>
      </c>
      <c r="D25" s="1296">
        <f>C25*B25</f>
        <v/>
      </c>
      <c r="E25" s="1297">
        <f>'Renewal Rates '!H24</f>
        <v/>
      </c>
      <c r="F25" s="1298">
        <f>E25*$B25</f>
        <v/>
      </c>
      <c r="G25" s="497">
        <f>E25/$C25-1</f>
        <v/>
      </c>
      <c r="H25" s="1295" t="n">
        <v>0</v>
      </c>
      <c r="I25" s="1296">
        <f>H25*$B25</f>
        <v/>
      </c>
      <c r="J25" s="500">
        <f>H25/$C25-1</f>
        <v/>
      </c>
      <c r="K25" s="1297" t="n">
        <v>0</v>
      </c>
      <c r="L25" s="1298">
        <f>K25*$B25</f>
        <v/>
      </c>
      <c r="M25" s="497">
        <f>K25/$C25-1</f>
        <v/>
      </c>
    </row>
    <row r="26" collapsed="1" ht="12" customFormat="1" customHeight="1" s="861">
      <c r="A26" s="338">
        <f>'Renewal Rates '!A25</f>
        <v/>
      </c>
      <c r="B26" s="1310">
        <f>'Renewal Rates '!B25</f>
        <v/>
      </c>
      <c r="C26" s="1295">
        <f>'Renewal Rates '!C25</f>
        <v/>
      </c>
      <c r="D26" s="1296">
        <f>C26*B26</f>
        <v/>
      </c>
      <c r="E26" s="1297">
        <f>'Renewal Rates '!H25</f>
        <v/>
      </c>
      <c r="F26" s="1298">
        <f>E26*$B26</f>
        <v/>
      </c>
      <c r="G26" s="497">
        <f>E26/$C26-1</f>
        <v/>
      </c>
      <c r="H26" s="1295" t="n">
        <v>0</v>
      </c>
      <c r="I26" s="1296">
        <f>H26*$B26</f>
        <v/>
      </c>
      <c r="J26" s="500">
        <f>H26/$C26-1</f>
        <v/>
      </c>
      <c r="K26" s="1297" t="n">
        <v>0</v>
      </c>
      <c r="L26" s="1298">
        <f>K26*$B26</f>
        <v/>
      </c>
      <c r="M26" s="497">
        <f>K26/$C26-1</f>
        <v/>
      </c>
    </row>
    <row r="27" ht="12" customFormat="1" customHeight="1" s="861">
      <c r="A27" s="306" t="inlineStr">
        <is>
          <t>Total Dependent Life</t>
        </is>
      </c>
      <c r="B27" s="355" t="n"/>
      <c r="C27" s="1302" t="n"/>
      <c r="D27" s="1302">
        <f>SUM(D22:D26)</f>
        <v/>
      </c>
      <c r="E27" s="1302" t="n"/>
      <c r="F27" s="1302">
        <f>SUM(F22:F26)</f>
        <v/>
      </c>
      <c r="G27" s="498">
        <f>F27/$D27-1</f>
        <v/>
      </c>
      <c r="H27" s="1302" t="n"/>
      <c r="I27" s="1302">
        <f>SUM(I22:I26)</f>
        <v/>
      </c>
      <c r="J27" s="498">
        <f>I27/$D27-1</f>
        <v/>
      </c>
      <c r="K27" s="306" t="n"/>
      <c r="L27" s="1302">
        <f>SUM(L22:L26)</f>
        <v/>
      </c>
      <c r="M27" s="498">
        <f>L27/$D27-1</f>
        <v/>
      </c>
    </row>
    <row r="28" ht="12" customFormat="1" customHeight="1" s="861">
      <c r="A28" s="306" t="inlineStr">
        <is>
          <t>LTD</t>
        </is>
      </c>
      <c r="B28" s="356" t="n"/>
      <c r="C28" s="1304" t="n"/>
      <c r="D28" s="1305" t="n"/>
      <c r="E28" s="1306" t="n"/>
      <c r="F28" s="1307" t="n"/>
      <c r="G28" s="499" t="n"/>
      <c r="H28" s="1304" t="n"/>
      <c r="I28" s="1305" t="n"/>
      <c r="J28" s="501" t="n"/>
      <c r="K28" s="1306" t="n"/>
      <c r="L28" s="1307" t="n"/>
      <c r="M28" s="499" t="n"/>
    </row>
    <row r="29" hidden="1" outlineLevel="1" ht="12" customFormat="1" customHeight="1" s="861">
      <c r="A29" s="338">
        <f>'Renewal Rates '!A28</f>
        <v/>
      </c>
      <c r="B29" s="269">
        <f>'Renewal Rates '!B28</f>
        <v/>
      </c>
      <c r="C29" s="1295">
        <f>'Renewal Rates '!C28</f>
        <v/>
      </c>
      <c r="D29" s="1296">
        <f>C29*$B29/100</f>
        <v/>
      </c>
      <c r="E29" s="1297">
        <f>'Renewal Rates '!H28</f>
        <v/>
      </c>
      <c r="F29" s="1298">
        <f>E29*$B29/100</f>
        <v/>
      </c>
      <c r="G29" s="497">
        <f>E29/$C29-1</f>
        <v/>
      </c>
      <c r="H29" s="1295" t="n">
        <v>0</v>
      </c>
      <c r="I29" s="1296">
        <f>H29*$B29/100</f>
        <v/>
      </c>
      <c r="J29" s="500">
        <f>H29/$C29-1</f>
        <v/>
      </c>
      <c r="K29" s="1297" t="n">
        <v>0</v>
      </c>
      <c r="L29" s="1298">
        <f>K29*$B29/100</f>
        <v/>
      </c>
      <c r="M29" s="497">
        <f>K29/$C29-1</f>
        <v/>
      </c>
    </row>
    <row r="30" hidden="1" outlineLevel="1" ht="12" customFormat="1" customHeight="1" s="861">
      <c r="A30" s="338">
        <f>'Renewal Rates '!A29</f>
        <v/>
      </c>
      <c r="B30" s="269">
        <f>'Renewal Rates '!B29</f>
        <v/>
      </c>
      <c r="C30" s="1295">
        <f>'Renewal Rates '!C29</f>
        <v/>
      </c>
      <c r="D30" s="1296">
        <f>C30*$B30/100</f>
        <v/>
      </c>
      <c r="E30" s="1297">
        <f>'Renewal Rates '!H29</f>
        <v/>
      </c>
      <c r="F30" s="1298">
        <f>E30*$B30/100</f>
        <v/>
      </c>
      <c r="G30" s="497">
        <f>E30/$C30-1</f>
        <v/>
      </c>
      <c r="H30" s="1295" t="n">
        <v>0</v>
      </c>
      <c r="I30" s="1296">
        <f>H30*$B30/100</f>
        <v/>
      </c>
      <c r="J30" s="500">
        <f>H30/$C30-1</f>
        <v/>
      </c>
      <c r="K30" s="1297" t="n">
        <v>0</v>
      </c>
      <c r="L30" s="1298">
        <f>K30*$B30/100</f>
        <v/>
      </c>
      <c r="M30" s="497">
        <f>K30/$C30-1</f>
        <v/>
      </c>
    </row>
    <row r="31" hidden="1" outlineLevel="1" ht="12" customFormat="1" customHeight="1" s="861">
      <c r="A31" s="338">
        <f>'Renewal Rates '!A30</f>
        <v/>
      </c>
      <c r="B31" s="269">
        <f>'Renewal Rates '!B30</f>
        <v/>
      </c>
      <c r="C31" s="1295">
        <f>'Renewal Rates '!C30</f>
        <v/>
      </c>
      <c r="D31" s="1296">
        <f>C31*$B31/100</f>
        <v/>
      </c>
      <c r="E31" s="1297">
        <f>'Renewal Rates '!H30</f>
        <v/>
      </c>
      <c r="F31" s="1298">
        <f>E31*$B31/100</f>
        <v/>
      </c>
      <c r="G31" s="497">
        <f>E31/$C31-1</f>
        <v/>
      </c>
      <c r="H31" s="1295" t="n">
        <v>0</v>
      </c>
      <c r="I31" s="1296">
        <f>H31*$B31/100</f>
        <v/>
      </c>
      <c r="J31" s="500">
        <f>H31/$C31-1</f>
        <v/>
      </c>
      <c r="K31" s="1297" t="n">
        <v>0</v>
      </c>
      <c r="L31" s="1298">
        <f>K31*$B31/100</f>
        <v/>
      </c>
      <c r="M31" s="497">
        <f>K31/$C31-1</f>
        <v/>
      </c>
    </row>
    <row r="32" hidden="1" outlineLevel="1" ht="12" customFormat="1" customHeight="1" s="861">
      <c r="A32" s="338">
        <f>'Renewal Rates '!A31</f>
        <v/>
      </c>
      <c r="B32" s="269">
        <f>'Renewal Rates '!B31</f>
        <v/>
      </c>
      <c r="C32" s="1295">
        <f>'Renewal Rates '!C31</f>
        <v/>
      </c>
      <c r="D32" s="1296">
        <f>C32*$B32/100</f>
        <v/>
      </c>
      <c r="E32" s="1297">
        <f>'Renewal Rates '!H31</f>
        <v/>
      </c>
      <c r="F32" s="1298">
        <f>E32*$B32/100</f>
        <v/>
      </c>
      <c r="G32" s="497">
        <f>E32/$C32-1</f>
        <v/>
      </c>
      <c r="H32" s="1295" t="n">
        <v>0</v>
      </c>
      <c r="I32" s="1296">
        <f>H32*$B32/100</f>
        <v/>
      </c>
      <c r="J32" s="500">
        <f>H32/$C32-1</f>
        <v/>
      </c>
      <c r="K32" s="1297" t="n">
        <v>0</v>
      </c>
      <c r="L32" s="1298">
        <f>K32*$B32/100</f>
        <v/>
      </c>
      <c r="M32" s="497">
        <f>K32/$C32-1</f>
        <v/>
      </c>
    </row>
    <row r="33" collapsed="1" ht="12" customFormat="1" customHeight="1" s="861">
      <c r="A33" s="338">
        <f>'Renewal Rates '!A32</f>
        <v/>
      </c>
      <c r="B33" s="269">
        <f>'Renewal Rates '!B32</f>
        <v/>
      </c>
      <c r="C33" s="1295">
        <f>'Renewal Rates '!C32</f>
        <v/>
      </c>
      <c r="D33" s="1296">
        <f>C33*$B33/100</f>
        <v/>
      </c>
      <c r="E33" s="1297">
        <f>'Renewal Rates '!H32</f>
        <v/>
      </c>
      <c r="F33" s="1298">
        <f>E33*$B33/100</f>
        <v/>
      </c>
      <c r="G33" s="497">
        <f>E33/$C33-1</f>
        <v/>
      </c>
      <c r="H33" s="1295" t="n">
        <v>0</v>
      </c>
      <c r="I33" s="1296">
        <f>H33*$B33/100</f>
        <v/>
      </c>
      <c r="J33" s="500">
        <f>H33/$C33-1</f>
        <v/>
      </c>
      <c r="K33" s="1297" t="n">
        <v>0</v>
      </c>
      <c r="L33" s="1298">
        <f>K33*$B33/100</f>
        <v/>
      </c>
      <c r="M33" s="497">
        <f>K33/$C33-1</f>
        <v/>
      </c>
    </row>
    <row r="34" ht="12" customFormat="1" customHeight="1" s="861">
      <c r="A34" s="306" t="inlineStr">
        <is>
          <t>Total LTD</t>
        </is>
      </c>
      <c r="B34" s="355" t="n"/>
      <c r="C34" s="1302" t="n"/>
      <c r="D34" s="1302">
        <f>SUM(D29:D33)</f>
        <v/>
      </c>
      <c r="E34" s="1302" t="n"/>
      <c r="F34" s="1302">
        <f>SUM(F29:F33)</f>
        <v/>
      </c>
      <c r="G34" s="498">
        <f>F34/$D34-1</f>
        <v/>
      </c>
      <c r="H34" s="1302" t="n"/>
      <c r="I34" s="1302">
        <f>SUM(I29:I33)</f>
        <v/>
      </c>
      <c r="J34" s="498">
        <f>I34/$D34-1</f>
        <v/>
      </c>
      <c r="K34" s="306" t="n"/>
      <c r="L34" s="1302">
        <f>SUM(L29:L33)</f>
        <v/>
      </c>
      <c r="M34" s="498">
        <f>L34/$D34-1</f>
        <v/>
      </c>
    </row>
    <row r="35" ht="12" customFormat="1" customHeight="1" s="861">
      <c r="A35" s="306" t="inlineStr">
        <is>
          <t>Critical Illness</t>
        </is>
      </c>
      <c r="B35" s="356" t="n"/>
      <c r="C35" s="1304" t="n"/>
      <c r="D35" s="1305" t="n"/>
      <c r="E35" s="1306" t="n"/>
      <c r="F35" s="1307" t="n"/>
      <c r="G35" s="499" t="n"/>
      <c r="H35" s="1304" t="n"/>
      <c r="I35" s="1305" t="n"/>
      <c r="J35" s="501" t="n"/>
      <c r="K35" s="1306" t="n"/>
      <c r="L35" s="1307" t="n"/>
      <c r="M35" s="499" t="n"/>
    </row>
    <row r="36" hidden="1" outlineLevel="1" ht="12" customFormat="1" customHeight="1" s="861">
      <c r="A36" s="338">
        <f>'Renewal Rates '!A35</f>
        <v/>
      </c>
      <c r="B36" s="269">
        <f>'Renewal Rates '!B35</f>
        <v/>
      </c>
      <c r="C36" s="1295">
        <f>'Renewal Rates '!C35</f>
        <v/>
      </c>
      <c r="D36" s="1296">
        <f>C36*$B36/100</f>
        <v/>
      </c>
      <c r="E36" s="1297">
        <f>'Renewal Rates '!H35</f>
        <v/>
      </c>
      <c r="F36" s="1298">
        <f>E36*$B36/100</f>
        <v/>
      </c>
      <c r="G36" s="497">
        <f>E36/$C36-1</f>
        <v/>
      </c>
      <c r="H36" s="1295" t="n">
        <v>0</v>
      </c>
      <c r="I36" s="1296">
        <f>H36*$B36/100</f>
        <v/>
      </c>
      <c r="J36" s="500">
        <f>H36/$C36-1</f>
        <v/>
      </c>
      <c r="K36" s="1297" t="n">
        <v>0</v>
      </c>
      <c r="L36" s="1298">
        <f>K36*$B36/100</f>
        <v/>
      </c>
      <c r="M36" s="497">
        <f>K36/$C36-1</f>
        <v/>
      </c>
    </row>
    <row r="37" hidden="1" outlineLevel="1" ht="12" customFormat="1" customHeight="1" s="861">
      <c r="A37" s="338">
        <f>'Renewal Rates '!A36</f>
        <v/>
      </c>
      <c r="B37" s="269">
        <f>'Renewal Rates '!B36</f>
        <v/>
      </c>
      <c r="C37" s="1295">
        <f>'Renewal Rates '!C36</f>
        <v/>
      </c>
      <c r="D37" s="1296">
        <f>C37*$B37/100</f>
        <v/>
      </c>
      <c r="E37" s="1297">
        <f>'Renewal Rates '!H36</f>
        <v/>
      </c>
      <c r="F37" s="1298">
        <f>E37*$B37/100</f>
        <v/>
      </c>
      <c r="G37" s="497">
        <f>E37/$C37-1</f>
        <v/>
      </c>
      <c r="H37" s="1295" t="n">
        <v>0</v>
      </c>
      <c r="I37" s="1296">
        <f>H37*$B37/100</f>
        <v/>
      </c>
      <c r="J37" s="500">
        <f>H37/$C37-1</f>
        <v/>
      </c>
      <c r="K37" s="1297" t="n">
        <v>0</v>
      </c>
      <c r="L37" s="1298">
        <f>K37*$B37/100</f>
        <v/>
      </c>
      <c r="M37" s="497">
        <f>K37/$C37-1</f>
        <v/>
      </c>
    </row>
    <row r="38" hidden="1" outlineLevel="1" ht="12" customFormat="1" customHeight="1" s="861">
      <c r="A38" s="338">
        <f>'Renewal Rates '!A37</f>
        <v/>
      </c>
      <c r="B38" s="269">
        <f>'Renewal Rates '!B37</f>
        <v/>
      </c>
      <c r="C38" s="1295">
        <f>'Renewal Rates '!C37</f>
        <v/>
      </c>
      <c r="D38" s="1296">
        <f>C38*$B38/100</f>
        <v/>
      </c>
      <c r="E38" s="1297">
        <f>'Renewal Rates '!H37</f>
        <v/>
      </c>
      <c r="F38" s="1298">
        <f>E38*$B38/100</f>
        <v/>
      </c>
      <c r="G38" s="497">
        <f>E38/$C38-1</f>
        <v/>
      </c>
      <c r="H38" s="1295" t="n">
        <v>0</v>
      </c>
      <c r="I38" s="1296">
        <f>H38*$B38/100</f>
        <v/>
      </c>
      <c r="J38" s="500">
        <f>H38/$C38-1</f>
        <v/>
      </c>
      <c r="K38" s="1297" t="n">
        <v>0</v>
      </c>
      <c r="L38" s="1298">
        <f>K38*$B38/100</f>
        <v/>
      </c>
      <c r="M38" s="497">
        <f>K38/$C38-1</f>
        <v/>
      </c>
    </row>
    <row r="39" hidden="1" outlineLevel="1" ht="12" customFormat="1" customHeight="1" s="861">
      <c r="A39" s="338">
        <f>'Renewal Rates '!A38</f>
        <v/>
      </c>
      <c r="B39" s="269">
        <f>'Renewal Rates '!B38</f>
        <v/>
      </c>
      <c r="C39" s="1295">
        <f>'Renewal Rates '!C38</f>
        <v/>
      </c>
      <c r="D39" s="1296">
        <f>C39*$B39/100</f>
        <v/>
      </c>
      <c r="E39" s="1297">
        <f>'Renewal Rates '!H38</f>
        <v/>
      </c>
      <c r="F39" s="1298">
        <f>E39*$B39/100</f>
        <v/>
      </c>
      <c r="G39" s="497">
        <f>E39/$C39-1</f>
        <v/>
      </c>
      <c r="H39" s="1295" t="n">
        <v>0</v>
      </c>
      <c r="I39" s="1296">
        <f>H39*$B39/100</f>
        <v/>
      </c>
      <c r="J39" s="500">
        <f>H39/$C39-1</f>
        <v/>
      </c>
      <c r="K39" s="1297" t="n">
        <v>0</v>
      </c>
      <c r="L39" s="1298">
        <f>K39*$B39/100</f>
        <v/>
      </c>
      <c r="M39" s="497">
        <f>K39/$C39-1</f>
        <v/>
      </c>
    </row>
    <row r="40" collapsed="1" ht="12" customFormat="1" customHeight="1" s="861">
      <c r="A40" s="338">
        <f>'Renewal Rates '!A39</f>
        <v/>
      </c>
      <c r="B40" s="269">
        <f>'Renewal Rates '!B39</f>
        <v/>
      </c>
      <c r="C40" s="1295">
        <f>'Renewal Rates '!C39</f>
        <v/>
      </c>
      <c r="D40" s="1296">
        <f>C40*$B40/1000</f>
        <v/>
      </c>
      <c r="E40" s="1297">
        <f>'Renewal Rates '!H39</f>
        <v/>
      </c>
      <c r="F40" s="1298">
        <f>E40*$B40/1000</f>
        <v/>
      </c>
      <c r="G40" s="497">
        <f>E40/$C40-1</f>
        <v/>
      </c>
      <c r="H40" s="1295" t="n">
        <v>0</v>
      </c>
      <c r="I40" s="1296">
        <f>H40*$B40/1000</f>
        <v/>
      </c>
      <c r="J40" s="500">
        <f>H40/$C40-1</f>
        <v/>
      </c>
      <c r="K40" s="1297" t="n">
        <v>0</v>
      </c>
      <c r="L40" s="1298">
        <f>K40*$B40/1000</f>
        <v/>
      </c>
      <c r="M40" s="497">
        <f>K40/$C40-1</f>
        <v/>
      </c>
    </row>
    <row r="41" ht="12" customFormat="1" customHeight="1" s="861">
      <c r="A41" s="306" t="inlineStr">
        <is>
          <t>Total Critical Illness</t>
        </is>
      </c>
      <c r="B41" s="355" t="n"/>
      <c r="C41" s="1302" t="n"/>
      <c r="D41" s="1302">
        <f>SUM(D36:D40)</f>
        <v/>
      </c>
      <c r="E41" s="1302" t="n"/>
      <c r="F41" s="1302">
        <f>SUM(F36:F40)</f>
        <v/>
      </c>
      <c r="G41" s="498">
        <f>F41/$D41-1</f>
        <v/>
      </c>
      <c r="H41" s="1302" t="n"/>
      <c r="I41" s="1302">
        <f>SUM(I36:I40)</f>
        <v/>
      </c>
      <c r="J41" s="498">
        <f>I41/$D41-1</f>
        <v/>
      </c>
      <c r="K41" s="306" t="n"/>
      <c r="L41" s="1302">
        <f>SUM(L36:L40)</f>
        <v/>
      </c>
      <c r="M41" s="498">
        <f>L41/$D41-1</f>
        <v/>
      </c>
    </row>
    <row r="42" ht="12" customFormat="1" customHeight="1" s="861">
      <c r="A42" s="1060" t="inlineStr">
        <is>
          <t>Sub-total</t>
        </is>
      </c>
      <c r="B42" s="901" t="n"/>
      <c r="C42" s="1057" t="n"/>
      <c r="D42" s="1311">
        <f>D13+D20+D27+D34+D41</f>
        <v/>
      </c>
      <c r="E42" s="1057" t="n"/>
      <c r="F42" s="1311">
        <f>F13+F20+F27+F34+F41</f>
        <v/>
      </c>
      <c r="G42" s="1067">
        <f>F42/$D42-1</f>
        <v/>
      </c>
      <c r="H42" s="1057" t="n"/>
      <c r="I42" s="1311">
        <f>I13+I20+I27+I34+I41</f>
        <v/>
      </c>
      <c r="J42" s="1067">
        <f>I42/$D42-1</f>
        <v/>
      </c>
      <c r="K42" s="1057" t="n"/>
      <c r="L42" s="1311">
        <f>L13+L20+L27+L34+L41</f>
        <v/>
      </c>
      <c r="M42" s="1067">
        <f>L42/$D42-1</f>
        <v/>
      </c>
    </row>
    <row r="43" ht="12" customFormat="1" customHeight="1" s="861">
      <c r="A43" s="1059" t="inlineStr">
        <is>
          <t>Pooled Benefits</t>
        </is>
      </c>
      <c r="B43" s="966" t="n"/>
      <c r="C43" s="1018" t="n"/>
      <c r="D43" s="1018" t="n"/>
      <c r="E43" s="1018" t="n"/>
      <c r="F43" s="1018" t="n"/>
      <c r="G43" s="1018" t="n"/>
      <c r="H43" s="1018" t="n"/>
      <c r="I43" s="1018" t="n"/>
      <c r="J43" s="1018" t="n"/>
      <c r="K43" s="1018" t="n"/>
      <c r="L43" s="1018" t="n"/>
      <c r="M43" s="1018" t="n"/>
    </row>
    <row r="44" ht="12" customFormat="1" customHeight="1" s="861">
      <c r="A44" s="306" t="inlineStr">
        <is>
          <t>STD</t>
        </is>
      </c>
      <c r="B44" s="357" t="n"/>
      <c r="C44" s="1296" t="n"/>
      <c r="D44" s="1296" t="n"/>
      <c r="E44" s="1298" t="n"/>
      <c r="F44" s="1298" t="n"/>
      <c r="G44" s="497" t="n"/>
      <c r="H44" s="1296" t="n"/>
      <c r="I44" s="1296" t="n"/>
      <c r="J44" s="500" t="n"/>
      <c r="K44" s="1298" t="n"/>
      <c r="L44" s="1298" t="n"/>
      <c r="M44" s="497" t="n"/>
    </row>
    <row r="45" hidden="1" outlineLevel="1" ht="12" customFormat="1" customHeight="1" s="861">
      <c r="A45" s="338">
        <f>'Renewal Rates '!A44</f>
        <v/>
      </c>
      <c r="B45" s="269">
        <f>'Renewal Rates '!B44</f>
        <v/>
      </c>
      <c r="C45" s="1296">
        <f>'Renewal Rates '!C44</f>
        <v/>
      </c>
      <c r="D45" s="1296">
        <f>C45*$B45/10</f>
        <v/>
      </c>
      <c r="E45" s="1298">
        <f>'Renewal Rates '!H44</f>
        <v/>
      </c>
      <c r="F45" s="1298">
        <f>E45*$B45/10</f>
        <v/>
      </c>
      <c r="G45" s="497">
        <f>E45/$C45-1</f>
        <v/>
      </c>
      <c r="H45" s="1296" t="n">
        <v>0</v>
      </c>
      <c r="I45" s="1296">
        <f>H45*$B45/10</f>
        <v/>
      </c>
      <c r="J45" s="500">
        <f>H45/$C45-1</f>
        <v/>
      </c>
      <c r="K45" s="1298" t="n">
        <v>0</v>
      </c>
      <c r="L45" s="1298">
        <f>K45*$B45/10</f>
        <v/>
      </c>
      <c r="M45" s="497">
        <f>K45/$C45-1</f>
        <v/>
      </c>
    </row>
    <row r="46" hidden="1" outlineLevel="1" ht="12" customFormat="1" customHeight="1" s="861">
      <c r="A46" s="338">
        <f>'Renewal Rates '!A45</f>
        <v/>
      </c>
      <c r="B46" s="269">
        <f>'Renewal Rates '!B45</f>
        <v/>
      </c>
      <c r="C46" s="1296">
        <f>'Renewal Rates '!C45</f>
        <v/>
      </c>
      <c r="D46" s="1296">
        <f>C46*$B46/10</f>
        <v/>
      </c>
      <c r="E46" s="1298">
        <f>'Renewal Rates '!H45</f>
        <v/>
      </c>
      <c r="F46" s="1298">
        <f>E46*$B46/10</f>
        <v/>
      </c>
      <c r="G46" s="497">
        <f>E46/$C46-1</f>
        <v/>
      </c>
      <c r="H46" s="1296" t="n">
        <v>0</v>
      </c>
      <c r="I46" s="1296">
        <f>H46*$B46/10</f>
        <v/>
      </c>
      <c r="J46" s="500">
        <f>H46/$C46-1</f>
        <v/>
      </c>
      <c r="K46" s="1298" t="n">
        <v>0</v>
      </c>
      <c r="L46" s="1298">
        <f>K46*$B46/10</f>
        <v/>
      </c>
      <c r="M46" s="497">
        <f>K46/$C46-1</f>
        <v/>
      </c>
    </row>
    <row r="47" hidden="1" outlineLevel="1" ht="12" customFormat="1" customHeight="1" s="861">
      <c r="A47" s="338">
        <f>'Renewal Rates '!A46</f>
        <v/>
      </c>
      <c r="B47" s="269">
        <f>'Renewal Rates '!B46</f>
        <v/>
      </c>
      <c r="C47" s="1296">
        <f>'Renewal Rates '!C46</f>
        <v/>
      </c>
      <c r="D47" s="1296">
        <f>C47*$B47/10</f>
        <v/>
      </c>
      <c r="E47" s="1298">
        <f>'Renewal Rates '!H46</f>
        <v/>
      </c>
      <c r="F47" s="1298">
        <f>E47*$B47/10</f>
        <v/>
      </c>
      <c r="G47" s="497">
        <f>E47/$C47-1</f>
        <v/>
      </c>
      <c r="H47" s="1296" t="n">
        <v>0</v>
      </c>
      <c r="I47" s="1296">
        <f>H47*$B47/10</f>
        <v/>
      </c>
      <c r="J47" s="500">
        <f>H47/$C47-1</f>
        <v/>
      </c>
      <c r="K47" s="1298" t="n">
        <v>0</v>
      </c>
      <c r="L47" s="1298">
        <f>K47*$B47/10</f>
        <v/>
      </c>
      <c r="M47" s="497">
        <f>K47/$C47-1</f>
        <v/>
      </c>
    </row>
    <row r="48" hidden="1" outlineLevel="1" ht="12" customFormat="1" customHeight="1" s="861">
      <c r="A48" s="338">
        <f>'Renewal Rates '!A47</f>
        <v/>
      </c>
      <c r="B48" s="269">
        <f>'Renewal Rates '!B47</f>
        <v/>
      </c>
      <c r="C48" s="1296">
        <f>'Renewal Rates '!C47</f>
        <v/>
      </c>
      <c r="D48" s="1296">
        <f>C48*$B48/10</f>
        <v/>
      </c>
      <c r="E48" s="1298">
        <f>'Renewal Rates '!H47</f>
        <v/>
      </c>
      <c r="F48" s="1298">
        <f>E48*$B48/10</f>
        <v/>
      </c>
      <c r="G48" s="497">
        <f>E48/$C48-1</f>
        <v/>
      </c>
      <c r="H48" s="1296" t="n">
        <v>0</v>
      </c>
      <c r="I48" s="1296">
        <f>H48*$B48/10</f>
        <v/>
      </c>
      <c r="J48" s="500">
        <f>H48/$C48-1</f>
        <v/>
      </c>
      <c r="K48" s="1298" t="n">
        <v>0</v>
      </c>
      <c r="L48" s="1298">
        <f>K48*$B48/10</f>
        <v/>
      </c>
      <c r="M48" s="497">
        <f>K48/$C48-1</f>
        <v/>
      </c>
    </row>
    <row r="49" collapsed="1" ht="12" customFormat="1" customHeight="1" s="861">
      <c r="A49" s="338">
        <f>'Renewal Rates '!A48</f>
        <v/>
      </c>
      <c r="B49" s="269">
        <f>'Renewal Rates '!B48</f>
        <v/>
      </c>
      <c r="C49" s="1296">
        <f>'Renewal Rates '!C48</f>
        <v/>
      </c>
      <c r="D49" s="1296">
        <f>C49*$B49/10</f>
        <v/>
      </c>
      <c r="E49" s="1298">
        <f>'Renewal Rates '!H48</f>
        <v/>
      </c>
      <c r="F49" s="1298">
        <f>E49*$B49/10</f>
        <v/>
      </c>
      <c r="G49" s="497">
        <f>E49/$C49-1</f>
        <v/>
      </c>
      <c r="H49" s="1296" t="n">
        <v>0</v>
      </c>
      <c r="I49" s="1296">
        <f>H49*$B49/10</f>
        <v/>
      </c>
      <c r="J49" s="500">
        <f>H49/$C49-1</f>
        <v/>
      </c>
      <c r="K49" s="1298" t="n">
        <v>0</v>
      </c>
      <c r="L49" s="1298">
        <f>K49*$B49/10</f>
        <v/>
      </c>
      <c r="M49" s="497">
        <f>K49/$C49-1</f>
        <v/>
      </c>
    </row>
    <row r="50" ht="12" customFormat="1" customHeight="1" s="861">
      <c r="A50" s="306" t="inlineStr">
        <is>
          <t>Total STD</t>
        </is>
      </c>
      <c r="B50" s="355" t="n"/>
      <c r="C50" s="1302" t="n"/>
      <c r="D50" s="1302">
        <f>SUM(D45:D49)</f>
        <v/>
      </c>
      <c r="E50" s="1302" t="n"/>
      <c r="F50" s="1302">
        <f>SUM(F45:F49)</f>
        <v/>
      </c>
      <c r="G50" s="498">
        <f>F50/$D50-1</f>
        <v/>
      </c>
      <c r="H50" s="1302" t="n"/>
      <c r="I50" s="1302">
        <f>SUM(I45:I49)</f>
        <v/>
      </c>
      <c r="J50" s="498">
        <f>I50/$D50-1</f>
        <v/>
      </c>
      <c r="K50" s="306" t="n"/>
      <c r="L50" s="1302">
        <f>SUM(L45:L49)</f>
        <v/>
      </c>
      <c r="M50" s="498">
        <f>L50/$D50-1</f>
        <v/>
      </c>
    </row>
    <row r="51" ht="12" customFormat="1" customHeight="1" s="861">
      <c r="A51" s="306" t="inlineStr">
        <is>
          <t>Health Care</t>
        </is>
      </c>
      <c r="B51" s="1045" t="n"/>
      <c r="C51" s="1296" t="n"/>
      <c r="D51" s="1296" t="n"/>
      <c r="E51" s="1298" t="n"/>
      <c r="F51" s="1298" t="n"/>
      <c r="G51" s="497" t="n"/>
      <c r="H51" s="1296" t="n"/>
      <c r="I51" s="1296" t="n"/>
      <c r="J51" s="500" t="n"/>
      <c r="K51" s="1298" t="n"/>
      <c r="L51" s="1298" t="n"/>
      <c r="M51" s="497" t="n"/>
    </row>
    <row r="52" hidden="1" outlineLevel="1" ht="12" customFormat="1" customHeight="1" s="861">
      <c r="A52" s="338">
        <f>'Renewal Rates '!A51</f>
        <v/>
      </c>
      <c r="B52" s="1045" t="n"/>
      <c r="C52" s="1296" t="n"/>
      <c r="D52" s="1296" t="n"/>
      <c r="E52" s="1298" t="n"/>
      <c r="F52" s="1298" t="n"/>
      <c r="G52" s="497" t="n"/>
      <c r="H52" s="1296" t="n"/>
      <c r="I52" s="1296" t="n"/>
      <c r="J52" s="500" t="n"/>
      <c r="K52" s="1298" t="n"/>
      <c r="L52" s="1298" t="n"/>
      <c r="M52" s="497" t="n"/>
    </row>
    <row r="53" hidden="1" outlineLevel="1" ht="12" customFormat="1" customHeight="1" s="861">
      <c r="A53" s="306" t="inlineStr">
        <is>
          <t>Single</t>
        </is>
      </c>
      <c r="B53" s="1310">
        <f>'Renewal Rates '!B52</f>
        <v/>
      </c>
      <c r="C53" s="1296">
        <f>'Renewal Rates '!C52</f>
        <v/>
      </c>
      <c r="D53" s="1296">
        <f>C53*$B53</f>
        <v/>
      </c>
      <c r="E53" s="1298">
        <f>'Renewal Rates '!H52</f>
        <v/>
      </c>
      <c r="F53" s="1298">
        <f>E53*$B53</f>
        <v/>
      </c>
      <c r="G53" s="497">
        <f>E53/$C53-1</f>
        <v/>
      </c>
      <c r="H53" s="1296" t="n">
        <v>0</v>
      </c>
      <c r="I53" s="1296">
        <f>H53*$B53</f>
        <v/>
      </c>
      <c r="J53" s="500">
        <f>H53/$C53-1</f>
        <v/>
      </c>
      <c r="K53" s="1298" t="n">
        <v>0</v>
      </c>
      <c r="L53" s="1298">
        <f>K53*$B53</f>
        <v/>
      </c>
      <c r="M53" s="497">
        <f>K53/$C53-1</f>
        <v/>
      </c>
    </row>
    <row r="54" hidden="1" outlineLevel="1" ht="12" customFormat="1" customHeight="1" s="861">
      <c r="A54" s="306" t="inlineStr">
        <is>
          <t>Family</t>
        </is>
      </c>
      <c r="B54" s="1310">
        <f>'Renewal Rates '!B53</f>
        <v/>
      </c>
      <c r="C54" s="1296">
        <f>'Renewal Rates '!C53</f>
        <v/>
      </c>
      <c r="D54" s="1296">
        <f>C54*$B54</f>
        <v/>
      </c>
      <c r="E54" s="1298">
        <f>'Renewal Rates '!H53</f>
        <v/>
      </c>
      <c r="F54" s="1298">
        <f>E54*$B54</f>
        <v/>
      </c>
      <c r="G54" s="497">
        <f>E54/$C54-1</f>
        <v/>
      </c>
      <c r="H54" s="1296" t="n">
        <v>0</v>
      </c>
      <c r="I54" s="1296">
        <f>H54*$B54</f>
        <v/>
      </c>
      <c r="J54" s="500">
        <f>H54/$C54-1</f>
        <v/>
      </c>
      <c r="K54" s="1298" t="n">
        <v>0</v>
      </c>
      <c r="L54" s="1298">
        <f>K54*$B54</f>
        <v/>
      </c>
      <c r="M54" s="497">
        <f>K54/$C54-1</f>
        <v/>
      </c>
    </row>
    <row r="55" hidden="1" outlineLevel="1" ht="12" customFormat="1" customHeight="1" s="861">
      <c r="A55" s="338">
        <f>'Renewal Rates '!A54</f>
        <v/>
      </c>
      <c r="B55" s="1045" t="n"/>
      <c r="C55" s="1296" t="n"/>
      <c r="D55" s="1296" t="n"/>
      <c r="E55" s="1298" t="n"/>
      <c r="F55" s="1298" t="n"/>
      <c r="G55" s="497" t="n"/>
      <c r="H55" s="1296" t="n"/>
      <c r="I55" s="1296" t="n"/>
      <c r="J55" s="500" t="n"/>
      <c r="K55" s="1298" t="n"/>
      <c r="L55" s="1298" t="n"/>
      <c r="M55" s="497" t="n"/>
    </row>
    <row r="56" hidden="1" outlineLevel="1" ht="12" customFormat="1" customHeight="1" s="861">
      <c r="A56" s="306" t="inlineStr">
        <is>
          <t>Single</t>
        </is>
      </c>
      <c r="B56" s="1310">
        <f>'Renewal Rates '!B55</f>
        <v/>
      </c>
      <c r="C56" s="1296">
        <f>'Renewal Rates '!C55</f>
        <v/>
      </c>
      <c r="D56" s="1296">
        <f>C56*$B56</f>
        <v/>
      </c>
      <c r="E56" s="1298">
        <f>'Renewal Rates '!H55</f>
        <v/>
      </c>
      <c r="F56" s="1298">
        <f>E56*$B56</f>
        <v/>
      </c>
      <c r="G56" s="497">
        <f>E56/$C56-1</f>
        <v/>
      </c>
      <c r="H56" s="1296" t="n">
        <v>0</v>
      </c>
      <c r="I56" s="1296">
        <f>H56*$B56</f>
        <v/>
      </c>
      <c r="J56" s="500">
        <f>H56/$C56-1</f>
        <v/>
      </c>
      <c r="K56" s="1298" t="n">
        <v>0</v>
      </c>
      <c r="L56" s="1298">
        <f>K56*$B56</f>
        <v/>
      </c>
      <c r="M56" s="497">
        <f>K56/$C56-1</f>
        <v/>
      </c>
    </row>
    <row r="57" hidden="1" outlineLevel="1" ht="12" customFormat="1" customHeight="1" s="861">
      <c r="A57" s="306" t="inlineStr">
        <is>
          <t>Family</t>
        </is>
      </c>
      <c r="B57" s="1310">
        <f>'Renewal Rates '!B56</f>
        <v/>
      </c>
      <c r="C57" s="1296">
        <f>'Renewal Rates '!C56</f>
        <v/>
      </c>
      <c r="D57" s="1296">
        <f>C57*$B57</f>
        <v/>
      </c>
      <c r="E57" s="1298">
        <f>'Renewal Rates '!H56</f>
        <v/>
      </c>
      <c r="F57" s="1298">
        <f>E57*$B57</f>
        <v/>
      </c>
      <c r="G57" s="497">
        <f>E57/$C57-1</f>
        <v/>
      </c>
      <c r="H57" s="1296" t="n">
        <v>0</v>
      </c>
      <c r="I57" s="1296">
        <f>H57*$B57</f>
        <v/>
      </c>
      <c r="J57" s="500">
        <f>H57/$C57-1</f>
        <v/>
      </c>
      <c r="K57" s="1298" t="n">
        <v>0</v>
      </c>
      <c r="L57" s="1298">
        <f>K57*$B57</f>
        <v/>
      </c>
      <c r="M57" s="497">
        <f>K57/$C57-1</f>
        <v/>
      </c>
    </row>
    <row r="58" hidden="1" outlineLevel="1" ht="12" customFormat="1" customHeight="1" s="861">
      <c r="A58" s="338">
        <f>'Renewal Rates '!A57</f>
        <v/>
      </c>
      <c r="B58" s="1045" t="n"/>
      <c r="C58" s="1296" t="n"/>
      <c r="D58" s="1296" t="n"/>
      <c r="E58" s="1298" t="n"/>
      <c r="F58" s="1298" t="n"/>
      <c r="G58" s="497" t="n"/>
      <c r="H58" s="1296" t="n"/>
      <c r="I58" s="1296" t="n"/>
      <c r="J58" s="500" t="n"/>
      <c r="K58" s="1298" t="n"/>
      <c r="L58" s="1298" t="n"/>
      <c r="M58" s="497" t="n"/>
    </row>
    <row r="59" hidden="1" outlineLevel="1" ht="12" customFormat="1" customHeight="1" s="861">
      <c r="A59" s="306" t="inlineStr">
        <is>
          <t>Single</t>
        </is>
      </c>
      <c r="B59" s="1310">
        <f>'Renewal Rates '!B58</f>
        <v/>
      </c>
      <c r="C59" s="1296">
        <f>'Renewal Rates '!C58</f>
        <v/>
      </c>
      <c r="D59" s="1296">
        <f>C59*$B59</f>
        <v/>
      </c>
      <c r="E59" s="1298">
        <f>'Renewal Rates '!H58</f>
        <v/>
      </c>
      <c r="F59" s="1298">
        <f>E59*$B59</f>
        <v/>
      </c>
      <c r="G59" s="497">
        <f>E59/$C59-1</f>
        <v/>
      </c>
      <c r="H59" s="1296" t="n">
        <v>0</v>
      </c>
      <c r="I59" s="1296">
        <f>H59*$B59</f>
        <v/>
      </c>
      <c r="J59" s="500">
        <f>H59/$C59-1</f>
        <v/>
      </c>
      <c r="K59" s="1298" t="n">
        <v>0</v>
      </c>
      <c r="L59" s="1298">
        <f>K59*$B59</f>
        <v/>
      </c>
      <c r="M59" s="497">
        <f>K59/$C59-1</f>
        <v/>
      </c>
    </row>
    <row r="60" hidden="1" outlineLevel="1" ht="12" customFormat="1" customHeight="1" s="861">
      <c r="A60" s="306" t="inlineStr">
        <is>
          <t>Family</t>
        </is>
      </c>
      <c r="B60" s="1310">
        <f>'Renewal Rates '!B59</f>
        <v/>
      </c>
      <c r="C60" s="1296">
        <f>'Renewal Rates '!C59</f>
        <v/>
      </c>
      <c r="D60" s="1296">
        <f>C60*$B60</f>
        <v/>
      </c>
      <c r="E60" s="1298">
        <f>'Renewal Rates '!H59</f>
        <v/>
      </c>
      <c r="F60" s="1298">
        <f>E60*$B60</f>
        <v/>
      </c>
      <c r="G60" s="497">
        <f>E60/$C60-1</f>
        <v/>
      </c>
      <c r="H60" s="1296" t="n">
        <v>0</v>
      </c>
      <c r="I60" s="1296">
        <f>H60*$B60</f>
        <v/>
      </c>
      <c r="J60" s="500">
        <f>H60/$C60-1</f>
        <v/>
      </c>
      <c r="K60" s="1298" t="n">
        <v>0</v>
      </c>
      <c r="L60" s="1298">
        <f>K60*$B60</f>
        <v/>
      </c>
      <c r="M60" s="497">
        <f>K60/$C60-1</f>
        <v/>
      </c>
    </row>
    <row r="61" hidden="1" outlineLevel="1" ht="12" customFormat="1" customHeight="1" s="861">
      <c r="A61" s="338">
        <f>'Renewal Rates '!A60</f>
        <v/>
      </c>
      <c r="B61" s="1045" t="n"/>
      <c r="C61" s="1296" t="n"/>
      <c r="D61" s="1296" t="n"/>
      <c r="E61" s="1298" t="n"/>
      <c r="F61" s="1298" t="n"/>
      <c r="G61" s="497" t="n"/>
      <c r="H61" s="1296" t="n"/>
      <c r="I61" s="1296" t="n"/>
      <c r="J61" s="500" t="n"/>
      <c r="K61" s="1298" t="n"/>
      <c r="L61" s="1298" t="n"/>
      <c r="M61" s="497" t="n"/>
    </row>
    <row r="62" hidden="1" outlineLevel="1" ht="12" customFormat="1" customHeight="1" s="861">
      <c r="A62" s="306" t="inlineStr">
        <is>
          <t>Single</t>
        </is>
      </c>
      <c r="B62" s="1310">
        <f>'Renewal Rates '!B61</f>
        <v/>
      </c>
      <c r="C62" s="1296">
        <f>'Renewal Rates '!C61</f>
        <v/>
      </c>
      <c r="D62" s="1296">
        <f>C62*$B62</f>
        <v/>
      </c>
      <c r="E62" s="1298">
        <f>'Renewal Rates '!H61</f>
        <v/>
      </c>
      <c r="F62" s="1298">
        <f>E62*$B62</f>
        <v/>
      </c>
      <c r="G62" s="497">
        <f>E62/$C62-1</f>
        <v/>
      </c>
      <c r="H62" s="1296" t="n">
        <v>0</v>
      </c>
      <c r="I62" s="1296">
        <f>H62*$B62</f>
        <v/>
      </c>
      <c r="J62" s="500">
        <f>H62/$C62-1</f>
        <v/>
      </c>
      <c r="K62" s="1298" t="n">
        <v>0</v>
      </c>
      <c r="L62" s="1298">
        <f>K62*$B62</f>
        <v/>
      </c>
      <c r="M62" s="497">
        <f>K62/$C62-1</f>
        <v/>
      </c>
    </row>
    <row r="63" hidden="1" outlineLevel="1" ht="12" customFormat="1" customHeight="1" s="861">
      <c r="A63" s="306" t="inlineStr">
        <is>
          <t>Family</t>
        </is>
      </c>
      <c r="B63" s="1310">
        <f>'Renewal Rates '!B62</f>
        <v/>
      </c>
      <c r="C63" s="1296">
        <f>'Renewal Rates '!C62</f>
        <v/>
      </c>
      <c r="D63" s="1296">
        <f>C63*$B63</f>
        <v/>
      </c>
      <c r="E63" s="1298">
        <f>'Renewal Rates '!H62</f>
        <v/>
      </c>
      <c r="F63" s="1298">
        <f>E63*$B63</f>
        <v/>
      </c>
      <c r="G63" s="497">
        <f>E63/$C63-1</f>
        <v/>
      </c>
      <c r="H63" s="1296" t="n">
        <v>0</v>
      </c>
      <c r="I63" s="1296">
        <f>H63*$B63</f>
        <v/>
      </c>
      <c r="J63" s="500">
        <f>H63/$C63-1</f>
        <v/>
      </c>
      <c r="K63" s="1298" t="n">
        <v>0</v>
      </c>
      <c r="L63" s="1298">
        <f>K63*$B63</f>
        <v/>
      </c>
      <c r="M63" s="497">
        <f>K63/$C63-1</f>
        <v/>
      </c>
    </row>
    <row r="64" collapsed="1" ht="12" customFormat="1" customHeight="1" s="861">
      <c r="A64" s="338">
        <f>'Renewal Rates '!A63</f>
        <v/>
      </c>
      <c r="B64" s="1045" t="n"/>
      <c r="C64" s="1296" t="n"/>
      <c r="D64" s="1296" t="n"/>
      <c r="E64" s="1298" t="n"/>
      <c r="F64" s="1298" t="n"/>
      <c r="G64" s="497" t="n"/>
      <c r="H64" s="1296" t="n"/>
      <c r="I64" s="1296" t="n"/>
      <c r="J64" s="500" t="n"/>
      <c r="K64" s="1298" t="n"/>
      <c r="L64" s="1298" t="n"/>
      <c r="M64" s="497" t="n"/>
    </row>
    <row r="65" ht="12" customFormat="1" customHeight="1" s="861">
      <c r="A65" s="306" t="inlineStr">
        <is>
          <t>Single</t>
        </is>
      </c>
      <c r="B65" s="1310">
        <f>'Renewal Rates '!B64</f>
        <v/>
      </c>
      <c r="C65" s="1296">
        <f>'Renewal Rates '!C64</f>
        <v/>
      </c>
      <c r="D65" s="1296">
        <f>C65*$B65</f>
        <v/>
      </c>
      <c r="E65" s="1298">
        <f>'Renewal Rates '!H64</f>
        <v/>
      </c>
      <c r="F65" s="1298">
        <f>E65*$B65</f>
        <v/>
      </c>
      <c r="G65" s="497">
        <f>E65/$C65-1</f>
        <v/>
      </c>
      <c r="H65" s="1296" t="n">
        <v>0</v>
      </c>
      <c r="I65" s="1296">
        <f>H65*$B65</f>
        <v/>
      </c>
      <c r="J65" s="500">
        <f>H65/$C65-1</f>
        <v/>
      </c>
      <c r="K65" s="1298" t="n">
        <v>0</v>
      </c>
      <c r="L65" s="1298">
        <f>K65*$B65</f>
        <v/>
      </c>
      <c r="M65" s="497">
        <f>K65/$C65-1</f>
        <v/>
      </c>
    </row>
    <row r="66" ht="12" customFormat="1" customHeight="1" s="861">
      <c r="A66" s="306" t="inlineStr">
        <is>
          <t>Family</t>
        </is>
      </c>
      <c r="B66" s="1310">
        <f>'Renewal Rates '!B65</f>
        <v/>
      </c>
      <c r="C66" s="1296">
        <f>'Renewal Rates '!C65</f>
        <v/>
      </c>
      <c r="D66" s="1296">
        <f>C66*$B66</f>
        <v/>
      </c>
      <c r="E66" s="1298">
        <f>'Renewal Rates '!H65</f>
        <v/>
      </c>
      <c r="F66" s="1298">
        <f>E66*$B66</f>
        <v/>
      </c>
      <c r="G66" s="497">
        <f>E66/$C66-1</f>
        <v/>
      </c>
      <c r="H66" s="1296" t="n">
        <v>0</v>
      </c>
      <c r="I66" s="1296">
        <f>H66*$B66</f>
        <v/>
      </c>
      <c r="J66" s="500">
        <f>H66/$C66-1</f>
        <v/>
      </c>
      <c r="K66" s="1298" t="n">
        <v>0</v>
      </c>
      <c r="L66" s="1298">
        <f>K66*$B66</f>
        <v/>
      </c>
      <c r="M66" s="497">
        <f>K66/$C66-1</f>
        <v/>
      </c>
    </row>
    <row r="67" ht="12" customFormat="1" customHeight="1" s="151">
      <c r="A67" s="306" t="inlineStr">
        <is>
          <t>Total Health</t>
        </is>
      </c>
      <c r="B67" s="355" t="n"/>
      <c r="C67" s="1302" t="n"/>
      <c r="D67" s="1302">
        <f>SUM(D53:D66)</f>
        <v/>
      </c>
      <c r="E67" s="1302" t="n"/>
      <c r="F67" s="1302">
        <f>SUM(F53:F66)</f>
        <v/>
      </c>
      <c r="G67" s="498" t="n"/>
      <c r="H67" s="1302" t="n"/>
      <c r="I67" s="1302">
        <f>SUM(I53:I66)</f>
        <v/>
      </c>
      <c r="J67" s="498" t="n"/>
      <c r="K67" s="1302" t="n"/>
      <c r="L67" s="1302">
        <f>SUM(L53:L66)</f>
        <v/>
      </c>
      <c r="M67" s="498" t="n"/>
    </row>
    <row r="68" ht="12" customFormat="1" customHeight="1" s="861">
      <c r="A68" s="306" t="inlineStr">
        <is>
          <t>Drugs</t>
        </is>
      </c>
      <c r="B68" s="1045" t="n"/>
      <c r="C68" s="1296" t="n"/>
      <c r="D68" s="1296" t="n"/>
      <c r="E68" s="1298" t="n"/>
      <c r="F68" s="1298" t="n"/>
      <c r="G68" s="497" t="n"/>
      <c r="H68" s="1296" t="n"/>
      <c r="I68" s="1296" t="n"/>
      <c r="J68" s="500" t="n"/>
      <c r="K68" s="1298" t="n"/>
      <c r="L68" s="1298" t="n"/>
      <c r="M68" s="497" t="n"/>
    </row>
    <row r="69" hidden="1" outlineLevel="1" ht="12" customFormat="1" customHeight="1" s="861">
      <c r="A69" s="338">
        <f>'Renewal Rates '!A68</f>
        <v/>
      </c>
      <c r="B69" s="1045" t="n"/>
      <c r="C69" s="1296" t="n"/>
      <c r="D69" s="1296" t="n"/>
      <c r="E69" s="1298" t="n"/>
      <c r="F69" s="1298" t="n"/>
      <c r="G69" s="497" t="n"/>
      <c r="H69" s="1296" t="n"/>
      <c r="I69" s="1296" t="n"/>
      <c r="J69" s="500" t="n"/>
      <c r="K69" s="1298" t="n"/>
      <c r="L69" s="1298" t="n"/>
      <c r="M69" s="497" t="n"/>
    </row>
    <row r="70" hidden="1" outlineLevel="1" ht="12" customFormat="1" customHeight="1" s="861">
      <c r="A70" s="306" t="inlineStr">
        <is>
          <t>Single</t>
        </is>
      </c>
      <c r="B70" s="1310">
        <f>'Renewal Rates '!B69</f>
        <v/>
      </c>
      <c r="C70" s="1296">
        <f>'Renewal Rates '!C69</f>
        <v/>
      </c>
      <c r="D70" s="1296">
        <f>C70*$B70</f>
        <v/>
      </c>
      <c r="E70" s="1298">
        <f>'Renewal Rates '!H69</f>
        <v/>
      </c>
      <c r="F70" s="1298">
        <f>E70*$B70</f>
        <v/>
      </c>
      <c r="G70" s="497">
        <f>E70/$C70-1</f>
        <v/>
      </c>
      <c r="H70" s="1296" t="n">
        <v>0</v>
      </c>
      <c r="I70" s="1296">
        <f>H70*$B70</f>
        <v/>
      </c>
      <c r="J70" s="500">
        <f>H70/$C70-1</f>
        <v/>
      </c>
      <c r="K70" s="1298" t="n">
        <v>0</v>
      </c>
      <c r="L70" s="1298">
        <f>K70*$B70</f>
        <v/>
      </c>
      <c r="M70" s="497">
        <f>K70/$C70-1</f>
        <v/>
      </c>
    </row>
    <row r="71" hidden="1" outlineLevel="1" ht="12" customFormat="1" customHeight="1" s="861">
      <c r="A71" s="306" t="inlineStr">
        <is>
          <t>Family</t>
        </is>
      </c>
      <c r="B71" s="1310">
        <f>'Renewal Rates '!B70</f>
        <v/>
      </c>
      <c r="C71" s="1296">
        <f>'Renewal Rates '!C70</f>
        <v/>
      </c>
      <c r="D71" s="1296">
        <f>C71*$B71</f>
        <v/>
      </c>
      <c r="E71" s="1298">
        <f>'Renewal Rates '!H70</f>
        <v/>
      </c>
      <c r="F71" s="1298">
        <f>E71*$B71</f>
        <v/>
      </c>
      <c r="G71" s="497">
        <f>E71/$C71-1</f>
        <v/>
      </c>
      <c r="H71" s="1296" t="n">
        <v>0</v>
      </c>
      <c r="I71" s="1296">
        <f>H71*$B71</f>
        <v/>
      </c>
      <c r="J71" s="500">
        <f>H71/$C71-1</f>
        <v/>
      </c>
      <c r="K71" s="1298" t="n">
        <v>0</v>
      </c>
      <c r="L71" s="1298">
        <f>K71*$B71</f>
        <v/>
      </c>
      <c r="M71" s="497">
        <f>K71/$C71-1</f>
        <v/>
      </c>
    </row>
    <row r="72" hidden="1" outlineLevel="1" ht="12" customFormat="1" customHeight="1" s="861">
      <c r="A72" s="338">
        <f>'Renewal Rates '!A71</f>
        <v/>
      </c>
      <c r="B72" s="1045" t="n"/>
      <c r="C72" s="1296" t="n"/>
      <c r="D72" s="1296" t="n"/>
      <c r="E72" s="1298" t="n"/>
      <c r="F72" s="1298" t="n"/>
      <c r="G72" s="497" t="n"/>
      <c r="H72" s="1296" t="n"/>
      <c r="I72" s="1296" t="n"/>
      <c r="J72" s="500" t="n"/>
      <c r="K72" s="1298" t="n"/>
      <c r="L72" s="1298" t="n"/>
      <c r="M72" s="497" t="n"/>
    </row>
    <row r="73" hidden="1" outlineLevel="1" ht="12" customFormat="1" customHeight="1" s="861">
      <c r="A73" s="306" t="inlineStr">
        <is>
          <t>Single</t>
        </is>
      </c>
      <c r="B73" s="1310">
        <f>'Renewal Rates '!B72</f>
        <v/>
      </c>
      <c r="C73" s="1296">
        <f>'Renewal Rates '!C72</f>
        <v/>
      </c>
      <c r="D73" s="1296">
        <f>C73*$B73</f>
        <v/>
      </c>
      <c r="E73" s="1298">
        <f>'Renewal Rates '!H72</f>
        <v/>
      </c>
      <c r="F73" s="1298">
        <f>E73*$B73</f>
        <v/>
      </c>
      <c r="G73" s="497">
        <f>E73/$C73-1</f>
        <v/>
      </c>
      <c r="H73" s="1296" t="n">
        <v>0</v>
      </c>
      <c r="I73" s="1296">
        <f>H73*$B73</f>
        <v/>
      </c>
      <c r="J73" s="500">
        <f>H73/$C73-1</f>
        <v/>
      </c>
      <c r="K73" s="1298" t="n">
        <v>0</v>
      </c>
      <c r="L73" s="1298">
        <f>K73*$B73</f>
        <v/>
      </c>
      <c r="M73" s="497">
        <f>K73/$C73-1</f>
        <v/>
      </c>
    </row>
    <row r="74" hidden="1" outlineLevel="1" ht="12" customFormat="1" customHeight="1" s="861">
      <c r="A74" s="306" t="inlineStr">
        <is>
          <t>Family</t>
        </is>
      </c>
      <c r="B74" s="1310">
        <f>'Renewal Rates '!B73</f>
        <v/>
      </c>
      <c r="C74" s="1296">
        <f>'Renewal Rates '!C73</f>
        <v/>
      </c>
      <c r="D74" s="1296">
        <f>C74*$B74</f>
        <v/>
      </c>
      <c r="E74" s="1298">
        <f>'Renewal Rates '!H73</f>
        <v/>
      </c>
      <c r="F74" s="1298">
        <f>E74*$B74</f>
        <v/>
      </c>
      <c r="G74" s="497">
        <f>E74/$C74-1</f>
        <v/>
      </c>
      <c r="H74" s="1296" t="n">
        <v>0</v>
      </c>
      <c r="I74" s="1296">
        <f>H74*$B74</f>
        <v/>
      </c>
      <c r="J74" s="500">
        <f>H74/$C74-1</f>
        <v/>
      </c>
      <c r="K74" s="1298" t="n">
        <v>0</v>
      </c>
      <c r="L74" s="1298">
        <f>K74*$B74</f>
        <v/>
      </c>
      <c r="M74" s="497">
        <f>K74/$C74-1</f>
        <v/>
      </c>
    </row>
    <row r="75" hidden="1" outlineLevel="1" ht="12" customFormat="1" customHeight="1" s="861">
      <c r="A75" s="338">
        <f>'Renewal Rates '!A74</f>
        <v/>
      </c>
      <c r="B75" s="1045" t="n"/>
      <c r="C75" s="1296" t="n"/>
      <c r="D75" s="1296" t="n"/>
      <c r="E75" s="1298" t="n"/>
      <c r="F75" s="1298" t="n"/>
      <c r="G75" s="497" t="n"/>
      <c r="H75" s="1296" t="n"/>
      <c r="I75" s="1296" t="n"/>
      <c r="J75" s="500" t="n"/>
      <c r="K75" s="1298" t="n"/>
      <c r="L75" s="1298" t="n"/>
      <c r="M75" s="497" t="n"/>
    </row>
    <row r="76" hidden="1" outlineLevel="1" ht="12" customFormat="1" customHeight="1" s="861">
      <c r="A76" s="306" t="inlineStr">
        <is>
          <t>Single</t>
        </is>
      </c>
      <c r="B76" s="1310">
        <f>'Renewal Rates '!B75</f>
        <v/>
      </c>
      <c r="C76" s="1296">
        <f>'Renewal Rates '!C75</f>
        <v/>
      </c>
      <c r="D76" s="1296">
        <f>C76*$B76</f>
        <v/>
      </c>
      <c r="E76" s="1298">
        <f>'Renewal Rates '!H75</f>
        <v/>
      </c>
      <c r="F76" s="1298">
        <f>E76*$B76</f>
        <v/>
      </c>
      <c r="G76" s="497">
        <f>E76/$C76-1</f>
        <v/>
      </c>
      <c r="H76" s="1296" t="n">
        <v>0</v>
      </c>
      <c r="I76" s="1296">
        <f>H76*$B76</f>
        <v/>
      </c>
      <c r="J76" s="500">
        <f>H76/$C76-1</f>
        <v/>
      </c>
      <c r="K76" s="1298" t="n">
        <v>0</v>
      </c>
      <c r="L76" s="1298">
        <f>K76*$B76</f>
        <v/>
      </c>
      <c r="M76" s="497">
        <f>K76/$C76-1</f>
        <v/>
      </c>
    </row>
    <row r="77" hidden="1" outlineLevel="1" ht="12" customFormat="1" customHeight="1" s="861">
      <c r="A77" s="306" t="inlineStr">
        <is>
          <t>Family</t>
        </is>
      </c>
      <c r="B77" s="1310">
        <f>'Renewal Rates '!B76</f>
        <v/>
      </c>
      <c r="C77" s="1296">
        <f>'Renewal Rates '!C76</f>
        <v/>
      </c>
      <c r="D77" s="1296">
        <f>C77*$B77</f>
        <v/>
      </c>
      <c r="E77" s="1298">
        <f>'Renewal Rates '!H76</f>
        <v/>
      </c>
      <c r="F77" s="1298">
        <f>E77*$B77</f>
        <v/>
      </c>
      <c r="G77" s="497">
        <f>E77/$C77-1</f>
        <v/>
      </c>
      <c r="H77" s="1296" t="n">
        <v>0</v>
      </c>
      <c r="I77" s="1296">
        <f>H77*$B77</f>
        <v/>
      </c>
      <c r="J77" s="500">
        <f>H77/$C77-1</f>
        <v/>
      </c>
      <c r="K77" s="1298" t="n">
        <v>0</v>
      </c>
      <c r="L77" s="1298">
        <f>K77*$B77</f>
        <v/>
      </c>
      <c r="M77" s="497">
        <f>K77/$C77-1</f>
        <v/>
      </c>
    </row>
    <row r="78" hidden="1" outlineLevel="1" ht="12" customFormat="1" customHeight="1" s="861">
      <c r="A78" s="338">
        <f>'Renewal Rates '!A77</f>
        <v/>
      </c>
      <c r="B78" s="1045" t="n"/>
      <c r="C78" s="1296" t="n"/>
      <c r="D78" s="1296" t="n"/>
      <c r="E78" s="1298" t="n"/>
      <c r="F78" s="1298" t="n"/>
      <c r="G78" s="497" t="n"/>
      <c r="H78" s="1296" t="n"/>
      <c r="I78" s="1296" t="n"/>
      <c r="J78" s="500" t="n"/>
      <c r="K78" s="1298" t="n"/>
      <c r="L78" s="1298" t="n"/>
      <c r="M78" s="497" t="n"/>
    </row>
    <row r="79" hidden="1" outlineLevel="1" ht="12" customFormat="1" customHeight="1" s="861">
      <c r="A79" s="306" t="inlineStr">
        <is>
          <t>Single</t>
        </is>
      </c>
      <c r="B79" s="1310">
        <f>'Renewal Rates '!B78</f>
        <v/>
      </c>
      <c r="C79" s="1296">
        <f>'Renewal Rates '!C78</f>
        <v/>
      </c>
      <c r="D79" s="1296">
        <f>C79*$B79</f>
        <v/>
      </c>
      <c r="E79" s="1298">
        <f>'Renewal Rates '!H78</f>
        <v/>
      </c>
      <c r="F79" s="1298">
        <f>E79*$B79</f>
        <v/>
      </c>
      <c r="G79" s="497">
        <f>E79/$C79-1</f>
        <v/>
      </c>
      <c r="H79" s="1296" t="n">
        <v>0</v>
      </c>
      <c r="I79" s="1296">
        <f>H79*$B79</f>
        <v/>
      </c>
      <c r="J79" s="500">
        <f>H79/$C79-1</f>
        <v/>
      </c>
      <c r="K79" s="1298" t="n">
        <v>0</v>
      </c>
      <c r="L79" s="1298">
        <f>K79*$B79</f>
        <v/>
      </c>
      <c r="M79" s="497">
        <f>K79/$C79-1</f>
        <v/>
      </c>
    </row>
    <row r="80" hidden="1" outlineLevel="1" ht="12" customFormat="1" customHeight="1" s="861">
      <c r="A80" s="306" t="inlineStr">
        <is>
          <t>Family</t>
        </is>
      </c>
      <c r="B80" s="1310">
        <f>'Renewal Rates '!B79</f>
        <v/>
      </c>
      <c r="C80" s="1296">
        <f>'Renewal Rates '!C79</f>
        <v/>
      </c>
      <c r="D80" s="1296">
        <f>C80*$B80</f>
        <v/>
      </c>
      <c r="E80" s="1298">
        <f>'Renewal Rates '!H79</f>
        <v/>
      </c>
      <c r="F80" s="1298">
        <f>E80*$B80</f>
        <v/>
      </c>
      <c r="G80" s="497">
        <f>E80/$C80-1</f>
        <v/>
      </c>
      <c r="H80" s="1296" t="n">
        <v>0</v>
      </c>
      <c r="I80" s="1296">
        <f>H80*$B80</f>
        <v/>
      </c>
      <c r="J80" s="500">
        <f>H80/$C80-1</f>
        <v/>
      </c>
      <c r="K80" s="1298" t="n">
        <v>0</v>
      </c>
      <c r="L80" s="1298">
        <f>K80*$B80</f>
        <v/>
      </c>
      <c r="M80" s="497">
        <f>K80/$C80-1</f>
        <v/>
      </c>
    </row>
    <row r="81" collapsed="1" ht="12" customFormat="1" customHeight="1" s="861">
      <c r="A81" s="338">
        <f>'Renewal Rates '!A80</f>
        <v/>
      </c>
      <c r="B81" s="1045" t="n"/>
      <c r="C81" s="1296" t="n"/>
      <c r="D81" s="1296" t="n"/>
      <c r="E81" s="1298" t="n"/>
      <c r="F81" s="1298" t="n"/>
      <c r="G81" s="497" t="n"/>
      <c r="H81" s="1296" t="n"/>
      <c r="I81" s="1296" t="n"/>
      <c r="J81" s="500" t="n"/>
      <c r="K81" s="1298" t="n"/>
      <c r="L81" s="1298" t="n"/>
      <c r="M81" s="497" t="n"/>
    </row>
    <row r="82" ht="12" customFormat="1" customHeight="1" s="861">
      <c r="A82" s="306" t="inlineStr">
        <is>
          <t>Single</t>
        </is>
      </c>
      <c r="B82" s="1310">
        <f>'Renewal Rates '!B81</f>
        <v/>
      </c>
      <c r="C82" s="1296">
        <f>'Renewal Rates '!C81</f>
        <v/>
      </c>
      <c r="D82" s="1296">
        <f>C82*$B82</f>
        <v/>
      </c>
      <c r="E82" s="1298">
        <f>'Renewal Rates '!H81</f>
        <v/>
      </c>
      <c r="F82" s="1298">
        <f>E82*$B82</f>
        <v/>
      </c>
      <c r="G82" s="497">
        <f>E82/$C82-1</f>
        <v/>
      </c>
      <c r="H82" s="1296" t="n">
        <v>0</v>
      </c>
      <c r="I82" s="1296">
        <f>H82*$B82</f>
        <v/>
      </c>
      <c r="J82" s="500">
        <f>H82/$C82-1</f>
        <v/>
      </c>
      <c r="K82" s="1298" t="n">
        <v>0</v>
      </c>
      <c r="L82" s="1298">
        <f>K82*$B82</f>
        <v/>
      </c>
      <c r="M82" s="497">
        <f>K82/$C82-1</f>
        <v/>
      </c>
    </row>
    <row r="83" ht="12" customFormat="1" customHeight="1" s="861">
      <c r="A83" s="306" t="inlineStr">
        <is>
          <t>Family</t>
        </is>
      </c>
      <c r="B83" s="1310">
        <f>'Renewal Rates '!B82</f>
        <v/>
      </c>
      <c r="C83" s="1296">
        <f>'Renewal Rates '!C82</f>
        <v/>
      </c>
      <c r="D83" s="1296">
        <f>C83*$B83</f>
        <v/>
      </c>
      <c r="E83" s="1298">
        <f>'Renewal Rates '!H82</f>
        <v/>
      </c>
      <c r="F83" s="1298">
        <f>E83*$B83</f>
        <v/>
      </c>
      <c r="G83" s="497">
        <f>E83/$C83-1</f>
        <v/>
      </c>
      <c r="H83" s="1296" t="n">
        <v>0</v>
      </c>
      <c r="I83" s="1296">
        <f>H83*$B83</f>
        <v/>
      </c>
      <c r="J83" s="500">
        <f>H83/$C83-1</f>
        <v/>
      </c>
      <c r="K83" s="1298" t="n">
        <v>0</v>
      </c>
      <c r="L83" s="1298">
        <f>K83*$B83</f>
        <v/>
      </c>
      <c r="M83" s="497">
        <f>K83/$C83-1</f>
        <v/>
      </c>
    </row>
    <row r="84" ht="12" customFormat="1" customHeight="1" s="151">
      <c r="A84" s="306" t="inlineStr">
        <is>
          <t>Total Drugs</t>
        </is>
      </c>
      <c r="B84" s="355" t="n"/>
      <c r="C84" s="1302" t="n"/>
      <c r="D84" s="1302">
        <f>SUM(D70:D83)</f>
        <v/>
      </c>
      <c r="E84" s="1302" t="n"/>
      <c r="F84" s="1302">
        <f>SUM(F70:F83)</f>
        <v/>
      </c>
      <c r="G84" s="498" t="n"/>
      <c r="H84" s="1302" t="n"/>
      <c r="I84" s="1302">
        <f>SUM(I70:I83)</f>
        <v/>
      </c>
      <c r="J84" s="498" t="n"/>
      <c r="K84" s="1302" t="n"/>
      <c r="L84" s="1302">
        <f>SUM(L70:L83)</f>
        <v/>
      </c>
      <c r="M84" s="498" t="n"/>
    </row>
    <row r="85" ht="12" customFormat="1" customHeight="1" s="861">
      <c r="A85" s="306" t="inlineStr">
        <is>
          <t>Vision Care</t>
        </is>
      </c>
      <c r="B85" s="1045" t="n"/>
      <c r="C85" s="1296" t="n"/>
      <c r="D85" s="1296" t="n"/>
      <c r="E85" s="1298" t="n"/>
      <c r="F85" s="1298" t="n"/>
      <c r="G85" s="497" t="n"/>
      <c r="H85" s="1296" t="n"/>
      <c r="I85" s="1296" t="n"/>
      <c r="J85" s="500" t="n"/>
      <c r="K85" s="1298" t="n"/>
      <c r="L85" s="1298" t="n"/>
      <c r="M85" s="497" t="n"/>
    </row>
    <row r="86" hidden="1" outlineLevel="1" ht="12" customFormat="1" customHeight="1" s="861" thickBot="1">
      <c r="A86" s="338">
        <f>'Renewal Rates '!A85</f>
        <v/>
      </c>
      <c r="B86" s="1045" t="n"/>
      <c r="C86" s="1296" t="n"/>
      <c r="D86" s="1296" t="n"/>
      <c r="E86" s="1298" t="n"/>
      <c r="F86" s="1298" t="n"/>
      <c r="G86" s="497" t="n"/>
      <c r="H86" s="1296" t="n"/>
      <c r="I86" s="1296" t="n"/>
      <c r="J86" s="500" t="n"/>
      <c r="K86" s="1298" t="n"/>
      <c r="L86" s="1298" t="n"/>
      <c r="M86" s="497" t="n"/>
    </row>
    <row r="87" hidden="1" outlineLevel="1" ht="12" customFormat="1" customHeight="1" s="861" thickBot="1">
      <c r="A87" s="306" t="inlineStr">
        <is>
          <t>Single</t>
        </is>
      </c>
      <c r="B87" s="1310">
        <f>'Renewal Rates '!B86</f>
        <v/>
      </c>
      <c r="C87" s="1296">
        <f>'Renewal Rates '!C86</f>
        <v/>
      </c>
      <c r="D87" s="1296">
        <f>C87*$B87</f>
        <v/>
      </c>
      <c r="E87" s="1298">
        <f>'Renewal Rates '!H86</f>
        <v/>
      </c>
      <c r="F87" s="1298">
        <f>E87*$B87</f>
        <v/>
      </c>
      <c r="G87" s="497">
        <f>E87/$C87-1</f>
        <v/>
      </c>
      <c r="H87" s="1296" t="n">
        <v>0</v>
      </c>
      <c r="I87" s="1296">
        <f>H87*$B87</f>
        <v/>
      </c>
      <c r="J87" s="500">
        <f>H87/$C87-1</f>
        <v/>
      </c>
      <c r="K87" s="1298" t="n">
        <v>0</v>
      </c>
      <c r="L87" s="1298">
        <f>K87*$B87</f>
        <v/>
      </c>
      <c r="M87" s="497">
        <f>K87/$C87-1</f>
        <v/>
      </c>
    </row>
    <row r="88" hidden="1" outlineLevel="1" ht="12" customFormat="1" customHeight="1" s="861" thickBot="1">
      <c r="A88" s="306" t="inlineStr">
        <is>
          <t>Family</t>
        </is>
      </c>
      <c r="B88" s="1310">
        <f>'Renewal Rates '!B87</f>
        <v/>
      </c>
      <c r="C88" s="1296">
        <f>'Renewal Rates '!C87</f>
        <v/>
      </c>
      <c r="D88" s="1296">
        <f>C88*$B88</f>
        <v/>
      </c>
      <c r="E88" s="1298">
        <f>'Renewal Rates '!H87</f>
        <v/>
      </c>
      <c r="F88" s="1298">
        <f>E88*$B88</f>
        <v/>
      </c>
      <c r="G88" s="497">
        <f>E88/$C88-1</f>
        <v/>
      </c>
      <c r="H88" s="1296" t="n">
        <v>0</v>
      </c>
      <c r="I88" s="1296">
        <f>H88*$B88</f>
        <v/>
      </c>
      <c r="J88" s="500">
        <f>H88/$C88-1</f>
        <v/>
      </c>
      <c r="K88" s="1298" t="n">
        <v>0</v>
      </c>
      <c r="L88" s="1298">
        <f>K88*$B88</f>
        <v/>
      </c>
      <c r="M88" s="497">
        <f>K88/$C88-1</f>
        <v/>
      </c>
    </row>
    <row r="89" hidden="1" outlineLevel="1" ht="12" customFormat="1" customHeight="1" s="861" thickBot="1">
      <c r="A89" s="338">
        <f>'Renewal Rates '!A88</f>
        <v/>
      </c>
      <c r="B89" s="365" t="n"/>
      <c r="C89" s="1296" t="n"/>
      <c r="D89" s="1296" t="n"/>
      <c r="E89" s="1298" t="n"/>
      <c r="F89" s="1298" t="n"/>
      <c r="G89" s="497" t="n"/>
      <c r="H89" s="1296" t="n"/>
      <c r="I89" s="1296" t="n"/>
      <c r="J89" s="500" t="n"/>
      <c r="K89" s="1298" t="n"/>
      <c r="L89" s="1298" t="n"/>
      <c r="M89" s="497" t="n"/>
    </row>
    <row r="90" hidden="1" outlineLevel="1" ht="12" customFormat="1" customHeight="1" s="861" thickBot="1">
      <c r="A90" s="306" t="inlineStr">
        <is>
          <t>Single</t>
        </is>
      </c>
      <c r="B90" s="1310">
        <f>'Renewal Rates '!B89</f>
        <v/>
      </c>
      <c r="C90" s="1296">
        <f>'Renewal Rates '!C89</f>
        <v/>
      </c>
      <c r="D90" s="1296">
        <f>C90*$B90</f>
        <v/>
      </c>
      <c r="E90" s="1298">
        <f>'Renewal Rates '!H89</f>
        <v/>
      </c>
      <c r="F90" s="1298">
        <f>E90*$B90</f>
        <v/>
      </c>
      <c r="G90" s="497">
        <f>E90/$C90-1</f>
        <v/>
      </c>
      <c r="H90" s="1296" t="n">
        <v>0</v>
      </c>
      <c r="I90" s="1296">
        <f>H90*$B90</f>
        <v/>
      </c>
      <c r="J90" s="500">
        <f>H90/$C90-1</f>
        <v/>
      </c>
      <c r="K90" s="1298" t="n">
        <v>0</v>
      </c>
      <c r="L90" s="1298">
        <f>K90*$B90</f>
        <v/>
      </c>
      <c r="M90" s="497">
        <f>K90/$C90-1</f>
        <v/>
      </c>
    </row>
    <row r="91" hidden="1" outlineLevel="1" ht="12" customFormat="1" customHeight="1" s="861" thickBot="1">
      <c r="A91" s="306" t="inlineStr">
        <is>
          <t>Family</t>
        </is>
      </c>
      <c r="B91" s="1310">
        <f>'Renewal Rates '!B90</f>
        <v/>
      </c>
      <c r="C91" s="1296">
        <f>'Renewal Rates '!C90</f>
        <v/>
      </c>
      <c r="D91" s="1296">
        <f>C91*$B91</f>
        <v/>
      </c>
      <c r="E91" s="1298">
        <f>'Renewal Rates '!H90</f>
        <v/>
      </c>
      <c r="F91" s="1298">
        <f>E91*$B91</f>
        <v/>
      </c>
      <c r="G91" s="497">
        <f>E91/$C91-1</f>
        <v/>
      </c>
      <c r="H91" s="1296" t="n">
        <v>0</v>
      </c>
      <c r="I91" s="1296">
        <f>H91*$B91</f>
        <v/>
      </c>
      <c r="J91" s="500">
        <f>H91/$C91-1</f>
        <v/>
      </c>
      <c r="K91" s="1298" t="n">
        <v>0</v>
      </c>
      <c r="L91" s="1298">
        <f>K91*$B91</f>
        <v/>
      </c>
      <c r="M91" s="497">
        <f>K91/$C91-1</f>
        <v/>
      </c>
    </row>
    <row r="92" hidden="1" outlineLevel="1" ht="12" customFormat="1" customHeight="1" s="861" thickBot="1">
      <c r="A92" s="338">
        <f>'Renewal Rates '!A91</f>
        <v/>
      </c>
      <c r="B92" s="365" t="n"/>
      <c r="C92" s="1296" t="n"/>
      <c r="D92" s="1296" t="n"/>
      <c r="E92" s="1298" t="n"/>
      <c r="F92" s="1298" t="n"/>
      <c r="G92" s="497" t="n"/>
      <c r="H92" s="1296" t="n"/>
      <c r="I92" s="1296" t="n"/>
      <c r="J92" s="500" t="n"/>
      <c r="K92" s="1298" t="n"/>
      <c r="L92" s="1298" t="n"/>
      <c r="M92" s="497" t="n"/>
    </row>
    <row r="93" hidden="1" outlineLevel="1" ht="12" customFormat="1" customHeight="1" s="861" thickBot="1">
      <c r="A93" s="306" t="inlineStr">
        <is>
          <t>Single</t>
        </is>
      </c>
      <c r="B93" s="1310">
        <f>'Renewal Rates '!B92</f>
        <v/>
      </c>
      <c r="C93" s="1296">
        <f>'Renewal Rates '!C92</f>
        <v/>
      </c>
      <c r="D93" s="1296">
        <f>C93*$B93</f>
        <v/>
      </c>
      <c r="E93" s="1298">
        <f>'Renewal Rates '!H92</f>
        <v/>
      </c>
      <c r="F93" s="1298">
        <f>E93*$B93</f>
        <v/>
      </c>
      <c r="G93" s="497">
        <f>E93/$C93-1</f>
        <v/>
      </c>
      <c r="H93" s="1296" t="n">
        <v>0</v>
      </c>
      <c r="I93" s="1296">
        <f>H93*$B93</f>
        <v/>
      </c>
      <c r="J93" s="500">
        <f>H93/$C93-1</f>
        <v/>
      </c>
      <c r="K93" s="1298" t="n">
        <v>0</v>
      </c>
      <c r="L93" s="1298">
        <f>K93*$B93</f>
        <v/>
      </c>
      <c r="M93" s="497">
        <f>K93/$C93-1</f>
        <v/>
      </c>
    </row>
    <row r="94" hidden="1" outlineLevel="1" ht="12" customFormat="1" customHeight="1" s="861" thickBot="1">
      <c r="A94" s="306" t="inlineStr">
        <is>
          <t>Family</t>
        </is>
      </c>
      <c r="B94" s="1310">
        <f>'Renewal Rates '!B93</f>
        <v/>
      </c>
      <c r="C94" s="1296">
        <f>'Renewal Rates '!C93</f>
        <v/>
      </c>
      <c r="D94" s="1296">
        <f>C94*$B94</f>
        <v/>
      </c>
      <c r="E94" s="1298">
        <f>'Renewal Rates '!H93</f>
        <v/>
      </c>
      <c r="F94" s="1298">
        <f>E94*$B94</f>
        <v/>
      </c>
      <c r="G94" s="497">
        <f>E94/$C94-1</f>
        <v/>
      </c>
      <c r="H94" s="1296" t="n">
        <v>0</v>
      </c>
      <c r="I94" s="1296">
        <f>H94*$B94</f>
        <v/>
      </c>
      <c r="J94" s="500">
        <f>H94/$C94-1</f>
        <v/>
      </c>
      <c r="K94" s="1298" t="n">
        <v>0</v>
      </c>
      <c r="L94" s="1298">
        <f>K94*$B94</f>
        <v/>
      </c>
      <c r="M94" s="497">
        <f>K94/$C94-1</f>
        <v/>
      </c>
    </row>
    <row r="95" hidden="1" outlineLevel="1" ht="12" customFormat="1" customHeight="1" s="861" thickBot="1">
      <c r="A95" s="338">
        <f>'Renewal Rates '!A94</f>
        <v/>
      </c>
      <c r="B95" s="365" t="n"/>
      <c r="C95" s="1296" t="n"/>
      <c r="D95" s="1296" t="n"/>
      <c r="E95" s="1298" t="n"/>
      <c r="F95" s="1298" t="n"/>
      <c r="G95" s="497" t="n"/>
      <c r="H95" s="1296" t="n"/>
      <c r="I95" s="1296" t="n"/>
      <c r="J95" s="500" t="n"/>
      <c r="K95" s="1298" t="n"/>
      <c r="L95" s="1298" t="n"/>
      <c r="M95" s="497" t="n"/>
    </row>
    <row r="96" hidden="1" outlineLevel="1" ht="12" customFormat="1" customHeight="1" s="861" thickBot="1">
      <c r="A96" s="306" t="inlineStr">
        <is>
          <t>Single</t>
        </is>
      </c>
      <c r="B96" s="1310">
        <f>'Renewal Rates '!B95</f>
        <v/>
      </c>
      <c r="C96" s="1296">
        <f>'Renewal Rates '!C95</f>
        <v/>
      </c>
      <c r="D96" s="1296">
        <f>C96*$B96</f>
        <v/>
      </c>
      <c r="E96" s="1298">
        <f>'Renewal Rates '!H95</f>
        <v/>
      </c>
      <c r="F96" s="1298">
        <f>E96*$B96</f>
        <v/>
      </c>
      <c r="G96" s="497">
        <f>E96/$C96-1</f>
        <v/>
      </c>
      <c r="H96" s="1296" t="n">
        <v>0</v>
      </c>
      <c r="I96" s="1296">
        <f>H96*$B96</f>
        <v/>
      </c>
      <c r="J96" s="500">
        <f>H96/$C96-1</f>
        <v/>
      </c>
      <c r="K96" s="1298" t="n">
        <v>0</v>
      </c>
      <c r="L96" s="1298">
        <f>K96*$B96</f>
        <v/>
      </c>
      <c r="M96" s="497">
        <f>K96/$C96-1</f>
        <v/>
      </c>
    </row>
    <row r="97" hidden="1" outlineLevel="1" ht="12" customFormat="1" customHeight="1" s="861" thickBot="1">
      <c r="A97" s="306" t="inlineStr">
        <is>
          <t>Family</t>
        </is>
      </c>
      <c r="B97" s="1310">
        <f>'Renewal Rates '!B96</f>
        <v/>
      </c>
      <c r="C97" s="1296">
        <f>'Renewal Rates '!C96</f>
        <v/>
      </c>
      <c r="D97" s="1296">
        <f>C97*$B97</f>
        <v/>
      </c>
      <c r="E97" s="1298">
        <f>'Renewal Rates '!H96</f>
        <v/>
      </c>
      <c r="F97" s="1298">
        <f>E97*$B97</f>
        <v/>
      </c>
      <c r="G97" s="497">
        <f>E97/$C97-1</f>
        <v/>
      </c>
      <c r="H97" s="1296" t="n">
        <v>0</v>
      </c>
      <c r="I97" s="1296">
        <f>H97*$B97</f>
        <v/>
      </c>
      <c r="J97" s="500">
        <f>H97/$C97-1</f>
        <v/>
      </c>
      <c r="K97" s="1298" t="n">
        <v>0</v>
      </c>
      <c r="L97" s="1298">
        <f>K97*$B97</f>
        <v/>
      </c>
      <c r="M97" s="497">
        <f>K97/$C97-1</f>
        <v/>
      </c>
    </row>
    <row r="98" collapsed="1" ht="12" customFormat="1" customHeight="1" s="861">
      <c r="A98" s="338">
        <f>'Renewal Rates '!A97</f>
        <v/>
      </c>
      <c r="B98" s="365" t="n"/>
      <c r="C98" s="1296" t="n"/>
      <c r="D98" s="1296" t="n"/>
      <c r="E98" s="1298" t="n"/>
      <c r="F98" s="1298" t="n"/>
      <c r="G98" s="497" t="n"/>
      <c r="H98" s="1296" t="n"/>
      <c r="I98" s="1296" t="n"/>
      <c r="J98" s="500" t="n"/>
      <c r="K98" s="1298" t="n"/>
      <c r="L98" s="1298" t="n"/>
      <c r="M98" s="497" t="n"/>
    </row>
    <row r="99" ht="12" customFormat="1" customHeight="1" s="861">
      <c r="A99" s="306" t="inlineStr">
        <is>
          <t>Single</t>
        </is>
      </c>
      <c r="B99" s="1310">
        <f>'Renewal Rates '!B98</f>
        <v/>
      </c>
      <c r="C99" s="1296">
        <f>'Renewal Rates '!C98</f>
        <v/>
      </c>
      <c r="D99" s="1296">
        <f>C99*$B99</f>
        <v/>
      </c>
      <c r="E99" s="1298">
        <f>'Renewal Rates '!H98</f>
        <v/>
      </c>
      <c r="F99" s="1298">
        <f>E99*$B99</f>
        <v/>
      </c>
      <c r="G99" s="497">
        <f>E99/$C99-1</f>
        <v/>
      </c>
      <c r="H99" s="1296" t="n">
        <v>0</v>
      </c>
      <c r="I99" s="1296">
        <f>H99*$B99</f>
        <v/>
      </c>
      <c r="J99" s="500">
        <f>H99/$C99-1</f>
        <v/>
      </c>
      <c r="K99" s="1298" t="n">
        <v>0</v>
      </c>
      <c r="L99" s="1298">
        <f>K99*$B99</f>
        <v/>
      </c>
      <c r="M99" s="497">
        <f>K99/$C99-1</f>
        <v/>
      </c>
    </row>
    <row r="100" ht="12" customFormat="1" customHeight="1" s="861">
      <c r="A100" s="306" t="inlineStr">
        <is>
          <t>Family</t>
        </is>
      </c>
      <c r="B100" s="1310">
        <f>'Renewal Rates '!B99</f>
        <v/>
      </c>
      <c r="C100" s="1296">
        <f>'Renewal Rates '!C99</f>
        <v/>
      </c>
      <c r="D100" s="1296">
        <f>C100*$B100</f>
        <v/>
      </c>
      <c r="E100" s="1298">
        <f>'Renewal Rates '!H99</f>
        <v/>
      </c>
      <c r="F100" s="1298">
        <f>E100*$B100</f>
        <v/>
      </c>
      <c r="G100" s="497">
        <f>E100/$C100-1</f>
        <v/>
      </c>
      <c r="H100" s="1296" t="n">
        <v>0</v>
      </c>
      <c r="I100" s="1296">
        <f>H100*$B100</f>
        <v/>
      </c>
      <c r="J100" s="500">
        <f>H100/$C100-1</f>
        <v/>
      </c>
      <c r="K100" s="1298" t="n">
        <v>0</v>
      </c>
      <c r="L100" s="1298">
        <f>K100*$B100</f>
        <v/>
      </c>
      <c r="M100" s="497">
        <f>K100/$C100-1</f>
        <v/>
      </c>
    </row>
    <row r="101" ht="12" customFormat="1" customHeight="1" s="151">
      <c r="A101" s="306" t="inlineStr">
        <is>
          <t>Total Vision</t>
        </is>
      </c>
      <c r="B101" s="355" t="n"/>
      <c r="C101" s="1302" t="n"/>
      <c r="D101" s="1302">
        <f>SUM(D87:D100)</f>
        <v/>
      </c>
      <c r="E101" s="1302" t="n"/>
      <c r="F101" s="1302">
        <f>SUM(F87:F100)</f>
        <v/>
      </c>
      <c r="G101" s="498" t="n"/>
      <c r="H101" s="1302" t="n"/>
      <c r="I101" s="1302">
        <f>SUM(I87:I100)</f>
        <v/>
      </c>
      <c r="J101" s="498" t="n"/>
      <c r="K101" s="1302" t="n"/>
      <c r="L101" s="1302">
        <f>SUM(L87:L100)</f>
        <v/>
      </c>
      <c r="M101" s="498" t="n"/>
    </row>
    <row r="102" ht="12" customFormat="1" customHeight="1" s="861">
      <c r="A102" s="306" t="inlineStr">
        <is>
          <t>Travel</t>
        </is>
      </c>
      <c r="B102" s="1045" t="n"/>
      <c r="C102" s="1296" t="n"/>
      <c r="D102" s="1296" t="n"/>
      <c r="E102" s="1298" t="n"/>
      <c r="F102" s="1298" t="n"/>
      <c r="G102" s="497" t="n"/>
      <c r="H102" s="1296" t="n"/>
      <c r="I102" s="1296" t="n"/>
      <c r="J102" s="500" t="n"/>
      <c r="K102" s="1298" t="n"/>
      <c r="L102" s="1298" t="n"/>
      <c r="M102" s="497" t="n"/>
    </row>
    <row r="103" hidden="1" outlineLevel="1" ht="12" customFormat="1" customHeight="1" s="861">
      <c r="A103" s="338">
        <f>'Renewal Rates '!A102</f>
        <v/>
      </c>
      <c r="B103" s="1045" t="n"/>
      <c r="C103" s="1296" t="n"/>
      <c r="D103" s="1296" t="n"/>
      <c r="E103" s="1298" t="n"/>
      <c r="F103" s="1298" t="n"/>
      <c r="G103" s="497" t="n"/>
      <c r="H103" s="1296" t="n"/>
      <c r="I103" s="1296" t="n"/>
      <c r="J103" s="500" t="n"/>
      <c r="K103" s="1298" t="n"/>
      <c r="L103" s="1298" t="n"/>
      <c r="M103" s="497" t="n"/>
    </row>
    <row r="104" hidden="1" outlineLevel="1" ht="12" customFormat="1" customHeight="1" s="861">
      <c r="A104" s="306" t="inlineStr">
        <is>
          <t>Single</t>
        </is>
      </c>
      <c r="B104" s="1310">
        <f>'Renewal Rates '!B103</f>
        <v/>
      </c>
      <c r="C104" s="1296">
        <f>'Renewal Rates '!C103</f>
        <v/>
      </c>
      <c r="D104" s="1296">
        <f>C104*$B104</f>
        <v/>
      </c>
      <c r="E104" s="1298">
        <f>'Renewal Rates '!H103</f>
        <v/>
      </c>
      <c r="F104" s="1298">
        <f>E104*$B104</f>
        <v/>
      </c>
      <c r="G104" s="497">
        <f>E104/$C104-1</f>
        <v/>
      </c>
      <c r="H104" s="1296" t="n">
        <v>0</v>
      </c>
      <c r="I104" s="1296">
        <f>H104*$B104</f>
        <v/>
      </c>
      <c r="J104" s="500">
        <f>H104/$C104-1</f>
        <v/>
      </c>
      <c r="K104" s="1298" t="n">
        <v>0</v>
      </c>
      <c r="L104" s="1298">
        <f>K104*$B104</f>
        <v/>
      </c>
      <c r="M104" s="497">
        <f>K104/$C104-1</f>
        <v/>
      </c>
    </row>
    <row r="105" hidden="1" outlineLevel="1" ht="12" customFormat="1" customHeight="1" s="861">
      <c r="A105" s="306" t="inlineStr">
        <is>
          <t>Family</t>
        </is>
      </c>
      <c r="B105" s="1310">
        <f>'Renewal Rates '!B104</f>
        <v/>
      </c>
      <c r="C105" s="1296">
        <f>'Renewal Rates '!C104</f>
        <v/>
      </c>
      <c r="D105" s="1296">
        <f>C105*$B105</f>
        <v/>
      </c>
      <c r="E105" s="1298">
        <f>'Renewal Rates '!H104</f>
        <v/>
      </c>
      <c r="F105" s="1298">
        <f>E105*$B105</f>
        <v/>
      </c>
      <c r="G105" s="497">
        <f>E105/$C105-1</f>
        <v/>
      </c>
      <c r="H105" s="1296" t="n">
        <v>0</v>
      </c>
      <c r="I105" s="1296">
        <f>H105*$B105</f>
        <v/>
      </c>
      <c r="J105" s="500">
        <f>H105/$C105-1</f>
        <v/>
      </c>
      <c r="K105" s="1298" t="n">
        <v>0</v>
      </c>
      <c r="L105" s="1298">
        <f>K105*$B105</f>
        <v/>
      </c>
      <c r="M105" s="497">
        <f>K105/$C105-1</f>
        <v/>
      </c>
    </row>
    <row r="106" hidden="1" outlineLevel="1" ht="12" customFormat="1" customHeight="1" s="861">
      <c r="A106" s="338">
        <f>'Renewal Rates '!A105</f>
        <v/>
      </c>
      <c r="B106" s="365" t="n"/>
      <c r="C106" s="1296" t="n"/>
      <c r="D106" s="1296" t="n"/>
      <c r="E106" s="1298" t="n"/>
      <c r="F106" s="1298" t="n"/>
      <c r="G106" s="497" t="n"/>
      <c r="H106" s="1296" t="n"/>
      <c r="I106" s="1296" t="n"/>
      <c r="J106" s="500" t="n"/>
      <c r="K106" s="1298" t="n"/>
      <c r="L106" s="1298" t="n"/>
      <c r="M106" s="497" t="n"/>
    </row>
    <row r="107" hidden="1" outlineLevel="1" ht="12" customFormat="1" customHeight="1" s="861">
      <c r="A107" s="306" t="inlineStr">
        <is>
          <t>Single</t>
        </is>
      </c>
      <c r="B107" s="1310">
        <f>'Renewal Rates '!B106</f>
        <v/>
      </c>
      <c r="C107" s="1296">
        <f>'Renewal Rates '!C106</f>
        <v/>
      </c>
      <c r="D107" s="1296">
        <f>C107*$B107</f>
        <v/>
      </c>
      <c r="E107" s="1298">
        <f>'Renewal Rates '!H106</f>
        <v/>
      </c>
      <c r="F107" s="1298">
        <f>E107*$B107</f>
        <v/>
      </c>
      <c r="G107" s="497">
        <f>E107/$C107-1</f>
        <v/>
      </c>
      <c r="H107" s="1296" t="n">
        <v>0</v>
      </c>
      <c r="I107" s="1296">
        <f>H107*$B107</f>
        <v/>
      </c>
      <c r="J107" s="500">
        <f>H107/$C107-1</f>
        <v/>
      </c>
      <c r="K107" s="1298" t="n">
        <v>0</v>
      </c>
      <c r="L107" s="1298">
        <f>K107*$B107</f>
        <v/>
      </c>
      <c r="M107" s="497">
        <f>K107/$C107-1</f>
        <v/>
      </c>
    </row>
    <row r="108" hidden="1" outlineLevel="1" ht="12" customFormat="1" customHeight="1" s="861">
      <c r="A108" s="306" t="inlineStr">
        <is>
          <t>Family</t>
        </is>
      </c>
      <c r="B108" s="1310">
        <f>'Renewal Rates '!B107</f>
        <v/>
      </c>
      <c r="C108" s="1296">
        <f>'Renewal Rates '!C107</f>
        <v/>
      </c>
      <c r="D108" s="1296">
        <f>C108*$B108</f>
        <v/>
      </c>
      <c r="E108" s="1298">
        <f>'Renewal Rates '!H107</f>
        <v/>
      </c>
      <c r="F108" s="1298">
        <f>E108*$B108</f>
        <v/>
      </c>
      <c r="G108" s="497">
        <f>E108/$C108-1</f>
        <v/>
      </c>
      <c r="H108" s="1296" t="n">
        <v>0</v>
      </c>
      <c r="I108" s="1296">
        <f>H108*$B108</f>
        <v/>
      </c>
      <c r="J108" s="500">
        <f>H108/$C108-1</f>
        <v/>
      </c>
      <c r="K108" s="1298" t="n">
        <v>0</v>
      </c>
      <c r="L108" s="1298">
        <f>K108*$B108</f>
        <v/>
      </c>
      <c r="M108" s="497">
        <f>K108/$C108-1</f>
        <v/>
      </c>
    </row>
    <row r="109" hidden="1" outlineLevel="1" ht="12" customFormat="1" customHeight="1" s="861">
      <c r="A109" s="338">
        <f>'Renewal Rates '!A108</f>
        <v/>
      </c>
      <c r="B109" s="365" t="n"/>
      <c r="C109" s="1296" t="n"/>
      <c r="D109" s="1296" t="n"/>
      <c r="E109" s="1298" t="n"/>
      <c r="F109" s="1298" t="n"/>
      <c r="G109" s="497" t="n"/>
      <c r="H109" s="1296" t="n"/>
      <c r="I109" s="1296" t="n"/>
      <c r="J109" s="500" t="n"/>
      <c r="K109" s="1298" t="n"/>
      <c r="L109" s="1298" t="n"/>
      <c r="M109" s="497" t="n"/>
    </row>
    <row r="110" hidden="1" outlineLevel="1" ht="12" customFormat="1" customHeight="1" s="861">
      <c r="A110" s="306" t="inlineStr">
        <is>
          <t>Single</t>
        </is>
      </c>
      <c r="B110" s="1310">
        <f>'Renewal Rates '!B109</f>
        <v/>
      </c>
      <c r="C110" s="1296">
        <f>'Renewal Rates '!C109</f>
        <v/>
      </c>
      <c r="D110" s="1296">
        <f>C110*$B110</f>
        <v/>
      </c>
      <c r="E110" s="1298">
        <f>'Renewal Rates '!H109</f>
        <v/>
      </c>
      <c r="F110" s="1298">
        <f>E110*$B110</f>
        <v/>
      </c>
      <c r="G110" s="497">
        <f>E110/$C110-1</f>
        <v/>
      </c>
      <c r="H110" s="1296" t="n">
        <v>0</v>
      </c>
      <c r="I110" s="1296">
        <f>H110*$B110</f>
        <v/>
      </c>
      <c r="J110" s="500">
        <f>H110/$C110-1</f>
        <v/>
      </c>
      <c r="K110" s="1298" t="n">
        <v>0</v>
      </c>
      <c r="L110" s="1298">
        <f>K110*$B110</f>
        <v/>
      </c>
      <c r="M110" s="497">
        <f>K110/$C110-1</f>
        <v/>
      </c>
    </row>
    <row r="111" hidden="1" outlineLevel="1" ht="12" customFormat="1" customHeight="1" s="861">
      <c r="A111" s="306" t="inlineStr">
        <is>
          <t>Family</t>
        </is>
      </c>
      <c r="B111" s="1310">
        <f>'Renewal Rates '!B110</f>
        <v/>
      </c>
      <c r="C111" s="1296">
        <f>'Renewal Rates '!C110</f>
        <v/>
      </c>
      <c r="D111" s="1296">
        <f>C111*$B111</f>
        <v/>
      </c>
      <c r="E111" s="1298">
        <f>'Renewal Rates '!H110</f>
        <v/>
      </c>
      <c r="F111" s="1298">
        <f>E111*$B111</f>
        <v/>
      </c>
      <c r="G111" s="497">
        <f>E111/$C111-1</f>
        <v/>
      </c>
      <c r="H111" s="1296" t="n">
        <v>0</v>
      </c>
      <c r="I111" s="1296">
        <f>H111*$B111</f>
        <v/>
      </c>
      <c r="J111" s="500">
        <f>H111/$C111-1</f>
        <v/>
      </c>
      <c r="K111" s="1298" t="n">
        <v>0</v>
      </c>
      <c r="L111" s="1298">
        <f>K111*$B111</f>
        <v/>
      </c>
      <c r="M111" s="497">
        <f>K111/$C111-1</f>
        <v/>
      </c>
    </row>
    <row r="112" hidden="1" outlineLevel="1" ht="12" customFormat="1" customHeight="1" s="861">
      <c r="A112" s="338">
        <f>'Renewal Rates '!A111</f>
        <v/>
      </c>
      <c r="B112" s="365" t="n"/>
      <c r="C112" s="1296" t="n"/>
      <c r="D112" s="1296" t="n"/>
      <c r="E112" s="1298" t="n"/>
      <c r="F112" s="1298" t="n"/>
      <c r="G112" s="497" t="n"/>
      <c r="H112" s="1296" t="n"/>
      <c r="I112" s="1296" t="n"/>
      <c r="J112" s="500" t="n"/>
      <c r="K112" s="1298" t="n"/>
      <c r="L112" s="1298" t="n"/>
      <c r="M112" s="497" t="n"/>
    </row>
    <row r="113" hidden="1" outlineLevel="1" ht="12" customFormat="1" customHeight="1" s="861">
      <c r="A113" s="306" t="inlineStr">
        <is>
          <t>Single</t>
        </is>
      </c>
      <c r="B113" s="1310">
        <f>'Renewal Rates '!B112</f>
        <v/>
      </c>
      <c r="C113" s="1296">
        <f>'Renewal Rates '!C112</f>
        <v/>
      </c>
      <c r="D113" s="1296">
        <f>C113*$B113</f>
        <v/>
      </c>
      <c r="E113" s="1298">
        <f>'Renewal Rates '!H112</f>
        <v/>
      </c>
      <c r="F113" s="1298">
        <f>E113*$B113</f>
        <v/>
      </c>
      <c r="G113" s="497">
        <f>E113/$C113-1</f>
        <v/>
      </c>
      <c r="H113" s="1296" t="n">
        <v>0</v>
      </c>
      <c r="I113" s="1296">
        <f>H113*$B113</f>
        <v/>
      </c>
      <c r="J113" s="500">
        <f>H113/$C113-1</f>
        <v/>
      </c>
      <c r="K113" s="1298" t="n">
        <v>0</v>
      </c>
      <c r="L113" s="1298">
        <f>K113*$B113</f>
        <v/>
      </c>
      <c r="M113" s="497">
        <f>K113/$C113-1</f>
        <v/>
      </c>
    </row>
    <row r="114" hidden="1" outlineLevel="1" ht="12" customFormat="1" customHeight="1" s="861">
      <c r="A114" s="306" t="inlineStr">
        <is>
          <t>Family</t>
        </is>
      </c>
      <c r="B114" s="1310">
        <f>'Renewal Rates '!B113</f>
        <v/>
      </c>
      <c r="C114" s="1296">
        <f>'Renewal Rates '!C113</f>
        <v/>
      </c>
      <c r="D114" s="1296">
        <f>C114*$B114</f>
        <v/>
      </c>
      <c r="E114" s="1298">
        <f>'Renewal Rates '!H113</f>
        <v/>
      </c>
      <c r="F114" s="1298">
        <f>E114*$B114</f>
        <v/>
      </c>
      <c r="G114" s="497">
        <f>E114/$C114-1</f>
        <v/>
      </c>
      <c r="H114" s="1296" t="n">
        <v>0</v>
      </c>
      <c r="I114" s="1296">
        <f>H114*$B114</f>
        <v/>
      </c>
      <c r="J114" s="500">
        <f>H114/$C114-1</f>
        <v/>
      </c>
      <c r="K114" s="1298" t="n">
        <v>0</v>
      </c>
      <c r="L114" s="1298">
        <f>K114*$B114</f>
        <v/>
      </c>
      <c r="M114" s="497">
        <f>K114/$C114-1</f>
        <v/>
      </c>
    </row>
    <row r="115" collapsed="1" ht="12" customFormat="1" customHeight="1" s="861">
      <c r="A115" s="338">
        <f>'Renewal Rates '!A114</f>
        <v/>
      </c>
      <c r="B115" s="365" t="n"/>
      <c r="C115" s="1296" t="n"/>
      <c r="D115" s="1296" t="n"/>
      <c r="E115" s="1298" t="n"/>
      <c r="F115" s="1298" t="n"/>
      <c r="G115" s="497" t="n"/>
      <c r="H115" s="1296" t="n"/>
      <c r="I115" s="1296" t="n"/>
      <c r="J115" s="500" t="n"/>
      <c r="K115" s="1298" t="n"/>
      <c r="L115" s="1298" t="n"/>
      <c r="M115" s="497" t="n"/>
    </row>
    <row r="116" ht="12" customFormat="1" customHeight="1" s="861">
      <c r="A116" s="306" t="inlineStr">
        <is>
          <t>Single</t>
        </is>
      </c>
      <c r="B116" s="1310">
        <f>'Renewal Rates '!B115</f>
        <v/>
      </c>
      <c r="C116" s="1296">
        <f>'Renewal Rates '!C115</f>
        <v/>
      </c>
      <c r="D116" s="1296">
        <f>C116*$B116</f>
        <v/>
      </c>
      <c r="E116" s="1298">
        <f>'Renewal Rates '!H115</f>
        <v/>
      </c>
      <c r="F116" s="1298">
        <f>E116*$B116</f>
        <v/>
      </c>
      <c r="G116" s="497">
        <f>E116/$C116-1</f>
        <v/>
      </c>
      <c r="H116" s="1296" t="n">
        <v>0</v>
      </c>
      <c r="I116" s="1296">
        <f>H116*$B116</f>
        <v/>
      </c>
      <c r="J116" s="500">
        <f>H116/$C116-1</f>
        <v/>
      </c>
      <c r="K116" s="1298" t="n">
        <v>0</v>
      </c>
      <c r="L116" s="1298">
        <f>K116*$B116</f>
        <v/>
      </c>
      <c r="M116" s="497">
        <f>K116/$C116-1</f>
        <v/>
      </c>
    </row>
    <row r="117" ht="12" customFormat="1" customHeight="1" s="861">
      <c r="A117" s="306" t="inlineStr">
        <is>
          <t>Family</t>
        </is>
      </c>
      <c r="B117" s="1310">
        <f>'Renewal Rates '!B116</f>
        <v/>
      </c>
      <c r="C117" s="1296">
        <f>'Renewal Rates '!C116</f>
        <v/>
      </c>
      <c r="D117" s="1296">
        <f>C117*$B117</f>
        <v/>
      </c>
      <c r="E117" s="1298">
        <f>'Renewal Rates '!H116</f>
        <v/>
      </c>
      <c r="F117" s="1298">
        <f>E117*$B117</f>
        <v/>
      </c>
      <c r="G117" s="497">
        <f>E117/$C117-1</f>
        <v/>
      </c>
      <c r="H117" s="1296" t="n">
        <v>0</v>
      </c>
      <c r="I117" s="1296">
        <f>H117*$B117</f>
        <v/>
      </c>
      <c r="J117" s="500">
        <f>H117/$C117-1</f>
        <v/>
      </c>
      <c r="K117" s="1298" t="n">
        <v>0</v>
      </c>
      <c r="L117" s="1298">
        <f>K117*$B117</f>
        <v/>
      </c>
      <c r="M117" s="497">
        <f>K117/$C117-1</f>
        <v/>
      </c>
    </row>
    <row r="118" ht="12" customFormat="1" customHeight="1" s="151">
      <c r="A118" s="306" t="inlineStr">
        <is>
          <t>Total Travel</t>
        </is>
      </c>
      <c r="B118" s="355" t="n"/>
      <c r="C118" s="1302" t="n"/>
      <c r="D118" s="1302">
        <f>SUM(D104:D117)</f>
        <v/>
      </c>
      <c r="E118" s="1302" t="n"/>
      <c r="F118" s="1302">
        <f>SUM(F104:F117)</f>
        <v/>
      </c>
      <c r="G118" s="498" t="n"/>
      <c r="H118" s="1302" t="n"/>
      <c r="I118" s="1302">
        <f>SUM(I104:I117)</f>
        <v/>
      </c>
      <c r="J118" s="498" t="n"/>
      <c r="K118" s="1302" t="n"/>
      <c r="L118" s="1302">
        <f>SUM(L104:L117)</f>
        <v/>
      </c>
      <c r="M118" s="498" t="n"/>
    </row>
    <row r="119" ht="12" customFormat="1" customHeight="1" s="861">
      <c r="A119" s="306" t="inlineStr">
        <is>
          <t>Dental Care</t>
        </is>
      </c>
      <c r="B119" s="1045" t="n"/>
      <c r="C119" s="1296" t="n"/>
      <c r="D119" s="1296" t="n"/>
      <c r="E119" s="1298" t="n"/>
      <c r="F119" s="1298" t="n"/>
      <c r="G119" s="497" t="n"/>
      <c r="H119" s="1296" t="n"/>
      <c r="I119" s="1296" t="n"/>
      <c r="J119" s="500" t="n"/>
      <c r="K119" s="1298" t="n"/>
      <c r="L119" s="1298" t="n"/>
      <c r="M119" s="497" t="n"/>
    </row>
    <row r="120" hidden="1" outlineLevel="1" ht="12" customFormat="1" customHeight="1" s="861">
      <c r="A120" s="338">
        <f>'Renewal Rates '!A119</f>
        <v/>
      </c>
      <c r="B120" s="1045" t="n"/>
      <c r="C120" s="1296" t="n"/>
      <c r="D120" s="1296" t="n"/>
      <c r="E120" s="1298" t="n"/>
      <c r="F120" s="1298" t="n"/>
      <c r="G120" s="497" t="n"/>
      <c r="H120" s="1296" t="n"/>
      <c r="I120" s="1296" t="n"/>
      <c r="J120" s="500" t="n"/>
      <c r="K120" s="1298" t="n"/>
      <c r="L120" s="1298" t="n"/>
      <c r="M120" s="497" t="n"/>
    </row>
    <row r="121" hidden="1" outlineLevel="1" ht="12" customFormat="1" customHeight="1" s="861">
      <c r="A121" s="306" t="inlineStr">
        <is>
          <t>Single</t>
        </is>
      </c>
      <c r="B121" s="1310">
        <f>'Renewal Rates '!B120</f>
        <v/>
      </c>
      <c r="C121" s="1296">
        <f>'Renewal Rates '!C120</f>
        <v/>
      </c>
      <c r="D121" s="1296">
        <f>C121*$B121</f>
        <v/>
      </c>
      <c r="E121" s="1298">
        <f>'Renewal Rates '!H120</f>
        <v/>
      </c>
      <c r="F121" s="1298">
        <f>E121*$B121</f>
        <v/>
      </c>
      <c r="G121" s="497">
        <f>E121/$C121-1</f>
        <v/>
      </c>
      <c r="H121" s="1296" t="n">
        <v>0</v>
      </c>
      <c r="I121" s="1296">
        <f>H121*$B121</f>
        <v/>
      </c>
      <c r="J121" s="500">
        <f>H121/$C121-1</f>
        <v/>
      </c>
      <c r="K121" s="1298" t="n">
        <v>0</v>
      </c>
      <c r="L121" s="1298">
        <f>K121*$B121</f>
        <v/>
      </c>
      <c r="M121" s="497">
        <f>K121/$C121-1</f>
        <v/>
      </c>
    </row>
    <row r="122" hidden="1" outlineLevel="1" ht="12" customFormat="1" customHeight="1" s="861">
      <c r="A122" s="306" t="inlineStr">
        <is>
          <t>Family</t>
        </is>
      </c>
      <c r="B122" s="1310">
        <f>'Renewal Rates '!B121</f>
        <v/>
      </c>
      <c r="C122" s="1296">
        <f>'Renewal Rates '!C121</f>
        <v/>
      </c>
      <c r="D122" s="1296">
        <f>C122*$B122</f>
        <v/>
      </c>
      <c r="E122" s="1298">
        <f>'Renewal Rates '!H121</f>
        <v/>
      </c>
      <c r="F122" s="1298">
        <f>E122*$B122</f>
        <v/>
      </c>
      <c r="G122" s="497">
        <f>E122/$C122-1</f>
        <v/>
      </c>
      <c r="H122" s="1296" t="n">
        <v>0</v>
      </c>
      <c r="I122" s="1296">
        <f>H122*$B122</f>
        <v/>
      </c>
      <c r="J122" s="500">
        <f>H122/$C122-1</f>
        <v/>
      </c>
      <c r="K122" s="1298" t="n">
        <v>0</v>
      </c>
      <c r="L122" s="1298">
        <f>K122*$B122</f>
        <v/>
      </c>
      <c r="M122" s="497">
        <f>K122/$C122-1</f>
        <v/>
      </c>
    </row>
    <row r="123" hidden="1" outlineLevel="1" ht="12" customFormat="1" customHeight="1" s="861">
      <c r="A123" s="338">
        <f>'Renewal Rates '!A122</f>
        <v/>
      </c>
      <c r="B123" s="1045" t="n"/>
      <c r="C123" s="1296" t="n"/>
      <c r="D123" s="1296" t="n"/>
      <c r="E123" s="1298" t="n"/>
      <c r="F123" s="1298" t="n"/>
      <c r="G123" s="497" t="n"/>
      <c r="H123" s="1296" t="n"/>
      <c r="I123" s="1296" t="n"/>
      <c r="J123" s="500" t="n"/>
      <c r="K123" s="1298" t="n"/>
      <c r="L123" s="1298" t="n"/>
      <c r="M123" s="497" t="n"/>
    </row>
    <row r="124" hidden="1" outlineLevel="1" ht="12" customFormat="1" customHeight="1" s="861">
      <c r="A124" s="306" t="inlineStr">
        <is>
          <t>Single</t>
        </is>
      </c>
      <c r="B124" s="1310">
        <f>'Renewal Rates '!B123</f>
        <v/>
      </c>
      <c r="C124" s="1296">
        <f>'Renewal Rates '!C123</f>
        <v/>
      </c>
      <c r="D124" s="1296">
        <f>C124*$B124</f>
        <v/>
      </c>
      <c r="E124" s="1298">
        <f>'Renewal Rates '!H123</f>
        <v/>
      </c>
      <c r="F124" s="1298">
        <f>E124*$B124</f>
        <v/>
      </c>
      <c r="G124" s="497">
        <f>E124/$C124-1</f>
        <v/>
      </c>
      <c r="H124" s="1296" t="n">
        <v>0</v>
      </c>
      <c r="I124" s="1296">
        <f>H124*$B124</f>
        <v/>
      </c>
      <c r="J124" s="500">
        <f>H124/$C124-1</f>
        <v/>
      </c>
      <c r="K124" s="1298" t="n">
        <v>0</v>
      </c>
      <c r="L124" s="1298">
        <f>K124*$B124</f>
        <v/>
      </c>
      <c r="M124" s="497">
        <f>K124/$C124-1</f>
        <v/>
      </c>
    </row>
    <row r="125" hidden="1" outlineLevel="1" ht="12" customFormat="1" customHeight="1" s="861">
      <c r="A125" s="306" t="inlineStr">
        <is>
          <t>Family</t>
        </is>
      </c>
      <c r="B125" s="1310">
        <f>'Renewal Rates '!B124</f>
        <v/>
      </c>
      <c r="C125" s="1296">
        <f>'Renewal Rates '!C124</f>
        <v/>
      </c>
      <c r="D125" s="1296">
        <f>C125*$B125</f>
        <v/>
      </c>
      <c r="E125" s="1298">
        <f>'Renewal Rates '!H124</f>
        <v/>
      </c>
      <c r="F125" s="1298">
        <f>E125*$B125</f>
        <v/>
      </c>
      <c r="G125" s="497">
        <f>E125/$C125-1</f>
        <v/>
      </c>
      <c r="H125" s="1296" t="n">
        <v>0</v>
      </c>
      <c r="I125" s="1296">
        <f>H125*$B125</f>
        <v/>
      </c>
      <c r="J125" s="500">
        <f>H125/$C125-1</f>
        <v/>
      </c>
      <c r="K125" s="1298" t="n">
        <v>0</v>
      </c>
      <c r="L125" s="1298">
        <f>K125*$B125</f>
        <v/>
      </c>
      <c r="M125" s="497">
        <f>K125/$C125-1</f>
        <v/>
      </c>
    </row>
    <row r="126" hidden="1" outlineLevel="1" ht="12" customFormat="1" customHeight="1" s="861">
      <c r="A126" s="338">
        <f>'Renewal Rates '!A125</f>
        <v/>
      </c>
      <c r="B126" s="1045" t="n"/>
      <c r="C126" s="1296" t="n"/>
      <c r="D126" s="1296" t="n"/>
      <c r="E126" s="1298" t="n"/>
      <c r="F126" s="1298" t="n"/>
      <c r="G126" s="497" t="n"/>
      <c r="H126" s="1296" t="n"/>
      <c r="I126" s="1296" t="n"/>
      <c r="J126" s="500" t="n"/>
      <c r="K126" s="1298" t="n"/>
      <c r="L126" s="1298" t="n"/>
      <c r="M126" s="497" t="n"/>
    </row>
    <row r="127" hidden="1" outlineLevel="1" ht="12" customFormat="1" customHeight="1" s="861">
      <c r="A127" s="306" t="inlineStr">
        <is>
          <t>Single</t>
        </is>
      </c>
      <c r="B127" s="1310">
        <f>'Renewal Rates '!B126</f>
        <v/>
      </c>
      <c r="C127" s="1296">
        <f>'Renewal Rates '!C126</f>
        <v/>
      </c>
      <c r="D127" s="1296">
        <f>C127*$B127</f>
        <v/>
      </c>
      <c r="E127" s="1298">
        <f>'Renewal Rates '!H126</f>
        <v/>
      </c>
      <c r="F127" s="1298">
        <f>E127*$B127</f>
        <v/>
      </c>
      <c r="G127" s="497">
        <f>E127/$C127-1</f>
        <v/>
      </c>
      <c r="H127" s="1296" t="n">
        <v>0</v>
      </c>
      <c r="I127" s="1296">
        <f>H127*$B127</f>
        <v/>
      </c>
      <c r="J127" s="500">
        <f>H127/$C127-1</f>
        <v/>
      </c>
      <c r="K127" s="1298" t="n">
        <v>0</v>
      </c>
      <c r="L127" s="1298">
        <f>K127*$B127</f>
        <v/>
      </c>
      <c r="M127" s="497">
        <f>K127/$C127-1</f>
        <v/>
      </c>
    </row>
    <row r="128" hidden="1" outlineLevel="1" ht="12" customFormat="1" customHeight="1" s="861">
      <c r="A128" s="306" t="inlineStr">
        <is>
          <t>Family</t>
        </is>
      </c>
      <c r="B128" s="1310">
        <f>'Renewal Rates '!B127</f>
        <v/>
      </c>
      <c r="C128" s="1296">
        <f>'Renewal Rates '!C127</f>
        <v/>
      </c>
      <c r="D128" s="1296">
        <f>C128*$B128</f>
        <v/>
      </c>
      <c r="E128" s="1298">
        <f>'Renewal Rates '!H127</f>
        <v/>
      </c>
      <c r="F128" s="1298">
        <f>E128*$B128</f>
        <v/>
      </c>
      <c r="G128" s="497">
        <f>E128/$C128-1</f>
        <v/>
      </c>
      <c r="H128" s="1296" t="n">
        <v>0</v>
      </c>
      <c r="I128" s="1296">
        <f>H128*$B128</f>
        <v/>
      </c>
      <c r="J128" s="500">
        <f>H128/$C128-1</f>
        <v/>
      </c>
      <c r="K128" s="1298" t="n">
        <v>0</v>
      </c>
      <c r="L128" s="1298">
        <f>K128*$B128</f>
        <v/>
      </c>
      <c r="M128" s="497">
        <f>K128/$C128-1</f>
        <v/>
      </c>
    </row>
    <row r="129" hidden="1" outlineLevel="1" ht="12" customFormat="1" customHeight="1" s="861">
      <c r="A129" s="338">
        <f>'Renewal Rates '!A128</f>
        <v/>
      </c>
      <c r="B129" s="1045" t="n"/>
      <c r="C129" s="1296" t="n"/>
      <c r="D129" s="1296" t="n"/>
      <c r="E129" s="1298" t="n"/>
      <c r="F129" s="1298" t="n"/>
      <c r="G129" s="497" t="n"/>
      <c r="H129" s="1296" t="n"/>
      <c r="I129" s="1296" t="n"/>
      <c r="J129" s="500" t="n"/>
      <c r="K129" s="1298" t="n"/>
      <c r="L129" s="1298" t="n"/>
      <c r="M129" s="497" t="n"/>
    </row>
    <row r="130" hidden="1" outlineLevel="1" ht="12" customFormat="1" customHeight="1" s="861">
      <c r="A130" s="306" t="inlineStr">
        <is>
          <t>Single</t>
        </is>
      </c>
      <c r="B130" s="1310">
        <f>'Renewal Rates '!B129</f>
        <v/>
      </c>
      <c r="C130" s="1296">
        <f>'Renewal Rates '!C129</f>
        <v/>
      </c>
      <c r="D130" s="1296">
        <f>C130*$B130</f>
        <v/>
      </c>
      <c r="E130" s="1298">
        <f>'Renewal Rates '!H129</f>
        <v/>
      </c>
      <c r="F130" s="1298">
        <f>E130*$B130</f>
        <v/>
      </c>
      <c r="G130" s="497">
        <f>E130/$C130-1</f>
        <v/>
      </c>
      <c r="H130" s="1296" t="n">
        <v>0</v>
      </c>
      <c r="I130" s="1296">
        <f>H130*$B130</f>
        <v/>
      </c>
      <c r="J130" s="500">
        <f>H130/$C130-1</f>
        <v/>
      </c>
      <c r="K130" s="1298" t="n">
        <v>0</v>
      </c>
      <c r="L130" s="1298">
        <f>K130*$B130</f>
        <v/>
      </c>
      <c r="M130" s="497">
        <f>K130/$C130-1</f>
        <v/>
      </c>
    </row>
    <row r="131" hidden="1" outlineLevel="1" ht="12" customFormat="1" customHeight="1" s="861">
      <c r="A131" s="306" t="inlineStr">
        <is>
          <t>Family</t>
        </is>
      </c>
      <c r="B131" s="1310">
        <f>'Renewal Rates '!B130</f>
        <v/>
      </c>
      <c r="C131" s="1296">
        <f>'Renewal Rates '!C130</f>
        <v/>
      </c>
      <c r="D131" s="1296">
        <f>C131*$B131</f>
        <v/>
      </c>
      <c r="E131" s="1298">
        <f>'Renewal Rates '!H130</f>
        <v/>
      </c>
      <c r="F131" s="1298">
        <f>E131*$B131</f>
        <v/>
      </c>
      <c r="G131" s="497">
        <f>E131/$C131-1</f>
        <v/>
      </c>
      <c r="H131" s="1296" t="n">
        <v>0</v>
      </c>
      <c r="I131" s="1296">
        <f>H131*$B131</f>
        <v/>
      </c>
      <c r="J131" s="500">
        <f>H131/$C131-1</f>
        <v/>
      </c>
      <c r="K131" s="1298" t="n">
        <v>0</v>
      </c>
      <c r="L131" s="1298">
        <f>K131*$B131</f>
        <v/>
      </c>
      <c r="M131" s="497">
        <f>K131/$C131-1</f>
        <v/>
      </c>
    </row>
    <row r="132" collapsed="1" ht="12" customFormat="1" customHeight="1" s="861">
      <c r="A132" s="338">
        <f>'Renewal Rates '!A131</f>
        <v/>
      </c>
      <c r="B132" s="1045" t="n"/>
      <c r="C132" s="1296" t="n"/>
      <c r="D132" s="1296" t="n"/>
      <c r="E132" s="1298" t="n"/>
      <c r="F132" s="1298" t="n"/>
      <c r="G132" s="497" t="n"/>
      <c r="H132" s="1296" t="n"/>
      <c r="I132" s="1296" t="n"/>
      <c r="J132" s="500" t="n"/>
      <c r="K132" s="1298" t="n"/>
      <c r="L132" s="1298" t="n"/>
      <c r="M132" s="497" t="n"/>
    </row>
    <row r="133" ht="12" customFormat="1" customHeight="1" s="861">
      <c r="A133" s="306" t="inlineStr">
        <is>
          <t>Single</t>
        </is>
      </c>
      <c r="B133" s="1310">
        <f>'Renewal Rates '!B132</f>
        <v/>
      </c>
      <c r="C133" s="1296">
        <f>'Renewal Rates '!C132</f>
        <v/>
      </c>
      <c r="D133" s="1296">
        <f>C133*$B133</f>
        <v/>
      </c>
      <c r="E133" s="1298">
        <f>'Renewal Rates '!H132</f>
        <v/>
      </c>
      <c r="F133" s="1298">
        <f>E133*$B133</f>
        <v/>
      </c>
      <c r="G133" s="497">
        <f>E133/$C133-1</f>
        <v/>
      </c>
      <c r="H133" s="1296" t="n">
        <v>0</v>
      </c>
      <c r="I133" s="1296">
        <f>H133*$B133</f>
        <v/>
      </c>
      <c r="J133" s="500">
        <f>H133/$C133-1</f>
        <v/>
      </c>
      <c r="K133" s="1298" t="n">
        <v>0</v>
      </c>
      <c r="L133" s="1298">
        <f>K133*$B133</f>
        <v/>
      </c>
      <c r="M133" s="497">
        <f>K133/$C133-1</f>
        <v/>
      </c>
    </row>
    <row r="134" ht="12" customFormat="1" customHeight="1" s="861">
      <c r="A134" s="306" t="inlineStr">
        <is>
          <t>Family</t>
        </is>
      </c>
      <c r="B134" s="1310">
        <f>'Renewal Rates '!B133</f>
        <v/>
      </c>
      <c r="C134" s="1296">
        <f>'Renewal Rates '!C133</f>
        <v/>
      </c>
      <c r="D134" s="1296">
        <f>C134*$B134</f>
        <v/>
      </c>
      <c r="E134" s="1298">
        <f>'Renewal Rates '!H133</f>
        <v/>
      </c>
      <c r="F134" s="1298">
        <f>E134*$B134</f>
        <v/>
      </c>
      <c r="G134" s="497">
        <f>E134/$C134-1</f>
        <v/>
      </c>
      <c r="H134" s="1296" t="n">
        <v>0</v>
      </c>
      <c r="I134" s="1296">
        <f>H134*$B134</f>
        <v/>
      </c>
      <c r="J134" s="500">
        <f>H134/$C134-1</f>
        <v/>
      </c>
      <c r="K134" s="1298" t="n">
        <v>0</v>
      </c>
      <c r="L134" s="1298">
        <f>K134*$B134</f>
        <v/>
      </c>
      <c r="M134" s="497">
        <f>K134/$C134-1</f>
        <v/>
      </c>
    </row>
    <row r="135" ht="12" customFormat="1" customHeight="1" s="151">
      <c r="A135" s="306" t="inlineStr">
        <is>
          <t>Total Dental</t>
        </is>
      </c>
      <c r="B135" s="355" t="n"/>
      <c r="C135" s="1320" t="n"/>
      <c r="D135" s="1320">
        <f>SUM(D121:D134)</f>
        <v/>
      </c>
      <c r="E135" s="1302" t="n"/>
      <c r="F135" s="1302">
        <f>SUM(F121:F134)</f>
        <v/>
      </c>
      <c r="G135" s="498" t="n"/>
      <c r="H135" s="1302" t="n"/>
      <c r="I135" s="1302">
        <f>SUM(I121:I134)</f>
        <v/>
      </c>
      <c r="J135" s="498" t="n"/>
      <c r="K135" s="1302" t="n"/>
      <c r="L135" s="1302">
        <f>SUM(L121:L134)</f>
        <v/>
      </c>
      <c r="M135" s="498" t="n"/>
    </row>
    <row r="136" ht="12" customFormat="1" customHeight="1" s="861">
      <c r="A136" s="306" t="inlineStr">
        <is>
          <t>GMA/ Best Doctors</t>
        </is>
      </c>
      <c r="B136" s="1045" t="n"/>
      <c r="C136" s="1296" t="n"/>
      <c r="D136" s="1296" t="n"/>
      <c r="E136" s="1298" t="n"/>
      <c r="F136" s="1298" t="n"/>
      <c r="G136" s="497" t="n"/>
      <c r="H136" s="1296" t="n"/>
      <c r="I136" s="1296" t="n"/>
      <c r="J136" s="500" t="n"/>
      <c r="K136" s="1298" t="n"/>
      <c r="L136" s="1298" t="n"/>
      <c r="M136" s="497" t="n"/>
    </row>
    <row r="137" hidden="1" outlineLevel="1" ht="12" customFormat="1" customHeight="1" s="861">
      <c r="A137" s="338">
        <f>'Renewal Rates '!A136</f>
        <v/>
      </c>
      <c r="B137" s="1045" t="n"/>
      <c r="C137" s="1296" t="n"/>
      <c r="D137" s="1296" t="n"/>
      <c r="E137" s="1298" t="n"/>
      <c r="F137" s="1298" t="n"/>
      <c r="G137" s="497" t="n"/>
      <c r="H137" s="1296" t="n"/>
      <c r="I137" s="1296" t="n"/>
      <c r="J137" s="500" t="n"/>
      <c r="K137" s="1298" t="n"/>
      <c r="L137" s="1298" t="n"/>
      <c r="M137" s="497" t="n"/>
    </row>
    <row r="138" hidden="1" outlineLevel="1" ht="12" customFormat="1" customHeight="1" s="861">
      <c r="A138" s="306" t="inlineStr">
        <is>
          <t>Single</t>
        </is>
      </c>
      <c r="B138" s="1310">
        <f>'Renewal Rates '!B137</f>
        <v/>
      </c>
      <c r="C138" s="1296">
        <f>'Renewal Rates '!C137</f>
        <v/>
      </c>
      <c r="D138" s="1296">
        <f>C138*$B138</f>
        <v/>
      </c>
      <c r="E138" s="1298">
        <f>'Renewal Rates '!H137</f>
        <v/>
      </c>
      <c r="F138" s="1298">
        <f>E138*$B138</f>
        <v/>
      </c>
      <c r="G138" s="497">
        <f>E138/$C138-1</f>
        <v/>
      </c>
      <c r="H138" s="1296" t="n">
        <v>0</v>
      </c>
      <c r="I138" s="1296">
        <f>H138*$B138</f>
        <v/>
      </c>
      <c r="J138" s="500">
        <f>H138/$C138-1</f>
        <v/>
      </c>
      <c r="K138" s="1298" t="n">
        <v>0</v>
      </c>
      <c r="L138" s="1298">
        <f>K138*$B138</f>
        <v/>
      </c>
      <c r="M138" s="497">
        <f>K138/$C138-1</f>
        <v/>
      </c>
    </row>
    <row r="139" hidden="1" outlineLevel="1" ht="12" customFormat="1" customHeight="1" s="861">
      <c r="A139" s="306" t="inlineStr">
        <is>
          <t>Family</t>
        </is>
      </c>
      <c r="B139" s="1310">
        <f>'Renewal Rates '!B138</f>
        <v/>
      </c>
      <c r="C139" s="1296">
        <f>'Renewal Rates '!C138</f>
        <v/>
      </c>
      <c r="D139" s="1296">
        <f>C139*$B139</f>
        <v/>
      </c>
      <c r="E139" s="1298">
        <f>'Renewal Rates '!H138</f>
        <v/>
      </c>
      <c r="F139" s="1298">
        <f>E139*$B139</f>
        <v/>
      </c>
      <c r="G139" s="497">
        <f>E139/$C139-1</f>
        <v/>
      </c>
      <c r="H139" s="1296" t="n">
        <v>0</v>
      </c>
      <c r="I139" s="1296">
        <f>H139*$B139</f>
        <v/>
      </c>
      <c r="J139" s="500">
        <f>H139/$C139-1</f>
        <v/>
      </c>
      <c r="K139" s="1298" t="n">
        <v>0</v>
      </c>
      <c r="L139" s="1298">
        <f>K139*$B139</f>
        <v/>
      </c>
      <c r="M139" s="497">
        <f>K139/$C139-1</f>
        <v/>
      </c>
    </row>
    <row r="140" hidden="1" outlineLevel="1" ht="12" customFormat="1" customHeight="1" s="861">
      <c r="A140" s="338">
        <f>'Renewal Rates '!A139</f>
        <v/>
      </c>
      <c r="B140" s="1045" t="n"/>
      <c r="C140" s="1296" t="n"/>
      <c r="D140" s="1296" t="n"/>
      <c r="E140" s="1298" t="n"/>
      <c r="F140" s="1298" t="n"/>
      <c r="G140" s="497" t="n"/>
      <c r="H140" s="1296" t="n"/>
      <c r="I140" s="1296" t="n"/>
      <c r="J140" s="500" t="n"/>
      <c r="K140" s="1298" t="n"/>
      <c r="L140" s="1298" t="n"/>
      <c r="M140" s="497" t="n"/>
    </row>
    <row r="141" hidden="1" outlineLevel="1" ht="12" customFormat="1" customHeight="1" s="861">
      <c r="A141" s="306" t="inlineStr">
        <is>
          <t>Single</t>
        </is>
      </c>
      <c r="B141" s="1310">
        <f>'Renewal Rates '!B140</f>
        <v/>
      </c>
      <c r="C141" s="1296">
        <f>'Renewal Rates '!C140</f>
        <v/>
      </c>
      <c r="D141" s="1296">
        <f>C141*$B141</f>
        <v/>
      </c>
      <c r="E141" s="1298">
        <f>'Renewal Rates '!H140</f>
        <v/>
      </c>
      <c r="F141" s="1298">
        <f>E141*$B141</f>
        <v/>
      </c>
      <c r="G141" s="497">
        <f>E141/$C141-1</f>
        <v/>
      </c>
      <c r="H141" s="1296" t="n">
        <v>0</v>
      </c>
      <c r="I141" s="1296">
        <f>H141*$B141</f>
        <v/>
      </c>
      <c r="J141" s="500">
        <f>H141/$C141-1</f>
        <v/>
      </c>
      <c r="K141" s="1298" t="n">
        <v>0</v>
      </c>
      <c r="L141" s="1298">
        <f>K141*$B141</f>
        <v/>
      </c>
      <c r="M141" s="497">
        <f>K141/$C141-1</f>
        <v/>
      </c>
    </row>
    <row r="142" hidden="1" outlineLevel="1" ht="12" customFormat="1" customHeight="1" s="861">
      <c r="A142" s="306" t="inlineStr">
        <is>
          <t>Family</t>
        </is>
      </c>
      <c r="B142" s="1310">
        <f>'Renewal Rates '!B141</f>
        <v/>
      </c>
      <c r="C142" s="1296">
        <f>'Renewal Rates '!C141</f>
        <v/>
      </c>
      <c r="D142" s="1296">
        <f>C142*$B142</f>
        <v/>
      </c>
      <c r="E142" s="1298">
        <f>'Renewal Rates '!H141</f>
        <v/>
      </c>
      <c r="F142" s="1298">
        <f>E142*$B142</f>
        <v/>
      </c>
      <c r="G142" s="497">
        <f>E142/$C142-1</f>
        <v/>
      </c>
      <c r="H142" s="1296" t="n">
        <v>0</v>
      </c>
      <c r="I142" s="1296">
        <f>H142*$B142</f>
        <v/>
      </c>
      <c r="J142" s="500">
        <f>H142/$C142-1</f>
        <v/>
      </c>
      <c r="K142" s="1298" t="n">
        <v>0</v>
      </c>
      <c r="L142" s="1298">
        <f>K142*$B142</f>
        <v/>
      </c>
      <c r="M142" s="497">
        <f>K142/$C142-1</f>
        <v/>
      </c>
    </row>
    <row r="143" hidden="1" outlineLevel="1" ht="12" customFormat="1" customHeight="1" s="861">
      <c r="A143" s="338">
        <f>'Renewal Rates '!A142</f>
        <v/>
      </c>
      <c r="B143" s="1045" t="n"/>
      <c r="C143" s="1296" t="n"/>
      <c r="D143" s="1296" t="n"/>
      <c r="E143" s="1298" t="n"/>
      <c r="F143" s="1298" t="n"/>
      <c r="G143" s="497" t="n"/>
      <c r="H143" s="1296" t="n"/>
      <c r="I143" s="1296" t="n"/>
      <c r="J143" s="500" t="n"/>
      <c r="K143" s="1298" t="n"/>
      <c r="L143" s="1298" t="n"/>
      <c r="M143" s="497" t="n"/>
    </row>
    <row r="144" hidden="1" outlineLevel="1" ht="12" customFormat="1" customHeight="1" s="861">
      <c r="A144" s="306" t="inlineStr">
        <is>
          <t>Single</t>
        </is>
      </c>
      <c r="B144" s="1310">
        <f>'Renewal Rates '!B143</f>
        <v/>
      </c>
      <c r="C144" s="1296">
        <f>'Renewal Rates '!C143</f>
        <v/>
      </c>
      <c r="D144" s="1296">
        <f>C144*$B144</f>
        <v/>
      </c>
      <c r="E144" s="1298">
        <f>'Renewal Rates '!H143</f>
        <v/>
      </c>
      <c r="F144" s="1298">
        <f>E144*$B144</f>
        <v/>
      </c>
      <c r="G144" s="497">
        <f>E144/$C144-1</f>
        <v/>
      </c>
      <c r="H144" s="1296" t="n">
        <v>0</v>
      </c>
      <c r="I144" s="1296">
        <f>H144*$B144</f>
        <v/>
      </c>
      <c r="J144" s="500">
        <f>H144/$C144-1</f>
        <v/>
      </c>
      <c r="K144" s="1298" t="n">
        <v>0</v>
      </c>
      <c r="L144" s="1298">
        <f>K144*$B144</f>
        <v/>
      </c>
      <c r="M144" s="497">
        <f>K144/$C144-1</f>
        <v/>
      </c>
    </row>
    <row r="145" hidden="1" outlineLevel="1" ht="12" customFormat="1" customHeight="1" s="861">
      <c r="A145" s="306" t="inlineStr">
        <is>
          <t>Family</t>
        </is>
      </c>
      <c r="B145" s="1310">
        <f>'Renewal Rates '!B144</f>
        <v/>
      </c>
      <c r="C145" s="1296">
        <f>'Renewal Rates '!C144</f>
        <v/>
      </c>
      <c r="D145" s="1296">
        <f>C145*$B145</f>
        <v/>
      </c>
      <c r="E145" s="1298">
        <f>'Renewal Rates '!H144</f>
        <v/>
      </c>
      <c r="F145" s="1298">
        <f>E145*$B145</f>
        <v/>
      </c>
      <c r="G145" s="497">
        <f>E145/$C145-1</f>
        <v/>
      </c>
      <c r="H145" s="1296" t="n">
        <v>0</v>
      </c>
      <c r="I145" s="1296">
        <f>H145*$B145</f>
        <v/>
      </c>
      <c r="J145" s="500">
        <f>H145/$C145-1</f>
        <v/>
      </c>
      <c r="K145" s="1298" t="n">
        <v>0</v>
      </c>
      <c r="L145" s="1298">
        <f>K145*$B145</f>
        <v/>
      </c>
      <c r="M145" s="497">
        <f>K145/$C145-1</f>
        <v/>
      </c>
    </row>
    <row r="146" hidden="1" outlineLevel="1" ht="12" customFormat="1" customHeight="1" s="861">
      <c r="A146" s="338">
        <f>'Renewal Rates '!A145</f>
        <v/>
      </c>
      <c r="B146" s="1045" t="n"/>
      <c r="C146" s="1296" t="n"/>
      <c r="D146" s="1296" t="n"/>
      <c r="E146" s="1298" t="n"/>
      <c r="F146" s="1298" t="n"/>
      <c r="G146" s="497" t="n"/>
      <c r="H146" s="1296" t="n"/>
      <c r="I146" s="1296" t="n"/>
      <c r="J146" s="500" t="n"/>
      <c r="K146" s="1298" t="n"/>
      <c r="L146" s="1298" t="n"/>
      <c r="M146" s="497" t="n"/>
    </row>
    <row r="147" hidden="1" outlineLevel="1" ht="12" customFormat="1" customHeight="1" s="861">
      <c r="A147" s="306" t="inlineStr">
        <is>
          <t>Single</t>
        </is>
      </c>
      <c r="B147" s="1310">
        <f>'Renewal Rates '!B146</f>
        <v/>
      </c>
      <c r="C147" s="1296">
        <f>'Renewal Rates '!C146</f>
        <v/>
      </c>
      <c r="D147" s="1296">
        <f>C147*$B147</f>
        <v/>
      </c>
      <c r="E147" s="1298">
        <f>'Renewal Rates '!H146</f>
        <v/>
      </c>
      <c r="F147" s="1298">
        <f>E147*$B147</f>
        <v/>
      </c>
      <c r="G147" s="497">
        <f>E147/$C147-1</f>
        <v/>
      </c>
      <c r="H147" s="1296" t="n">
        <v>0</v>
      </c>
      <c r="I147" s="1296">
        <f>H147*$B147</f>
        <v/>
      </c>
      <c r="J147" s="500">
        <f>H147/$C147-1</f>
        <v/>
      </c>
      <c r="K147" s="1298" t="n">
        <v>0</v>
      </c>
      <c r="L147" s="1298">
        <f>K147*$B147</f>
        <v/>
      </c>
      <c r="M147" s="497">
        <f>K147/$C147-1</f>
        <v/>
      </c>
    </row>
    <row r="148" hidden="1" outlineLevel="1" ht="12" customFormat="1" customHeight="1" s="861">
      <c r="A148" s="306" t="inlineStr">
        <is>
          <t>Family</t>
        </is>
      </c>
      <c r="B148" s="1310">
        <f>'Renewal Rates '!B147</f>
        <v/>
      </c>
      <c r="C148" s="1296">
        <f>'Renewal Rates '!C147</f>
        <v/>
      </c>
      <c r="D148" s="1296">
        <f>C148*$B148</f>
        <v/>
      </c>
      <c r="E148" s="1298">
        <f>'Renewal Rates '!H147</f>
        <v/>
      </c>
      <c r="F148" s="1298">
        <f>E148*$B148</f>
        <v/>
      </c>
      <c r="G148" s="497">
        <f>E148/$C148-1</f>
        <v/>
      </c>
      <c r="H148" s="1296" t="n">
        <v>0</v>
      </c>
      <c r="I148" s="1296">
        <f>H148*$B148</f>
        <v/>
      </c>
      <c r="J148" s="500">
        <f>H148/$C148-1</f>
        <v/>
      </c>
      <c r="K148" s="1298" t="n">
        <v>0</v>
      </c>
      <c r="L148" s="1298">
        <f>K148*$B148</f>
        <v/>
      </c>
      <c r="M148" s="497">
        <f>K148/$C148-1</f>
        <v/>
      </c>
    </row>
    <row r="149" collapsed="1" ht="12" customFormat="1" customHeight="1" s="861">
      <c r="A149" s="338">
        <f>'Renewal Rates '!A148</f>
        <v/>
      </c>
      <c r="B149" s="1045" t="n"/>
      <c r="C149" s="1296" t="n"/>
      <c r="D149" s="1296" t="n"/>
      <c r="E149" s="1298" t="n"/>
      <c r="F149" s="1298" t="n"/>
      <c r="G149" s="497" t="n"/>
      <c r="H149" s="1296" t="n"/>
      <c r="I149" s="1296" t="n"/>
      <c r="J149" s="500" t="n"/>
      <c r="K149" s="1298" t="n"/>
      <c r="L149" s="1298" t="n"/>
      <c r="M149" s="497" t="n"/>
    </row>
    <row r="150" ht="12" customFormat="1" customHeight="1" s="861">
      <c r="A150" s="306" t="inlineStr">
        <is>
          <t>Single</t>
        </is>
      </c>
      <c r="B150" s="1310">
        <f>'Renewal Rates '!B149</f>
        <v/>
      </c>
      <c r="C150" s="1296">
        <f>'Renewal Rates '!C149</f>
        <v/>
      </c>
      <c r="D150" s="1296">
        <f>C150*$B150</f>
        <v/>
      </c>
      <c r="E150" s="1298">
        <f>'Renewal Rates '!H149</f>
        <v/>
      </c>
      <c r="F150" s="1298">
        <f>E150*$B150</f>
        <v/>
      </c>
      <c r="G150" s="497">
        <f>E150/$C150-1</f>
        <v/>
      </c>
      <c r="H150" s="1296" t="n">
        <v>0</v>
      </c>
      <c r="I150" s="1296">
        <f>H150*$B150</f>
        <v/>
      </c>
      <c r="J150" s="500">
        <f>H150/$C150-1</f>
        <v/>
      </c>
      <c r="K150" s="1298" t="n">
        <v>0</v>
      </c>
      <c r="L150" s="1298">
        <f>K150*$B150</f>
        <v/>
      </c>
      <c r="M150" s="497">
        <f>K150/$C150-1</f>
        <v/>
      </c>
    </row>
    <row r="151" ht="12" customFormat="1" customHeight="1" s="861">
      <c r="A151" s="306" t="inlineStr">
        <is>
          <t>Family</t>
        </is>
      </c>
      <c r="B151" s="1310">
        <f>'Renewal Rates '!B150</f>
        <v/>
      </c>
      <c r="C151" s="1296">
        <f>'Renewal Rates '!C150</f>
        <v/>
      </c>
      <c r="D151" s="1296">
        <f>C151*$B151</f>
        <v/>
      </c>
      <c r="E151" s="1298">
        <f>'Renewal Rates '!H150</f>
        <v/>
      </c>
      <c r="F151" s="1298">
        <f>E151*$B151</f>
        <v/>
      </c>
      <c r="G151" s="497">
        <f>E151/$C151-1</f>
        <v/>
      </c>
      <c r="H151" s="1296" t="n">
        <v>0</v>
      </c>
      <c r="I151" s="1296">
        <f>H151*$B151</f>
        <v/>
      </c>
      <c r="J151" s="500">
        <f>H151/$C151-1</f>
        <v/>
      </c>
      <c r="K151" s="1298" t="n">
        <v>0</v>
      </c>
      <c r="L151" s="1298">
        <f>K151*$B151</f>
        <v/>
      </c>
      <c r="M151" s="497">
        <f>K151/$C151-1</f>
        <v/>
      </c>
    </row>
    <row r="152" ht="12" customFormat="1" customHeight="1" s="151">
      <c r="A152" s="306" t="inlineStr">
        <is>
          <t>Total GMA</t>
        </is>
      </c>
      <c r="B152" s="355" t="n"/>
      <c r="C152" s="1320" t="n"/>
      <c r="D152" s="1320">
        <f>SUM(D138:D151)</f>
        <v/>
      </c>
      <c r="E152" s="1302" t="n"/>
      <c r="F152" s="1302">
        <f>SUM(F138:F151)</f>
        <v/>
      </c>
      <c r="G152" s="498" t="n"/>
      <c r="H152" s="1302" t="n"/>
      <c r="I152" s="1302">
        <f>SUM(I138:I151)</f>
        <v/>
      </c>
      <c r="J152" s="498" t="n"/>
      <c r="K152" s="1302" t="n"/>
      <c r="L152" s="1302">
        <f>SUM(L138:L151)</f>
        <v/>
      </c>
      <c r="M152" s="498" t="n"/>
    </row>
    <row r="153" ht="12" customFormat="1" customHeight="1" s="861">
      <c r="A153" s="306" t="inlineStr">
        <is>
          <t>EAP</t>
        </is>
      </c>
      <c r="B153" s="357" t="n"/>
      <c r="C153" s="1296" t="n"/>
      <c r="D153" s="1296" t="n"/>
      <c r="E153" s="1298" t="n"/>
      <c r="F153" s="1298" t="n"/>
      <c r="G153" s="497" t="n"/>
      <c r="H153" s="1296" t="n"/>
      <c r="I153" s="1296" t="n"/>
      <c r="J153" s="500" t="n"/>
      <c r="K153" s="1298" t="n"/>
      <c r="L153" s="1298" t="n"/>
      <c r="M153" s="497" t="n"/>
    </row>
    <row r="154" hidden="1" outlineLevel="1" ht="12" customFormat="1" customHeight="1" s="861">
      <c r="A154" s="338">
        <f>'Renewal Rates '!A153</f>
        <v/>
      </c>
      <c r="B154" s="269">
        <f>'Renewal Rates '!B136</f>
        <v/>
      </c>
      <c r="C154" s="1296">
        <f>'Renewal Rates '!C136</f>
        <v/>
      </c>
      <c r="D154" s="1296">
        <f>C154*$B154</f>
        <v/>
      </c>
      <c r="E154" s="1298">
        <f>'Renewal Rates '!H136</f>
        <v/>
      </c>
      <c r="F154" s="1298">
        <f>E154*$B154</f>
        <v/>
      </c>
      <c r="G154" s="497">
        <f>E154/$C154-1</f>
        <v/>
      </c>
      <c r="H154" s="1296" t="n">
        <v>0</v>
      </c>
      <c r="I154" s="1296">
        <f>H154*$B154</f>
        <v/>
      </c>
      <c r="J154" s="500">
        <f>H154/$C154-1</f>
        <v/>
      </c>
      <c r="K154" s="1298" t="n">
        <v>0</v>
      </c>
      <c r="L154" s="1298">
        <f>K154*$B154</f>
        <v/>
      </c>
      <c r="M154" s="497">
        <f>K154/$C154-1</f>
        <v/>
      </c>
    </row>
    <row r="155" hidden="1" outlineLevel="1" ht="12" customFormat="1" customHeight="1" s="861">
      <c r="A155" s="338">
        <f>'Renewal Rates '!A154</f>
        <v/>
      </c>
      <c r="B155" s="269">
        <f>'Renewal Rates '!B137</f>
        <v/>
      </c>
      <c r="C155" s="1296">
        <f>'Renewal Rates '!C137</f>
        <v/>
      </c>
      <c r="D155" s="1296">
        <f>C155*$B155</f>
        <v/>
      </c>
      <c r="E155" s="1298">
        <f>'Renewal Rates '!H137</f>
        <v/>
      </c>
      <c r="F155" s="1298">
        <f>E155*$B155</f>
        <v/>
      </c>
      <c r="G155" s="497">
        <f>E155/$C155-1</f>
        <v/>
      </c>
      <c r="H155" s="1296" t="n">
        <v>0</v>
      </c>
      <c r="I155" s="1296">
        <f>H155*$B155</f>
        <v/>
      </c>
      <c r="J155" s="500">
        <f>H155/$C155-1</f>
        <v/>
      </c>
      <c r="K155" s="1298" t="n">
        <v>0</v>
      </c>
      <c r="L155" s="1298">
        <f>K155*$B155</f>
        <v/>
      </c>
      <c r="M155" s="497">
        <f>K155/$C155-1</f>
        <v/>
      </c>
    </row>
    <row r="156" hidden="1" outlineLevel="1" ht="12" customFormat="1" customHeight="1" s="861">
      <c r="A156" s="338">
        <f>'Renewal Rates '!A155</f>
        <v/>
      </c>
      <c r="B156" s="269">
        <f>'Renewal Rates '!B138</f>
        <v/>
      </c>
      <c r="C156" s="1296">
        <f>'Renewal Rates '!C138</f>
        <v/>
      </c>
      <c r="D156" s="1296">
        <f>C156*$B156</f>
        <v/>
      </c>
      <c r="E156" s="1298">
        <f>'Renewal Rates '!H138</f>
        <v/>
      </c>
      <c r="F156" s="1298">
        <f>E156*$B156</f>
        <v/>
      </c>
      <c r="G156" s="497">
        <f>E156/$C156-1</f>
        <v/>
      </c>
      <c r="H156" s="1296" t="n">
        <v>0</v>
      </c>
      <c r="I156" s="1296">
        <f>H156*$B156</f>
        <v/>
      </c>
      <c r="J156" s="500">
        <f>H156/$C156-1</f>
        <v/>
      </c>
      <c r="K156" s="1298" t="n">
        <v>0</v>
      </c>
      <c r="L156" s="1298">
        <f>K156*$B156</f>
        <v/>
      </c>
      <c r="M156" s="497">
        <f>K156/$C156-1</f>
        <v/>
      </c>
    </row>
    <row r="157" hidden="1" outlineLevel="1" ht="12" customFormat="1" customHeight="1" s="861">
      <c r="A157" s="338">
        <f>'Renewal Rates '!A156</f>
        <v/>
      </c>
      <c r="B157" s="269">
        <f>'Renewal Rates '!B139</f>
        <v/>
      </c>
      <c r="C157" s="1296">
        <f>'Renewal Rates '!C139</f>
        <v/>
      </c>
      <c r="D157" s="1296">
        <f>C157*$B157</f>
        <v/>
      </c>
      <c r="E157" s="1298">
        <f>'Renewal Rates '!H139</f>
        <v/>
      </c>
      <c r="F157" s="1298">
        <f>E157*$B157</f>
        <v/>
      </c>
      <c r="G157" s="497">
        <f>E157/$C157-1</f>
        <v/>
      </c>
      <c r="H157" s="1296" t="n">
        <v>0</v>
      </c>
      <c r="I157" s="1296">
        <f>H157*$B157</f>
        <v/>
      </c>
      <c r="J157" s="500">
        <f>H157/$C157-1</f>
        <v/>
      </c>
      <c r="K157" s="1298" t="n">
        <v>0</v>
      </c>
      <c r="L157" s="1298">
        <f>K157*$B157</f>
        <v/>
      </c>
      <c r="M157" s="497">
        <f>K157/$C157-1</f>
        <v/>
      </c>
    </row>
    <row r="158" collapsed="1" ht="12" customFormat="1" customHeight="1" s="861">
      <c r="A158" s="338">
        <f>'Renewal Rates '!A157</f>
        <v/>
      </c>
      <c r="B158" s="269">
        <f>'Renewal Rates '!B140</f>
        <v/>
      </c>
      <c r="C158" s="1296">
        <f>'Renewal Rates '!C140</f>
        <v/>
      </c>
      <c r="D158" s="1296">
        <f>C158*$B158</f>
        <v/>
      </c>
      <c r="E158" s="1298">
        <f>'Renewal Rates '!H140</f>
        <v/>
      </c>
      <c r="F158" s="1298">
        <f>E158*$B158</f>
        <v/>
      </c>
      <c r="G158" s="497">
        <f>E158/$C158-1</f>
        <v/>
      </c>
      <c r="H158" s="1296" t="n">
        <v>0</v>
      </c>
      <c r="I158" s="1296">
        <f>H158*$B158</f>
        <v/>
      </c>
      <c r="J158" s="500">
        <f>H158/$C158-1</f>
        <v/>
      </c>
      <c r="K158" s="1298" t="n">
        <v>0</v>
      </c>
      <c r="L158" s="1298">
        <f>K158*$B158</f>
        <v/>
      </c>
      <c r="M158" s="497">
        <f>K158/$C158-1</f>
        <v/>
      </c>
    </row>
    <row r="159" ht="12" customFormat="1" customHeight="1" s="861">
      <c r="A159" s="306" t="inlineStr">
        <is>
          <t>Total EAP</t>
        </is>
      </c>
      <c r="B159" s="355" t="n"/>
      <c r="C159" s="1302" t="n"/>
      <c r="D159" s="1302">
        <f>SUM(D154:D158)</f>
        <v/>
      </c>
      <c r="E159" s="1302" t="n"/>
      <c r="F159" s="1302">
        <f>SUM(F154:F158)</f>
        <v/>
      </c>
      <c r="G159" s="498">
        <f>F159/$D159-1</f>
        <v/>
      </c>
      <c r="H159" s="1302" t="n"/>
      <c r="I159" s="1302">
        <f>SUM(I154:I158)</f>
        <v/>
      </c>
      <c r="J159" s="498">
        <f>I159/$D159-1</f>
        <v/>
      </c>
      <c r="K159" s="306" t="n"/>
      <c r="L159" s="1302">
        <f>SUM(L154:L158)</f>
        <v/>
      </c>
      <c r="M159" s="498">
        <f>L159/$D159-1</f>
        <v/>
      </c>
    </row>
    <row r="160" ht="12" customFormat="1" customHeight="1" s="861">
      <c r="A160" s="1060" t="inlineStr">
        <is>
          <t>Sub-total</t>
        </is>
      </c>
      <c r="B160" s="901" t="n"/>
      <c r="C160" s="1057" t="n"/>
      <c r="D160" s="1311">
        <f>D50+D67+D84+D101+D118+D135+D152+D159</f>
        <v/>
      </c>
      <c r="E160" s="1057" t="n"/>
      <c r="F160" s="1311">
        <f>F50+F67+F84+F101+F118+F135+F152+F159</f>
        <v/>
      </c>
      <c r="G160" s="1067">
        <f>F160/$D160-1</f>
        <v/>
      </c>
      <c r="H160" s="1057" t="n"/>
      <c r="I160" s="1311">
        <f>I50+I67+I84+I101+I118+I135+I152+I159</f>
        <v/>
      </c>
      <c r="J160" s="1067">
        <f>I160/$D160-1</f>
        <v/>
      </c>
      <c r="K160" s="1057" t="n"/>
      <c r="L160" s="1311">
        <f>L50+L67+L84+L101+L118+L135+L152+L159</f>
        <v/>
      </c>
      <c r="M160" s="1067">
        <f>L160/$D160-1</f>
        <v/>
      </c>
    </row>
    <row r="161" ht="12" customFormat="1" customHeight="1" s="861">
      <c r="A161" s="1059" t="inlineStr">
        <is>
          <t>Exp. Rated Benefits</t>
        </is>
      </c>
      <c r="B161" s="966" t="n"/>
      <c r="C161" s="1018" t="n"/>
      <c r="D161" s="1018" t="n"/>
      <c r="E161" s="1018" t="n"/>
      <c r="F161" s="1018" t="n"/>
      <c r="G161" s="1018" t="n"/>
      <c r="H161" s="1018" t="n"/>
      <c r="I161" s="1018" t="n"/>
      <c r="J161" s="1018" t="n"/>
      <c r="K161" s="1018" t="n"/>
      <c r="L161" s="1018" t="n"/>
      <c r="M161" s="1018" t="n"/>
    </row>
    <row r="162" ht="12" customFormat="1" customHeight="1" s="861">
      <c r="A162" s="959" t="inlineStr">
        <is>
          <t>Total Monthly Premium</t>
        </is>
      </c>
      <c r="B162" s="888" t="n"/>
      <c r="C162" s="994" t="n"/>
      <c r="D162" s="1313">
        <f>D42+D160</f>
        <v/>
      </c>
      <c r="E162" s="1313" t="n"/>
      <c r="F162" s="1313">
        <f>F42+F160</f>
        <v/>
      </c>
      <c r="G162" s="1068">
        <f>F164/$D163</f>
        <v/>
      </c>
      <c r="H162" s="994" t="n"/>
      <c r="I162" s="1313">
        <f>I42+I160</f>
        <v/>
      </c>
      <c r="J162" s="1068">
        <f>I164/$D163</f>
        <v/>
      </c>
      <c r="K162" s="994" t="n"/>
      <c r="L162" s="1313">
        <f>L42+L160</f>
        <v/>
      </c>
      <c r="M162" s="1068">
        <f>L164/$D163</f>
        <v/>
      </c>
    </row>
    <row r="163" ht="12" customFormat="1" customHeight="1" s="861">
      <c r="A163" s="959" t="inlineStr">
        <is>
          <t>Total Annual Premium</t>
        </is>
      </c>
      <c r="B163" s="888" t="n"/>
      <c r="C163" s="994" t="n"/>
      <c r="D163" s="1313">
        <f>D162*12</f>
        <v/>
      </c>
      <c r="E163" s="1313" t="n"/>
      <c r="F163" s="1313">
        <f>F162*12</f>
        <v/>
      </c>
      <c r="G163" s="1055" t="n"/>
      <c r="H163" s="994" t="n"/>
      <c r="I163" s="1313">
        <f>I162*12</f>
        <v/>
      </c>
      <c r="J163" s="1055" t="n"/>
      <c r="K163" s="994" t="n"/>
      <c r="L163" s="1313">
        <f>L162*12</f>
        <v/>
      </c>
      <c r="M163" s="1055" t="n"/>
    </row>
    <row r="164" ht="12" customFormat="1" customHeight="1" s="861">
      <c r="A164" s="959" t="inlineStr">
        <is>
          <t>Annual Change</t>
        </is>
      </c>
      <c r="B164" s="888" t="n"/>
      <c r="C164" s="994" t="n"/>
      <c r="D164" s="994" t="n"/>
      <c r="E164" s="994" t="n"/>
      <c r="F164" s="1313">
        <f>F163-$D163</f>
        <v/>
      </c>
      <c r="G164" s="1018" t="n"/>
      <c r="H164" s="994" t="n"/>
      <c r="I164" s="1313">
        <f>I163-$D163</f>
        <v/>
      </c>
      <c r="J164" s="1018" t="n"/>
      <c r="K164" s="994" t="n"/>
      <c r="L164" s="1313">
        <f>L163-$D163</f>
        <v/>
      </c>
      <c r="M164" s="1018" t="n"/>
    </row>
    <row r="165">
      <c r="A165" s="959" t="inlineStr">
        <is>
          <t>Rate Guarantee</t>
        </is>
      </c>
      <c r="B165" s="888" t="n"/>
      <c r="C165" s="994" t="n"/>
      <c r="D165" s="888" t="n"/>
      <c r="E165" s="1313" t="n"/>
      <c r="F165" s="887" t="n"/>
      <c r="G165" s="888" t="n"/>
      <c r="H165" s="1313" t="n"/>
      <c r="I165" s="887" t="n"/>
      <c r="J165" s="888" t="n"/>
      <c r="K165" s="1313" t="n"/>
      <c r="L165" s="887" t="n"/>
      <c r="M165" s="888" t="n"/>
    </row>
    <row r="166">
      <c r="A166" s="959" t="inlineStr">
        <is>
          <t>Renewal Cap/Transition Allowance</t>
        </is>
      </c>
      <c r="B166" s="888" t="n"/>
      <c r="C166" s="994" t="n"/>
      <c r="D166" s="888" t="n"/>
      <c r="E166" s="1313" t="n"/>
      <c r="F166" s="887" t="n"/>
      <c r="G166" s="888" t="n"/>
      <c r="H166" s="1313" t="n"/>
      <c r="I166" s="887" t="n"/>
      <c r="J166" s="888" t="n"/>
      <c r="K166" s="1313" t="n"/>
      <c r="L166" s="887" t="n"/>
      <c r="M166" s="888" t="n"/>
    </row>
    <row r="168">
      <c r="A168" s="284">
        <f>"Negotiated Renewal Rates are effective " &amp; RenewalMonth &amp; " 1, " &amp; RenewalYear &amp;"."</f>
        <v/>
      </c>
    </row>
    <row r="169">
      <c r="A169" s="884" t="inlineStr">
        <is>
          <t xml:space="preserve">Volumes may not reflect the current month. </t>
        </is>
      </c>
    </row>
    <row r="170">
      <c r="A170" s="884" t="inlineStr">
        <is>
          <t>Rates do not include Provincial Sales Tax (if applicable).</t>
        </is>
      </c>
    </row>
    <row r="171">
      <c r="A171" s="152" t="inlineStr">
        <is>
          <t>Travel rates are included in Health rates</t>
        </is>
      </c>
    </row>
  </sheetData>
  <mergeCells count="47">
    <mergeCell ref="M162:M164"/>
    <mergeCell ref="A165:B165"/>
    <mergeCell ref="C165:D165"/>
    <mergeCell ref="E165:G165"/>
    <mergeCell ref="H165:J165"/>
    <mergeCell ref="K165:M165"/>
    <mergeCell ref="A162:B162"/>
    <mergeCell ref="G162:G164"/>
    <mergeCell ref="J162:J164"/>
    <mergeCell ref="A163:B163"/>
    <mergeCell ref="A164:B164"/>
    <mergeCell ref="K42:K43"/>
    <mergeCell ref="L42:L43"/>
    <mergeCell ref="M42:M43"/>
    <mergeCell ref="K160:K161"/>
    <mergeCell ref="L160:L161"/>
    <mergeCell ref="M160:M161"/>
    <mergeCell ref="G160:G161"/>
    <mergeCell ref="H160:H161"/>
    <mergeCell ref="I160:I161"/>
    <mergeCell ref="J160:J161"/>
    <mergeCell ref="A161:B161"/>
    <mergeCell ref="A160:B160"/>
    <mergeCell ref="C160:C161"/>
    <mergeCell ref="D160:D161"/>
    <mergeCell ref="E160:E161"/>
    <mergeCell ref="F160:F161"/>
    <mergeCell ref="G42:G43"/>
    <mergeCell ref="H42:H43"/>
    <mergeCell ref="I42:I43"/>
    <mergeCell ref="J42:J43"/>
    <mergeCell ref="A43:B43"/>
    <mergeCell ref="A42:B42"/>
    <mergeCell ref="C42:C43"/>
    <mergeCell ref="D42:D43"/>
    <mergeCell ref="E42:E43"/>
    <mergeCell ref="F42:F43"/>
    <mergeCell ref="A2:L3"/>
    <mergeCell ref="C5:D5"/>
    <mergeCell ref="E5:G5"/>
    <mergeCell ref="H5:J5"/>
    <mergeCell ref="K5:M5"/>
    <mergeCell ref="A166:B166"/>
    <mergeCell ref="C166:D166"/>
    <mergeCell ref="E166:G166"/>
    <mergeCell ref="H166:J166"/>
    <mergeCell ref="K166:M166"/>
  </mergeCells>
  <pageMargins left="0.405092592592593" right="0.474537037037037" top="0.551181102362205" bottom="0.94488188976378" header="0.31496062992126" footer="0.31496062992126"/>
  <pageSetup orientation="portrait" scale="66" fitToHeight="0"/>
  <headerFooter scaleWithDoc="0">
    <oddHeader>&amp;C&amp;G</oddHeader>
    <oddFooter>&amp;C&amp;G&amp;R&amp;P</oddFooter>
    <evenHeader/>
    <evenFooter/>
    <firstHeader/>
    <firstFooter/>
  </headerFooter>
</worksheet>
</file>

<file path=xl/worksheets/sheet48.xml><?xml version="1.0" encoding="utf-8"?>
<worksheet xmlns="http://schemas.openxmlformats.org/spreadsheetml/2006/main">
  <sheetPr codeName="Sheet24">
    <tabColor rgb="FFFF0000"/>
    <outlinePr summaryBelow="1" summaryRight="1"/>
    <pageSetUpPr fitToPage="1"/>
  </sheetPr>
  <dimension ref="A2:I45"/>
  <sheetViews>
    <sheetView showGridLines="0" view="pageLayout" topLeftCell="A4" zoomScaleNormal="100" workbookViewId="0">
      <selection activeCell="H10" sqref="H10"/>
    </sheetView>
  </sheetViews>
  <sheetFormatPr baseColWidth="10" defaultColWidth="9.1640625" defaultRowHeight="15"/>
  <cols>
    <col width="21.1640625" customWidth="1" style="858" min="1" max="1"/>
    <col width="28.6640625" customWidth="1" style="858" min="2" max="2"/>
    <col width="40.6640625" customWidth="1" style="858" min="3" max="3"/>
    <col width="11.1640625" customWidth="1" style="858" min="4" max="4"/>
    <col width="19.5" customWidth="1" style="858" min="5" max="5"/>
    <col width="7.5" customWidth="1" style="858" min="6" max="6"/>
    <col width="9.1640625" customWidth="1" style="858" min="7" max="9"/>
  </cols>
  <sheetData>
    <row r="1" ht="27" customHeight="1" s="858"/>
    <row r="2" ht="20.25" customHeight="1" s="858">
      <c r="A2" s="1069" t="inlineStr">
        <is>
          <t>Plan Design Considerations</t>
        </is>
      </c>
    </row>
    <row r="3" ht="15" customHeight="1" s="858"/>
    <row r="4">
      <c r="B4" s="992" t="n"/>
      <c r="C4" s="992" t="n"/>
      <c r="D4" s="992" t="n"/>
      <c r="E4" s="12" t="n"/>
      <c r="F4" s="992" t="n"/>
      <c r="G4" s="992" t="n"/>
      <c r="H4" s="992" t="n"/>
      <c r="I4" s="432" t="n"/>
    </row>
    <row r="5" ht="32.25" customHeight="1" s="858">
      <c r="A5" s="369" t="inlineStr">
        <is>
          <t>Benefit</t>
        </is>
      </c>
      <c r="B5" s="367" t="inlineStr">
        <is>
          <t>Current Coverage</t>
        </is>
      </c>
      <c r="C5" s="367" t="inlineStr">
        <is>
          <t>Proposed Change</t>
        </is>
      </c>
      <c r="D5" s="367" t="inlineStr">
        <is>
          <t>% Change</t>
        </is>
      </c>
      <c r="E5" s="366" t="inlineStr">
        <is>
          <t>Annual $ Change</t>
        </is>
      </c>
      <c r="F5" s="992" t="n"/>
      <c r="G5" s="992" t="n"/>
      <c r="H5" s="432" t="n"/>
    </row>
    <row r="6">
      <c r="A6" s="953" t="inlineStr">
        <is>
          <t>Life Insurance</t>
        </is>
      </c>
      <c r="B6" s="954" t="n"/>
      <c r="C6" s="954" t="n"/>
      <c r="D6" s="368" t="n"/>
      <c r="E6" s="1321" t="n"/>
      <c r="F6" s="992" t="n"/>
      <c r="G6" s="992" t="n"/>
      <c r="H6" s="432" t="n"/>
    </row>
    <row r="7">
      <c r="A7" s="953" t="inlineStr">
        <is>
          <t>AD&amp;D</t>
        </is>
      </c>
      <c r="B7" s="954" t="n"/>
      <c r="C7" s="954" t="n"/>
      <c r="D7" s="368" t="n"/>
      <c r="E7" s="1321" t="n"/>
      <c r="F7" s="992" t="n"/>
      <c r="G7" s="992" t="n"/>
      <c r="H7" s="432" t="n"/>
    </row>
    <row r="8">
      <c r="A8" s="953" t="inlineStr">
        <is>
          <t>Dependent Life</t>
        </is>
      </c>
      <c r="B8" s="954" t="n"/>
      <c r="C8" s="954" t="n"/>
      <c r="D8" s="368" t="n"/>
      <c r="E8" s="1321" t="n"/>
      <c r="F8" s="992" t="n"/>
      <c r="G8" s="992" t="n"/>
      <c r="H8" s="432" t="n"/>
    </row>
    <row r="9">
      <c r="A9" s="953" t="inlineStr">
        <is>
          <t>LTD</t>
        </is>
      </c>
      <c r="B9" s="954" t="n"/>
      <c r="C9" s="954" t="n"/>
      <c r="D9" s="368" t="n"/>
      <c r="E9" s="1321" t="n"/>
      <c r="F9" s="992" t="n"/>
      <c r="G9" s="992" t="n"/>
      <c r="H9" s="432" t="n"/>
    </row>
    <row r="10">
      <c r="A10" s="953" t="inlineStr">
        <is>
          <t>Critical Illness</t>
        </is>
      </c>
      <c r="B10" s="954" t="n"/>
      <c r="C10" s="954" t="n"/>
      <c r="D10" s="368" t="n"/>
      <c r="E10" s="1321" t="n"/>
      <c r="F10" s="992" t="n"/>
      <c r="G10" s="992" t="n"/>
      <c r="H10" s="432" t="n"/>
    </row>
    <row r="11">
      <c r="A11" s="953" t="inlineStr">
        <is>
          <t>STD</t>
        </is>
      </c>
      <c r="B11" s="954" t="n"/>
      <c r="C11" s="954" t="n"/>
      <c r="D11" s="368" t="n"/>
      <c r="E11" s="1321" t="n"/>
      <c r="F11" s="992" t="n"/>
      <c r="G11" s="992" t="n"/>
      <c r="H11" s="432" t="n"/>
    </row>
    <row r="12">
      <c r="A12" s="953" t="inlineStr">
        <is>
          <t>Health Care</t>
        </is>
      </c>
      <c r="B12" s="954" t="n"/>
      <c r="C12" s="954" t="n"/>
      <c r="D12" s="368" t="n"/>
      <c r="E12" s="1321" t="n"/>
      <c r="F12" s="992" t="n"/>
      <c r="G12" s="992" t="n"/>
      <c r="H12" s="432" t="n"/>
    </row>
    <row r="13">
      <c r="A13" s="953" t="inlineStr">
        <is>
          <t>Drugs</t>
        </is>
      </c>
      <c r="B13" s="954" t="n"/>
      <c r="C13" s="954" t="n"/>
      <c r="D13" s="368" t="n"/>
      <c r="E13" s="1321" t="n"/>
      <c r="F13" s="992" t="n"/>
      <c r="G13" s="992" t="n"/>
      <c r="H13" s="432" t="n"/>
    </row>
    <row r="14">
      <c r="A14" s="953" t="inlineStr">
        <is>
          <t>Vision Care</t>
        </is>
      </c>
      <c r="B14" s="954" t="n"/>
      <c r="C14" s="954" t="n"/>
      <c r="D14" s="368" t="n"/>
      <c r="E14" s="1321" t="n"/>
      <c r="F14" s="992" t="n"/>
      <c r="G14" s="992" t="n"/>
      <c r="H14" s="432" t="n"/>
    </row>
    <row r="15">
      <c r="A15" s="953" t="inlineStr">
        <is>
          <t>Dental Care</t>
        </is>
      </c>
      <c r="B15" s="954" t="n"/>
      <c r="C15" s="954" t="n"/>
      <c r="D15" s="368" t="n"/>
      <c r="E15" s="1321" t="n"/>
      <c r="F15" s="992" t="n"/>
      <c r="G15" s="992" t="n"/>
      <c r="H15" s="432" t="n"/>
    </row>
    <row r="16" ht="24.5" customHeight="1" s="858">
      <c r="A16" s="953" t="inlineStr">
        <is>
          <t>EAP</t>
        </is>
      </c>
      <c r="B16" s="954" t="inlineStr">
        <is>
          <t>Not Covered</t>
        </is>
      </c>
      <c r="C16" s="504" t="inlineStr">
        <is>
          <t>Implement HumanaCare ($2 per individual)</t>
        </is>
      </c>
      <c r="D16" s="368">
        <f>'Alternates - DNP'!G176</f>
        <v/>
      </c>
      <c r="E16" s="1321">
        <f>'Alternates - DNP'!F178</f>
        <v/>
      </c>
      <c r="F16" s="992" t="n"/>
      <c r="G16" s="992" t="n"/>
      <c r="H16" s="432" t="n"/>
    </row>
    <row r="17" ht="24.5" customHeight="1" s="858">
      <c r="A17" s="953" t="inlineStr">
        <is>
          <t>TeleMedicine</t>
        </is>
      </c>
      <c r="B17" s="954" t="inlineStr">
        <is>
          <t>Not Covered</t>
        </is>
      </c>
      <c r="C17" s="504" t="inlineStr">
        <is>
          <t>Implement Akira ($5.50 per individual)</t>
        </is>
      </c>
      <c r="D17" s="368">
        <f>'Alternates - DNP'!P176</f>
        <v/>
      </c>
      <c r="E17" s="1321">
        <f>'Alternates - DNP'!O178</f>
        <v/>
      </c>
      <c r="F17" s="992" t="n"/>
      <c r="G17" s="992" t="n"/>
      <c r="H17" s="432" t="n"/>
    </row>
    <row r="18" ht="24.5" customHeight="1" s="858">
      <c r="A18" s="953" t="inlineStr">
        <is>
          <t>Health NAV</t>
        </is>
      </c>
      <c r="B18" s="954" t="inlineStr">
        <is>
          <t>Not Covered</t>
        </is>
      </c>
      <c r="C18" s="504" t="inlineStr">
        <is>
          <t>Implement Health NAV ($1 per individual)</t>
        </is>
      </c>
      <c r="D18" s="368">
        <f>'Alternates - DNP'!S176</f>
        <v/>
      </c>
      <c r="E18" s="1321">
        <f>'Alternates - DNP'!R178</f>
        <v/>
      </c>
      <c r="F18" s="992" t="n"/>
      <c r="G18" s="992" t="n"/>
      <c r="H18" s="432" t="n"/>
    </row>
    <row r="19" ht="24.5" customHeight="1" s="858">
      <c r="A19" s="953" t="inlineStr">
        <is>
          <t>Health NAV Plus</t>
        </is>
      </c>
      <c r="B19" s="954" t="inlineStr">
        <is>
          <t>Not Covered</t>
        </is>
      </c>
      <c r="C19" s="504" t="inlineStr">
        <is>
          <t>Implement Health NAV Plus ($1.5 per individual)</t>
        </is>
      </c>
      <c r="D19" s="368">
        <f>'Alternates - DNP'!V176</f>
        <v/>
      </c>
      <c r="E19" s="1321">
        <f>'Alternates - DNP'!U178</f>
        <v/>
      </c>
      <c r="F19" s="992" t="n"/>
      <c r="G19" s="992" t="n"/>
      <c r="H19" s="432" t="n"/>
    </row>
    <row r="20" ht="24.5" customHeight="1" s="858">
      <c r="A20" s="953" t="inlineStr">
        <is>
          <t>NFP Wellness Bundle</t>
        </is>
      </c>
      <c r="B20" s="954" t="inlineStr">
        <is>
          <t>Not Covered</t>
        </is>
      </c>
      <c r="C20" s="504" t="inlineStr">
        <is>
          <t>Implement NFP Wellness Bundle ($8.6 per individual)</t>
        </is>
      </c>
      <c r="D20" s="368">
        <f>'Alternates - DNP'!Y176</f>
        <v/>
      </c>
      <c r="E20" s="1321">
        <f>'Alternates - DNP'!X178</f>
        <v/>
      </c>
      <c r="F20" s="992" t="n"/>
      <c r="G20" s="992" t="n"/>
      <c r="H20" s="432" t="n"/>
    </row>
    <row r="21" ht="24.5" customHeight="1" s="858">
      <c r="A21" s="953" t="inlineStr">
        <is>
          <t>Beacon Mental Health</t>
        </is>
      </c>
      <c r="B21" s="954" t="inlineStr">
        <is>
          <t>Not Covered</t>
        </is>
      </c>
      <c r="C21" s="504" t="inlineStr">
        <is>
          <t>Implement Beacon Mental Health ($3.75 per individual for groups over 50 lives only)</t>
        </is>
      </c>
      <c r="D21" s="368">
        <f>'Alternates - DNP'!AB176</f>
        <v/>
      </c>
      <c r="E21" s="1321">
        <f>'Alternates - DNP'!AA178</f>
        <v/>
      </c>
      <c r="F21" s="992" t="n"/>
      <c r="G21" s="992" t="n"/>
      <c r="H21" s="432" t="n"/>
    </row>
    <row r="22">
      <c r="A22" s="992" t="n"/>
      <c r="D22" s="181" t="n"/>
      <c r="E22" s="181" t="n"/>
      <c r="F22" s="992" t="n"/>
      <c r="G22" s="992" t="n"/>
      <c r="H22" s="432" t="n"/>
    </row>
    <row r="23">
      <c r="A23" s="992" t="n"/>
      <c r="B23" s="13" t="n"/>
      <c r="C23" s="13" t="n"/>
      <c r="D23" s="181" t="n"/>
      <c r="E23" s="181" t="n"/>
      <c r="F23" s="992" t="n"/>
      <c r="G23" s="992" t="n"/>
      <c r="H23" s="432" t="n"/>
    </row>
    <row r="24">
      <c r="A24" s="992" t="n"/>
      <c r="E24" s="12" t="n"/>
      <c r="F24" s="992" t="n"/>
      <c r="G24" s="992" t="n"/>
      <c r="H24" s="432" t="n"/>
    </row>
    <row r="25">
      <c r="A25" s="992" t="n"/>
      <c r="E25" s="12" t="n"/>
      <c r="F25" s="992" t="n"/>
      <c r="G25" s="992" t="n"/>
      <c r="H25" s="432" t="n"/>
    </row>
    <row r="26">
      <c r="A26" s="992" t="n"/>
      <c r="B26" s="992" t="n"/>
      <c r="C26" s="992" t="n"/>
      <c r="D26" s="12" t="n"/>
      <c r="E26" s="12" t="n"/>
      <c r="F26" s="992" t="n"/>
      <c r="G26" s="992" t="n"/>
      <c r="H26" s="432" t="n"/>
    </row>
    <row r="27">
      <c r="A27" s="992" t="n"/>
      <c r="B27" s="992" t="n"/>
      <c r="C27" s="992" t="n"/>
      <c r="D27" s="12" t="n"/>
      <c r="E27" s="12" t="n"/>
      <c r="F27" s="992" t="n"/>
      <c r="G27" s="992" t="n"/>
      <c r="H27" s="432" t="n"/>
    </row>
    <row r="28">
      <c r="A28" s="992" t="n"/>
      <c r="B28" s="992" t="n"/>
      <c r="C28" s="992" t="n"/>
      <c r="D28" s="12" t="n"/>
      <c r="E28" s="12" t="n"/>
      <c r="F28" s="992" t="n"/>
      <c r="G28" s="992" t="n"/>
      <c r="H28" s="432" t="n"/>
    </row>
    <row r="29">
      <c r="A29" s="992" t="n"/>
      <c r="B29" s="992" t="n"/>
      <c r="C29" s="992" t="n"/>
      <c r="D29" s="12" t="n"/>
      <c r="E29" s="12" t="n"/>
      <c r="F29" s="992" t="n"/>
      <c r="G29" s="992" t="n"/>
      <c r="H29" s="432" t="n"/>
    </row>
    <row r="30">
      <c r="A30" s="992" t="n"/>
      <c r="B30" s="992" t="n"/>
      <c r="C30" s="992" t="n"/>
      <c r="D30" s="12" t="n"/>
      <c r="E30" s="12" t="n"/>
      <c r="F30" s="992" t="n"/>
      <c r="G30" s="992" t="n"/>
      <c r="H30" s="432" t="n"/>
    </row>
    <row r="31">
      <c r="A31" s="992" t="n"/>
      <c r="B31" s="992" t="n"/>
      <c r="C31" s="992" t="n"/>
      <c r="D31" s="12" t="n"/>
      <c r="E31" s="12" t="n"/>
      <c r="F31" s="992" t="n"/>
      <c r="G31" s="992" t="n"/>
      <c r="H31" s="432" t="n"/>
    </row>
    <row r="32">
      <c r="A32" s="992" t="n"/>
      <c r="B32" s="992" t="n"/>
      <c r="C32" s="992" t="n"/>
      <c r="D32" s="12" t="n"/>
      <c r="E32" s="12" t="n"/>
      <c r="F32" s="992" t="n"/>
      <c r="G32" s="992" t="n"/>
      <c r="H32" s="432" t="n"/>
    </row>
    <row r="33">
      <c r="A33" s="992" t="n"/>
      <c r="B33" s="992" t="n"/>
      <c r="C33" s="992" t="n"/>
      <c r="D33" s="12" t="n"/>
      <c r="E33" s="12" t="n"/>
      <c r="F33" s="992" t="n"/>
      <c r="G33" s="992" t="n"/>
      <c r="H33" s="432" t="n"/>
    </row>
    <row r="34">
      <c r="A34" s="992" t="n"/>
      <c r="B34" s="992" t="n"/>
      <c r="C34" s="992" t="n"/>
      <c r="D34" s="12" t="n"/>
      <c r="E34" s="12" t="n"/>
      <c r="F34" s="992" t="n"/>
      <c r="G34" s="992" t="n"/>
      <c r="H34" s="432" t="n"/>
    </row>
    <row r="35">
      <c r="A35" s="992" t="n"/>
      <c r="B35" s="992" t="n"/>
      <c r="C35" s="992" t="n"/>
      <c r="D35" s="12" t="n"/>
      <c r="E35" s="12" t="n"/>
      <c r="F35" s="992" t="n"/>
      <c r="G35" s="992" t="n"/>
      <c r="H35" s="432" t="n"/>
    </row>
    <row r="36">
      <c r="A36" s="992" t="n"/>
      <c r="B36" s="992" t="n"/>
      <c r="C36" s="992" t="n"/>
      <c r="D36" s="12" t="n"/>
      <c r="E36" s="12" t="n"/>
      <c r="F36" s="992" t="n"/>
      <c r="G36" s="992" t="n"/>
      <c r="H36" s="432" t="n"/>
    </row>
    <row r="37">
      <c r="A37" s="992" t="n"/>
      <c r="B37" s="992" t="n"/>
      <c r="C37" s="992" t="n"/>
      <c r="D37" s="12" t="n"/>
      <c r="E37" s="12" t="n"/>
      <c r="F37" s="992" t="n"/>
      <c r="G37" s="992" t="n"/>
      <c r="H37" s="432" t="n"/>
    </row>
    <row r="38">
      <c r="A38" s="992" t="n"/>
      <c r="B38" s="992" t="n"/>
      <c r="C38" s="992" t="n"/>
      <c r="D38" s="12" t="n"/>
      <c r="E38" s="12" t="n"/>
      <c r="F38" s="992" t="n"/>
      <c r="G38" s="992" t="n"/>
      <c r="H38" s="432" t="n"/>
    </row>
    <row r="39">
      <c r="A39" s="992" t="n"/>
      <c r="B39" s="992" t="n"/>
      <c r="C39" s="992" t="n"/>
      <c r="D39" s="12" t="n"/>
      <c r="E39" s="12" t="n"/>
      <c r="F39" s="992" t="n"/>
      <c r="G39" s="992" t="n"/>
      <c r="H39" s="432" t="n"/>
    </row>
    <row r="40">
      <c r="A40" s="992" t="n"/>
      <c r="B40" s="992" t="n"/>
      <c r="C40" s="992" t="n"/>
      <c r="D40" s="12" t="n"/>
      <c r="E40" s="12" t="n"/>
      <c r="F40" s="992" t="n"/>
      <c r="G40" s="992" t="n"/>
      <c r="H40" s="432" t="n"/>
    </row>
    <row r="41">
      <c r="A41" s="992" t="n"/>
      <c r="B41" s="992" t="n"/>
      <c r="C41" s="992" t="n"/>
      <c r="D41" s="12" t="n"/>
      <c r="E41" s="12" t="n"/>
      <c r="F41" s="992" t="n"/>
      <c r="G41" s="992" t="n"/>
      <c r="H41" s="432" t="n"/>
    </row>
    <row r="42">
      <c r="A42" s="992" t="n"/>
      <c r="B42" s="992" t="n"/>
      <c r="C42" s="992" t="n"/>
      <c r="D42" s="12" t="n"/>
      <c r="E42" s="12" t="n"/>
      <c r="F42" s="992" t="n"/>
      <c r="G42" s="992" t="n"/>
      <c r="H42" s="432" t="n"/>
    </row>
    <row r="43">
      <c r="A43" s="992" t="n"/>
      <c r="B43" s="992" t="n"/>
      <c r="C43" s="992" t="n"/>
      <c r="D43" s="12" t="n"/>
      <c r="E43" s="12" t="n"/>
      <c r="F43" s="992" t="n"/>
      <c r="G43" s="992" t="n"/>
      <c r="H43" s="432" t="n"/>
    </row>
    <row r="44">
      <c r="A44" s="992" t="n"/>
      <c r="B44" s="992" t="n"/>
      <c r="C44" s="992" t="n"/>
      <c r="D44" s="12" t="n"/>
      <c r="E44" s="12" t="n"/>
      <c r="F44" s="992" t="n"/>
      <c r="G44" s="992" t="n"/>
      <c r="H44" s="432" t="n"/>
    </row>
    <row r="45">
      <c r="A45" s="250" t="n"/>
      <c r="B45" s="250" t="n"/>
      <c r="C45" s="250" t="n"/>
      <c r="D45" s="250" t="n"/>
      <c r="E45" s="250" t="n"/>
      <c r="F45" s="250" t="n"/>
      <c r="G45" s="250" t="n"/>
      <c r="H45" s="250" t="n"/>
    </row>
  </sheetData>
  <mergeCells count="1">
    <mergeCell ref="A2:E3"/>
  </mergeCells>
  <pageMargins left="0.405092592592593" right="0.474537037037037" top="0.551181102362205" bottom="0.94488188976378" header="0.31496062992126" footer="0.31496062992126"/>
  <pageSetup orientation="portrait" scale="80" fitToHeight="0"/>
  <headerFooter scaleWithDoc="0">
    <oddHeader>&amp;C&amp;G</oddHeader>
    <oddFooter>&amp;C&amp;G&amp;R&amp;P</oddFooter>
    <evenHeader/>
    <evenFooter/>
    <firstHeader/>
    <firstFooter/>
  </headerFooter>
</worksheet>
</file>

<file path=xl/worksheets/sheet49.xml><?xml version="1.0" encoding="utf-8"?>
<worksheet xmlns="http://schemas.openxmlformats.org/spreadsheetml/2006/main">
  <sheetPr codeName="Sheet54">
    <tabColor theme="1"/>
    <outlinePr summaryBelow="1" summaryRight="1"/>
    <pageSetUpPr fitToPage="1"/>
  </sheetPr>
  <dimension ref="A2:AG180"/>
  <sheetViews>
    <sheetView showGridLines="0" view="pageLayout" topLeftCell="D98" zoomScaleNormal="100" workbookViewId="0">
      <selection activeCell="H10" sqref="H10"/>
    </sheetView>
  </sheetViews>
  <sheetFormatPr baseColWidth="10" defaultColWidth="9.1640625" defaultRowHeight="15" outlineLevelRow="1"/>
  <cols>
    <col width="19.1640625" customWidth="1" style="858" min="1" max="1"/>
    <col width="14.83203125" customWidth="1" style="858" min="2" max="2"/>
    <col width="9.33203125" customWidth="1" style="858" min="3" max="3"/>
    <col width="14" customWidth="1" style="858" min="4" max="4"/>
    <col width="9.33203125" customWidth="1" style="858" min="5" max="5"/>
    <col width="14" customWidth="1" style="858" min="6" max="6"/>
    <col width="9.5" customWidth="1" style="858" min="7" max="7"/>
    <col hidden="1" width="9.33203125" customWidth="1" style="858" min="8" max="8"/>
    <col hidden="1" width="14" customWidth="1" style="858" min="9" max="9"/>
    <col hidden="1" width="9.5" customWidth="1" style="858" min="10" max="10"/>
    <col hidden="1" width="9.33203125" customWidth="1" style="858" min="11" max="11"/>
    <col hidden="1" width="14" customWidth="1" style="858" min="12" max="12"/>
    <col hidden="1" width="9.5" customWidth="1" style="858" min="13" max="13"/>
    <col width="9.33203125" customWidth="1" style="858" min="14" max="14"/>
    <col width="14" customWidth="1" style="858" min="15" max="15"/>
    <col width="9.5" customWidth="1" style="858" min="16" max="16"/>
    <col width="9.33203125" customWidth="1" style="858" min="17" max="17"/>
    <col width="14" customWidth="1" style="858" min="18" max="18"/>
    <col width="9.5" customWidth="1" style="858" min="19" max="19"/>
    <col width="9.33203125" customWidth="1" style="858" min="20" max="20"/>
    <col width="14" customWidth="1" style="858" min="21" max="21"/>
    <col width="9.5" customWidth="1" style="858" min="22" max="22"/>
    <col width="9.33203125" customWidth="1" style="858" min="23" max="23"/>
    <col width="14" customWidth="1" style="858" min="24" max="24"/>
    <col width="9.5" customWidth="1" style="858" min="25" max="25"/>
    <col width="9.33203125" customWidth="1" style="858" min="26" max="26"/>
    <col width="14" customWidth="1" style="858" min="27" max="27"/>
    <col width="9.5" customWidth="1" style="858" min="28" max="28"/>
    <col width="9.33203125" customWidth="1" style="858" min="29" max="29"/>
    <col width="14" customWidth="1" style="858" min="30" max="30"/>
    <col width="9.5" customWidth="1" style="858" min="31" max="31"/>
    <col width="7.5" customWidth="1" style="858" min="32" max="34"/>
    <col width="10.5" customWidth="1" style="858" min="35" max="35"/>
  </cols>
  <sheetData>
    <row r="2" ht="15" customFormat="1" customHeight="1" s="861">
      <c r="A2" s="1072" t="inlineStr">
        <is>
          <t>ALTERNATES - DO NOT PRINT</t>
        </is>
      </c>
      <c r="Q2" s="611" t="n"/>
      <c r="R2" s="611" t="n"/>
      <c r="S2" s="611" t="n"/>
      <c r="T2" s="611" t="n"/>
      <c r="U2" s="611" t="n"/>
      <c r="V2" s="611" t="n"/>
      <c r="W2" s="611" t="n"/>
      <c r="X2" s="611" t="n"/>
      <c r="Y2" s="611" t="n"/>
      <c r="Z2" s="611" t="n"/>
      <c r="AA2" s="611" t="n"/>
      <c r="AB2" s="611" t="n"/>
      <c r="AC2" s="14" t="n"/>
      <c r="AD2" s="14" t="n"/>
      <c r="AE2" s="14" t="n"/>
      <c r="AF2" s="14" t="n"/>
      <c r="AG2" s="14" t="n"/>
    </row>
    <row r="3" ht="15" customFormat="1" customHeight="1" s="861">
      <c r="Q3" s="611" t="n"/>
      <c r="R3" s="611" t="n"/>
      <c r="S3" s="611" t="n"/>
      <c r="T3" s="611" t="n"/>
      <c r="U3" s="611" t="n"/>
      <c r="V3" s="611" t="n"/>
      <c r="W3" s="611" t="n"/>
      <c r="X3" s="611" t="n"/>
      <c r="Y3" s="611" t="n"/>
      <c r="Z3" s="611" t="n"/>
      <c r="AA3" s="611" t="n"/>
      <c r="AB3" s="611" t="n"/>
      <c r="AC3" s="14" t="n"/>
      <c r="AD3" s="14" t="n"/>
      <c r="AE3" s="14" t="n"/>
      <c r="AF3" s="14" t="n"/>
      <c r="AG3" s="14" t="n"/>
    </row>
    <row r="4" ht="12" customFormat="1" customHeight="1" s="861">
      <c r="A4" s="571" t="n"/>
      <c r="B4" s="571" t="n"/>
      <c r="C4" s="571" t="n"/>
      <c r="D4" s="571" t="n"/>
      <c r="E4" s="1073" t="inlineStr">
        <is>
          <t>Strategic Partnerships Products</t>
        </is>
      </c>
      <c r="F4" s="910" t="n"/>
      <c r="G4" s="910" t="n"/>
      <c r="H4" s="910" t="n"/>
      <c r="I4" s="910" t="n"/>
      <c r="J4" s="910" t="n"/>
      <c r="K4" s="910" t="n"/>
      <c r="L4" s="910" t="n"/>
      <c r="M4" s="910" t="n"/>
      <c r="N4" s="910" t="n"/>
      <c r="O4" s="910" t="n"/>
      <c r="P4" s="910" t="n"/>
      <c r="Q4" s="910" t="n"/>
      <c r="R4" s="910" t="n"/>
      <c r="S4" s="910" t="n"/>
      <c r="T4" s="910" t="n"/>
      <c r="U4" s="910" t="n"/>
      <c r="V4" s="910" t="n"/>
      <c r="W4" s="548" t="n"/>
      <c r="X4" s="548" t="n"/>
      <c r="Y4" s="548" t="n"/>
      <c r="Z4" s="548" t="n"/>
      <c r="AA4" s="548" t="n"/>
      <c r="AB4" s="548" t="n"/>
      <c r="AC4" s="571" t="n"/>
      <c r="AD4" s="571" t="n"/>
      <c r="AE4" s="571" t="n"/>
      <c r="AF4" s="571" t="n"/>
      <c r="AG4" s="571" t="n"/>
    </row>
    <row r="5" ht="12" customFormat="1" customHeight="1" s="861">
      <c r="A5" s="63" t="n"/>
      <c r="B5" s="352" t="n"/>
      <c r="C5" s="1070" t="inlineStr">
        <is>
          <t>Negotiated</t>
        </is>
      </c>
      <c r="D5" s="888" t="n"/>
      <c r="E5" s="1071" t="inlineStr">
        <is>
          <t>Alt SP - HumanaCare</t>
        </is>
      </c>
      <c r="F5" s="887" t="n"/>
      <c r="G5" s="888" t="n"/>
      <c r="H5" s="1022" t="inlineStr">
        <is>
          <t>Alt SP - Everyday Health</t>
        </is>
      </c>
      <c r="I5" s="887" t="n"/>
      <c r="J5" s="888" t="n"/>
      <c r="K5" s="1022" t="inlineStr">
        <is>
          <t>Alt SP - Everyday Health Plus</t>
        </is>
      </c>
      <c r="L5" s="887" t="n"/>
      <c r="M5" s="888" t="n"/>
      <c r="N5" s="1070" t="inlineStr">
        <is>
          <t>Alt SP - Akira</t>
        </is>
      </c>
      <c r="O5" s="887" t="n"/>
      <c r="P5" s="888" t="n"/>
      <c r="Q5" s="1070" t="inlineStr">
        <is>
          <t>Alt SP - Health NAV</t>
        </is>
      </c>
      <c r="R5" s="887" t="n"/>
      <c r="S5" s="888" t="n"/>
      <c r="T5" s="1070" t="inlineStr">
        <is>
          <t>Alt SP - Health NAV Plus</t>
        </is>
      </c>
      <c r="U5" s="887" t="n"/>
      <c r="V5" s="888" t="n"/>
      <c r="W5" s="1070" t="inlineStr">
        <is>
          <t>Alt SP - Bundles</t>
        </is>
      </c>
      <c r="X5" s="887" t="n"/>
      <c r="Y5" s="888" t="n"/>
      <c r="Z5" s="1070" t="inlineStr">
        <is>
          <t>Alt SP - Beacon Mental Health</t>
        </is>
      </c>
      <c r="AA5" s="887" t="n"/>
      <c r="AB5" s="888" t="n"/>
      <c r="AC5" s="1071" t="inlineStr">
        <is>
          <t>Alt 1</t>
        </is>
      </c>
      <c r="AD5" s="887" t="n"/>
      <c r="AE5" s="888" t="n"/>
      <c r="AF5" s="571" t="n"/>
      <c r="AG5" s="571" t="n"/>
    </row>
    <row r="6" ht="20" customFormat="1" customHeight="1" s="861">
      <c r="A6" s="1030" t="inlineStr">
        <is>
          <t>Benefit</t>
        </is>
      </c>
      <c r="B6" s="902" t="inlineStr">
        <is>
          <t>Volume</t>
        </is>
      </c>
      <c r="C6" s="902" t="inlineStr">
        <is>
          <t>Rate</t>
        </is>
      </c>
      <c r="D6" s="902" t="inlineStr">
        <is>
          <t>Premium</t>
        </is>
      </c>
      <c r="E6" s="902" t="inlineStr">
        <is>
          <t>Rate</t>
        </is>
      </c>
      <c r="F6" s="902" t="inlineStr">
        <is>
          <t>Premium</t>
        </is>
      </c>
      <c r="G6" s="902" t="inlineStr">
        <is>
          <t>% Change</t>
        </is>
      </c>
      <c r="H6" s="902" t="inlineStr">
        <is>
          <t>Rate</t>
        </is>
      </c>
      <c r="I6" s="902" t="inlineStr">
        <is>
          <t>Premium</t>
        </is>
      </c>
      <c r="J6" s="902" t="inlineStr">
        <is>
          <t>% Change</t>
        </is>
      </c>
      <c r="K6" s="902" t="inlineStr">
        <is>
          <t>Rate</t>
        </is>
      </c>
      <c r="L6" s="902" t="inlineStr">
        <is>
          <t>Premium</t>
        </is>
      </c>
      <c r="M6" s="902" t="inlineStr">
        <is>
          <t>% Change</t>
        </is>
      </c>
      <c r="N6" s="902" t="inlineStr">
        <is>
          <t>Rate</t>
        </is>
      </c>
      <c r="O6" s="902" t="inlineStr">
        <is>
          <t>Premium</t>
        </is>
      </c>
      <c r="P6" s="902" t="inlineStr">
        <is>
          <t>% Change</t>
        </is>
      </c>
      <c r="Q6" s="902" t="inlineStr">
        <is>
          <t>Rate</t>
        </is>
      </c>
      <c r="R6" s="902" t="inlineStr">
        <is>
          <t>Premium</t>
        </is>
      </c>
      <c r="S6" s="902" t="inlineStr">
        <is>
          <t>% Change</t>
        </is>
      </c>
      <c r="T6" s="902" t="inlineStr">
        <is>
          <t>Rate</t>
        </is>
      </c>
      <c r="U6" s="902" t="inlineStr">
        <is>
          <t>Premium</t>
        </is>
      </c>
      <c r="V6" s="902" t="inlineStr">
        <is>
          <t>% Change</t>
        </is>
      </c>
      <c r="W6" s="902" t="inlineStr">
        <is>
          <t>Rate</t>
        </is>
      </c>
      <c r="X6" s="902" t="inlineStr">
        <is>
          <t>Premium</t>
        </is>
      </c>
      <c r="Y6" s="902" t="inlineStr">
        <is>
          <t>% Change</t>
        </is>
      </c>
      <c r="Z6" s="902" t="inlineStr">
        <is>
          <t>Rate</t>
        </is>
      </c>
      <c r="AA6" s="902" t="inlineStr">
        <is>
          <t>Premium</t>
        </is>
      </c>
      <c r="AB6" s="902" t="inlineStr">
        <is>
          <t>% Change</t>
        </is>
      </c>
      <c r="AC6" s="902" t="inlineStr">
        <is>
          <t>Rate</t>
        </is>
      </c>
      <c r="AD6" s="902" t="inlineStr">
        <is>
          <t>Premium</t>
        </is>
      </c>
      <c r="AE6" s="905" t="inlineStr">
        <is>
          <t>% Change</t>
        </is>
      </c>
      <c r="AF6" s="571" t="n"/>
      <c r="AG6" s="571" t="n"/>
    </row>
    <row r="7" ht="12" customFormat="1" customHeight="1" s="861">
      <c r="A7" s="306" t="inlineStr">
        <is>
          <t>Life Insurance</t>
        </is>
      </c>
      <c r="B7" s="269" t="n"/>
      <c r="C7" s="269" t="n"/>
      <c r="D7" s="1152" t="n"/>
      <c r="E7" s="1322" t="n"/>
      <c r="F7" s="1152" t="n"/>
      <c r="G7" s="1149" t="n"/>
      <c r="H7" s="1322" t="n"/>
      <c r="I7" s="1152" t="n"/>
      <c r="J7" s="1149" t="n"/>
      <c r="K7" s="1322" t="n"/>
      <c r="L7" s="1152" t="n"/>
      <c r="M7" s="1149" t="n"/>
      <c r="N7" s="1322" t="n"/>
      <c r="O7" s="1152" t="n"/>
      <c r="P7" s="1149" t="n"/>
      <c r="Q7" s="1322" t="n"/>
      <c r="R7" s="1152" t="n"/>
      <c r="S7" s="1149" t="n"/>
      <c r="T7" s="1322" t="n"/>
      <c r="U7" s="1152" t="n"/>
      <c r="V7" s="1149" t="n"/>
      <c r="W7" s="1322" t="n"/>
      <c r="X7" s="1152" t="n"/>
      <c r="Y7" s="1149" t="n"/>
      <c r="Z7" s="1322" t="n"/>
      <c r="AA7" s="1152" t="n"/>
      <c r="AB7" s="1149" t="n"/>
      <c r="AC7" s="1322" t="n"/>
      <c r="AD7" s="1152" t="n"/>
      <c r="AE7" s="1149" t="n"/>
      <c r="AF7" s="571" t="n"/>
      <c r="AG7" s="571" t="n"/>
    </row>
    <row r="8" hidden="1" outlineLevel="1" ht="12" customFormat="1" customHeight="1" s="861">
      <c r="A8" s="338">
        <f>'Renewal Rates '!A7</f>
        <v/>
      </c>
      <c r="B8" s="269">
        <f>'Renewal Rates '!B7</f>
        <v/>
      </c>
      <c r="C8" s="269">
        <f>'Renewal Rates '!H7</f>
        <v/>
      </c>
      <c r="D8" s="1152">
        <f>C8*B8/1000</f>
        <v/>
      </c>
      <c r="E8" s="1322">
        <f>$C8</f>
        <v/>
      </c>
      <c r="F8" s="1152">
        <f>E8*$B8/1000</f>
        <v/>
      </c>
      <c r="G8" s="1149">
        <f>E8/$C8-1</f>
        <v/>
      </c>
      <c r="H8" s="1322" t="n">
        <v>0</v>
      </c>
      <c r="I8" s="1152">
        <f>H8*$B8/1000</f>
        <v/>
      </c>
      <c r="J8" s="1149">
        <f>H8/$C8-1</f>
        <v/>
      </c>
      <c r="K8" s="1322" t="n">
        <v>0</v>
      </c>
      <c r="L8" s="1152">
        <f>K8*$B8/1000</f>
        <v/>
      </c>
      <c r="M8" s="1149">
        <f>K8/$C8-1</f>
        <v/>
      </c>
      <c r="N8" s="1322">
        <f>$C8</f>
        <v/>
      </c>
      <c r="O8" s="1152">
        <f>N8*$B8/1000</f>
        <v/>
      </c>
      <c r="P8" s="1149">
        <f>N8/$C8-1</f>
        <v/>
      </c>
      <c r="Q8" s="1322">
        <f>$C8</f>
        <v/>
      </c>
      <c r="R8" s="1152">
        <f>Q8*$B8/1000</f>
        <v/>
      </c>
      <c r="S8" s="1149">
        <f>Q8/$C8-1</f>
        <v/>
      </c>
      <c r="T8" s="1322">
        <f>$C8</f>
        <v/>
      </c>
      <c r="U8" s="1152">
        <f>T8*$B8/1000</f>
        <v/>
      </c>
      <c r="V8" s="1149">
        <f>T8/$C8-1</f>
        <v/>
      </c>
      <c r="W8" s="1322">
        <f>$C8</f>
        <v/>
      </c>
      <c r="X8" s="1152">
        <f>W8*$B8/1000</f>
        <v/>
      </c>
      <c r="Y8" s="1149">
        <f>W8/$C8-1</f>
        <v/>
      </c>
      <c r="Z8" s="1322">
        <f>$C8</f>
        <v/>
      </c>
      <c r="AA8" s="1152">
        <f>Z8*$B8/1000</f>
        <v/>
      </c>
      <c r="AB8" s="1149">
        <f>Z8/$C8-1</f>
        <v/>
      </c>
      <c r="AC8" s="1322">
        <f>$C8</f>
        <v/>
      </c>
      <c r="AD8" s="1152">
        <f>AC8*$B8/1000</f>
        <v/>
      </c>
      <c r="AE8" s="1149">
        <f>AC8/$C8-1</f>
        <v/>
      </c>
      <c r="AF8" s="571" t="n"/>
      <c r="AG8" s="571" t="n"/>
    </row>
    <row r="9" hidden="1" outlineLevel="1" ht="12" customFormat="1" customHeight="1" s="861">
      <c r="A9" s="338">
        <f>'Renewal Rates '!A8</f>
        <v/>
      </c>
      <c r="B9" s="269">
        <f>'Renewal Rates '!B8</f>
        <v/>
      </c>
      <c r="C9" s="269">
        <f>'Renewal Rates '!H8</f>
        <v/>
      </c>
      <c r="D9" s="1152">
        <f>C9*B9/1000</f>
        <v/>
      </c>
      <c r="E9" s="1322">
        <f>$C9</f>
        <v/>
      </c>
      <c r="F9" s="1152">
        <f>E9*$B9/1000</f>
        <v/>
      </c>
      <c r="G9" s="1149">
        <f>E9/$C9-1</f>
        <v/>
      </c>
      <c r="H9" s="1322" t="n">
        <v>0</v>
      </c>
      <c r="I9" s="1152">
        <f>H9*$B9/1000</f>
        <v/>
      </c>
      <c r="J9" s="1149">
        <f>H9/$C9-1</f>
        <v/>
      </c>
      <c r="K9" s="1322" t="n">
        <v>0</v>
      </c>
      <c r="L9" s="1152">
        <f>K9*$B9/1000</f>
        <v/>
      </c>
      <c r="M9" s="1149">
        <f>K9/$C9-1</f>
        <v/>
      </c>
      <c r="N9" s="1322">
        <f>$C9</f>
        <v/>
      </c>
      <c r="O9" s="1152">
        <f>N9*$B9/1000</f>
        <v/>
      </c>
      <c r="P9" s="1149">
        <f>N9/$C9-1</f>
        <v/>
      </c>
      <c r="Q9" s="1322">
        <f>$C9</f>
        <v/>
      </c>
      <c r="R9" s="1152">
        <f>Q9*$B9/1000</f>
        <v/>
      </c>
      <c r="S9" s="1149">
        <f>Q9/$C9-1</f>
        <v/>
      </c>
      <c r="T9" s="1322">
        <f>$C9</f>
        <v/>
      </c>
      <c r="U9" s="1152">
        <f>T9*$B9/1000</f>
        <v/>
      </c>
      <c r="V9" s="1149">
        <f>T9/$C9-1</f>
        <v/>
      </c>
      <c r="W9" s="1322">
        <f>$C9</f>
        <v/>
      </c>
      <c r="X9" s="1152">
        <f>W9*$B9/1000</f>
        <v/>
      </c>
      <c r="Y9" s="1149">
        <f>W9/$C9-1</f>
        <v/>
      </c>
      <c r="Z9" s="1322">
        <f>$C9</f>
        <v/>
      </c>
      <c r="AA9" s="1152">
        <f>Z9*$B9/1000</f>
        <v/>
      </c>
      <c r="AB9" s="1149">
        <f>Z9/$C9-1</f>
        <v/>
      </c>
      <c r="AC9" s="1322">
        <f>$C9</f>
        <v/>
      </c>
      <c r="AD9" s="1152">
        <f>AC9*$B9/1000</f>
        <v/>
      </c>
      <c r="AE9" s="1149">
        <f>AC9/$C9-1</f>
        <v/>
      </c>
      <c r="AF9" s="571" t="n"/>
      <c r="AG9" s="571" t="n"/>
    </row>
    <row r="10" hidden="1" outlineLevel="1" ht="12" customFormat="1" customHeight="1" s="861">
      <c r="A10" s="338">
        <f>'Renewal Rates '!A9</f>
        <v/>
      </c>
      <c r="B10" s="269">
        <f>'Renewal Rates '!B9</f>
        <v/>
      </c>
      <c r="C10" s="269">
        <f>'Renewal Rates '!H9</f>
        <v/>
      </c>
      <c r="D10" s="1152">
        <f>C10*B10/1000</f>
        <v/>
      </c>
      <c r="E10" s="1322">
        <f>$C10</f>
        <v/>
      </c>
      <c r="F10" s="1152">
        <f>E10*$B10/1000</f>
        <v/>
      </c>
      <c r="G10" s="1149">
        <f>E10/$C10-1</f>
        <v/>
      </c>
      <c r="H10" s="1322" t="n">
        <v>0</v>
      </c>
      <c r="I10" s="1152">
        <f>H10*$B10/1000</f>
        <v/>
      </c>
      <c r="J10" s="1149">
        <f>H10/$C10-1</f>
        <v/>
      </c>
      <c r="K10" s="1322" t="n">
        <v>0</v>
      </c>
      <c r="L10" s="1152">
        <f>K10*$B10/1000</f>
        <v/>
      </c>
      <c r="M10" s="1149">
        <f>K10/$C10-1</f>
        <v/>
      </c>
      <c r="N10" s="1322">
        <f>$C10</f>
        <v/>
      </c>
      <c r="O10" s="1152">
        <f>N10*$B10/1000</f>
        <v/>
      </c>
      <c r="P10" s="1149">
        <f>N10/$C10-1</f>
        <v/>
      </c>
      <c r="Q10" s="1322">
        <f>$C10</f>
        <v/>
      </c>
      <c r="R10" s="1152">
        <f>Q10*$B10/1000</f>
        <v/>
      </c>
      <c r="S10" s="1149">
        <f>Q10/$C10-1</f>
        <v/>
      </c>
      <c r="T10" s="1322">
        <f>$C10</f>
        <v/>
      </c>
      <c r="U10" s="1152">
        <f>T10*$B10/1000</f>
        <v/>
      </c>
      <c r="V10" s="1149">
        <f>T10/$C10-1</f>
        <v/>
      </c>
      <c r="W10" s="1322">
        <f>$C10</f>
        <v/>
      </c>
      <c r="X10" s="1152">
        <f>W10*$B10/1000</f>
        <v/>
      </c>
      <c r="Y10" s="1149">
        <f>W10/$C10-1</f>
        <v/>
      </c>
      <c r="Z10" s="1322">
        <f>$C10</f>
        <v/>
      </c>
      <c r="AA10" s="1152">
        <f>Z10*$B10/1000</f>
        <v/>
      </c>
      <c r="AB10" s="1149">
        <f>Z10/$C10-1</f>
        <v/>
      </c>
      <c r="AC10" s="1322">
        <f>$C10</f>
        <v/>
      </c>
      <c r="AD10" s="1152">
        <f>AC10*$B10/1000</f>
        <v/>
      </c>
      <c r="AE10" s="1149">
        <f>AC10/$C10-1</f>
        <v/>
      </c>
      <c r="AF10" s="571" t="n"/>
      <c r="AG10" s="571" t="n"/>
    </row>
    <row r="11" hidden="1" outlineLevel="1" ht="12" customFormat="1" customHeight="1" s="861">
      <c r="A11" s="338">
        <f>'Renewal Rates '!A10</f>
        <v/>
      </c>
      <c r="B11" s="269">
        <f>'Renewal Rates '!B10</f>
        <v/>
      </c>
      <c r="C11" s="269">
        <f>'Renewal Rates '!H10</f>
        <v/>
      </c>
      <c r="D11" s="1152">
        <f>C11*B11/1000</f>
        <v/>
      </c>
      <c r="E11" s="1322">
        <f>$C11</f>
        <v/>
      </c>
      <c r="F11" s="1152">
        <f>E11*$B11/1000</f>
        <v/>
      </c>
      <c r="G11" s="1149">
        <f>E11/$C11-1</f>
        <v/>
      </c>
      <c r="H11" s="1322" t="n">
        <v>0</v>
      </c>
      <c r="I11" s="1152">
        <f>H11*$B11/1000</f>
        <v/>
      </c>
      <c r="J11" s="1149">
        <f>H11/$C11-1</f>
        <v/>
      </c>
      <c r="K11" s="1322" t="n">
        <v>0</v>
      </c>
      <c r="L11" s="1152">
        <f>K11*$B11/1000</f>
        <v/>
      </c>
      <c r="M11" s="1149">
        <f>K11/$C11-1</f>
        <v/>
      </c>
      <c r="N11" s="1322">
        <f>$C11</f>
        <v/>
      </c>
      <c r="O11" s="1152">
        <f>N11*$B11/1000</f>
        <v/>
      </c>
      <c r="P11" s="1149">
        <f>N11/$C11-1</f>
        <v/>
      </c>
      <c r="Q11" s="1322">
        <f>$C11</f>
        <v/>
      </c>
      <c r="R11" s="1152">
        <f>Q11*$B11/1000</f>
        <v/>
      </c>
      <c r="S11" s="1149">
        <f>Q11/$C11-1</f>
        <v/>
      </c>
      <c r="T11" s="1322">
        <f>$C11</f>
        <v/>
      </c>
      <c r="U11" s="1152">
        <f>T11*$B11/1000</f>
        <v/>
      </c>
      <c r="V11" s="1149">
        <f>T11/$C11-1</f>
        <v/>
      </c>
      <c r="W11" s="1322">
        <f>$C11</f>
        <v/>
      </c>
      <c r="X11" s="1152">
        <f>W11*$B11/1000</f>
        <v/>
      </c>
      <c r="Y11" s="1149">
        <f>W11/$C11-1</f>
        <v/>
      </c>
      <c r="Z11" s="1322">
        <f>$C11</f>
        <v/>
      </c>
      <c r="AA11" s="1152">
        <f>Z11*$B11/1000</f>
        <v/>
      </c>
      <c r="AB11" s="1149">
        <f>Z11/$C11-1</f>
        <v/>
      </c>
      <c r="AC11" s="1322">
        <f>$C11</f>
        <v/>
      </c>
      <c r="AD11" s="1152">
        <f>AC11*$B11/1000</f>
        <v/>
      </c>
      <c r="AE11" s="1149">
        <f>AC11/$C11-1</f>
        <v/>
      </c>
      <c r="AF11" s="571" t="n"/>
      <c r="AG11" s="571" t="n"/>
    </row>
    <row r="12" collapsed="1" ht="12" customFormat="1" customHeight="1" s="861">
      <c r="A12" s="338">
        <f>'Renewal Rates '!A11</f>
        <v/>
      </c>
      <c r="B12" s="269">
        <f>'Renewal Rates '!B11</f>
        <v/>
      </c>
      <c r="C12" s="269">
        <f>'Renewal Rates '!H11</f>
        <v/>
      </c>
      <c r="D12" s="1152">
        <f>C12*B12/1000</f>
        <v/>
      </c>
      <c r="E12" s="1322">
        <f>$C12</f>
        <v/>
      </c>
      <c r="F12" s="1152">
        <f>E12*$B12/1000</f>
        <v/>
      </c>
      <c r="G12" s="1149">
        <f>E12/$C12-1</f>
        <v/>
      </c>
      <c r="H12" s="1322" t="n">
        <v>0</v>
      </c>
      <c r="I12" s="1152">
        <f>H12*$B12/1000</f>
        <v/>
      </c>
      <c r="J12" s="1149">
        <f>H12/$C12-1</f>
        <v/>
      </c>
      <c r="K12" s="1322" t="n">
        <v>0</v>
      </c>
      <c r="L12" s="1152">
        <f>K12*$B12/1000</f>
        <v/>
      </c>
      <c r="M12" s="1149">
        <f>K12/$C12-1</f>
        <v/>
      </c>
      <c r="N12" s="1322">
        <f>$C12</f>
        <v/>
      </c>
      <c r="O12" s="1152">
        <f>N12*$B12/1000</f>
        <v/>
      </c>
      <c r="P12" s="1149">
        <f>N12/$C12-1</f>
        <v/>
      </c>
      <c r="Q12" s="1322">
        <f>$C12</f>
        <v/>
      </c>
      <c r="R12" s="1152">
        <f>Q12*$B12/1000</f>
        <v/>
      </c>
      <c r="S12" s="1149">
        <f>Q12/$C12-1</f>
        <v/>
      </c>
      <c r="T12" s="1322">
        <f>$C12</f>
        <v/>
      </c>
      <c r="U12" s="1152">
        <f>T12*$B12/1000</f>
        <v/>
      </c>
      <c r="V12" s="1149">
        <f>T12/$C12-1</f>
        <v/>
      </c>
      <c r="W12" s="1322">
        <f>$C12</f>
        <v/>
      </c>
      <c r="X12" s="1152">
        <f>W12*$B12/1000</f>
        <v/>
      </c>
      <c r="Y12" s="1149">
        <f>W12/$C12-1</f>
        <v/>
      </c>
      <c r="Z12" s="1322">
        <f>$C12</f>
        <v/>
      </c>
      <c r="AA12" s="1152">
        <f>Z12*$B12/1000</f>
        <v/>
      </c>
      <c r="AB12" s="1149">
        <f>Z12/$C12-1</f>
        <v/>
      </c>
      <c r="AC12" s="1322">
        <f>$C12</f>
        <v/>
      </c>
      <c r="AD12" s="1152">
        <f>AC12*$B12/1000</f>
        <v/>
      </c>
      <c r="AE12" s="1149">
        <f>AC12/$C12-1</f>
        <v/>
      </c>
      <c r="AF12" s="571" t="n"/>
      <c r="AG12" s="571" t="n"/>
    </row>
    <row r="13" ht="12" customFormat="1" customHeight="1" s="861">
      <c r="A13" s="306" t="inlineStr">
        <is>
          <t>Total Life</t>
        </is>
      </c>
      <c r="B13" s="356" t="n"/>
      <c r="C13" s="1323" t="n"/>
      <c r="D13" s="1324">
        <f>SUM(D8:D12)</f>
        <v/>
      </c>
      <c r="E13" s="1323" t="n"/>
      <c r="F13" s="1324">
        <f>SUM(F8:F12)</f>
        <v/>
      </c>
      <c r="G13" s="1325">
        <f>F13/$D13-1</f>
        <v/>
      </c>
      <c r="H13" s="1323" t="n"/>
      <c r="I13" s="1324">
        <f>SUM(I8:I12)</f>
        <v/>
      </c>
      <c r="J13" s="1325">
        <f>I13/$D13-1</f>
        <v/>
      </c>
      <c r="K13" s="1323" t="n"/>
      <c r="L13" s="1324">
        <f>SUM(L8:L12)</f>
        <v/>
      </c>
      <c r="M13" s="1325">
        <f>L13/$D13-1</f>
        <v/>
      </c>
      <c r="N13" s="1323" t="n"/>
      <c r="O13" s="1324">
        <f>SUM(O8:O12)</f>
        <v/>
      </c>
      <c r="P13" s="1325">
        <f>O13/$D13-1</f>
        <v/>
      </c>
      <c r="Q13" s="1323" t="n"/>
      <c r="R13" s="1324">
        <f>SUM(R8:R12)</f>
        <v/>
      </c>
      <c r="S13" s="1325">
        <f>R13/$D13-1</f>
        <v/>
      </c>
      <c r="T13" s="1323" t="n"/>
      <c r="U13" s="1324">
        <f>SUM(U8:U12)</f>
        <v/>
      </c>
      <c r="V13" s="1325">
        <f>U13/$D13-1</f>
        <v/>
      </c>
      <c r="W13" s="1323" t="n"/>
      <c r="X13" s="1324">
        <f>SUM(X8:X12)</f>
        <v/>
      </c>
      <c r="Y13" s="1325">
        <f>X13/$D13-1</f>
        <v/>
      </c>
      <c r="Z13" s="1323" t="n"/>
      <c r="AA13" s="1324">
        <f>SUM(AA8:AA12)</f>
        <v/>
      </c>
      <c r="AB13" s="1325">
        <f>AA13/$D13-1</f>
        <v/>
      </c>
      <c r="AC13" s="1323" t="n"/>
      <c r="AD13" s="1324">
        <f>SUM(AD8:AD12)</f>
        <v/>
      </c>
      <c r="AE13" s="1325">
        <f>AD13/$D13-1</f>
        <v/>
      </c>
      <c r="AF13" s="571" t="n"/>
      <c r="AG13" s="571" t="n"/>
    </row>
    <row r="14" ht="12" customFormat="1" customHeight="1" s="861">
      <c r="A14" s="306" t="inlineStr">
        <is>
          <t>AD&amp;D</t>
        </is>
      </c>
      <c r="B14" s="269" t="n"/>
      <c r="C14" s="269" t="n"/>
      <c r="D14" s="1152" t="n"/>
      <c r="E14" s="1322" t="n"/>
      <c r="F14" s="1152" t="n"/>
      <c r="G14" s="1149" t="n"/>
      <c r="H14" s="1322" t="n"/>
      <c r="I14" s="1152" t="n"/>
      <c r="J14" s="1149" t="n"/>
      <c r="K14" s="1322" t="n"/>
      <c r="L14" s="1152" t="n"/>
      <c r="M14" s="1149" t="n"/>
      <c r="N14" s="1322" t="n"/>
      <c r="O14" s="1152" t="n"/>
      <c r="P14" s="1149" t="n"/>
      <c r="Q14" s="1322" t="n"/>
      <c r="R14" s="1152" t="n"/>
      <c r="S14" s="1149" t="n"/>
      <c r="T14" s="1322" t="n"/>
      <c r="U14" s="1152" t="n"/>
      <c r="V14" s="1149" t="n"/>
      <c r="W14" s="1322" t="n"/>
      <c r="X14" s="1152" t="n"/>
      <c r="Y14" s="1149" t="n"/>
      <c r="Z14" s="1322" t="n"/>
      <c r="AA14" s="1152" t="n"/>
      <c r="AB14" s="1149" t="n"/>
      <c r="AC14" s="1322" t="n"/>
      <c r="AD14" s="1152" t="n"/>
      <c r="AE14" s="1149" t="n"/>
      <c r="AF14" s="571" t="n"/>
      <c r="AG14" s="571" t="n"/>
    </row>
    <row r="15" hidden="1" outlineLevel="1" ht="12" customFormat="1" customHeight="1" s="861">
      <c r="A15" s="338">
        <f>'Renewal Rates '!A14</f>
        <v/>
      </c>
      <c r="B15" s="269">
        <f>'Renewal Rates '!B14</f>
        <v/>
      </c>
      <c r="C15" s="269">
        <f>'Renewal Rates '!H14</f>
        <v/>
      </c>
      <c r="D15" s="1152">
        <f>C15*B15/1000</f>
        <v/>
      </c>
      <c r="E15" s="1322">
        <f>$C15</f>
        <v/>
      </c>
      <c r="F15" s="1152">
        <f>E15*$B15/1000</f>
        <v/>
      </c>
      <c r="G15" s="1149">
        <f>E15/$C15-1</f>
        <v/>
      </c>
      <c r="H15" s="1322" t="n">
        <v>0</v>
      </c>
      <c r="I15" s="1152">
        <f>H15*$B15/1000</f>
        <v/>
      </c>
      <c r="J15" s="1149">
        <f>H15/$C15-1</f>
        <v/>
      </c>
      <c r="K15" s="1322" t="n">
        <v>0</v>
      </c>
      <c r="L15" s="1152">
        <f>K15*$B15/1000</f>
        <v/>
      </c>
      <c r="M15" s="1149">
        <f>K15/$C15-1</f>
        <v/>
      </c>
      <c r="N15" s="1322">
        <f>$C15</f>
        <v/>
      </c>
      <c r="O15" s="1152">
        <f>N15*$B15/1000</f>
        <v/>
      </c>
      <c r="P15" s="1149">
        <f>N15/$C15-1</f>
        <v/>
      </c>
      <c r="Q15" s="1322">
        <f>$C15</f>
        <v/>
      </c>
      <c r="R15" s="1152">
        <f>Q15*$B15/1000</f>
        <v/>
      </c>
      <c r="S15" s="1149">
        <f>Q15/$C15-1</f>
        <v/>
      </c>
      <c r="T15" s="1322">
        <f>$C15</f>
        <v/>
      </c>
      <c r="U15" s="1152">
        <f>T15*$B15/1000</f>
        <v/>
      </c>
      <c r="V15" s="1149">
        <f>T15/$C15-1</f>
        <v/>
      </c>
      <c r="W15" s="1322">
        <f>$C15</f>
        <v/>
      </c>
      <c r="X15" s="1152">
        <f>W15*$B15/1000</f>
        <v/>
      </c>
      <c r="Y15" s="1149">
        <f>W15/$C15-1</f>
        <v/>
      </c>
      <c r="Z15" s="1322">
        <f>$C15</f>
        <v/>
      </c>
      <c r="AA15" s="1152">
        <f>Z15*$B15/1000</f>
        <v/>
      </c>
      <c r="AB15" s="1149">
        <f>Z15/$C15-1</f>
        <v/>
      </c>
      <c r="AC15" s="1322">
        <f>$C15</f>
        <v/>
      </c>
      <c r="AD15" s="1152">
        <f>AC15*$B15/1000</f>
        <v/>
      </c>
      <c r="AE15" s="1149">
        <f>AC15/$C15-1</f>
        <v/>
      </c>
      <c r="AF15" s="571" t="n"/>
      <c r="AG15" s="571" t="n"/>
    </row>
    <row r="16" hidden="1" outlineLevel="1" ht="12" customFormat="1" customHeight="1" s="861">
      <c r="A16" s="338">
        <f>'Renewal Rates '!A15</f>
        <v/>
      </c>
      <c r="B16" s="269">
        <f>'Renewal Rates '!B15</f>
        <v/>
      </c>
      <c r="C16" s="269">
        <f>'Renewal Rates '!H15</f>
        <v/>
      </c>
      <c r="D16" s="1152">
        <f>C16*B16/1000</f>
        <v/>
      </c>
      <c r="E16" s="1322">
        <f>$C16</f>
        <v/>
      </c>
      <c r="F16" s="1152">
        <f>E16*$B16/1000</f>
        <v/>
      </c>
      <c r="G16" s="1149">
        <f>E16/$C16-1</f>
        <v/>
      </c>
      <c r="H16" s="1322" t="n">
        <v>0</v>
      </c>
      <c r="I16" s="1152">
        <f>H16*$B16/1000</f>
        <v/>
      </c>
      <c r="J16" s="1149">
        <f>H16/$C16-1</f>
        <v/>
      </c>
      <c r="K16" s="1322" t="n">
        <v>0</v>
      </c>
      <c r="L16" s="1152">
        <f>K16*$B16/1000</f>
        <v/>
      </c>
      <c r="M16" s="1149">
        <f>K16/$C16-1</f>
        <v/>
      </c>
      <c r="N16" s="1322">
        <f>$C16</f>
        <v/>
      </c>
      <c r="O16" s="1152">
        <f>N16*$B16/1000</f>
        <v/>
      </c>
      <c r="P16" s="1149">
        <f>N16/$C16-1</f>
        <v/>
      </c>
      <c r="Q16" s="1322">
        <f>$C16</f>
        <v/>
      </c>
      <c r="R16" s="1152">
        <f>Q16*$B16/1000</f>
        <v/>
      </c>
      <c r="S16" s="1149">
        <f>Q16/$C16-1</f>
        <v/>
      </c>
      <c r="T16" s="1322">
        <f>$C16</f>
        <v/>
      </c>
      <c r="U16" s="1152">
        <f>T16*$B16/1000</f>
        <v/>
      </c>
      <c r="V16" s="1149">
        <f>T16/$C16-1</f>
        <v/>
      </c>
      <c r="W16" s="1322">
        <f>$C16</f>
        <v/>
      </c>
      <c r="X16" s="1152">
        <f>W16*$B16/1000</f>
        <v/>
      </c>
      <c r="Y16" s="1149">
        <f>W16/$C16-1</f>
        <v/>
      </c>
      <c r="Z16" s="1322">
        <f>$C16</f>
        <v/>
      </c>
      <c r="AA16" s="1152">
        <f>Z16*$B16/1000</f>
        <v/>
      </c>
      <c r="AB16" s="1149">
        <f>Z16/$C16-1</f>
        <v/>
      </c>
      <c r="AC16" s="1322">
        <f>$C16</f>
        <v/>
      </c>
      <c r="AD16" s="1152">
        <f>AC16*$B16/1000</f>
        <v/>
      </c>
      <c r="AE16" s="1149">
        <f>AC16/$C16-1</f>
        <v/>
      </c>
      <c r="AF16" s="571" t="n"/>
      <c r="AG16" s="571" t="n"/>
    </row>
    <row r="17" hidden="1" outlineLevel="1" ht="12" customFormat="1" customHeight="1" s="861">
      <c r="A17" s="338">
        <f>'Renewal Rates '!A16</f>
        <v/>
      </c>
      <c r="B17" s="269">
        <f>'Renewal Rates '!B16</f>
        <v/>
      </c>
      <c r="C17" s="269">
        <f>'Renewal Rates '!H16</f>
        <v/>
      </c>
      <c r="D17" s="1152">
        <f>C17*B17/1000</f>
        <v/>
      </c>
      <c r="E17" s="1322">
        <f>$C17</f>
        <v/>
      </c>
      <c r="F17" s="1152">
        <f>E17*$B17/1000</f>
        <v/>
      </c>
      <c r="G17" s="1149">
        <f>E17/$C17-1</f>
        <v/>
      </c>
      <c r="H17" s="1322" t="n">
        <v>0</v>
      </c>
      <c r="I17" s="1152">
        <f>H17*$B17/1000</f>
        <v/>
      </c>
      <c r="J17" s="1149">
        <f>H17/$C17-1</f>
        <v/>
      </c>
      <c r="K17" s="1322" t="n">
        <v>0</v>
      </c>
      <c r="L17" s="1152">
        <f>K17*$B17/1000</f>
        <v/>
      </c>
      <c r="M17" s="1149">
        <f>K17/$C17-1</f>
        <v/>
      </c>
      <c r="N17" s="1322">
        <f>$C17</f>
        <v/>
      </c>
      <c r="O17" s="1152">
        <f>N17*$B17/1000</f>
        <v/>
      </c>
      <c r="P17" s="1149">
        <f>N17/$C17-1</f>
        <v/>
      </c>
      <c r="Q17" s="1322">
        <f>$C17</f>
        <v/>
      </c>
      <c r="R17" s="1152">
        <f>Q17*$B17/1000</f>
        <v/>
      </c>
      <c r="S17" s="1149">
        <f>Q17/$C17-1</f>
        <v/>
      </c>
      <c r="T17" s="1322">
        <f>$C17</f>
        <v/>
      </c>
      <c r="U17" s="1152">
        <f>T17*$B17/1000</f>
        <v/>
      </c>
      <c r="V17" s="1149">
        <f>T17/$C17-1</f>
        <v/>
      </c>
      <c r="W17" s="1322">
        <f>$C17</f>
        <v/>
      </c>
      <c r="X17" s="1152">
        <f>W17*$B17/1000</f>
        <v/>
      </c>
      <c r="Y17" s="1149">
        <f>W17/$C17-1</f>
        <v/>
      </c>
      <c r="Z17" s="1322">
        <f>$C17</f>
        <v/>
      </c>
      <c r="AA17" s="1152">
        <f>Z17*$B17/1000</f>
        <v/>
      </c>
      <c r="AB17" s="1149">
        <f>Z17/$C17-1</f>
        <v/>
      </c>
      <c r="AC17" s="1322">
        <f>$C17</f>
        <v/>
      </c>
      <c r="AD17" s="1152">
        <f>AC17*$B17/1000</f>
        <v/>
      </c>
      <c r="AE17" s="1149">
        <f>AC17/$C17-1</f>
        <v/>
      </c>
      <c r="AF17" s="571" t="n"/>
      <c r="AG17" s="571" t="n"/>
    </row>
    <row r="18" hidden="1" outlineLevel="1" ht="12" customFormat="1" customHeight="1" s="861">
      <c r="A18" s="338">
        <f>'Renewal Rates '!A17</f>
        <v/>
      </c>
      <c r="B18" s="269">
        <f>'Renewal Rates '!B17</f>
        <v/>
      </c>
      <c r="C18" s="269">
        <f>'Renewal Rates '!H17</f>
        <v/>
      </c>
      <c r="D18" s="1152">
        <f>C18*B18/1000</f>
        <v/>
      </c>
      <c r="E18" s="1322">
        <f>$C18</f>
        <v/>
      </c>
      <c r="F18" s="1152">
        <f>E18*$B18/1000</f>
        <v/>
      </c>
      <c r="G18" s="1149">
        <f>E18/$C18-1</f>
        <v/>
      </c>
      <c r="H18" s="1322" t="n">
        <v>0</v>
      </c>
      <c r="I18" s="1152">
        <f>H18*$B18/1000</f>
        <v/>
      </c>
      <c r="J18" s="1149">
        <f>H18/$C18-1</f>
        <v/>
      </c>
      <c r="K18" s="1322" t="n">
        <v>0</v>
      </c>
      <c r="L18" s="1152">
        <f>K18*$B18/1000</f>
        <v/>
      </c>
      <c r="M18" s="1149">
        <f>K18/$C18-1</f>
        <v/>
      </c>
      <c r="N18" s="1322">
        <f>$C18</f>
        <v/>
      </c>
      <c r="O18" s="1152">
        <f>N18*$B18/1000</f>
        <v/>
      </c>
      <c r="P18" s="1149">
        <f>N18/$C18-1</f>
        <v/>
      </c>
      <c r="Q18" s="1322">
        <f>$C18</f>
        <v/>
      </c>
      <c r="R18" s="1152">
        <f>Q18*$B18/1000</f>
        <v/>
      </c>
      <c r="S18" s="1149">
        <f>Q18/$C18-1</f>
        <v/>
      </c>
      <c r="T18" s="1322">
        <f>$C18</f>
        <v/>
      </c>
      <c r="U18" s="1152">
        <f>T18*$B18/1000</f>
        <v/>
      </c>
      <c r="V18" s="1149">
        <f>T18/$C18-1</f>
        <v/>
      </c>
      <c r="W18" s="1322">
        <f>$C18</f>
        <v/>
      </c>
      <c r="X18" s="1152">
        <f>W18*$B18/1000</f>
        <v/>
      </c>
      <c r="Y18" s="1149">
        <f>W18/$C18-1</f>
        <v/>
      </c>
      <c r="Z18" s="1322">
        <f>$C18</f>
        <v/>
      </c>
      <c r="AA18" s="1152">
        <f>Z18*$B18/1000</f>
        <v/>
      </c>
      <c r="AB18" s="1149">
        <f>Z18/$C18-1</f>
        <v/>
      </c>
      <c r="AC18" s="1322">
        <f>$C18</f>
        <v/>
      </c>
      <c r="AD18" s="1152">
        <f>AC18*$B18/1000</f>
        <v/>
      </c>
      <c r="AE18" s="1149">
        <f>AC18/$C18-1</f>
        <v/>
      </c>
      <c r="AF18" s="571" t="n"/>
      <c r="AG18" s="571" t="n"/>
    </row>
    <row r="19" collapsed="1" ht="12" customFormat="1" customHeight="1" s="861">
      <c r="A19" s="338">
        <f>'Renewal Rates '!A18</f>
        <v/>
      </c>
      <c r="B19" s="269">
        <f>'Renewal Rates '!B18</f>
        <v/>
      </c>
      <c r="C19" s="269">
        <f>'Renewal Rates '!H18</f>
        <v/>
      </c>
      <c r="D19" s="1152">
        <f>C19*B19/1000</f>
        <v/>
      </c>
      <c r="E19" s="1322">
        <f>$C19</f>
        <v/>
      </c>
      <c r="F19" s="1152">
        <f>E19*$B19/1000</f>
        <v/>
      </c>
      <c r="G19" s="1149">
        <f>E19/$C19-1</f>
        <v/>
      </c>
      <c r="H19" s="1322" t="n">
        <v>0</v>
      </c>
      <c r="I19" s="1152">
        <f>H19*$B19/1000</f>
        <v/>
      </c>
      <c r="J19" s="1149">
        <f>H19/$C19-1</f>
        <v/>
      </c>
      <c r="K19" s="1322" t="n">
        <v>0</v>
      </c>
      <c r="L19" s="1152">
        <f>K19*$B19/1000</f>
        <v/>
      </c>
      <c r="M19" s="1149">
        <f>K19/$C19-1</f>
        <v/>
      </c>
      <c r="N19" s="1322">
        <f>$C19</f>
        <v/>
      </c>
      <c r="O19" s="1152">
        <f>N19*$B19/1000</f>
        <v/>
      </c>
      <c r="P19" s="1149">
        <f>N19/$C19-1</f>
        <v/>
      </c>
      <c r="Q19" s="1322">
        <f>$C19</f>
        <v/>
      </c>
      <c r="R19" s="1152">
        <f>Q19*$B19/1000</f>
        <v/>
      </c>
      <c r="S19" s="1149">
        <f>Q19/$C19-1</f>
        <v/>
      </c>
      <c r="T19" s="1322">
        <f>$C19</f>
        <v/>
      </c>
      <c r="U19" s="1152">
        <f>T19*$B19/1000</f>
        <v/>
      </c>
      <c r="V19" s="1149">
        <f>T19/$C19-1</f>
        <v/>
      </c>
      <c r="W19" s="1322">
        <f>$C19</f>
        <v/>
      </c>
      <c r="X19" s="1152">
        <f>W19*$B19/1000</f>
        <v/>
      </c>
      <c r="Y19" s="1149">
        <f>W19/$C19-1</f>
        <v/>
      </c>
      <c r="Z19" s="1322">
        <f>$C19</f>
        <v/>
      </c>
      <c r="AA19" s="1152">
        <f>Z19*$B19/1000</f>
        <v/>
      </c>
      <c r="AB19" s="1149">
        <f>Z19/$C19-1</f>
        <v/>
      </c>
      <c r="AC19" s="1322">
        <f>$C19</f>
        <v/>
      </c>
      <c r="AD19" s="1152">
        <f>AC19*$B19/1000</f>
        <v/>
      </c>
      <c r="AE19" s="1149">
        <f>AC19/$C19-1</f>
        <v/>
      </c>
      <c r="AF19" s="571" t="n"/>
      <c r="AG19" s="571" t="n"/>
    </row>
    <row r="20" ht="12" customFormat="1" customHeight="1" s="861">
      <c r="A20" s="306" t="inlineStr">
        <is>
          <t>Total AD&amp;D</t>
        </is>
      </c>
      <c r="B20" s="356" t="n"/>
      <c r="C20" s="1323" t="n"/>
      <c r="D20" s="1324">
        <f>SUM(D15:D19)</f>
        <v/>
      </c>
      <c r="E20" s="1323" t="n"/>
      <c r="F20" s="1324">
        <f>SUM(F15:F19)</f>
        <v/>
      </c>
      <c r="G20" s="1325">
        <f>F20/$D20-1</f>
        <v/>
      </c>
      <c r="H20" s="1323" t="n"/>
      <c r="I20" s="1324">
        <f>SUM(I15:I19)</f>
        <v/>
      </c>
      <c r="J20" s="1325">
        <f>I20/$D20-1</f>
        <v/>
      </c>
      <c r="K20" s="1323" t="n"/>
      <c r="L20" s="1324">
        <f>SUM(L15:L19)</f>
        <v/>
      </c>
      <c r="M20" s="1325">
        <f>L20/$D20-1</f>
        <v/>
      </c>
      <c r="N20" s="1323" t="n"/>
      <c r="O20" s="1324">
        <f>SUM(O15:O19)</f>
        <v/>
      </c>
      <c r="P20" s="1325">
        <f>O20/$D20-1</f>
        <v/>
      </c>
      <c r="Q20" s="1323" t="n"/>
      <c r="R20" s="1324">
        <f>SUM(R15:R19)</f>
        <v/>
      </c>
      <c r="S20" s="1325">
        <f>R20/$D20-1</f>
        <v/>
      </c>
      <c r="T20" s="1323" t="n"/>
      <c r="U20" s="1324">
        <f>SUM(U15:U19)</f>
        <v/>
      </c>
      <c r="V20" s="1325">
        <f>U20/$D20-1</f>
        <v/>
      </c>
      <c r="W20" s="1323" t="n"/>
      <c r="X20" s="1324">
        <f>SUM(X15:X19)</f>
        <v/>
      </c>
      <c r="Y20" s="1325">
        <f>X20/$D20-1</f>
        <v/>
      </c>
      <c r="Z20" s="1323" t="n"/>
      <c r="AA20" s="1324">
        <f>SUM(AA15:AA19)</f>
        <v/>
      </c>
      <c r="AB20" s="1325">
        <f>AA20/$D20-1</f>
        <v/>
      </c>
      <c r="AC20" s="1323" t="n"/>
      <c r="AD20" s="1324">
        <f>SUM(AD15:AD19)</f>
        <v/>
      </c>
      <c r="AE20" s="1325">
        <f>AD20/$D20-1</f>
        <v/>
      </c>
      <c r="AF20" s="571" t="n"/>
      <c r="AG20" s="571" t="n"/>
    </row>
    <row r="21" ht="12" customFormat="1" customHeight="1" s="861">
      <c r="A21" s="306" t="inlineStr">
        <is>
          <t>Dependent Life</t>
        </is>
      </c>
      <c r="B21" s="1310" t="n"/>
      <c r="C21" s="1310" t="n"/>
      <c r="D21" s="1152" t="n"/>
      <c r="E21" s="1322" t="n"/>
      <c r="F21" s="1152" t="n"/>
      <c r="G21" s="1149" t="n"/>
      <c r="H21" s="1322" t="n"/>
      <c r="I21" s="1152" t="n"/>
      <c r="J21" s="1149" t="n"/>
      <c r="K21" s="1322" t="n"/>
      <c r="L21" s="1152" t="n"/>
      <c r="M21" s="1149" t="n"/>
      <c r="N21" s="1322" t="n"/>
      <c r="O21" s="1152" t="n"/>
      <c r="P21" s="1149" t="n"/>
      <c r="Q21" s="1322" t="n"/>
      <c r="R21" s="1152" t="n"/>
      <c r="S21" s="1149" t="n"/>
      <c r="T21" s="1322" t="n"/>
      <c r="U21" s="1152" t="n"/>
      <c r="V21" s="1149" t="n"/>
      <c r="W21" s="1322" t="n"/>
      <c r="X21" s="1152" t="n"/>
      <c r="Y21" s="1149" t="n"/>
      <c r="Z21" s="1322" t="n"/>
      <c r="AA21" s="1152" t="n"/>
      <c r="AB21" s="1149" t="n"/>
      <c r="AC21" s="1322" t="n"/>
      <c r="AD21" s="1152" t="n"/>
      <c r="AE21" s="1149" t="n"/>
      <c r="AF21" s="571" t="n"/>
      <c r="AG21" s="571" t="n"/>
    </row>
    <row r="22" hidden="1" outlineLevel="1" ht="12" customFormat="1" customHeight="1" s="861">
      <c r="A22" s="338">
        <f>'Renewal Rates '!A21</f>
        <v/>
      </c>
      <c r="B22" s="1310">
        <f>'Renewal Rates '!B21</f>
        <v/>
      </c>
      <c r="C22" s="1310">
        <f>'Renewal Rates '!H21</f>
        <v/>
      </c>
      <c r="D22" s="1152">
        <f>C22*B22</f>
        <v/>
      </c>
      <c r="E22" s="1322">
        <f>$C22</f>
        <v/>
      </c>
      <c r="F22" s="1152">
        <f>E22*$B22</f>
        <v/>
      </c>
      <c r="G22" s="1149">
        <f>E22/$C22-1</f>
        <v/>
      </c>
      <c r="H22" s="1322" t="n">
        <v>0</v>
      </c>
      <c r="I22" s="1152">
        <f>H22*$B22</f>
        <v/>
      </c>
      <c r="J22" s="1149">
        <f>H22/$C22-1</f>
        <v/>
      </c>
      <c r="K22" s="1322" t="n">
        <v>0</v>
      </c>
      <c r="L22" s="1152">
        <f>K22*$B22</f>
        <v/>
      </c>
      <c r="M22" s="1149">
        <f>K22/$C22-1</f>
        <v/>
      </c>
      <c r="N22" s="1322">
        <f>$C22</f>
        <v/>
      </c>
      <c r="O22" s="1152">
        <f>N22*$B22</f>
        <v/>
      </c>
      <c r="P22" s="1149">
        <f>N22/$C22-1</f>
        <v/>
      </c>
      <c r="Q22" s="1322">
        <f>$C22</f>
        <v/>
      </c>
      <c r="R22" s="1152">
        <f>Q22*$B22</f>
        <v/>
      </c>
      <c r="S22" s="1149">
        <f>Q22/$C22-1</f>
        <v/>
      </c>
      <c r="T22" s="1322">
        <f>$C22</f>
        <v/>
      </c>
      <c r="U22" s="1152">
        <f>T22*$B22</f>
        <v/>
      </c>
      <c r="V22" s="1149">
        <f>T22/$C22-1</f>
        <v/>
      </c>
      <c r="W22" s="1322">
        <f>$C22</f>
        <v/>
      </c>
      <c r="X22" s="1152">
        <f>W22*$B22</f>
        <v/>
      </c>
      <c r="Y22" s="1149">
        <f>W22/$C22-1</f>
        <v/>
      </c>
      <c r="Z22" s="1322">
        <f>$C22</f>
        <v/>
      </c>
      <c r="AA22" s="1152">
        <f>Z22*$B22</f>
        <v/>
      </c>
      <c r="AB22" s="1149">
        <f>Z22/$C22-1</f>
        <v/>
      </c>
      <c r="AC22" s="1322">
        <f>$C22</f>
        <v/>
      </c>
      <c r="AD22" s="1152">
        <f>AC22*$B22</f>
        <v/>
      </c>
      <c r="AE22" s="1149">
        <f>AC22/$C22-1</f>
        <v/>
      </c>
      <c r="AF22" s="571" t="n"/>
      <c r="AG22" s="571" t="n"/>
    </row>
    <row r="23" hidden="1" outlineLevel="1" ht="12" customFormat="1" customHeight="1" s="861">
      <c r="A23" s="338">
        <f>'Renewal Rates '!A22</f>
        <v/>
      </c>
      <c r="B23" s="1310">
        <f>'Renewal Rates '!B22</f>
        <v/>
      </c>
      <c r="C23" s="1310">
        <f>'Renewal Rates '!H22</f>
        <v/>
      </c>
      <c r="D23" s="1152">
        <f>C23*B23</f>
        <v/>
      </c>
      <c r="E23" s="1322">
        <f>$C23</f>
        <v/>
      </c>
      <c r="F23" s="1152">
        <f>E23*$B23</f>
        <v/>
      </c>
      <c r="G23" s="1149">
        <f>E23/$C23-1</f>
        <v/>
      </c>
      <c r="H23" s="1322" t="n">
        <v>0</v>
      </c>
      <c r="I23" s="1152">
        <f>H23*$B23</f>
        <v/>
      </c>
      <c r="J23" s="1149">
        <f>H23/$C23-1</f>
        <v/>
      </c>
      <c r="K23" s="1322" t="n">
        <v>0</v>
      </c>
      <c r="L23" s="1152">
        <f>K23*$B23</f>
        <v/>
      </c>
      <c r="M23" s="1149">
        <f>K23/$C23-1</f>
        <v/>
      </c>
      <c r="N23" s="1322">
        <f>$C23</f>
        <v/>
      </c>
      <c r="O23" s="1152">
        <f>N23*$B23</f>
        <v/>
      </c>
      <c r="P23" s="1149">
        <f>N23/$C23-1</f>
        <v/>
      </c>
      <c r="Q23" s="1322">
        <f>$C23</f>
        <v/>
      </c>
      <c r="R23" s="1152">
        <f>Q23*$B23</f>
        <v/>
      </c>
      <c r="S23" s="1149">
        <f>Q23/$C23-1</f>
        <v/>
      </c>
      <c r="T23" s="1322">
        <f>$C23</f>
        <v/>
      </c>
      <c r="U23" s="1152">
        <f>T23*$B23</f>
        <v/>
      </c>
      <c r="V23" s="1149">
        <f>T23/$C23-1</f>
        <v/>
      </c>
      <c r="W23" s="1322">
        <f>$C23</f>
        <v/>
      </c>
      <c r="X23" s="1152">
        <f>W23*$B23</f>
        <v/>
      </c>
      <c r="Y23" s="1149">
        <f>W23/$C23-1</f>
        <v/>
      </c>
      <c r="Z23" s="1322">
        <f>$C23</f>
        <v/>
      </c>
      <c r="AA23" s="1152">
        <f>Z23*$B23</f>
        <v/>
      </c>
      <c r="AB23" s="1149">
        <f>Z23/$C23-1</f>
        <v/>
      </c>
      <c r="AC23" s="1322">
        <f>$C23</f>
        <v/>
      </c>
      <c r="AD23" s="1152">
        <f>AC23*$B23</f>
        <v/>
      </c>
      <c r="AE23" s="1149">
        <f>AC23/$C23-1</f>
        <v/>
      </c>
      <c r="AF23" s="571" t="n"/>
      <c r="AG23" s="571" t="n"/>
    </row>
    <row r="24" hidden="1" outlineLevel="1" ht="12" customFormat="1" customHeight="1" s="861">
      <c r="A24" s="338">
        <f>'Renewal Rates '!A23</f>
        <v/>
      </c>
      <c r="B24" s="1310">
        <f>'Renewal Rates '!B23</f>
        <v/>
      </c>
      <c r="C24" s="1310">
        <f>'Renewal Rates '!H23</f>
        <v/>
      </c>
      <c r="D24" s="1152">
        <f>C24*B24</f>
        <v/>
      </c>
      <c r="E24" s="1322">
        <f>$C24</f>
        <v/>
      </c>
      <c r="F24" s="1152">
        <f>E24*$B24</f>
        <v/>
      </c>
      <c r="G24" s="1149">
        <f>E24/$C24-1</f>
        <v/>
      </c>
      <c r="H24" s="1322" t="n">
        <v>0</v>
      </c>
      <c r="I24" s="1152">
        <f>H24*$B24</f>
        <v/>
      </c>
      <c r="J24" s="1149">
        <f>H24/$C24-1</f>
        <v/>
      </c>
      <c r="K24" s="1322" t="n">
        <v>0</v>
      </c>
      <c r="L24" s="1152">
        <f>K24*$B24</f>
        <v/>
      </c>
      <c r="M24" s="1149">
        <f>K24/$C24-1</f>
        <v/>
      </c>
      <c r="N24" s="1322">
        <f>$C24</f>
        <v/>
      </c>
      <c r="O24" s="1152">
        <f>N24*$B24</f>
        <v/>
      </c>
      <c r="P24" s="1149">
        <f>N24/$C24-1</f>
        <v/>
      </c>
      <c r="Q24" s="1322">
        <f>$C24</f>
        <v/>
      </c>
      <c r="R24" s="1152">
        <f>Q24*$B24</f>
        <v/>
      </c>
      <c r="S24" s="1149">
        <f>Q24/$C24-1</f>
        <v/>
      </c>
      <c r="T24" s="1322">
        <f>$C24</f>
        <v/>
      </c>
      <c r="U24" s="1152">
        <f>T24*$B24</f>
        <v/>
      </c>
      <c r="V24" s="1149">
        <f>T24/$C24-1</f>
        <v/>
      </c>
      <c r="W24" s="1322">
        <f>$C24</f>
        <v/>
      </c>
      <c r="X24" s="1152">
        <f>W24*$B24</f>
        <v/>
      </c>
      <c r="Y24" s="1149">
        <f>W24/$C24-1</f>
        <v/>
      </c>
      <c r="Z24" s="1322">
        <f>$C24</f>
        <v/>
      </c>
      <c r="AA24" s="1152">
        <f>Z24*$B24</f>
        <v/>
      </c>
      <c r="AB24" s="1149">
        <f>Z24/$C24-1</f>
        <v/>
      </c>
      <c r="AC24" s="1322">
        <f>$C24</f>
        <v/>
      </c>
      <c r="AD24" s="1152">
        <f>AC24*$B24</f>
        <v/>
      </c>
      <c r="AE24" s="1149">
        <f>AC24/$C24-1</f>
        <v/>
      </c>
      <c r="AF24" s="571" t="n"/>
      <c r="AG24" s="571" t="n"/>
    </row>
    <row r="25" hidden="1" outlineLevel="1" ht="12" customFormat="1" customHeight="1" s="861">
      <c r="A25" s="338">
        <f>'Renewal Rates '!A24</f>
        <v/>
      </c>
      <c r="B25" s="1310">
        <f>'Renewal Rates '!B24</f>
        <v/>
      </c>
      <c r="C25" s="1310">
        <f>'Renewal Rates '!H24</f>
        <v/>
      </c>
      <c r="D25" s="1152">
        <f>C25*B25</f>
        <v/>
      </c>
      <c r="E25" s="1322">
        <f>$C25</f>
        <v/>
      </c>
      <c r="F25" s="1152">
        <f>E25*$B25</f>
        <v/>
      </c>
      <c r="G25" s="1149">
        <f>E25/$C25-1</f>
        <v/>
      </c>
      <c r="H25" s="1322" t="n">
        <v>0</v>
      </c>
      <c r="I25" s="1152">
        <f>H25*$B25</f>
        <v/>
      </c>
      <c r="J25" s="1149">
        <f>H25/$C25-1</f>
        <v/>
      </c>
      <c r="K25" s="1322" t="n">
        <v>0</v>
      </c>
      <c r="L25" s="1152">
        <f>K25*$B25</f>
        <v/>
      </c>
      <c r="M25" s="1149">
        <f>K25/$C25-1</f>
        <v/>
      </c>
      <c r="N25" s="1322">
        <f>$C25</f>
        <v/>
      </c>
      <c r="O25" s="1152">
        <f>N25*$B25</f>
        <v/>
      </c>
      <c r="P25" s="1149">
        <f>N25/$C25-1</f>
        <v/>
      </c>
      <c r="Q25" s="1322">
        <f>$C25</f>
        <v/>
      </c>
      <c r="R25" s="1152">
        <f>Q25*$B25</f>
        <v/>
      </c>
      <c r="S25" s="1149">
        <f>Q25/$C25-1</f>
        <v/>
      </c>
      <c r="T25" s="1322">
        <f>$C25</f>
        <v/>
      </c>
      <c r="U25" s="1152">
        <f>T25*$B25</f>
        <v/>
      </c>
      <c r="V25" s="1149">
        <f>T25/$C25-1</f>
        <v/>
      </c>
      <c r="W25" s="1322">
        <f>$C25</f>
        <v/>
      </c>
      <c r="X25" s="1152">
        <f>W25*$B25</f>
        <v/>
      </c>
      <c r="Y25" s="1149">
        <f>W25/$C25-1</f>
        <v/>
      </c>
      <c r="Z25" s="1322">
        <f>$C25</f>
        <v/>
      </c>
      <c r="AA25" s="1152">
        <f>Z25*$B25</f>
        <v/>
      </c>
      <c r="AB25" s="1149">
        <f>Z25/$C25-1</f>
        <v/>
      </c>
      <c r="AC25" s="1322">
        <f>$C25</f>
        <v/>
      </c>
      <c r="AD25" s="1152">
        <f>AC25*$B25</f>
        <v/>
      </c>
      <c r="AE25" s="1149">
        <f>AC25/$C25-1</f>
        <v/>
      </c>
      <c r="AF25" s="571" t="n"/>
      <c r="AG25" s="571" t="n"/>
    </row>
    <row r="26" collapsed="1" ht="12" customFormat="1" customHeight="1" s="861">
      <c r="A26" s="338">
        <f>'Renewal Rates '!A25</f>
        <v/>
      </c>
      <c r="B26" s="1310">
        <f>'Renewal Rates '!B25</f>
        <v/>
      </c>
      <c r="C26" s="1310">
        <f>'Renewal Rates '!H25</f>
        <v/>
      </c>
      <c r="D26" s="1152">
        <f>C26*B26</f>
        <v/>
      </c>
      <c r="E26" s="1322">
        <f>$C26</f>
        <v/>
      </c>
      <c r="F26" s="1152">
        <f>E26*$B26</f>
        <v/>
      </c>
      <c r="G26" s="1149">
        <f>E26/$C26-1</f>
        <v/>
      </c>
      <c r="H26" s="1322" t="n">
        <v>0</v>
      </c>
      <c r="I26" s="1152">
        <f>H26*$B26</f>
        <v/>
      </c>
      <c r="J26" s="1149">
        <f>H26/$C26-1</f>
        <v/>
      </c>
      <c r="K26" s="1322" t="n">
        <v>0</v>
      </c>
      <c r="L26" s="1152">
        <f>K26*$B26</f>
        <v/>
      </c>
      <c r="M26" s="1149">
        <f>K26/$C26-1</f>
        <v/>
      </c>
      <c r="N26" s="1322">
        <f>$C26</f>
        <v/>
      </c>
      <c r="O26" s="1152">
        <f>N26*$B26</f>
        <v/>
      </c>
      <c r="P26" s="1149">
        <f>N26/$C26-1</f>
        <v/>
      </c>
      <c r="Q26" s="1322">
        <f>$C26</f>
        <v/>
      </c>
      <c r="R26" s="1152">
        <f>Q26*$B26</f>
        <v/>
      </c>
      <c r="S26" s="1149">
        <f>Q26/$C26-1</f>
        <v/>
      </c>
      <c r="T26" s="1322">
        <f>$C26</f>
        <v/>
      </c>
      <c r="U26" s="1152">
        <f>T26*$B26</f>
        <v/>
      </c>
      <c r="V26" s="1149">
        <f>T26/$C26-1</f>
        <v/>
      </c>
      <c r="W26" s="1322">
        <f>$C26</f>
        <v/>
      </c>
      <c r="X26" s="1152">
        <f>W26*$B26</f>
        <v/>
      </c>
      <c r="Y26" s="1149">
        <f>W26/$C26-1</f>
        <v/>
      </c>
      <c r="Z26" s="1322">
        <f>$C26</f>
        <v/>
      </c>
      <c r="AA26" s="1152">
        <f>Z26*$B26</f>
        <v/>
      </c>
      <c r="AB26" s="1149">
        <f>Z26/$C26-1</f>
        <v/>
      </c>
      <c r="AC26" s="1322">
        <f>$C26</f>
        <v/>
      </c>
      <c r="AD26" s="1152">
        <f>AC26*$B26</f>
        <v/>
      </c>
      <c r="AE26" s="1149">
        <f>AC26/$C26-1</f>
        <v/>
      </c>
      <c r="AF26" s="571" t="n"/>
      <c r="AG26" s="571" t="n"/>
    </row>
    <row r="27" ht="12" customFormat="1" customHeight="1" s="861">
      <c r="A27" s="306" t="inlineStr">
        <is>
          <t>Total Dependent Life</t>
        </is>
      </c>
      <c r="B27" s="356" t="n"/>
      <c r="C27" s="1323" t="n"/>
      <c r="D27" s="1324">
        <f>SUM(D22:D26)</f>
        <v/>
      </c>
      <c r="E27" s="1323" t="n"/>
      <c r="F27" s="1324">
        <f>SUM(F22:F26)</f>
        <v/>
      </c>
      <c r="G27" s="1325">
        <f>F27/$D27-1</f>
        <v/>
      </c>
      <c r="H27" s="1323" t="n"/>
      <c r="I27" s="1324">
        <f>SUM(I22:I26)</f>
        <v/>
      </c>
      <c r="J27" s="1325">
        <f>I27/$D27-1</f>
        <v/>
      </c>
      <c r="K27" s="1323" t="n"/>
      <c r="L27" s="1324">
        <f>SUM(L22:L26)</f>
        <v/>
      </c>
      <c r="M27" s="1325">
        <f>L27/$D27-1</f>
        <v/>
      </c>
      <c r="N27" s="1323" t="n"/>
      <c r="O27" s="1324">
        <f>SUM(O22:O26)</f>
        <v/>
      </c>
      <c r="P27" s="1325">
        <f>O27/$D27-1</f>
        <v/>
      </c>
      <c r="Q27" s="1323" t="n"/>
      <c r="R27" s="1324">
        <f>SUM(R22:R26)</f>
        <v/>
      </c>
      <c r="S27" s="1325">
        <f>R27/$D27-1</f>
        <v/>
      </c>
      <c r="T27" s="1323" t="n"/>
      <c r="U27" s="1324">
        <f>SUM(U22:U26)</f>
        <v/>
      </c>
      <c r="V27" s="1325">
        <f>U27/$D27-1</f>
        <v/>
      </c>
      <c r="W27" s="1323" t="n"/>
      <c r="X27" s="1324">
        <f>SUM(X22:X26)</f>
        <v/>
      </c>
      <c r="Y27" s="1325">
        <f>X27/$D27-1</f>
        <v/>
      </c>
      <c r="Z27" s="1323" t="n"/>
      <c r="AA27" s="1324">
        <f>SUM(AA22:AA26)</f>
        <v/>
      </c>
      <c r="AB27" s="1325">
        <f>AA27/$D27-1</f>
        <v/>
      </c>
      <c r="AC27" s="1323" t="n"/>
      <c r="AD27" s="1324">
        <f>SUM(AD22:AD26)</f>
        <v/>
      </c>
      <c r="AE27" s="1325">
        <f>AD27/$D27-1</f>
        <v/>
      </c>
      <c r="AF27" s="571" t="n"/>
      <c r="AG27" s="571" t="n"/>
    </row>
    <row r="28" ht="12" customFormat="1" customHeight="1" s="861">
      <c r="A28" s="306" t="inlineStr">
        <is>
          <t>LTD</t>
        </is>
      </c>
      <c r="B28" s="269" t="n"/>
      <c r="C28" s="269" t="n"/>
      <c r="D28" s="1152" t="n"/>
      <c r="E28" s="1322" t="n"/>
      <c r="F28" s="1152" t="n"/>
      <c r="G28" s="1149" t="n"/>
      <c r="H28" s="1322" t="n"/>
      <c r="I28" s="1152" t="n"/>
      <c r="J28" s="1149" t="n"/>
      <c r="K28" s="1322" t="n"/>
      <c r="L28" s="1152" t="n"/>
      <c r="M28" s="1149" t="n"/>
      <c r="N28" s="1322" t="n"/>
      <c r="O28" s="1152" t="n"/>
      <c r="P28" s="1149" t="n"/>
      <c r="Q28" s="1322" t="n"/>
      <c r="R28" s="1152" t="n"/>
      <c r="S28" s="1149" t="n"/>
      <c r="T28" s="1322" t="n"/>
      <c r="U28" s="1152" t="n"/>
      <c r="V28" s="1149" t="n"/>
      <c r="W28" s="1322" t="n"/>
      <c r="X28" s="1152" t="n"/>
      <c r="Y28" s="1149" t="n"/>
      <c r="Z28" s="1322" t="n"/>
      <c r="AA28" s="1152" t="n"/>
      <c r="AB28" s="1149" t="n"/>
      <c r="AC28" s="1322" t="n"/>
      <c r="AD28" s="1152" t="n"/>
      <c r="AE28" s="1149" t="n"/>
      <c r="AF28" s="571" t="n"/>
      <c r="AG28" s="571" t="n"/>
    </row>
    <row r="29" ht="12" customFormat="1" customHeight="1" s="861">
      <c r="A29" s="338">
        <f>'Renewal Rates '!A32</f>
        <v/>
      </c>
      <c r="B29" s="269">
        <f>'Renewal Rates '!B32</f>
        <v/>
      </c>
      <c r="C29" s="269">
        <f>'Renewal Rates '!H32</f>
        <v/>
      </c>
      <c r="D29" s="1152">
        <f>C29*$B29/100</f>
        <v/>
      </c>
      <c r="E29" s="1322">
        <f>$C29</f>
        <v/>
      </c>
      <c r="F29" s="1152">
        <f>E29*$B29/100</f>
        <v/>
      </c>
      <c r="G29" s="1149">
        <f>E29/$C29-1</f>
        <v/>
      </c>
      <c r="H29" s="1322" t="n">
        <v>0</v>
      </c>
      <c r="I29" s="1152">
        <f>H29*$B29/100</f>
        <v/>
      </c>
      <c r="J29" s="1149">
        <f>H29/$C29-1</f>
        <v/>
      </c>
      <c r="K29" s="1322" t="n">
        <v>0</v>
      </c>
      <c r="L29" s="1152">
        <f>K29*$B29/100</f>
        <v/>
      </c>
      <c r="M29" s="1149">
        <f>K29/$C29-1</f>
        <v/>
      </c>
      <c r="N29" s="1322">
        <f>$C29</f>
        <v/>
      </c>
      <c r="O29" s="1152">
        <f>N29*$B29/100</f>
        <v/>
      </c>
      <c r="P29" s="1149">
        <f>N29/$C29-1</f>
        <v/>
      </c>
      <c r="Q29" s="1322">
        <f>$C29</f>
        <v/>
      </c>
      <c r="R29" s="1152">
        <f>Q29*$B29/100</f>
        <v/>
      </c>
      <c r="S29" s="1149">
        <f>Q29/$C29-1</f>
        <v/>
      </c>
      <c r="T29" s="1322">
        <f>$C29</f>
        <v/>
      </c>
      <c r="U29" s="1152">
        <f>T29*$B29/100</f>
        <v/>
      </c>
      <c r="V29" s="1149">
        <f>T29/$C29-1</f>
        <v/>
      </c>
      <c r="W29" s="1322">
        <f>$C29</f>
        <v/>
      </c>
      <c r="X29" s="1152">
        <f>W29*$B29/100</f>
        <v/>
      </c>
      <c r="Y29" s="1149">
        <f>W29/$C29-1</f>
        <v/>
      </c>
      <c r="Z29" s="1322">
        <f>$C29</f>
        <v/>
      </c>
      <c r="AA29" s="1152">
        <f>Z29*$B29/100</f>
        <v/>
      </c>
      <c r="AB29" s="1149">
        <f>Z29/$C29-1</f>
        <v/>
      </c>
      <c r="AC29" s="1322">
        <f>$C29</f>
        <v/>
      </c>
      <c r="AD29" s="1152">
        <f>AC29*$B29/100</f>
        <v/>
      </c>
      <c r="AE29" s="1149">
        <f>AC29/$C29-1</f>
        <v/>
      </c>
      <c r="AF29" s="571" t="n"/>
      <c r="AG29" s="571" t="n"/>
    </row>
    <row r="30" ht="12" customFormat="1" customHeight="1" s="861">
      <c r="A30" s="306" t="inlineStr">
        <is>
          <t>Total LTD</t>
        </is>
      </c>
      <c r="B30" s="356" t="n"/>
      <c r="C30" s="1323" t="n"/>
      <c r="D30" s="1324">
        <f>SUM(D29:D29)</f>
        <v/>
      </c>
      <c r="E30" s="1323" t="n"/>
      <c r="F30" s="1324">
        <f>SUM(F29:F29)</f>
        <v/>
      </c>
      <c r="G30" s="1325">
        <f>F30/$D30-1</f>
        <v/>
      </c>
      <c r="H30" s="1323" t="n"/>
      <c r="I30" s="1324">
        <f>SUM(I29:I29)</f>
        <v/>
      </c>
      <c r="J30" s="1325">
        <f>I30/$D30-1</f>
        <v/>
      </c>
      <c r="K30" s="1323" t="n"/>
      <c r="L30" s="1324">
        <f>SUM(L29:L29)</f>
        <v/>
      </c>
      <c r="M30" s="1325">
        <f>L30/$D30-1</f>
        <v/>
      </c>
      <c r="N30" s="1323" t="n"/>
      <c r="O30" s="1324">
        <f>SUM(O29:O29)</f>
        <v/>
      </c>
      <c r="P30" s="1325">
        <f>O30/$D30-1</f>
        <v/>
      </c>
      <c r="Q30" s="1323" t="n"/>
      <c r="R30" s="1324">
        <f>SUM(R29:R29)</f>
        <v/>
      </c>
      <c r="S30" s="1325">
        <f>R30/$D30-1</f>
        <v/>
      </c>
      <c r="T30" s="1323" t="n"/>
      <c r="U30" s="1324">
        <f>SUM(U29:U29)</f>
        <v/>
      </c>
      <c r="V30" s="1325">
        <f>U30/$D30-1</f>
        <v/>
      </c>
      <c r="W30" s="1323" t="n"/>
      <c r="X30" s="1324">
        <f>SUM(X29:X29)</f>
        <v/>
      </c>
      <c r="Y30" s="1325">
        <f>X30/$D30-1</f>
        <v/>
      </c>
      <c r="Z30" s="1323" t="n"/>
      <c r="AA30" s="1324">
        <f>SUM(AA29:AA29)</f>
        <v/>
      </c>
      <c r="AB30" s="1325">
        <f>AA30/$D30-1</f>
        <v/>
      </c>
      <c r="AC30" s="1323" t="n"/>
      <c r="AD30" s="1324">
        <f>SUM(AD29:AD29)</f>
        <v/>
      </c>
      <c r="AE30" s="1325">
        <f>AD30/$D30-1</f>
        <v/>
      </c>
      <c r="AF30" s="571" t="n"/>
      <c r="AG30" s="571" t="n"/>
    </row>
    <row r="31" ht="12" customFormat="1" customHeight="1" s="861">
      <c r="A31" s="306" t="inlineStr">
        <is>
          <t>Critical Illness</t>
        </is>
      </c>
      <c r="B31" s="269" t="n"/>
      <c r="C31" s="269" t="n"/>
      <c r="D31" s="1152" t="n"/>
      <c r="E31" s="1322" t="n"/>
      <c r="F31" s="1152" t="n"/>
      <c r="G31" s="1149" t="n"/>
      <c r="H31" s="1322" t="n"/>
      <c r="I31" s="1152" t="n"/>
      <c r="J31" s="1149" t="n"/>
      <c r="K31" s="1322" t="n"/>
      <c r="L31" s="1152" t="n"/>
      <c r="M31" s="1149" t="n"/>
      <c r="N31" s="1322" t="n"/>
      <c r="O31" s="1152" t="n"/>
      <c r="P31" s="1149" t="n"/>
      <c r="Q31" s="1322" t="n"/>
      <c r="R31" s="1152" t="n"/>
      <c r="S31" s="1149" t="n"/>
      <c r="T31" s="1322" t="n"/>
      <c r="U31" s="1152" t="n"/>
      <c r="V31" s="1149" t="n"/>
      <c r="W31" s="1322" t="n"/>
      <c r="X31" s="1152" t="n"/>
      <c r="Y31" s="1149" t="n"/>
      <c r="Z31" s="1322" t="n"/>
      <c r="AA31" s="1152" t="n"/>
      <c r="AB31" s="1149" t="n"/>
      <c r="AC31" s="1322" t="n"/>
      <c r="AD31" s="1152" t="n"/>
      <c r="AE31" s="1149" t="n"/>
      <c r="AF31" s="571" t="n"/>
      <c r="AG31" s="571" t="n"/>
    </row>
    <row r="32" hidden="1" outlineLevel="1" ht="12" customFormat="1" customHeight="1" s="861">
      <c r="A32" s="338">
        <f>'Renewal Rates '!A35</f>
        <v/>
      </c>
      <c r="B32" s="269">
        <f>'Renewal Rates '!B35</f>
        <v/>
      </c>
      <c r="C32" s="269">
        <f>'Renewal Rates '!H35</f>
        <v/>
      </c>
      <c r="D32" s="1152">
        <f>C32*B32/1000</f>
        <v/>
      </c>
      <c r="E32" s="1322">
        <f>$C32</f>
        <v/>
      </c>
      <c r="F32" s="1152">
        <f>E32*$B32/1000</f>
        <v/>
      </c>
      <c r="G32" s="1149">
        <f>E32/$C32-1</f>
        <v/>
      </c>
      <c r="H32" s="1322" t="n">
        <v>0</v>
      </c>
      <c r="I32" s="1152">
        <f>H32*$B32/1000</f>
        <v/>
      </c>
      <c r="J32" s="1149">
        <f>H32/$C32-1</f>
        <v/>
      </c>
      <c r="K32" s="1322" t="n">
        <v>0</v>
      </c>
      <c r="L32" s="1152">
        <f>K32*$B32/1000</f>
        <v/>
      </c>
      <c r="M32" s="1149">
        <f>K32/$C32-1</f>
        <v/>
      </c>
      <c r="N32" s="1322">
        <f>$C32</f>
        <v/>
      </c>
      <c r="O32" s="1152">
        <f>N32*$B32/1000</f>
        <v/>
      </c>
      <c r="P32" s="1149">
        <f>N32/$C32-1</f>
        <v/>
      </c>
      <c r="Q32" s="1322">
        <f>$C32</f>
        <v/>
      </c>
      <c r="R32" s="1152">
        <f>Q32*$B32/1000</f>
        <v/>
      </c>
      <c r="S32" s="1149">
        <f>Q32/$C32-1</f>
        <v/>
      </c>
      <c r="T32" s="1322">
        <f>$C32</f>
        <v/>
      </c>
      <c r="U32" s="1152">
        <f>T32*$B32/1000</f>
        <v/>
      </c>
      <c r="V32" s="1149">
        <f>T32/$C32-1</f>
        <v/>
      </c>
      <c r="W32" s="1322">
        <f>$C32</f>
        <v/>
      </c>
      <c r="X32" s="1152">
        <f>W32*$B32/1000</f>
        <v/>
      </c>
      <c r="Y32" s="1149">
        <f>W32/$C32-1</f>
        <v/>
      </c>
      <c r="Z32" s="1322">
        <f>$C32</f>
        <v/>
      </c>
      <c r="AA32" s="1152">
        <f>Z32*$B32/1000</f>
        <v/>
      </c>
      <c r="AB32" s="1149">
        <f>Z32/$C32-1</f>
        <v/>
      </c>
      <c r="AC32" s="1322">
        <f>$C32</f>
        <v/>
      </c>
      <c r="AD32" s="1152">
        <f>AC32*$B32/1000</f>
        <v/>
      </c>
      <c r="AE32" s="1149">
        <f>AC32/$C32-1</f>
        <v/>
      </c>
      <c r="AF32" s="571" t="n"/>
      <c r="AG32" s="571" t="n"/>
    </row>
    <row r="33" hidden="1" outlineLevel="1" ht="12" customFormat="1" customHeight="1" s="861">
      <c r="A33" s="338">
        <f>'Renewal Rates '!A36</f>
        <v/>
      </c>
      <c r="B33" s="269">
        <f>'Renewal Rates '!B36</f>
        <v/>
      </c>
      <c r="C33" s="269">
        <f>'Renewal Rates '!H36</f>
        <v/>
      </c>
      <c r="D33" s="1152">
        <f>C33*B33/1000</f>
        <v/>
      </c>
      <c r="E33" s="1322">
        <f>$C33</f>
        <v/>
      </c>
      <c r="F33" s="1152">
        <f>E33*$B33/1000</f>
        <v/>
      </c>
      <c r="G33" s="1149">
        <f>E33/$C33-1</f>
        <v/>
      </c>
      <c r="H33" s="1322" t="n">
        <v>0</v>
      </c>
      <c r="I33" s="1152">
        <f>H33*$B33/1000</f>
        <v/>
      </c>
      <c r="J33" s="1149">
        <f>H33/$C33-1</f>
        <v/>
      </c>
      <c r="K33" s="1322" t="n">
        <v>0</v>
      </c>
      <c r="L33" s="1152">
        <f>K33*$B33/1000</f>
        <v/>
      </c>
      <c r="M33" s="1149">
        <f>K33/$C33-1</f>
        <v/>
      </c>
      <c r="N33" s="1322">
        <f>$C33</f>
        <v/>
      </c>
      <c r="O33" s="1152">
        <f>N33*$B33/1000</f>
        <v/>
      </c>
      <c r="P33" s="1149">
        <f>N33/$C33-1</f>
        <v/>
      </c>
      <c r="Q33" s="1322">
        <f>$C33</f>
        <v/>
      </c>
      <c r="R33" s="1152">
        <f>Q33*$B33/1000</f>
        <v/>
      </c>
      <c r="S33" s="1149">
        <f>Q33/$C33-1</f>
        <v/>
      </c>
      <c r="T33" s="1322">
        <f>$C33</f>
        <v/>
      </c>
      <c r="U33" s="1152">
        <f>T33*$B33/1000</f>
        <v/>
      </c>
      <c r="V33" s="1149">
        <f>T33/$C33-1</f>
        <v/>
      </c>
      <c r="W33" s="1322">
        <f>$C33</f>
        <v/>
      </c>
      <c r="X33" s="1152">
        <f>W33*$B33/1000</f>
        <v/>
      </c>
      <c r="Y33" s="1149">
        <f>W33/$C33-1</f>
        <v/>
      </c>
      <c r="Z33" s="1322">
        <f>$C33</f>
        <v/>
      </c>
      <c r="AA33" s="1152">
        <f>Z33*$B33/1000</f>
        <v/>
      </c>
      <c r="AB33" s="1149">
        <f>Z33/$C33-1</f>
        <v/>
      </c>
      <c r="AC33" s="1322">
        <f>$C33</f>
        <v/>
      </c>
      <c r="AD33" s="1152">
        <f>AC33*$B33/1000</f>
        <v/>
      </c>
      <c r="AE33" s="1149">
        <f>AC33/$C33-1</f>
        <v/>
      </c>
      <c r="AF33" s="571" t="n"/>
      <c r="AG33" s="571" t="n"/>
    </row>
    <row r="34" hidden="1" outlineLevel="1" ht="12" customFormat="1" customHeight="1" s="861">
      <c r="A34" s="338">
        <f>'Renewal Rates '!A37</f>
        <v/>
      </c>
      <c r="B34" s="269">
        <f>'Renewal Rates '!B37</f>
        <v/>
      </c>
      <c r="C34" s="269">
        <f>'Renewal Rates '!H37</f>
        <v/>
      </c>
      <c r="D34" s="1152">
        <f>C34*B34/1000</f>
        <v/>
      </c>
      <c r="E34" s="1322">
        <f>$C34</f>
        <v/>
      </c>
      <c r="F34" s="1152">
        <f>E34*$B34/1000</f>
        <v/>
      </c>
      <c r="G34" s="1149">
        <f>E34/$C34-1</f>
        <v/>
      </c>
      <c r="H34" s="1322" t="n">
        <v>0</v>
      </c>
      <c r="I34" s="1152">
        <f>H34*$B34/1000</f>
        <v/>
      </c>
      <c r="J34" s="1149">
        <f>H34/$C34-1</f>
        <v/>
      </c>
      <c r="K34" s="1322" t="n">
        <v>0</v>
      </c>
      <c r="L34" s="1152">
        <f>K34*$B34/1000</f>
        <v/>
      </c>
      <c r="M34" s="1149">
        <f>K34/$C34-1</f>
        <v/>
      </c>
      <c r="N34" s="1322">
        <f>$C34</f>
        <v/>
      </c>
      <c r="O34" s="1152">
        <f>N34*$B34/1000</f>
        <v/>
      </c>
      <c r="P34" s="1149">
        <f>N34/$C34-1</f>
        <v/>
      </c>
      <c r="Q34" s="1322">
        <f>$C34</f>
        <v/>
      </c>
      <c r="R34" s="1152">
        <f>Q34*$B34/1000</f>
        <v/>
      </c>
      <c r="S34" s="1149">
        <f>Q34/$C34-1</f>
        <v/>
      </c>
      <c r="T34" s="1322">
        <f>$C34</f>
        <v/>
      </c>
      <c r="U34" s="1152">
        <f>T34*$B34/1000</f>
        <v/>
      </c>
      <c r="V34" s="1149">
        <f>T34/$C34-1</f>
        <v/>
      </c>
      <c r="W34" s="1322">
        <f>$C34</f>
        <v/>
      </c>
      <c r="X34" s="1152">
        <f>W34*$B34/1000</f>
        <v/>
      </c>
      <c r="Y34" s="1149">
        <f>W34/$C34-1</f>
        <v/>
      </c>
      <c r="Z34" s="1322">
        <f>$C34</f>
        <v/>
      </c>
      <c r="AA34" s="1152">
        <f>Z34*$B34/1000</f>
        <v/>
      </c>
      <c r="AB34" s="1149">
        <f>Z34/$C34-1</f>
        <v/>
      </c>
      <c r="AC34" s="1322">
        <f>$C34</f>
        <v/>
      </c>
      <c r="AD34" s="1152">
        <f>AC34*$B34/1000</f>
        <v/>
      </c>
      <c r="AE34" s="1149">
        <f>AC34/$C34-1</f>
        <v/>
      </c>
      <c r="AF34" s="571" t="n"/>
      <c r="AG34" s="571" t="n"/>
    </row>
    <row r="35" hidden="1" outlineLevel="1" ht="12" customFormat="1" customHeight="1" s="861">
      <c r="A35" s="338">
        <f>'Renewal Rates '!A38</f>
        <v/>
      </c>
      <c r="B35" s="269">
        <f>'Renewal Rates '!B38</f>
        <v/>
      </c>
      <c r="C35" s="269">
        <f>'Renewal Rates '!H38</f>
        <v/>
      </c>
      <c r="D35" s="1152">
        <f>C35*B35/1000</f>
        <v/>
      </c>
      <c r="E35" s="1322">
        <f>$C35</f>
        <v/>
      </c>
      <c r="F35" s="1152">
        <f>E35*$B35/1000</f>
        <v/>
      </c>
      <c r="G35" s="1149">
        <f>E35/$C35-1</f>
        <v/>
      </c>
      <c r="H35" s="1322" t="n">
        <v>0</v>
      </c>
      <c r="I35" s="1152">
        <f>H35*$B35/1000</f>
        <v/>
      </c>
      <c r="J35" s="1149">
        <f>H35/$C35-1</f>
        <v/>
      </c>
      <c r="K35" s="1322" t="n">
        <v>0</v>
      </c>
      <c r="L35" s="1152">
        <f>K35*$B35/1000</f>
        <v/>
      </c>
      <c r="M35" s="1149">
        <f>K35/$C35-1</f>
        <v/>
      </c>
      <c r="N35" s="1322">
        <f>$C35</f>
        <v/>
      </c>
      <c r="O35" s="1152">
        <f>N35*$B35/1000</f>
        <v/>
      </c>
      <c r="P35" s="1149">
        <f>N35/$C35-1</f>
        <v/>
      </c>
      <c r="Q35" s="1322">
        <f>$C35</f>
        <v/>
      </c>
      <c r="R35" s="1152">
        <f>Q35*$B35/1000</f>
        <v/>
      </c>
      <c r="S35" s="1149">
        <f>Q35/$C35-1</f>
        <v/>
      </c>
      <c r="T35" s="1322">
        <f>$C35</f>
        <v/>
      </c>
      <c r="U35" s="1152">
        <f>T35*$B35/1000</f>
        <v/>
      </c>
      <c r="V35" s="1149">
        <f>T35/$C35-1</f>
        <v/>
      </c>
      <c r="W35" s="1322">
        <f>$C35</f>
        <v/>
      </c>
      <c r="X35" s="1152">
        <f>W35*$B35/1000</f>
        <v/>
      </c>
      <c r="Y35" s="1149">
        <f>W35/$C35-1</f>
        <v/>
      </c>
      <c r="Z35" s="1322">
        <f>$C35</f>
        <v/>
      </c>
      <c r="AA35" s="1152">
        <f>Z35*$B35/1000</f>
        <v/>
      </c>
      <c r="AB35" s="1149">
        <f>Z35/$C35-1</f>
        <v/>
      </c>
      <c r="AC35" s="1322">
        <f>$C35</f>
        <v/>
      </c>
      <c r="AD35" s="1152">
        <f>AC35*$B35/1000</f>
        <v/>
      </c>
      <c r="AE35" s="1149">
        <f>AC35/$C35-1</f>
        <v/>
      </c>
      <c r="AF35" s="571" t="n"/>
      <c r="AG35" s="571" t="n"/>
    </row>
    <row r="36" collapsed="1" ht="12" customFormat="1" customHeight="1" s="861">
      <c r="A36" s="338">
        <f>'Renewal Rates '!A39</f>
        <v/>
      </c>
      <c r="B36" s="269">
        <f>'Renewal Rates '!B39</f>
        <v/>
      </c>
      <c r="C36" s="269">
        <f>'Renewal Rates '!H39</f>
        <v/>
      </c>
      <c r="D36" s="1152">
        <f>C36*B36/1000</f>
        <v/>
      </c>
      <c r="E36" s="1322">
        <f>$C36</f>
        <v/>
      </c>
      <c r="F36" s="1152">
        <f>E36*$B36/1000</f>
        <v/>
      </c>
      <c r="G36" s="1149">
        <f>E36/$C36-1</f>
        <v/>
      </c>
      <c r="H36" s="1322" t="n">
        <v>0</v>
      </c>
      <c r="I36" s="1152">
        <f>H36*$B36/1000</f>
        <v/>
      </c>
      <c r="J36" s="1149">
        <f>H36/$C36-1</f>
        <v/>
      </c>
      <c r="K36" s="1322" t="n">
        <v>0</v>
      </c>
      <c r="L36" s="1152">
        <f>K36*$B36/1000</f>
        <v/>
      </c>
      <c r="M36" s="1149">
        <f>K36/$C36-1</f>
        <v/>
      </c>
      <c r="N36" s="1322">
        <f>$C36</f>
        <v/>
      </c>
      <c r="O36" s="1152">
        <f>N36*$B36/1000</f>
        <v/>
      </c>
      <c r="P36" s="1149">
        <f>N36/$C36-1</f>
        <v/>
      </c>
      <c r="Q36" s="1322">
        <f>$C36</f>
        <v/>
      </c>
      <c r="R36" s="1152">
        <f>Q36*$B36/1000</f>
        <v/>
      </c>
      <c r="S36" s="1149">
        <f>Q36/$C36-1</f>
        <v/>
      </c>
      <c r="T36" s="1322">
        <f>$C36</f>
        <v/>
      </c>
      <c r="U36" s="1152">
        <f>T36*$B36/1000</f>
        <v/>
      </c>
      <c r="V36" s="1149">
        <f>T36/$C36-1</f>
        <v/>
      </c>
      <c r="W36" s="1322">
        <f>$C36</f>
        <v/>
      </c>
      <c r="X36" s="1152">
        <f>W36*$B36/1000</f>
        <v/>
      </c>
      <c r="Y36" s="1149">
        <f>W36/$C36-1</f>
        <v/>
      </c>
      <c r="Z36" s="1322">
        <f>$C36</f>
        <v/>
      </c>
      <c r="AA36" s="1152">
        <f>Z36*$B36/1000</f>
        <v/>
      </c>
      <c r="AB36" s="1149">
        <f>Z36/$C36-1</f>
        <v/>
      </c>
      <c r="AC36" s="1322">
        <f>$C36</f>
        <v/>
      </c>
      <c r="AD36" s="1152">
        <f>AC36*$B36/1000</f>
        <v/>
      </c>
      <c r="AE36" s="1149">
        <f>AC36/$C36-1</f>
        <v/>
      </c>
      <c r="AF36" s="571" t="n"/>
      <c r="AG36" s="571" t="n"/>
    </row>
    <row r="37" ht="12" customFormat="1" customHeight="1" s="861">
      <c r="A37" s="306" t="inlineStr">
        <is>
          <t>Total Critical Illness</t>
        </is>
      </c>
      <c r="B37" s="356" t="n"/>
      <c r="C37" s="1323" t="n"/>
      <c r="D37" s="1324">
        <f>SUM(D32:D36)</f>
        <v/>
      </c>
      <c r="E37" s="1323" t="n"/>
      <c r="F37" s="1324">
        <f>SUM(F32:F36)</f>
        <v/>
      </c>
      <c r="G37" s="1325">
        <f>F37/$D37-1</f>
        <v/>
      </c>
      <c r="H37" s="1323" t="n"/>
      <c r="I37" s="1324">
        <f>SUM(I32:I36)</f>
        <v/>
      </c>
      <c r="J37" s="1325">
        <f>I37/$D37-1</f>
        <v/>
      </c>
      <c r="K37" s="1323" t="n"/>
      <c r="L37" s="1324">
        <f>SUM(L32:L36)</f>
        <v/>
      </c>
      <c r="M37" s="1325">
        <f>L37/$D37-1</f>
        <v/>
      </c>
      <c r="N37" s="1323" t="n"/>
      <c r="O37" s="1324">
        <f>SUM(O32:O36)</f>
        <v/>
      </c>
      <c r="P37" s="1325">
        <f>O37/$D37-1</f>
        <v/>
      </c>
      <c r="Q37" s="1323" t="n"/>
      <c r="R37" s="1324">
        <f>SUM(R32:R36)</f>
        <v/>
      </c>
      <c r="S37" s="1325">
        <f>R37/$D37-1</f>
        <v/>
      </c>
      <c r="T37" s="1323" t="n"/>
      <c r="U37" s="1324">
        <f>SUM(U32:U36)</f>
        <v/>
      </c>
      <c r="V37" s="1325">
        <f>U37/$D37-1</f>
        <v/>
      </c>
      <c r="W37" s="1323" t="n"/>
      <c r="X37" s="1324">
        <f>SUM(X32:X36)</f>
        <v/>
      </c>
      <c r="Y37" s="1325">
        <f>X37/$D37-1</f>
        <v/>
      </c>
      <c r="Z37" s="1323" t="n"/>
      <c r="AA37" s="1324">
        <f>SUM(AA32:AA36)</f>
        <v/>
      </c>
      <c r="AB37" s="1325">
        <f>AA37/$D37-1</f>
        <v/>
      </c>
      <c r="AC37" s="1323" t="n"/>
      <c r="AD37" s="1324">
        <f>SUM(AD32:AD36)</f>
        <v/>
      </c>
      <c r="AE37" s="1325">
        <f>AD37/$D37-1</f>
        <v/>
      </c>
      <c r="AF37" s="571" t="n"/>
      <c r="AG37" s="571" t="n"/>
    </row>
    <row r="38" ht="12" customFormat="1" customHeight="1" s="861">
      <c r="A38" s="1060" t="inlineStr">
        <is>
          <t>Sub-total</t>
        </is>
      </c>
      <c r="B38" s="901" t="n"/>
      <c r="C38" s="1057" t="n"/>
      <c r="D38" s="1311">
        <f>D13+D20+D27+D30+D37</f>
        <v/>
      </c>
      <c r="E38" s="1057" t="n"/>
      <c r="F38" s="1311">
        <f>F13+F20+F27+F30+F37</f>
        <v/>
      </c>
      <c r="G38" s="1312">
        <f>F38/$D38-1</f>
        <v/>
      </c>
      <c r="H38" s="1057" t="n"/>
      <c r="I38" s="1311">
        <f>I13+I20+I27+I30+I37</f>
        <v/>
      </c>
      <c r="J38" s="1312">
        <f>I38/$D38-1</f>
        <v/>
      </c>
      <c r="K38" s="1057" t="n"/>
      <c r="L38" s="1311">
        <f>L13+L20+L27+L30+L37</f>
        <v/>
      </c>
      <c r="M38" s="1312">
        <f>L38/$D38-1</f>
        <v/>
      </c>
      <c r="N38" s="1057" t="n"/>
      <c r="O38" s="1311">
        <f>O13+O20+O27+O30+O37</f>
        <v/>
      </c>
      <c r="P38" s="1312">
        <f>O38/$D38-1</f>
        <v/>
      </c>
      <c r="Q38" s="1057" t="n"/>
      <c r="R38" s="1311">
        <f>R13+R20+R27+R30+R37</f>
        <v/>
      </c>
      <c r="S38" s="1312">
        <f>R38/$D38-1</f>
        <v/>
      </c>
      <c r="T38" s="1057" t="n"/>
      <c r="U38" s="1311">
        <f>U13+U20+U27+U30+U37</f>
        <v/>
      </c>
      <c r="V38" s="1312">
        <f>U38/$D38-1</f>
        <v/>
      </c>
      <c r="W38" s="1057" t="n"/>
      <c r="X38" s="1311">
        <f>X13+X20+X27+X30+X37</f>
        <v/>
      </c>
      <c r="Y38" s="1312">
        <f>X38/$D38-1</f>
        <v/>
      </c>
      <c r="Z38" s="1057" t="n"/>
      <c r="AA38" s="1311">
        <f>AA13+AA20+AA27+AA30+AA37</f>
        <v/>
      </c>
      <c r="AB38" s="1312">
        <f>AA38/$D38-1</f>
        <v/>
      </c>
      <c r="AC38" s="1057" t="n"/>
      <c r="AD38" s="1311">
        <f>AD13+AD20+AD27+AD30+AD37</f>
        <v/>
      </c>
      <c r="AE38" s="1312">
        <f>AD38/$D38-1</f>
        <v/>
      </c>
      <c r="AF38" s="571" t="n"/>
      <c r="AG38" s="571" t="n"/>
    </row>
    <row r="39" ht="12" customFormat="1" customHeight="1" s="861">
      <c r="A39" s="1059" t="inlineStr">
        <is>
          <t>Pooled Benefits</t>
        </is>
      </c>
      <c r="B39" s="966" t="n"/>
      <c r="C39" s="1018" t="n"/>
      <c r="D39" s="1018" t="n"/>
      <c r="E39" s="1018" t="n"/>
      <c r="F39" s="1018" t="n"/>
      <c r="G39" s="1018" t="n"/>
      <c r="H39" s="1018" t="n"/>
      <c r="I39" s="1018" t="n"/>
      <c r="J39" s="1018" t="n"/>
      <c r="K39" s="1018" t="n"/>
      <c r="L39" s="1018" t="n"/>
      <c r="M39" s="1018" t="n"/>
      <c r="N39" s="1018" t="n"/>
      <c r="O39" s="1018" t="n"/>
      <c r="P39" s="1018" t="n"/>
      <c r="Q39" s="1018" t="n"/>
      <c r="R39" s="1018" t="n"/>
      <c r="S39" s="1018" t="n"/>
      <c r="T39" s="1018" t="n"/>
      <c r="U39" s="1018" t="n"/>
      <c r="V39" s="1018" t="n"/>
      <c r="W39" s="1018" t="n"/>
      <c r="X39" s="1018" t="n"/>
      <c r="Y39" s="1018" t="n"/>
      <c r="Z39" s="1018" t="n"/>
      <c r="AA39" s="1018" t="n"/>
      <c r="AB39" s="1018" t="n"/>
      <c r="AC39" s="1018" t="n"/>
      <c r="AD39" s="1018" t="n"/>
      <c r="AE39" s="1018" t="n"/>
      <c r="AF39" s="571" t="n"/>
      <c r="AG39" s="571" t="n"/>
    </row>
    <row r="40" ht="4.5" customFormat="1" customHeight="1" s="861">
      <c r="A40" s="467" t="n"/>
      <c r="B40" s="468" t="n"/>
      <c r="C40" s="468" t="n"/>
      <c r="D40" s="468" t="n"/>
      <c r="E40" s="468" t="n"/>
      <c r="F40" s="468" t="n"/>
      <c r="G40" s="468" t="n"/>
      <c r="H40" s="468" t="n"/>
      <c r="I40" s="468" t="n"/>
      <c r="J40" s="468" t="n"/>
      <c r="K40" s="468" t="n"/>
      <c r="L40" s="468" t="n"/>
      <c r="M40" s="468" t="n"/>
      <c r="N40" s="468" t="n"/>
      <c r="O40" s="468" t="n"/>
      <c r="P40" s="468" t="n"/>
      <c r="Q40" s="468" t="n"/>
      <c r="R40" s="468" t="n"/>
      <c r="S40" s="468" t="n"/>
      <c r="T40" s="468" t="n"/>
      <c r="U40" s="468" t="n"/>
      <c r="V40" s="468" t="n"/>
      <c r="W40" s="468" t="n"/>
      <c r="X40" s="468" t="n"/>
      <c r="Y40" s="468" t="n"/>
      <c r="Z40" s="468" t="n"/>
      <c r="AA40" s="468" t="n"/>
      <c r="AB40" s="468" t="n"/>
      <c r="AC40" s="468" t="n"/>
      <c r="AD40" s="468" t="n"/>
      <c r="AE40" s="469" t="n"/>
      <c r="AF40" s="571" t="n"/>
      <c r="AG40" s="571" t="n"/>
    </row>
    <row r="41" ht="12" customFormat="1" customHeight="1" s="861">
      <c r="A41" s="306" t="inlineStr">
        <is>
          <t>STD</t>
        </is>
      </c>
      <c r="B41" s="269" t="n"/>
      <c r="C41" s="1152" t="n"/>
      <c r="D41" s="1152" t="n"/>
      <c r="E41" s="1152" t="n"/>
      <c r="F41" s="1152" t="n"/>
      <c r="G41" s="1149" t="n"/>
      <c r="H41" s="1152" t="n"/>
      <c r="I41" s="1152" t="n"/>
      <c r="J41" s="1149" t="n"/>
      <c r="K41" s="1152" t="n"/>
      <c r="L41" s="1152" t="n"/>
      <c r="M41" s="1149" t="n"/>
      <c r="N41" s="1152" t="n"/>
      <c r="O41" s="1152" t="n"/>
      <c r="P41" s="1149" t="n"/>
      <c r="Q41" s="1152" t="n"/>
      <c r="R41" s="1152" t="n"/>
      <c r="S41" s="1149" t="n"/>
      <c r="T41" s="1152" t="n"/>
      <c r="U41" s="1152" t="n"/>
      <c r="V41" s="1149" t="n"/>
      <c r="W41" s="1152" t="n"/>
      <c r="X41" s="1152" t="n"/>
      <c r="Y41" s="1149" t="n"/>
      <c r="Z41" s="1152" t="n"/>
      <c r="AA41" s="1152" t="n"/>
      <c r="AB41" s="1149" t="n"/>
      <c r="AC41" s="1152" t="n"/>
      <c r="AD41" s="1152" t="n"/>
      <c r="AE41" s="1149" t="n"/>
      <c r="AF41" s="571" t="n"/>
      <c r="AG41" s="571" t="n"/>
    </row>
    <row r="42" hidden="1" outlineLevel="1" ht="12" customFormat="1" customHeight="1" s="861">
      <c r="A42" s="338">
        <f>'Renewal Rates '!A44</f>
        <v/>
      </c>
      <c r="B42" s="269">
        <f>'Renewal Rates '!B44</f>
        <v/>
      </c>
      <c r="C42" s="269">
        <f>'Renewal Rates '!H44</f>
        <v/>
      </c>
      <c r="D42" s="1152">
        <f>C42*$B42/10</f>
        <v/>
      </c>
      <c r="E42" s="1322">
        <f>$C42</f>
        <v/>
      </c>
      <c r="F42" s="1152">
        <f>E42*$B42/10</f>
        <v/>
      </c>
      <c r="G42" s="1149">
        <f>E42/$C42-1</f>
        <v/>
      </c>
      <c r="H42" s="1152" t="n">
        <v>0</v>
      </c>
      <c r="I42" s="1152">
        <f>H42*$B42/10</f>
        <v/>
      </c>
      <c r="J42" s="1149">
        <f>H42/$C42-1</f>
        <v/>
      </c>
      <c r="K42" s="1152" t="n">
        <v>0</v>
      </c>
      <c r="L42" s="1152">
        <f>K42*$B42/10</f>
        <v/>
      </c>
      <c r="M42" s="1149">
        <f>K42/$C42-1</f>
        <v/>
      </c>
      <c r="N42" s="1322">
        <f>$C42</f>
        <v/>
      </c>
      <c r="O42" s="1152">
        <f>N42*$B42/10</f>
        <v/>
      </c>
      <c r="P42" s="1149">
        <f>N42/$C42-1</f>
        <v/>
      </c>
      <c r="Q42" s="1322">
        <f>$C42</f>
        <v/>
      </c>
      <c r="R42" s="1152">
        <f>Q42*$B42/10</f>
        <v/>
      </c>
      <c r="S42" s="1149">
        <f>Q42/$C42-1</f>
        <v/>
      </c>
      <c r="T42" s="1322">
        <f>$C42</f>
        <v/>
      </c>
      <c r="U42" s="1152">
        <f>T42*$B42/10</f>
        <v/>
      </c>
      <c r="V42" s="1149">
        <f>T42/$C42-1</f>
        <v/>
      </c>
      <c r="W42" s="1322">
        <f>$C42</f>
        <v/>
      </c>
      <c r="X42" s="1152">
        <f>W42*$B42/10</f>
        <v/>
      </c>
      <c r="Y42" s="1149">
        <f>W42/$C42-1</f>
        <v/>
      </c>
      <c r="Z42" s="1322">
        <f>$C42</f>
        <v/>
      </c>
      <c r="AA42" s="1152">
        <f>Z42*$B42/10</f>
        <v/>
      </c>
      <c r="AB42" s="1149">
        <f>Z42/$C42-1</f>
        <v/>
      </c>
      <c r="AC42" s="1322">
        <f>$C42</f>
        <v/>
      </c>
      <c r="AD42" s="1152">
        <f>AC42*$B42/10</f>
        <v/>
      </c>
      <c r="AE42" s="1149">
        <f>AC42/$C42-1</f>
        <v/>
      </c>
      <c r="AF42" s="571" t="n"/>
      <c r="AG42" s="571" t="n"/>
    </row>
    <row r="43" hidden="1" outlineLevel="1" ht="12" customFormat="1" customHeight="1" s="861">
      <c r="A43" s="338">
        <f>'Renewal Rates '!A45</f>
        <v/>
      </c>
      <c r="B43" s="269">
        <f>'Renewal Rates '!B45</f>
        <v/>
      </c>
      <c r="C43" s="269">
        <f>'Renewal Rates '!H45</f>
        <v/>
      </c>
      <c r="D43" s="1152">
        <f>C43*$B43/10</f>
        <v/>
      </c>
      <c r="E43" s="1322">
        <f>$C43</f>
        <v/>
      </c>
      <c r="F43" s="1152">
        <f>E43*$B43/10</f>
        <v/>
      </c>
      <c r="G43" s="1149">
        <f>E43/$C43-1</f>
        <v/>
      </c>
      <c r="H43" s="1152" t="n">
        <v>0</v>
      </c>
      <c r="I43" s="1152">
        <f>H43*$B43/10</f>
        <v/>
      </c>
      <c r="J43" s="1149">
        <f>H43/$C43-1</f>
        <v/>
      </c>
      <c r="K43" s="1152" t="n">
        <v>0</v>
      </c>
      <c r="L43" s="1152">
        <f>K43*$B43/10</f>
        <v/>
      </c>
      <c r="M43" s="1149">
        <f>K43/$C43-1</f>
        <v/>
      </c>
      <c r="N43" s="1322">
        <f>$C43</f>
        <v/>
      </c>
      <c r="O43" s="1152">
        <f>N43*$B43/10</f>
        <v/>
      </c>
      <c r="P43" s="1149">
        <f>N43/$C43-1</f>
        <v/>
      </c>
      <c r="Q43" s="1322">
        <f>$C43</f>
        <v/>
      </c>
      <c r="R43" s="1152">
        <f>Q43*$B43/10</f>
        <v/>
      </c>
      <c r="S43" s="1149">
        <f>Q43/$C43-1</f>
        <v/>
      </c>
      <c r="T43" s="1322">
        <f>$C43</f>
        <v/>
      </c>
      <c r="U43" s="1152">
        <f>T43*$B43/10</f>
        <v/>
      </c>
      <c r="V43" s="1149">
        <f>T43/$C43-1</f>
        <v/>
      </c>
      <c r="W43" s="1322">
        <f>$C43</f>
        <v/>
      </c>
      <c r="X43" s="1152">
        <f>W43*$B43/10</f>
        <v/>
      </c>
      <c r="Y43" s="1149">
        <f>W43/$C43-1</f>
        <v/>
      </c>
      <c r="Z43" s="1322">
        <f>$C43</f>
        <v/>
      </c>
      <c r="AA43" s="1152">
        <f>Z43*$B43/10</f>
        <v/>
      </c>
      <c r="AB43" s="1149">
        <f>Z43/$C43-1</f>
        <v/>
      </c>
      <c r="AC43" s="1322">
        <f>$C43</f>
        <v/>
      </c>
      <c r="AD43" s="1152">
        <f>AC43*$B43/10</f>
        <v/>
      </c>
      <c r="AE43" s="1149">
        <f>AC43/$C43-1</f>
        <v/>
      </c>
      <c r="AF43" s="571" t="n"/>
      <c r="AG43" s="571" t="n"/>
    </row>
    <row r="44" hidden="1" outlineLevel="1" ht="12" customFormat="1" customHeight="1" s="861">
      <c r="A44" s="338">
        <f>'Renewal Rates '!A46</f>
        <v/>
      </c>
      <c r="B44" s="269">
        <f>'Renewal Rates '!B46</f>
        <v/>
      </c>
      <c r="C44" s="269">
        <f>'Renewal Rates '!H46</f>
        <v/>
      </c>
      <c r="D44" s="1152">
        <f>C44*$B44/10</f>
        <v/>
      </c>
      <c r="E44" s="1322">
        <f>$C44</f>
        <v/>
      </c>
      <c r="F44" s="1152">
        <f>E44*$B44/10</f>
        <v/>
      </c>
      <c r="G44" s="1149">
        <f>E44/$C44-1</f>
        <v/>
      </c>
      <c r="H44" s="1152" t="n">
        <v>0</v>
      </c>
      <c r="I44" s="1152">
        <f>H44*$B44/10</f>
        <v/>
      </c>
      <c r="J44" s="1149">
        <f>H44/$C44-1</f>
        <v/>
      </c>
      <c r="K44" s="1152" t="n">
        <v>0</v>
      </c>
      <c r="L44" s="1152">
        <f>K44*$B44/10</f>
        <v/>
      </c>
      <c r="M44" s="1149">
        <f>K44/$C44-1</f>
        <v/>
      </c>
      <c r="N44" s="1322">
        <f>$C44</f>
        <v/>
      </c>
      <c r="O44" s="1152">
        <f>N44*$B44/10</f>
        <v/>
      </c>
      <c r="P44" s="1149">
        <f>N44/$C44-1</f>
        <v/>
      </c>
      <c r="Q44" s="1322">
        <f>$C44</f>
        <v/>
      </c>
      <c r="R44" s="1152">
        <f>Q44*$B44/10</f>
        <v/>
      </c>
      <c r="S44" s="1149">
        <f>Q44/$C44-1</f>
        <v/>
      </c>
      <c r="T44" s="1322">
        <f>$C44</f>
        <v/>
      </c>
      <c r="U44" s="1152">
        <f>T44*$B44/10</f>
        <v/>
      </c>
      <c r="V44" s="1149">
        <f>T44/$C44-1</f>
        <v/>
      </c>
      <c r="W44" s="1322">
        <f>$C44</f>
        <v/>
      </c>
      <c r="X44" s="1152">
        <f>W44*$B44/10</f>
        <v/>
      </c>
      <c r="Y44" s="1149">
        <f>W44/$C44-1</f>
        <v/>
      </c>
      <c r="Z44" s="1322">
        <f>$C44</f>
        <v/>
      </c>
      <c r="AA44" s="1152">
        <f>Z44*$B44/10</f>
        <v/>
      </c>
      <c r="AB44" s="1149">
        <f>Z44/$C44-1</f>
        <v/>
      </c>
      <c r="AC44" s="1322">
        <f>$C44</f>
        <v/>
      </c>
      <c r="AD44" s="1152">
        <f>AC44*$B44/10</f>
        <v/>
      </c>
      <c r="AE44" s="1149">
        <f>AC44/$C44-1</f>
        <v/>
      </c>
      <c r="AF44" s="571" t="n"/>
      <c r="AG44" s="571" t="n"/>
    </row>
    <row r="45" hidden="1" outlineLevel="1" ht="12" customFormat="1" customHeight="1" s="861">
      <c r="A45" s="338">
        <f>'Renewal Rates '!A47</f>
        <v/>
      </c>
      <c r="B45" s="269">
        <f>'Renewal Rates '!B47</f>
        <v/>
      </c>
      <c r="C45" s="269">
        <f>'Renewal Rates '!H47</f>
        <v/>
      </c>
      <c r="D45" s="1152">
        <f>C45*$B45/10</f>
        <v/>
      </c>
      <c r="E45" s="1322">
        <f>$C45</f>
        <v/>
      </c>
      <c r="F45" s="1152">
        <f>E45*$B45/10</f>
        <v/>
      </c>
      <c r="G45" s="1149">
        <f>E45/$C45-1</f>
        <v/>
      </c>
      <c r="H45" s="1152" t="n">
        <v>0</v>
      </c>
      <c r="I45" s="1152">
        <f>H45*$B45/10</f>
        <v/>
      </c>
      <c r="J45" s="1149">
        <f>H45/$C45-1</f>
        <v/>
      </c>
      <c r="K45" s="1152" t="n">
        <v>0</v>
      </c>
      <c r="L45" s="1152">
        <f>K45*$B45/10</f>
        <v/>
      </c>
      <c r="M45" s="1149">
        <f>K45/$C45-1</f>
        <v/>
      </c>
      <c r="N45" s="1322">
        <f>$C45</f>
        <v/>
      </c>
      <c r="O45" s="1152">
        <f>N45*$B45/10</f>
        <v/>
      </c>
      <c r="P45" s="1149">
        <f>N45/$C45-1</f>
        <v/>
      </c>
      <c r="Q45" s="1322">
        <f>$C45</f>
        <v/>
      </c>
      <c r="R45" s="1152">
        <f>Q45*$B45/10</f>
        <v/>
      </c>
      <c r="S45" s="1149">
        <f>Q45/$C45-1</f>
        <v/>
      </c>
      <c r="T45" s="1322">
        <f>$C45</f>
        <v/>
      </c>
      <c r="U45" s="1152">
        <f>T45*$B45/10</f>
        <v/>
      </c>
      <c r="V45" s="1149">
        <f>T45/$C45-1</f>
        <v/>
      </c>
      <c r="W45" s="1322">
        <f>$C45</f>
        <v/>
      </c>
      <c r="X45" s="1152">
        <f>W45*$B45/10</f>
        <v/>
      </c>
      <c r="Y45" s="1149">
        <f>W45/$C45-1</f>
        <v/>
      </c>
      <c r="Z45" s="1322">
        <f>$C45</f>
        <v/>
      </c>
      <c r="AA45" s="1152">
        <f>Z45*$B45/10</f>
        <v/>
      </c>
      <c r="AB45" s="1149">
        <f>Z45/$C45-1</f>
        <v/>
      </c>
      <c r="AC45" s="1322">
        <f>$C45</f>
        <v/>
      </c>
      <c r="AD45" s="1152">
        <f>AC45*$B45/10</f>
        <v/>
      </c>
      <c r="AE45" s="1149">
        <f>AC45/$C45-1</f>
        <v/>
      </c>
      <c r="AF45" s="571" t="n"/>
      <c r="AG45" s="571" t="n"/>
    </row>
    <row r="46" collapsed="1" ht="12" customFormat="1" customHeight="1" s="861">
      <c r="A46" s="338">
        <f>'Renewal Rates '!A48</f>
        <v/>
      </c>
      <c r="B46" s="269">
        <f>'Renewal Rates '!B48</f>
        <v/>
      </c>
      <c r="C46" s="269">
        <f>'Renewal Rates '!H48</f>
        <v/>
      </c>
      <c r="D46" s="1152">
        <f>C46*$B46/10</f>
        <v/>
      </c>
      <c r="E46" s="1322">
        <f>$C46</f>
        <v/>
      </c>
      <c r="F46" s="1152">
        <f>E46*$B46/10</f>
        <v/>
      </c>
      <c r="G46" s="1149">
        <f>E46/$C46-1</f>
        <v/>
      </c>
      <c r="H46" s="1152" t="n">
        <v>0</v>
      </c>
      <c r="I46" s="1152">
        <f>H46*$B46/10</f>
        <v/>
      </c>
      <c r="J46" s="1149">
        <f>H46/$C46-1</f>
        <v/>
      </c>
      <c r="K46" s="1152" t="n">
        <v>0</v>
      </c>
      <c r="L46" s="1152">
        <f>K46*$B46/10</f>
        <v/>
      </c>
      <c r="M46" s="1149">
        <f>K46/$C46-1</f>
        <v/>
      </c>
      <c r="N46" s="1322">
        <f>$C46</f>
        <v/>
      </c>
      <c r="O46" s="1152">
        <f>N46*$B46/10</f>
        <v/>
      </c>
      <c r="P46" s="1149">
        <f>N46/$C46-1</f>
        <v/>
      </c>
      <c r="Q46" s="1322">
        <f>$C46</f>
        <v/>
      </c>
      <c r="R46" s="1152">
        <f>Q46*$B46/10</f>
        <v/>
      </c>
      <c r="S46" s="1149">
        <f>Q46/$C46-1</f>
        <v/>
      </c>
      <c r="T46" s="1322">
        <f>$C46</f>
        <v/>
      </c>
      <c r="U46" s="1152">
        <f>T46*$B46/10</f>
        <v/>
      </c>
      <c r="V46" s="1149">
        <f>T46/$C46-1</f>
        <v/>
      </c>
      <c r="W46" s="1322">
        <f>$C46</f>
        <v/>
      </c>
      <c r="X46" s="1152">
        <f>W46*$B46/10</f>
        <v/>
      </c>
      <c r="Y46" s="1149">
        <f>W46/$C46-1</f>
        <v/>
      </c>
      <c r="Z46" s="1322">
        <f>$C46</f>
        <v/>
      </c>
      <c r="AA46" s="1152">
        <f>Z46*$B46/10</f>
        <v/>
      </c>
      <c r="AB46" s="1149">
        <f>Z46/$C46-1</f>
        <v/>
      </c>
      <c r="AC46" s="1322">
        <f>$C46</f>
        <v/>
      </c>
      <c r="AD46" s="1152">
        <f>AC46*$B46/10</f>
        <v/>
      </c>
      <c r="AE46" s="1149">
        <f>AC46/$C46-1</f>
        <v/>
      </c>
      <c r="AF46" s="571" t="n"/>
      <c r="AG46" s="571" t="n"/>
    </row>
    <row r="47" ht="12" customFormat="1" customHeight="1" s="861">
      <c r="A47" s="306" t="inlineStr">
        <is>
          <t>Total STD</t>
        </is>
      </c>
      <c r="B47" s="370" t="n"/>
      <c r="C47" s="1324" t="n"/>
      <c r="D47" s="1324">
        <f>SUM(D42:D46)</f>
        <v/>
      </c>
      <c r="E47" s="1324" t="n"/>
      <c r="F47" s="1324">
        <f>SUM(F42:F46)</f>
        <v/>
      </c>
      <c r="G47" s="1325">
        <f>F47/$D47-1</f>
        <v/>
      </c>
      <c r="H47" s="1324" t="n"/>
      <c r="I47" s="1324">
        <f>SUM(I42:I46)</f>
        <v/>
      </c>
      <c r="J47" s="1325">
        <f>I47/$D47-1</f>
        <v/>
      </c>
      <c r="K47" s="1324" t="n"/>
      <c r="L47" s="1324">
        <f>SUM(L42:L46)</f>
        <v/>
      </c>
      <c r="M47" s="1325">
        <f>L47/$D47-1</f>
        <v/>
      </c>
      <c r="N47" s="1324" t="n"/>
      <c r="O47" s="1324">
        <f>SUM(O42:O46)</f>
        <v/>
      </c>
      <c r="P47" s="1325">
        <f>O47/$D47-1</f>
        <v/>
      </c>
      <c r="Q47" s="1324" t="n"/>
      <c r="R47" s="1324">
        <f>SUM(R42:R46)</f>
        <v/>
      </c>
      <c r="S47" s="1325">
        <f>R47/$D47-1</f>
        <v/>
      </c>
      <c r="T47" s="1324" t="n"/>
      <c r="U47" s="1324">
        <f>SUM(U42:U46)</f>
        <v/>
      </c>
      <c r="V47" s="1325">
        <f>U47/$D47-1</f>
        <v/>
      </c>
      <c r="W47" s="1324" t="n"/>
      <c r="X47" s="1324">
        <f>SUM(X42:X46)</f>
        <v/>
      </c>
      <c r="Y47" s="1325">
        <f>X47/$D47-1</f>
        <v/>
      </c>
      <c r="Z47" s="1324" t="n"/>
      <c r="AA47" s="1324">
        <f>SUM(AA42:AA46)</f>
        <v/>
      </c>
      <c r="AB47" s="1325">
        <f>AA47/$D47-1</f>
        <v/>
      </c>
      <c r="AC47" s="1324" t="n"/>
      <c r="AD47" s="1324">
        <f>SUM(AD42:AD46)</f>
        <v/>
      </c>
      <c r="AE47" s="1325">
        <f>AD47/$D47-1</f>
        <v/>
      </c>
      <c r="AF47" s="571" t="n"/>
      <c r="AG47" s="571" t="n"/>
    </row>
    <row r="48" ht="4.5" customFormat="1" customHeight="1" s="861">
      <c r="A48" s="467" t="n"/>
      <c r="B48" s="468" t="n"/>
      <c r="C48" s="468" t="n"/>
      <c r="D48" s="468" t="n"/>
      <c r="E48" s="468" t="n"/>
      <c r="F48" s="468" t="n"/>
      <c r="G48" s="468" t="n"/>
      <c r="H48" s="468" t="n"/>
      <c r="I48" s="468" t="n"/>
      <c r="J48" s="468" t="n"/>
      <c r="K48" s="468" t="n"/>
      <c r="L48" s="468" t="n"/>
      <c r="M48" s="468" t="n"/>
      <c r="N48" s="468" t="n"/>
      <c r="O48" s="468" t="n"/>
      <c r="P48" s="468" t="n"/>
      <c r="Q48" s="468" t="n"/>
      <c r="R48" s="468" t="n"/>
      <c r="S48" s="468" t="n"/>
      <c r="T48" s="468" t="n"/>
      <c r="U48" s="468" t="n"/>
      <c r="V48" s="468" t="n"/>
      <c r="W48" s="468" t="n"/>
      <c r="X48" s="468" t="n"/>
      <c r="Y48" s="468" t="n"/>
      <c r="Z48" s="468" t="n"/>
      <c r="AA48" s="468" t="n"/>
      <c r="AB48" s="468" t="n"/>
      <c r="AC48" s="468" t="n"/>
      <c r="AD48" s="468" t="n"/>
      <c r="AE48" s="469" t="n"/>
      <c r="AF48" s="571" t="n"/>
      <c r="AG48" s="571" t="n"/>
    </row>
    <row r="49" ht="12" customFormat="1" customHeight="1" s="861">
      <c r="A49" s="306" t="inlineStr">
        <is>
          <t>Health Care</t>
        </is>
      </c>
      <c r="B49" s="1045" t="n"/>
      <c r="C49" s="1152" t="n"/>
      <c r="D49" s="1152" t="n"/>
      <c r="E49" s="1152" t="n"/>
      <c r="F49" s="1152" t="n"/>
      <c r="G49" s="365" t="n"/>
      <c r="H49" s="1152" t="n"/>
      <c r="I49" s="1152" t="n"/>
      <c r="J49" s="365" t="n"/>
      <c r="K49" s="1152" t="n"/>
      <c r="L49" s="1152" t="n"/>
      <c r="M49" s="365" t="n"/>
      <c r="N49" s="1152" t="n"/>
      <c r="O49" s="1152" t="n"/>
      <c r="P49" s="365" t="n"/>
      <c r="Q49" s="1152" t="n"/>
      <c r="R49" s="1152" t="n"/>
      <c r="S49" s="365" t="n"/>
      <c r="T49" s="1152" t="n"/>
      <c r="U49" s="1152" t="n"/>
      <c r="V49" s="365" t="n"/>
      <c r="W49" s="1152" t="n"/>
      <c r="X49" s="1152" t="n"/>
      <c r="Y49" s="365" t="n"/>
      <c r="Z49" s="1152" t="n"/>
      <c r="AA49" s="1152" t="n"/>
      <c r="AB49" s="365" t="n"/>
      <c r="AC49" s="1152" t="n"/>
      <c r="AD49" s="1152" t="n"/>
      <c r="AE49" s="365" t="n"/>
      <c r="AF49" s="571" t="n"/>
      <c r="AG49" s="571" t="n"/>
    </row>
    <row r="50" hidden="1" outlineLevel="1" ht="12" customFormat="1" customHeight="1" s="861">
      <c r="A50" s="338">
        <f>'Renewal Rates '!A51</f>
        <v/>
      </c>
      <c r="B50" s="1045" t="n"/>
      <c r="C50" s="1152" t="n"/>
      <c r="D50" s="1152" t="n"/>
      <c r="E50" s="1152" t="n"/>
      <c r="F50" s="1152" t="n"/>
      <c r="G50" s="365" t="n"/>
      <c r="H50" s="1152" t="n"/>
      <c r="I50" s="1152" t="n"/>
      <c r="J50" s="365" t="n"/>
      <c r="K50" s="1152" t="n"/>
      <c r="L50" s="1152" t="n"/>
      <c r="M50" s="365" t="n"/>
      <c r="N50" s="1152" t="n"/>
      <c r="O50" s="1152" t="n"/>
      <c r="P50" s="365" t="n"/>
      <c r="Q50" s="1152" t="n"/>
      <c r="R50" s="1152" t="n"/>
      <c r="S50" s="365" t="n"/>
      <c r="T50" s="1152" t="n"/>
      <c r="U50" s="1152" t="n"/>
      <c r="V50" s="365" t="n"/>
      <c r="W50" s="1152" t="n"/>
      <c r="X50" s="1152" t="n"/>
      <c r="Y50" s="365" t="n"/>
      <c r="Z50" s="1152" t="n"/>
      <c r="AA50" s="1152" t="n"/>
      <c r="AB50" s="365" t="n"/>
      <c r="AC50" s="1152" t="n"/>
      <c r="AD50" s="1152" t="n"/>
      <c r="AE50" s="365" t="n"/>
      <c r="AF50" s="571" t="n"/>
      <c r="AG50" s="571" t="n"/>
    </row>
    <row r="51" hidden="1" outlineLevel="1" ht="12" customFormat="1" customHeight="1" s="861">
      <c r="A51" s="306" t="inlineStr">
        <is>
          <t>Single</t>
        </is>
      </c>
      <c r="B51" s="1310">
        <f>'Renewal Rates '!B52</f>
        <v/>
      </c>
      <c r="C51" s="1152">
        <f>'Renewal Rates '!H52</f>
        <v/>
      </c>
      <c r="D51" s="1152">
        <f>C51*$B51</f>
        <v/>
      </c>
      <c r="E51" s="1152">
        <f>$C51</f>
        <v/>
      </c>
      <c r="F51" s="1152">
        <f>E51*$B51</f>
        <v/>
      </c>
      <c r="G51" s="1149">
        <f>E51/$C51-1</f>
        <v/>
      </c>
      <c r="H51" s="1152" t="n">
        <v>0</v>
      </c>
      <c r="I51" s="1152">
        <f>H51*$B51</f>
        <v/>
      </c>
      <c r="J51" s="1149">
        <f>H51/$C51-1</f>
        <v/>
      </c>
      <c r="K51" s="1152" t="n">
        <v>0</v>
      </c>
      <c r="L51" s="1152">
        <f>K51*$B51</f>
        <v/>
      </c>
      <c r="M51" s="1149">
        <f>K51/$C51-1</f>
        <v/>
      </c>
      <c r="N51" s="1152">
        <f>$C51</f>
        <v/>
      </c>
      <c r="O51" s="1152">
        <f>N51*$B51</f>
        <v/>
      </c>
      <c r="P51" s="1149">
        <f>N51/$C51-1</f>
        <v/>
      </c>
      <c r="Q51" s="1152">
        <f>$C51</f>
        <v/>
      </c>
      <c r="R51" s="1152">
        <f>Q51*$B51</f>
        <v/>
      </c>
      <c r="S51" s="1149">
        <f>Q51/$C51-1</f>
        <v/>
      </c>
      <c r="T51" s="1152">
        <f>$C51</f>
        <v/>
      </c>
      <c r="U51" s="1152">
        <f>T51*$B51</f>
        <v/>
      </c>
      <c r="V51" s="1149">
        <f>T51/$C51-1</f>
        <v/>
      </c>
      <c r="W51" s="1152">
        <f>$C51</f>
        <v/>
      </c>
      <c r="X51" s="1152">
        <f>W51*$B51</f>
        <v/>
      </c>
      <c r="Y51" s="1149">
        <f>W51/$C51-1</f>
        <v/>
      </c>
      <c r="Z51" s="1152">
        <f>$C51</f>
        <v/>
      </c>
      <c r="AA51" s="1152">
        <f>Z51*$B51</f>
        <v/>
      </c>
      <c r="AB51" s="1149">
        <f>Z51/$C51-1</f>
        <v/>
      </c>
      <c r="AC51" s="1152">
        <f>$C51</f>
        <v/>
      </c>
      <c r="AD51" s="1152">
        <f>AC51*$B51</f>
        <v/>
      </c>
      <c r="AE51" s="1149">
        <f>AC51/$C51-1</f>
        <v/>
      </c>
      <c r="AF51" s="571" t="n"/>
      <c r="AG51" s="571" t="n"/>
    </row>
    <row r="52" hidden="1" outlineLevel="1" ht="12" customFormat="1" customHeight="1" s="861">
      <c r="A52" s="306" t="inlineStr">
        <is>
          <t>Family</t>
        </is>
      </c>
      <c r="B52" s="1310">
        <f>'Renewal Rates '!B53</f>
        <v/>
      </c>
      <c r="C52" s="1152">
        <f>'Renewal Rates '!H53</f>
        <v/>
      </c>
      <c r="D52" s="1152">
        <f>C52*$B52</f>
        <v/>
      </c>
      <c r="E52" s="1152">
        <f>$C52</f>
        <v/>
      </c>
      <c r="F52" s="1152">
        <f>E52*$B52</f>
        <v/>
      </c>
      <c r="G52" s="1149">
        <f>E52/$C52-1</f>
        <v/>
      </c>
      <c r="H52" s="1152" t="n">
        <v>0</v>
      </c>
      <c r="I52" s="1152">
        <f>H52*$B52</f>
        <v/>
      </c>
      <c r="J52" s="1149">
        <f>H52/$C52-1</f>
        <v/>
      </c>
      <c r="K52" s="1152" t="n">
        <v>0</v>
      </c>
      <c r="L52" s="1152">
        <f>K52*$B52</f>
        <v/>
      </c>
      <c r="M52" s="1149">
        <f>K52/$C52-1</f>
        <v/>
      </c>
      <c r="N52" s="1152">
        <f>$C52</f>
        <v/>
      </c>
      <c r="O52" s="1152">
        <f>N52*$B52</f>
        <v/>
      </c>
      <c r="P52" s="1149">
        <f>N52/$C52-1</f>
        <v/>
      </c>
      <c r="Q52" s="1152">
        <f>$C52</f>
        <v/>
      </c>
      <c r="R52" s="1152">
        <f>Q52*$B52</f>
        <v/>
      </c>
      <c r="S52" s="1149">
        <f>Q52/$C52-1</f>
        <v/>
      </c>
      <c r="T52" s="1152">
        <f>$C52</f>
        <v/>
      </c>
      <c r="U52" s="1152">
        <f>T52*$B52</f>
        <v/>
      </c>
      <c r="V52" s="1149">
        <f>T52/$C52-1</f>
        <v/>
      </c>
      <c r="W52" s="1152">
        <f>$C52</f>
        <v/>
      </c>
      <c r="X52" s="1152">
        <f>W52*$B52</f>
        <v/>
      </c>
      <c r="Y52" s="1149">
        <f>W52/$C52-1</f>
        <v/>
      </c>
      <c r="Z52" s="1152">
        <f>$C52</f>
        <v/>
      </c>
      <c r="AA52" s="1152">
        <f>Z52*$B52</f>
        <v/>
      </c>
      <c r="AB52" s="1149">
        <f>Z52/$C52-1</f>
        <v/>
      </c>
      <c r="AC52" s="1152">
        <f>$C52</f>
        <v/>
      </c>
      <c r="AD52" s="1152">
        <f>AC52*$B52</f>
        <v/>
      </c>
      <c r="AE52" s="1149">
        <f>AC52/$C52-1</f>
        <v/>
      </c>
      <c r="AF52" s="571" t="n"/>
      <c r="AG52" s="571" t="n"/>
    </row>
    <row r="53" hidden="1" outlineLevel="1" ht="12" customFormat="1" customHeight="1" s="861">
      <c r="A53" s="338">
        <f>'Renewal Rates '!A54</f>
        <v/>
      </c>
      <c r="B53" s="1045" t="n"/>
      <c r="C53" s="1152" t="n"/>
      <c r="D53" s="1152" t="n"/>
      <c r="E53" s="1152" t="n"/>
      <c r="F53" s="1152" t="n"/>
      <c r="G53" s="365" t="n"/>
      <c r="H53" s="1152" t="n"/>
      <c r="I53" s="1152" t="n"/>
      <c r="J53" s="365" t="n"/>
      <c r="K53" s="1152" t="n"/>
      <c r="L53" s="1152" t="n"/>
      <c r="M53" s="365" t="n"/>
      <c r="N53" s="1152" t="n"/>
      <c r="O53" s="1152" t="n"/>
      <c r="P53" s="365" t="n"/>
      <c r="Q53" s="1152" t="n"/>
      <c r="R53" s="1152" t="n"/>
      <c r="S53" s="365" t="n"/>
      <c r="T53" s="1152" t="n"/>
      <c r="U53" s="1152" t="n"/>
      <c r="V53" s="365" t="n"/>
      <c r="W53" s="1152" t="n"/>
      <c r="X53" s="1152" t="n"/>
      <c r="Y53" s="365" t="n"/>
      <c r="Z53" s="1152" t="n"/>
      <c r="AA53" s="1152" t="n"/>
      <c r="AB53" s="365" t="n"/>
      <c r="AC53" s="1152" t="n"/>
      <c r="AD53" s="1152" t="n"/>
      <c r="AE53" s="365" t="n"/>
      <c r="AF53" s="571" t="n"/>
      <c r="AG53" s="571" t="n"/>
    </row>
    <row r="54" hidden="1" outlineLevel="1" ht="12" customFormat="1" customHeight="1" s="861">
      <c r="A54" s="306" t="inlineStr">
        <is>
          <t>Single</t>
        </is>
      </c>
      <c r="B54" s="1310">
        <f>'Renewal Rates '!B55</f>
        <v/>
      </c>
      <c r="C54" s="1152">
        <f>'Renewal Rates '!H55</f>
        <v/>
      </c>
      <c r="D54" s="1152">
        <f>C54*$B54</f>
        <v/>
      </c>
      <c r="E54" s="1152">
        <f>$C54</f>
        <v/>
      </c>
      <c r="F54" s="1152">
        <f>E54*$B54</f>
        <v/>
      </c>
      <c r="G54" s="1149">
        <f>E54/$C54-1</f>
        <v/>
      </c>
      <c r="H54" s="1152" t="n">
        <v>0</v>
      </c>
      <c r="I54" s="1152">
        <f>H54*$B54</f>
        <v/>
      </c>
      <c r="J54" s="1149">
        <f>H54/$C54-1</f>
        <v/>
      </c>
      <c r="K54" s="1152" t="n">
        <v>0</v>
      </c>
      <c r="L54" s="1152">
        <f>K54*$B54</f>
        <v/>
      </c>
      <c r="M54" s="1149">
        <f>K54/$C54-1</f>
        <v/>
      </c>
      <c r="N54" s="1152">
        <f>$C54</f>
        <v/>
      </c>
      <c r="O54" s="1152">
        <f>N54*$B54</f>
        <v/>
      </c>
      <c r="P54" s="1149">
        <f>N54/$C54-1</f>
        <v/>
      </c>
      <c r="Q54" s="1152">
        <f>$C54</f>
        <v/>
      </c>
      <c r="R54" s="1152">
        <f>Q54*$B54</f>
        <v/>
      </c>
      <c r="S54" s="1149">
        <f>Q54/$C54-1</f>
        <v/>
      </c>
      <c r="T54" s="1152">
        <f>$C54</f>
        <v/>
      </c>
      <c r="U54" s="1152">
        <f>T54*$B54</f>
        <v/>
      </c>
      <c r="V54" s="1149">
        <f>T54/$C54-1</f>
        <v/>
      </c>
      <c r="W54" s="1152">
        <f>$C54</f>
        <v/>
      </c>
      <c r="X54" s="1152">
        <f>W54*$B54</f>
        <v/>
      </c>
      <c r="Y54" s="1149">
        <f>W54/$C54-1</f>
        <v/>
      </c>
      <c r="Z54" s="1152">
        <f>$C54</f>
        <v/>
      </c>
      <c r="AA54" s="1152">
        <f>Z54*$B54</f>
        <v/>
      </c>
      <c r="AB54" s="1149">
        <f>Z54/$C54-1</f>
        <v/>
      </c>
      <c r="AC54" s="1152">
        <f>$C54</f>
        <v/>
      </c>
      <c r="AD54" s="1152">
        <f>AC54*$B54</f>
        <v/>
      </c>
      <c r="AE54" s="1149">
        <f>AC54/$C54-1</f>
        <v/>
      </c>
      <c r="AF54" s="571" t="n"/>
      <c r="AG54" s="571" t="n"/>
    </row>
    <row r="55" hidden="1" outlineLevel="1" ht="12" customFormat="1" customHeight="1" s="861">
      <c r="A55" s="306" t="inlineStr">
        <is>
          <t>Family</t>
        </is>
      </c>
      <c r="B55" s="1310">
        <f>'Renewal Rates '!B56</f>
        <v/>
      </c>
      <c r="C55" s="1152">
        <f>'Renewal Rates '!H56</f>
        <v/>
      </c>
      <c r="D55" s="1152">
        <f>C55*$B55</f>
        <v/>
      </c>
      <c r="E55" s="1152">
        <f>$C55</f>
        <v/>
      </c>
      <c r="F55" s="1152">
        <f>E55*$B55</f>
        <v/>
      </c>
      <c r="G55" s="1149">
        <f>E55/$C55-1</f>
        <v/>
      </c>
      <c r="H55" s="1152" t="n">
        <v>0</v>
      </c>
      <c r="I55" s="1152">
        <f>H55*$B55</f>
        <v/>
      </c>
      <c r="J55" s="1149">
        <f>H55/$C55-1</f>
        <v/>
      </c>
      <c r="K55" s="1152" t="n">
        <v>0</v>
      </c>
      <c r="L55" s="1152">
        <f>K55*$B55</f>
        <v/>
      </c>
      <c r="M55" s="1149">
        <f>K55/$C55-1</f>
        <v/>
      </c>
      <c r="N55" s="1152">
        <f>$C55</f>
        <v/>
      </c>
      <c r="O55" s="1152">
        <f>N55*$B55</f>
        <v/>
      </c>
      <c r="P55" s="1149">
        <f>N55/$C55-1</f>
        <v/>
      </c>
      <c r="Q55" s="1152">
        <f>$C55</f>
        <v/>
      </c>
      <c r="R55" s="1152">
        <f>Q55*$B55</f>
        <v/>
      </c>
      <c r="S55" s="1149">
        <f>Q55/$C55-1</f>
        <v/>
      </c>
      <c r="T55" s="1152">
        <f>$C55</f>
        <v/>
      </c>
      <c r="U55" s="1152">
        <f>T55*$B55</f>
        <v/>
      </c>
      <c r="V55" s="1149">
        <f>T55/$C55-1</f>
        <v/>
      </c>
      <c r="W55" s="1152">
        <f>$C55</f>
        <v/>
      </c>
      <c r="X55" s="1152">
        <f>W55*$B55</f>
        <v/>
      </c>
      <c r="Y55" s="1149">
        <f>W55/$C55-1</f>
        <v/>
      </c>
      <c r="Z55" s="1152">
        <f>$C55</f>
        <v/>
      </c>
      <c r="AA55" s="1152">
        <f>Z55*$B55</f>
        <v/>
      </c>
      <c r="AB55" s="1149">
        <f>Z55/$C55-1</f>
        <v/>
      </c>
      <c r="AC55" s="1152">
        <f>$C55</f>
        <v/>
      </c>
      <c r="AD55" s="1152">
        <f>AC55*$B55</f>
        <v/>
      </c>
      <c r="AE55" s="1149">
        <f>AC55/$C55-1</f>
        <v/>
      </c>
      <c r="AF55" s="571" t="n"/>
      <c r="AG55" s="571" t="n"/>
    </row>
    <row r="56" hidden="1" outlineLevel="1" ht="12" customFormat="1" customHeight="1" s="861">
      <c r="A56" s="338">
        <f>'Renewal Rates '!A57</f>
        <v/>
      </c>
      <c r="B56" s="1045" t="n"/>
      <c r="C56" s="1152" t="n"/>
      <c r="D56" s="1152" t="n"/>
      <c r="E56" s="1152" t="n"/>
      <c r="F56" s="1152" t="n"/>
      <c r="G56" s="365" t="n"/>
      <c r="H56" s="1152" t="n"/>
      <c r="I56" s="1152" t="n"/>
      <c r="J56" s="365" t="n"/>
      <c r="K56" s="1152" t="n"/>
      <c r="L56" s="1152" t="n"/>
      <c r="M56" s="365" t="n"/>
      <c r="N56" s="1152" t="n"/>
      <c r="O56" s="1152" t="n"/>
      <c r="P56" s="365" t="n"/>
      <c r="Q56" s="1152" t="n"/>
      <c r="R56" s="1152" t="n"/>
      <c r="S56" s="365" t="n"/>
      <c r="T56" s="1152" t="n"/>
      <c r="U56" s="1152" t="n"/>
      <c r="V56" s="365" t="n"/>
      <c r="W56" s="1152" t="n"/>
      <c r="X56" s="1152" t="n"/>
      <c r="Y56" s="365" t="n"/>
      <c r="Z56" s="1152" t="n"/>
      <c r="AA56" s="1152" t="n"/>
      <c r="AB56" s="365" t="n"/>
      <c r="AC56" s="1152" t="n"/>
      <c r="AD56" s="1152" t="n"/>
      <c r="AE56" s="365" t="n"/>
      <c r="AF56" s="571" t="n"/>
      <c r="AG56" s="571" t="n"/>
    </row>
    <row r="57" hidden="1" outlineLevel="1" ht="12" customFormat="1" customHeight="1" s="861">
      <c r="A57" s="306" t="inlineStr">
        <is>
          <t>Single</t>
        </is>
      </c>
      <c r="B57" s="1310">
        <f>'Renewal Rates '!B58</f>
        <v/>
      </c>
      <c r="C57" s="1152">
        <f>'Renewal Rates '!H58</f>
        <v/>
      </c>
      <c r="D57" s="1152">
        <f>C57*$B57</f>
        <v/>
      </c>
      <c r="E57" s="1152">
        <f>$C57</f>
        <v/>
      </c>
      <c r="F57" s="1152">
        <f>E57*$B57</f>
        <v/>
      </c>
      <c r="G57" s="1149">
        <f>E57/$C57-1</f>
        <v/>
      </c>
      <c r="H57" s="1152" t="n">
        <v>0</v>
      </c>
      <c r="I57" s="1152">
        <f>H57*$B57</f>
        <v/>
      </c>
      <c r="J57" s="1149">
        <f>H57/$C57-1</f>
        <v/>
      </c>
      <c r="K57" s="1152" t="n">
        <v>0</v>
      </c>
      <c r="L57" s="1152">
        <f>K57*$B57</f>
        <v/>
      </c>
      <c r="M57" s="1149">
        <f>K57/$C57-1</f>
        <v/>
      </c>
      <c r="N57" s="1152">
        <f>$C57</f>
        <v/>
      </c>
      <c r="O57" s="1152">
        <f>N57*$B57</f>
        <v/>
      </c>
      <c r="P57" s="1149">
        <f>N57/$C57-1</f>
        <v/>
      </c>
      <c r="Q57" s="1152">
        <f>$C57</f>
        <v/>
      </c>
      <c r="R57" s="1152">
        <f>Q57*$B57</f>
        <v/>
      </c>
      <c r="S57" s="1149">
        <f>Q57/$C57-1</f>
        <v/>
      </c>
      <c r="T57" s="1152">
        <f>$C57</f>
        <v/>
      </c>
      <c r="U57" s="1152">
        <f>T57*$B57</f>
        <v/>
      </c>
      <c r="V57" s="1149">
        <f>T57/$C57-1</f>
        <v/>
      </c>
      <c r="W57" s="1152">
        <f>$C57</f>
        <v/>
      </c>
      <c r="X57" s="1152">
        <f>W57*$B57</f>
        <v/>
      </c>
      <c r="Y57" s="1149">
        <f>W57/$C57-1</f>
        <v/>
      </c>
      <c r="Z57" s="1152">
        <f>$C57</f>
        <v/>
      </c>
      <c r="AA57" s="1152">
        <f>Z57*$B57</f>
        <v/>
      </c>
      <c r="AB57" s="1149">
        <f>Z57/$C57-1</f>
        <v/>
      </c>
      <c r="AC57" s="1152">
        <f>$C57</f>
        <v/>
      </c>
      <c r="AD57" s="1152">
        <f>AC57*$B57</f>
        <v/>
      </c>
      <c r="AE57" s="1149">
        <f>AC57/$C57-1</f>
        <v/>
      </c>
      <c r="AF57" s="571" t="n"/>
      <c r="AG57" s="571" t="n"/>
    </row>
    <row r="58" hidden="1" outlineLevel="1" ht="12" customFormat="1" customHeight="1" s="861">
      <c r="A58" s="306" t="inlineStr">
        <is>
          <t>Family</t>
        </is>
      </c>
      <c r="B58" s="1310">
        <f>'Renewal Rates '!B59</f>
        <v/>
      </c>
      <c r="C58" s="1152">
        <f>'Renewal Rates '!H59</f>
        <v/>
      </c>
      <c r="D58" s="1152">
        <f>C58*$B58</f>
        <v/>
      </c>
      <c r="E58" s="1152">
        <f>$C58</f>
        <v/>
      </c>
      <c r="F58" s="1152">
        <f>E58*$B58</f>
        <v/>
      </c>
      <c r="G58" s="1149">
        <f>E58/$C58-1</f>
        <v/>
      </c>
      <c r="H58" s="1152" t="n">
        <v>0</v>
      </c>
      <c r="I58" s="1152">
        <f>H58*$B58</f>
        <v/>
      </c>
      <c r="J58" s="1149">
        <f>H58/$C58-1</f>
        <v/>
      </c>
      <c r="K58" s="1152" t="n">
        <v>0</v>
      </c>
      <c r="L58" s="1152">
        <f>K58*$B58</f>
        <v/>
      </c>
      <c r="M58" s="1149">
        <f>K58/$C58-1</f>
        <v/>
      </c>
      <c r="N58" s="1152">
        <f>$C58</f>
        <v/>
      </c>
      <c r="O58" s="1152">
        <f>N58*$B58</f>
        <v/>
      </c>
      <c r="P58" s="1149">
        <f>N58/$C58-1</f>
        <v/>
      </c>
      <c r="Q58" s="1152">
        <f>$C58</f>
        <v/>
      </c>
      <c r="R58" s="1152">
        <f>Q58*$B58</f>
        <v/>
      </c>
      <c r="S58" s="1149">
        <f>Q58/$C58-1</f>
        <v/>
      </c>
      <c r="T58" s="1152">
        <f>$C58</f>
        <v/>
      </c>
      <c r="U58" s="1152">
        <f>T58*$B58</f>
        <v/>
      </c>
      <c r="V58" s="1149">
        <f>T58/$C58-1</f>
        <v/>
      </c>
      <c r="W58" s="1152">
        <f>$C58</f>
        <v/>
      </c>
      <c r="X58" s="1152">
        <f>W58*$B58</f>
        <v/>
      </c>
      <c r="Y58" s="1149">
        <f>W58/$C58-1</f>
        <v/>
      </c>
      <c r="Z58" s="1152">
        <f>$C58</f>
        <v/>
      </c>
      <c r="AA58" s="1152">
        <f>Z58*$B58</f>
        <v/>
      </c>
      <c r="AB58" s="1149">
        <f>Z58/$C58-1</f>
        <v/>
      </c>
      <c r="AC58" s="1152">
        <f>$C58</f>
        <v/>
      </c>
      <c r="AD58" s="1152">
        <f>AC58*$B58</f>
        <v/>
      </c>
      <c r="AE58" s="1149">
        <f>AC58/$C58-1</f>
        <v/>
      </c>
      <c r="AF58" s="571" t="n"/>
      <c r="AG58" s="571" t="n"/>
    </row>
    <row r="59" hidden="1" outlineLevel="1" ht="12" customFormat="1" customHeight="1" s="861">
      <c r="A59" s="338">
        <f>'Renewal Rates '!A60</f>
        <v/>
      </c>
      <c r="B59" s="1045" t="n"/>
      <c r="C59" s="1152" t="n"/>
      <c r="D59" s="1152" t="n"/>
      <c r="E59" s="1152" t="n"/>
      <c r="F59" s="1152" t="n"/>
      <c r="G59" s="365" t="n"/>
      <c r="H59" s="1152" t="n"/>
      <c r="I59" s="1152" t="n"/>
      <c r="J59" s="365" t="n"/>
      <c r="K59" s="1152" t="n"/>
      <c r="L59" s="1152" t="n"/>
      <c r="M59" s="365" t="n"/>
      <c r="N59" s="1152" t="n"/>
      <c r="O59" s="1152" t="n"/>
      <c r="P59" s="365" t="n"/>
      <c r="Q59" s="1152" t="n"/>
      <c r="R59" s="1152" t="n"/>
      <c r="S59" s="365" t="n"/>
      <c r="T59" s="1152" t="n"/>
      <c r="U59" s="1152" t="n"/>
      <c r="V59" s="365" t="n"/>
      <c r="W59" s="1152" t="n"/>
      <c r="X59" s="1152" t="n"/>
      <c r="Y59" s="365" t="n"/>
      <c r="Z59" s="1152" t="n"/>
      <c r="AA59" s="1152" t="n"/>
      <c r="AB59" s="365" t="n"/>
      <c r="AC59" s="1152" t="n"/>
      <c r="AD59" s="1152" t="n"/>
      <c r="AE59" s="365" t="n"/>
      <c r="AF59" s="571" t="n"/>
      <c r="AG59" s="571" t="n"/>
    </row>
    <row r="60" hidden="1" outlineLevel="1" ht="12" customFormat="1" customHeight="1" s="861">
      <c r="A60" s="306" t="inlineStr">
        <is>
          <t>Single</t>
        </is>
      </c>
      <c r="B60" s="1310">
        <f>'Renewal Rates '!B61</f>
        <v/>
      </c>
      <c r="C60" s="1152">
        <f>'Renewal Rates '!H61</f>
        <v/>
      </c>
      <c r="D60" s="1152">
        <f>C60*$B60</f>
        <v/>
      </c>
      <c r="E60" s="1152">
        <f>$C60</f>
        <v/>
      </c>
      <c r="F60" s="1152">
        <f>E60*$B60</f>
        <v/>
      </c>
      <c r="G60" s="1149">
        <f>E60/$C60-1</f>
        <v/>
      </c>
      <c r="H60" s="1152" t="n">
        <v>0</v>
      </c>
      <c r="I60" s="1152">
        <f>H60*$B60</f>
        <v/>
      </c>
      <c r="J60" s="1149">
        <f>H60/$C60-1</f>
        <v/>
      </c>
      <c r="K60" s="1152" t="n">
        <v>0</v>
      </c>
      <c r="L60" s="1152">
        <f>K60*$B60</f>
        <v/>
      </c>
      <c r="M60" s="1149">
        <f>K60/$C60-1</f>
        <v/>
      </c>
      <c r="N60" s="1152">
        <f>$C60</f>
        <v/>
      </c>
      <c r="O60" s="1152">
        <f>N60*$B60</f>
        <v/>
      </c>
      <c r="P60" s="1149">
        <f>N60/$C60-1</f>
        <v/>
      </c>
      <c r="Q60" s="1152">
        <f>$C60</f>
        <v/>
      </c>
      <c r="R60" s="1152">
        <f>Q60*$B60</f>
        <v/>
      </c>
      <c r="S60" s="1149">
        <f>Q60/$C60-1</f>
        <v/>
      </c>
      <c r="T60" s="1152">
        <f>$C60</f>
        <v/>
      </c>
      <c r="U60" s="1152">
        <f>T60*$B60</f>
        <v/>
      </c>
      <c r="V60" s="1149">
        <f>T60/$C60-1</f>
        <v/>
      </c>
      <c r="W60" s="1152">
        <f>$C60</f>
        <v/>
      </c>
      <c r="X60" s="1152">
        <f>W60*$B60</f>
        <v/>
      </c>
      <c r="Y60" s="1149">
        <f>W60/$C60-1</f>
        <v/>
      </c>
      <c r="Z60" s="1152">
        <f>$C60</f>
        <v/>
      </c>
      <c r="AA60" s="1152">
        <f>Z60*$B60</f>
        <v/>
      </c>
      <c r="AB60" s="1149">
        <f>Z60/$C60-1</f>
        <v/>
      </c>
      <c r="AC60" s="1152">
        <f>$C60</f>
        <v/>
      </c>
      <c r="AD60" s="1152">
        <f>AC60*$B60</f>
        <v/>
      </c>
      <c r="AE60" s="1149">
        <f>AC60/$C60-1</f>
        <v/>
      </c>
      <c r="AF60" s="571" t="n"/>
      <c r="AG60" s="571" t="n"/>
    </row>
    <row r="61" hidden="1" outlineLevel="1" ht="12" customFormat="1" customHeight="1" s="861">
      <c r="A61" s="306" t="inlineStr">
        <is>
          <t>Family</t>
        </is>
      </c>
      <c r="B61" s="1310">
        <f>'Renewal Rates '!B62</f>
        <v/>
      </c>
      <c r="C61" s="1152">
        <f>'Renewal Rates '!H62</f>
        <v/>
      </c>
      <c r="D61" s="1152">
        <f>C61*$B61</f>
        <v/>
      </c>
      <c r="E61" s="1152">
        <f>$C61</f>
        <v/>
      </c>
      <c r="F61" s="1152">
        <f>E61*$B61</f>
        <v/>
      </c>
      <c r="G61" s="1149">
        <f>E61/$C61-1</f>
        <v/>
      </c>
      <c r="H61" s="1152" t="n">
        <v>0</v>
      </c>
      <c r="I61" s="1152">
        <f>H61*$B61</f>
        <v/>
      </c>
      <c r="J61" s="1149">
        <f>H61/$C61-1</f>
        <v/>
      </c>
      <c r="K61" s="1152" t="n">
        <v>0</v>
      </c>
      <c r="L61" s="1152">
        <f>K61*$B61</f>
        <v/>
      </c>
      <c r="M61" s="1149">
        <f>K61/$C61-1</f>
        <v/>
      </c>
      <c r="N61" s="1152">
        <f>$C61</f>
        <v/>
      </c>
      <c r="O61" s="1152">
        <f>N61*$B61</f>
        <v/>
      </c>
      <c r="P61" s="1149">
        <f>N61/$C61-1</f>
        <v/>
      </c>
      <c r="Q61" s="1152">
        <f>$C61</f>
        <v/>
      </c>
      <c r="R61" s="1152">
        <f>Q61*$B61</f>
        <v/>
      </c>
      <c r="S61" s="1149">
        <f>Q61/$C61-1</f>
        <v/>
      </c>
      <c r="T61" s="1152">
        <f>$C61</f>
        <v/>
      </c>
      <c r="U61" s="1152">
        <f>T61*$B61</f>
        <v/>
      </c>
      <c r="V61" s="1149">
        <f>T61/$C61-1</f>
        <v/>
      </c>
      <c r="W61" s="1152">
        <f>$C61</f>
        <v/>
      </c>
      <c r="X61" s="1152">
        <f>W61*$B61</f>
        <v/>
      </c>
      <c r="Y61" s="1149">
        <f>W61/$C61-1</f>
        <v/>
      </c>
      <c r="Z61" s="1152">
        <f>$C61</f>
        <v/>
      </c>
      <c r="AA61" s="1152">
        <f>Z61*$B61</f>
        <v/>
      </c>
      <c r="AB61" s="1149">
        <f>Z61/$C61-1</f>
        <v/>
      </c>
      <c r="AC61" s="1152">
        <f>$C61</f>
        <v/>
      </c>
      <c r="AD61" s="1152">
        <f>AC61*$B61</f>
        <v/>
      </c>
      <c r="AE61" s="1149">
        <f>AC61/$C61-1</f>
        <v/>
      </c>
      <c r="AF61" s="571" t="n"/>
      <c r="AG61" s="571" t="n"/>
    </row>
    <row r="62" collapsed="1" ht="12" customFormat="1" customHeight="1" s="861">
      <c r="A62" s="338">
        <f>'Renewal Rates '!A63</f>
        <v/>
      </c>
      <c r="B62" s="1045" t="n"/>
      <c r="C62" s="1152" t="n"/>
      <c r="D62" s="1152" t="n"/>
      <c r="E62" s="1152" t="n"/>
      <c r="F62" s="1152" t="n"/>
      <c r="G62" s="365" t="n"/>
      <c r="H62" s="1152" t="n"/>
      <c r="I62" s="1152" t="n"/>
      <c r="J62" s="365" t="n"/>
      <c r="K62" s="1152" t="n"/>
      <c r="L62" s="1152" t="n"/>
      <c r="M62" s="365" t="n"/>
      <c r="N62" s="1152" t="n"/>
      <c r="O62" s="1152" t="n"/>
      <c r="P62" s="365" t="n"/>
      <c r="Q62" s="1152" t="n"/>
      <c r="R62" s="1152" t="n"/>
      <c r="S62" s="365" t="n"/>
      <c r="T62" s="1152" t="n"/>
      <c r="U62" s="1152" t="n"/>
      <c r="V62" s="365" t="n"/>
      <c r="W62" s="1152" t="n"/>
      <c r="X62" s="1152" t="n"/>
      <c r="Y62" s="365" t="n"/>
      <c r="Z62" s="1152" t="n"/>
      <c r="AA62" s="1152" t="n"/>
      <c r="AB62" s="365" t="n"/>
      <c r="AC62" s="1152" t="n"/>
      <c r="AD62" s="1152" t="n"/>
      <c r="AE62" s="365" t="n"/>
      <c r="AF62" s="571" t="n"/>
      <c r="AG62" s="571" t="n"/>
    </row>
    <row r="63" ht="12" customFormat="1" customHeight="1" s="861">
      <c r="A63" s="306" t="inlineStr">
        <is>
          <t>Single</t>
        </is>
      </c>
      <c r="B63" s="1310">
        <f>'Renewal Rates '!B64</f>
        <v/>
      </c>
      <c r="C63" s="1152">
        <f>'Renewal Rates '!H64</f>
        <v/>
      </c>
      <c r="D63" s="1152">
        <f>C63*$B63</f>
        <v/>
      </c>
      <c r="E63" s="1152">
        <f>$C63</f>
        <v/>
      </c>
      <c r="F63" s="1152">
        <f>E63*$B63</f>
        <v/>
      </c>
      <c r="G63" s="1149">
        <f>E63/$C63-1</f>
        <v/>
      </c>
      <c r="H63" s="1152" t="n">
        <v>0</v>
      </c>
      <c r="I63" s="1152">
        <f>H63*$B63</f>
        <v/>
      </c>
      <c r="J63" s="1149">
        <f>H63/$C63-1</f>
        <v/>
      </c>
      <c r="K63" s="1152" t="n">
        <v>0</v>
      </c>
      <c r="L63" s="1152">
        <f>K63*$B63</f>
        <v/>
      </c>
      <c r="M63" s="1149">
        <f>K63/$C63-1</f>
        <v/>
      </c>
      <c r="N63" s="1152">
        <f>$C63</f>
        <v/>
      </c>
      <c r="O63" s="1152">
        <f>N63*$B63</f>
        <v/>
      </c>
      <c r="P63" s="1149">
        <f>N63/$C63-1</f>
        <v/>
      </c>
      <c r="Q63" s="1152">
        <f>$C63</f>
        <v/>
      </c>
      <c r="R63" s="1152">
        <f>Q63*$B63</f>
        <v/>
      </c>
      <c r="S63" s="1149">
        <f>Q63/$C63-1</f>
        <v/>
      </c>
      <c r="T63" s="1152">
        <f>$C63</f>
        <v/>
      </c>
      <c r="U63" s="1152">
        <f>T63*$B63</f>
        <v/>
      </c>
      <c r="V63" s="1149">
        <f>T63/$C63-1</f>
        <v/>
      </c>
      <c r="W63" s="1152">
        <f>$C63</f>
        <v/>
      </c>
      <c r="X63" s="1152">
        <f>W63*$B63</f>
        <v/>
      </c>
      <c r="Y63" s="1149">
        <f>W63/$C63-1</f>
        <v/>
      </c>
      <c r="Z63" s="1152">
        <f>$C63</f>
        <v/>
      </c>
      <c r="AA63" s="1152">
        <f>Z63*$B63</f>
        <v/>
      </c>
      <c r="AB63" s="1149">
        <f>Z63/$C63-1</f>
        <v/>
      </c>
      <c r="AC63" s="1152">
        <f>$C63</f>
        <v/>
      </c>
      <c r="AD63" s="1152">
        <f>AC63*$B63</f>
        <v/>
      </c>
      <c r="AE63" s="1149">
        <f>AC63/$C63-1</f>
        <v/>
      </c>
      <c r="AF63" s="571" t="n"/>
      <c r="AG63" s="571" t="n"/>
    </row>
    <row r="64" ht="12" customFormat="1" customHeight="1" s="861">
      <c r="A64" s="306" t="inlineStr">
        <is>
          <t>Family</t>
        </is>
      </c>
      <c r="B64" s="1310">
        <f>'Renewal Rates '!B65</f>
        <v/>
      </c>
      <c r="C64" s="1152">
        <f>'Renewal Rates '!H65</f>
        <v/>
      </c>
      <c r="D64" s="1152">
        <f>C64*$B64</f>
        <v/>
      </c>
      <c r="E64" s="1152">
        <f>$C64</f>
        <v/>
      </c>
      <c r="F64" s="1152">
        <f>E64*$B64</f>
        <v/>
      </c>
      <c r="G64" s="1149">
        <f>E64/$C64-1</f>
        <v/>
      </c>
      <c r="H64" s="1152" t="n">
        <v>0</v>
      </c>
      <c r="I64" s="1152">
        <f>H64*$B64</f>
        <v/>
      </c>
      <c r="J64" s="1149">
        <f>H64/$C64-1</f>
        <v/>
      </c>
      <c r="K64" s="1152" t="n">
        <v>0</v>
      </c>
      <c r="L64" s="1152">
        <f>K64*$B64</f>
        <v/>
      </c>
      <c r="M64" s="1149">
        <f>K64/$C64-1</f>
        <v/>
      </c>
      <c r="N64" s="1152">
        <f>$C64</f>
        <v/>
      </c>
      <c r="O64" s="1152">
        <f>N64*$B64</f>
        <v/>
      </c>
      <c r="P64" s="1149">
        <f>N64/$C64-1</f>
        <v/>
      </c>
      <c r="Q64" s="1152">
        <f>$C64</f>
        <v/>
      </c>
      <c r="R64" s="1152">
        <f>Q64*$B64</f>
        <v/>
      </c>
      <c r="S64" s="1149">
        <f>Q64/$C64-1</f>
        <v/>
      </c>
      <c r="T64" s="1152">
        <f>$C64</f>
        <v/>
      </c>
      <c r="U64" s="1152">
        <f>T64*$B64</f>
        <v/>
      </c>
      <c r="V64" s="1149">
        <f>T64/$C64-1</f>
        <v/>
      </c>
      <c r="W64" s="1152">
        <f>$C64</f>
        <v/>
      </c>
      <c r="X64" s="1152">
        <f>W64*$B64</f>
        <v/>
      </c>
      <c r="Y64" s="1149">
        <f>W64/$C64-1</f>
        <v/>
      </c>
      <c r="Z64" s="1152">
        <f>$C64</f>
        <v/>
      </c>
      <c r="AA64" s="1152">
        <f>Z64*$B64</f>
        <v/>
      </c>
      <c r="AB64" s="1149">
        <f>Z64/$C64-1</f>
        <v/>
      </c>
      <c r="AC64" s="1152">
        <f>$C64</f>
        <v/>
      </c>
      <c r="AD64" s="1152">
        <f>AC64*$B64</f>
        <v/>
      </c>
      <c r="AE64" s="1149">
        <f>AC64/$C64-1</f>
        <v/>
      </c>
      <c r="AF64" s="571" t="n"/>
      <c r="AG64" s="571" t="n"/>
    </row>
    <row r="65" ht="12" customFormat="1" customHeight="1" s="861">
      <c r="A65" s="306" t="inlineStr">
        <is>
          <t>Total Health</t>
        </is>
      </c>
      <c r="B65" s="355" t="n"/>
      <c r="C65" s="1302" t="n"/>
      <c r="D65" s="1302">
        <f>SUM(D51:D64)</f>
        <v/>
      </c>
      <c r="E65" s="1302" t="n"/>
      <c r="F65" s="1302">
        <f>SUM(F51:F64)</f>
        <v/>
      </c>
      <c r="G65" s="306" t="n"/>
      <c r="H65" s="1302" t="n"/>
      <c r="I65" s="1302">
        <f>SUM(I51:I64)</f>
        <v/>
      </c>
      <c r="J65" s="306" t="n"/>
      <c r="K65" s="1302" t="n"/>
      <c r="L65" s="1302">
        <f>SUM(L51:L64)</f>
        <v/>
      </c>
      <c r="M65" s="306" t="n"/>
      <c r="N65" s="1302" t="n"/>
      <c r="O65" s="1302">
        <f>SUM(O51:O64)</f>
        <v/>
      </c>
      <c r="P65" s="306" t="n"/>
      <c r="Q65" s="1302" t="n"/>
      <c r="R65" s="1302">
        <f>SUM(R51:R64)</f>
        <v/>
      </c>
      <c r="S65" s="306" t="n"/>
      <c r="T65" s="1302" t="n"/>
      <c r="U65" s="1302">
        <f>SUM(U51:U64)</f>
        <v/>
      </c>
      <c r="V65" s="306" t="n"/>
      <c r="W65" s="1302" t="n"/>
      <c r="X65" s="1302">
        <f>SUM(X51:X64)</f>
        <v/>
      </c>
      <c r="Y65" s="306" t="n"/>
      <c r="Z65" s="1302" t="n"/>
      <c r="AA65" s="1302">
        <f>SUM(AA51:AA64)</f>
        <v/>
      </c>
      <c r="AB65" s="306" t="n"/>
      <c r="AC65" s="1302" t="n"/>
      <c r="AD65" s="1302">
        <f>SUM(AD51:AD64)</f>
        <v/>
      </c>
      <c r="AE65" s="306" t="n"/>
      <c r="AF65" s="571" t="n"/>
      <c r="AG65" s="571" t="n"/>
    </row>
    <row r="66" ht="4.5" customFormat="1" customHeight="1" s="861">
      <c r="A66" s="467" t="n"/>
      <c r="B66" s="468" t="n"/>
      <c r="C66" s="468" t="n"/>
      <c r="D66" s="468" t="n"/>
      <c r="E66" s="468" t="n"/>
      <c r="F66" s="468" t="n"/>
      <c r="G66" s="468" t="n"/>
      <c r="H66" s="468" t="n"/>
      <c r="I66" s="468" t="n"/>
      <c r="J66" s="468" t="n"/>
      <c r="K66" s="468" t="n"/>
      <c r="L66" s="468" t="n"/>
      <c r="M66" s="468" t="n"/>
      <c r="N66" s="468" t="n"/>
      <c r="O66" s="468" t="n"/>
      <c r="P66" s="468" t="n"/>
      <c r="Q66" s="468" t="n"/>
      <c r="R66" s="468" t="n"/>
      <c r="S66" s="468" t="n"/>
      <c r="T66" s="468" t="n"/>
      <c r="U66" s="468" t="n"/>
      <c r="V66" s="468" t="n"/>
      <c r="W66" s="468" t="n"/>
      <c r="X66" s="468" t="n"/>
      <c r="Y66" s="468" t="n"/>
      <c r="Z66" s="468" t="n"/>
      <c r="AA66" s="468" t="n"/>
      <c r="AB66" s="468" t="n"/>
      <c r="AC66" s="468" t="n"/>
      <c r="AD66" s="468" t="n"/>
      <c r="AE66" s="469" t="n"/>
      <c r="AF66" s="571" t="n"/>
      <c r="AG66" s="571" t="n"/>
    </row>
    <row r="67" ht="12" customFormat="1" customHeight="1" s="861">
      <c r="A67" s="306" t="inlineStr">
        <is>
          <t>Drugs</t>
        </is>
      </c>
      <c r="B67" s="1045" t="n"/>
      <c r="C67" s="1152" t="n"/>
      <c r="D67" s="1152" t="n"/>
      <c r="E67" s="1152" t="n"/>
      <c r="F67" s="1152" t="n"/>
      <c r="G67" s="365" t="n"/>
      <c r="H67" s="1152" t="n"/>
      <c r="I67" s="1152" t="n"/>
      <c r="J67" s="365" t="n"/>
      <c r="K67" s="1152" t="n"/>
      <c r="L67" s="1152" t="n"/>
      <c r="M67" s="365" t="n"/>
      <c r="N67" s="1152" t="n"/>
      <c r="O67" s="1152" t="n"/>
      <c r="P67" s="365" t="n"/>
      <c r="Q67" s="1152" t="n"/>
      <c r="R67" s="1152" t="n"/>
      <c r="S67" s="365" t="n"/>
      <c r="T67" s="1152" t="n"/>
      <c r="U67" s="1152" t="n"/>
      <c r="V67" s="365" t="n"/>
      <c r="W67" s="1152" t="n"/>
      <c r="X67" s="1152" t="n"/>
      <c r="Y67" s="365" t="n"/>
      <c r="Z67" s="1152" t="n"/>
      <c r="AA67" s="1152" t="n"/>
      <c r="AB67" s="365" t="n"/>
      <c r="AC67" s="1152" t="n"/>
      <c r="AD67" s="1152" t="n"/>
      <c r="AE67" s="365" t="n"/>
      <c r="AF67" s="571" t="n"/>
      <c r="AG67" s="571" t="n"/>
    </row>
    <row r="68" hidden="1" outlineLevel="1" ht="12" customFormat="1" customHeight="1" s="861">
      <c r="A68" s="338">
        <f>'Renewal Rates '!A68</f>
        <v/>
      </c>
      <c r="B68" s="1045" t="n"/>
      <c r="C68" s="1152" t="n"/>
      <c r="D68" s="1152" t="n"/>
      <c r="E68" s="1152" t="n"/>
      <c r="F68" s="1152" t="n"/>
      <c r="G68" s="365" t="n"/>
      <c r="H68" s="1152" t="n"/>
      <c r="I68" s="1152" t="n"/>
      <c r="J68" s="365" t="n"/>
      <c r="K68" s="1152" t="n"/>
      <c r="L68" s="1152" t="n"/>
      <c r="M68" s="365" t="n"/>
      <c r="N68" s="1152" t="n"/>
      <c r="O68" s="1152" t="n"/>
      <c r="P68" s="365" t="n"/>
      <c r="Q68" s="1152" t="n"/>
      <c r="R68" s="1152" t="n"/>
      <c r="S68" s="365" t="n"/>
      <c r="T68" s="1152" t="n"/>
      <c r="U68" s="1152" t="n"/>
      <c r="V68" s="365" t="n"/>
      <c r="W68" s="1152" t="n"/>
      <c r="X68" s="1152" t="n"/>
      <c r="Y68" s="365" t="n"/>
      <c r="Z68" s="1152" t="n"/>
      <c r="AA68" s="1152" t="n"/>
      <c r="AB68" s="365" t="n"/>
      <c r="AC68" s="1152" t="n"/>
      <c r="AD68" s="1152" t="n"/>
      <c r="AE68" s="365" t="n"/>
      <c r="AF68" s="571" t="n"/>
      <c r="AG68" s="571" t="n"/>
    </row>
    <row r="69" hidden="1" outlineLevel="1" ht="12" customFormat="1" customHeight="1" s="861">
      <c r="A69" s="306" t="inlineStr">
        <is>
          <t>Single</t>
        </is>
      </c>
      <c r="B69" s="1310">
        <f>'Renewal Rates '!B69</f>
        <v/>
      </c>
      <c r="C69" s="1152">
        <f>'Renewal Rates '!H69</f>
        <v/>
      </c>
      <c r="D69" s="1152">
        <f>C69*$B69</f>
        <v/>
      </c>
      <c r="E69" s="1152">
        <f>$C69</f>
        <v/>
      </c>
      <c r="F69" s="1152">
        <f>E69*$B69</f>
        <v/>
      </c>
      <c r="G69" s="1149">
        <f>E69/$C69-1</f>
        <v/>
      </c>
      <c r="H69" s="1152" t="n">
        <v>0</v>
      </c>
      <c r="I69" s="1152">
        <f>H69*$B69</f>
        <v/>
      </c>
      <c r="J69" s="1149">
        <f>H69/$C69-1</f>
        <v/>
      </c>
      <c r="K69" s="1152" t="n">
        <v>0</v>
      </c>
      <c r="L69" s="1152">
        <f>K69*$B69</f>
        <v/>
      </c>
      <c r="M69" s="1149">
        <f>K69/$C69-1</f>
        <v/>
      </c>
      <c r="N69" s="1152">
        <f>$C69</f>
        <v/>
      </c>
      <c r="O69" s="1152">
        <f>N69*$B69</f>
        <v/>
      </c>
      <c r="P69" s="1149">
        <f>N69/$C69-1</f>
        <v/>
      </c>
      <c r="Q69" s="1152">
        <f>$C69</f>
        <v/>
      </c>
      <c r="R69" s="1152">
        <f>Q69*$B69</f>
        <v/>
      </c>
      <c r="S69" s="1149">
        <f>Q69/$C69-1</f>
        <v/>
      </c>
      <c r="T69" s="1152">
        <f>$C69</f>
        <v/>
      </c>
      <c r="U69" s="1152">
        <f>T69*$B69</f>
        <v/>
      </c>
      <c r="V69" s="1149">
        <f>T69/$C69-1</f>
        <v/>
      </c>
      <c r="W69" s="1152">
        <f>$C69</f>
        <v/>
      </c>
      <c r="X69" s="1152">
        <f>W69*$B69</f>
        <v/>
      </c>
      <c r="Y69" s="1149">
        <f>W69/$C69-1</f>
        <v/>
      </c>
      <c r="Z69" s="1152">
        <f>$C69</f>
        <v/>
      </c>
      <c r="AA69" s="1152">
        <f>Z69*$B69</f>
        <v/>
      </c>
      <c r="AB69" s="1149">
        <f>Z69/$C69-1</f>
        <v/>
      </c>
      <c r="AC69" s="1152">
        <f>$C69</f>
        <v/>
      </c>
      <c r="AD69" s="1152">
        <f>AC69*$B69</f>
        <v/>
      </c>
      <c r="AE69" s="1149">
        <f>AC69/$C69-1</f>
        <v/>
      </c>
      <c r="AF69" s="571" t="n"/>
      <c r="AG69" s="571" t="n"/>
    </row>
    <row r="70" hidden="1" outlineLevel="1" ht="12" customFormat="1" customHeight="1" s="861">
      <c r="A70" s="306" t="inlineStr">
        <is>
          <t>Family</t>
        </is>
      </c>
      <c r="B70" s="1310">
        <f>'Renewal Rates '!B70</f>
        <v/>
      </c>
      <c r="C70" s="1152">
        <f>'Renewal Rates '!H70</f>
        <v/>
      </c>
      <c r="D70" s="1152">
        <f>C70*$B70</f>
        <v/>
      </c>
      <c r="E70" s="1152">
        <f>$C70</f>
        <v/>
      </c>
      <c r="F70" s="1152">
        <f>E70*$B70</f>
        <v/>
      </c>
      <c r="G70" s="1149">
        <f>E70/$C70-1</f>
        <v/>
      </c>
      <c r="H70" s="1152" t="n">
        <v>0</v>
      </c>
      <c r="I70" s="1152">
        <f>H70*$B70</f>
        <v/>
      </c>
      <c r="J70" s="1149">
        <f>H70/$C70-1</f>
        <v/>
      </c>
      <c r="K70" s="1152" t="n">
        <v>0</v>
      </c>
      <c r="L70" s="1152">
        <f>K70*$B70</f>
        <v/>
      </c>
      <c r="M70" s="1149">
        <f>K70/$C70-1</f>
        <v/>
      </c>
      <c r="N70" s="1152">
        <f>$C70</f>
        <v/>
      </c>
      <c r="O70" s="1152">
        <f>N70*$B70</f>
        <v/>
      </c>
      <c r="P70" s="1149">
        <f>N70/$C70-1</f>
        <v/>
      </c>
      <c r="Q70" s="1152">
        <f>$C70</f>
        <v/>
      </c>
      <c r="R70" s="1152">
        <f>Q70*$B70</f>
        <v/>
      </c>
      <c r="S70" s="1149">
        <f>Q70/$C70-1</f>
        <v/>
      </c>
      <c r="T70" s="1152">
        <f>$C70</f>
        <v/>
      </c>
      <c r="U70" s="1152">
        <f>T70*$B70</f>
        <v/>
      </c>
      <c r="V70" s="1149">
        <f>T70/$C70-1</f>
        <v/>
      </c>
      <c r="W70" s="1152">
        <f>$C70</f>
        <v/>
      </c>
      <c r="X70" s="1152">
        <f>W70*$B70</f>
        <v/>
      </c>
      <c r="Y70" s="1149">
        <f>W70/$C70-1</f>
        <v/>
      </c>
      <c r="Z70" s="1152">
        <f>$C70</f>
        <v/>
      </c>
      <c r="AA70" s="1152">
        <f>Z70*$B70</f>
        <v/>
      </c>
      <c r="AB70" s="1149">
        <f>Z70/$C70-1</f>
        <v/>
      </c>
      <c r="AC70" s="1152">
        <f>$C70</f>
        <v/>
      </c>
      <c r="AD70" s="1152">
        <f>AC70*$B70</f>
        <v/>
      </c>
      <c r="AE70" s="1149">
        <f>AC70/$C70-1</f>
        <v/>
      </c>
      <c r="AF70" s="571" t="n"/>
      <c r="AG70" s="571" t="n"/>
    </row>
    <row r="71" hidden="1" outlineLevel="1" ht="12" customFormat="1" customHeight="1" s="861">
      <c r="A71" s="338">
        <f>'Renewal Rates '!A71</f>
        <v/>
      </c>
      <c r="B71" s="1310" t="n"/>
      <c r="C71" s="1152" t="n"/>
      <c r="D71" s="1152" t="n"/>
      <c r="E71" s="1152" t="n"/>
      <c r="F71" s="1152" t="n"/>
      <c r="G71" s="365" t="n"/>
      <c r="H71" s="1152" t="n"/>
      <c r="I71" s="1152" t="n"/>
      <c r="J71" s="365" t="n"/>
      <c r="K71" s="1152" t="n"/>
      <c r="L71" s="1152" t="n"/>
      <c r="M71" s="365" t="n"/>
      <c r="N71" s="1152" t="n"/>
      <c r="O71" s="1152" t="n"/>
      <c r="P71" s="365" t="n"/>
      <c r="Q71" s="1152" t="n"/>
      <c r="R71" s="1152" t="n"/>
      <c r="S71" s="365" t="n"/>
      <c r="T71" s="1152" t="n"/>
      <c r="U71" s="1152" t="n"/>
      <c r="V71" s="365" t="n"/>
      <c r="W71" s="1152" t="n"/>
      <c r="X71" s="1152" t="n"/>
      <c r="Y71" s="365" t="n"/>
      <c r="Z71" s="1152" t="n"/>
      <c r="AA71" s="1152" t="n"/>
      <c r="AB71" s="365" t="n"/>
      <c r="AC71" s="1152" t="n"/>
      <c r="AD71" s="1152" t="n"/>
      <c r="AE71" s="365" t="n"/>
      <c r="AF71" s="571" t="n"/>
      <c r="AG71" s="571" t="n"/>
    </row>
    <row r="72" hidden="1" outlineLevel="1" ht="12" customFormat="1" customHeight="1" s="861">
      <c r="A72" s="306" t="inlineStr">
        <is>
          <t>Single</t>
        </is>
      </c>
      <c r="B72" s="1310">
        <f>'Renewal Rates '!B72</f>
        <v/>
      </c>
      <c r="C72" s="1152">
        <f>'Renewal Rates '!H72</f>
        <v/>
      </c>
      <c r="D72" s="1152">
        <f>C72*$B72</f>
        <v/>
      </c>
      <c r="E72" s="1152">
        <f>$C72</f>
        <v/>
      </c>
      <c r="F72" s="1152">
        <f>E72*$B72</f>
        <v/>
      </c>
      <c r="G72" s="1149">
        <f>E72/$C72-1</f>
        <v/>
      </c>
      <c r="H72" s="1152" t="n">
        <v>0</v>
      </c>
      <c r="I72" s="1152">
        <f>H72*$B72</f>
        <v/>
      </c>
      <c r="J72" s="1149">
        <f>H72/$C72-1</f>
        <v/>
      </c>
      <c r="K72" s="1152" t="n">
        <v>0</v>
      </c>
      <c r="L72" s="1152">
        <f>K72*$B72</f>
        <v/>
      </c>
      <c r="M72" s="1149">
        <f>K72/$C72-1</f>
        <v/>
      </c>
      <c r="N72" s="1152">
        <f>$C72</f>
        <v/>
      </c>
      <c r="O72" s="1152">
        <f>N72*$B72</f>
        <v/>
      </c>
      <c r="P72" s="1149">
        <f>N72/$C72-1</f>
        <v/>
      </c>
      <c r="Q72" s="1152">
        <f>$C72</f>
        <v/>
      </c>
      <c r="R72" s="1152">
        <f>Q72*$B72</f>
        <v/>
      </c>
      <c r="S72" s="1149">
        <f>Q72/$C72-1</f>
        <v/>
      </c>
      <c r="T72" s="1152">
        <f>$C72</f>
        <v/>
      </c>
      <c r="U72" s="1152">
        <f>T72*$B72</f>
        <v/>
      </c>
      <c r="V72" s="1149">
        <f>T72/$C72-1</f>
        <v/>
      </c>
      <c r="W72" s="1152">
        <f>$C72</f>
        <v/>
      </c>
      <c r="X72" s="1152">
        <f>W72*$B72</f>
        <v/>
      </c>
      <c r="Y72" s="1149">
        <f>W72/$C72-1</f>
        <v/>
      </c>
      <c r="Z72" s="1152">
        <f>$C72</f>
        <v/>
      </c>
      <c r="AA72" s="1152">
        <f>Z72*$B72</f>
        <v/>
      </c>
      <c r="AB72" s="1149">
        <f>Z72/$C72-1</f>
        <v/>
      </c>
      <c r="AC72" s="1152">
        <f>$C72</f>
        <v/>
      </c>
      <c r="AD72" s="1152">
        <f>AC72*$B72</f>
        <v/>
      </c>
      <c r="AE72" s="1149">
        <f>AC72/$C72-1</f>
        <v/>
      </c>
      <c r="AF72" s="571" t="n"/>
      <c r="AG72" s="571" t="n"/>
    </row>
    <row r="73" hidden="1" outlineLevel="1" ht="12" customFormat="1" customHeight="1" s="861">
      <c r="A73" s="306" t="inlineStr">
        <is>
          <t>Family</t>
        </is>
      </c>
      <c r="B73" s="1310">
        <f>'Renewal Rates '!B73</f>
        <v/>
      </c>
      <c r="C73" s="1152">
        <f>'Renewal Rates '!H73</f>
        <v/>
      </c>
      <c r="D73" s="1152">
        <f>C73*$B73</f>
        <v/>
      </c>
      <c r="E73" s="1152">
        <f>$C73</f>
        <v/>
      </c>
      <c r="F73" s="1152">
        <f>E73*$B73</f>
        <v/>
      </c>
      <c r="G73" s="1149">
        <f>E73/$C73-1</f>
        <v/>
      </c>
      <c r="H73" s="1152" t="n">
        <v>0</v>
      </c>
      <c r="I73" s="1152">
        <f>H73*$B73</f>
        <v/>
      </c>
      <c r="J73" s="1149">
        <f>H73/$C73-1</f>
        <v/>
      </c>
      <c r="K73" s="1152" t="n">
        <v>0</v>
      </c>
      <c r="L73" s="1152">
        <f>K73*$B73</f>
        <v/>
      </c>
      <c r="M73" s="1149">
        <f>K73/$C73-1</f>
        <v/>
      </c>
      <c r="N73" s="1152">
        <f>$C73</f>
        <v/>
      </c>
      <c r="O73" s="1152">
        <f>N73*$B73</f>
        <v/>
      </c>
      <c r="P73" s="1149">
        <f>N73/$C73-1</f>
        <v/>
      </c>
      <c r="Q73" s="1152">
        <f>$C73</f>
        <v/>
      </c>
      <c r="R73" s="1152">
        <f>Q73*$B73</f>
        <v/>
      </c>
      <c r="S73" s="1149">
        <f>Q73/$C73-1</f>
        <v/>
      </c>
      <c r="T73" s="1152">
        <f>$C73</f>
        <v/>
      </c>
      <c r="U73" s="1152">
        <f>T73*$B73</f>
        <v/>
      </c>
      <c r="V73" s="1149">
        <f>T73/$C73-1</f>
        <v/>
      </c>
      <c r="W73" s="1152">
        <f>$C73</f>
        <v/>
      </c>
      <c r="X73" s="1152">
        <f>W73*$B73</f>
        <v/>
      </c>
      <c r="Y73" s="1149">
        <f>W73/$C73-1</f>
        <v/>
      </c>
      <c r="Z73" s="1152">
        <f>$C73</f>
        <v/>
      </c>
      <c r="AA73" s="1152">
        <f>Z73*$B73</f>
        <v/>
      </c>
      <c r="AB73" s="1149">
        <f>Z73/$C73-1</f>
        <v/>
      </c>
      <c r="AC73" s="1152">
        <f>$C73</f>
        <v/>
      </c>
      <c r="AD73" s="1152">
        <f>AC73*$B73</f>
        <v/>
      </c>
      <c r="AE73" s="1149">
        <f>AC73/$C73-1</f>
        <v/>
      </c>
      <c r="AF73" s="571" t="n"/>
      <c r="AG73" s="571" t="n"/>
    </row>
    <row r="74" hidden="1" outlineLevel="1" ht="12" customFormat="1" customHeight="1" s="861">
      <c r="A74" s="338">
        <f>'Renewal Rates '!A74</f>
        <v/>
      </c>
      <c r="B74" s="1310" t="n"/>
      <c r="C74" s="1152" t="n"/>
      <c r="D74" s="1152" t="n"/>
      <c r="E74" s="1152" t="n"/>
      <c r="F74" s="1152" t="n"/>
      <c r="G74" s="365" t="n"/>
      <c r="H74" s="1152" t="n"/>
      <c r="I74" s="1152" t="n"/>
      <c r="J74" s="365" t="n"/>
      <c r="K74" s="1152" t="n"/>
      <c r="L74" s="1152" t="n"/>
      <c r="M74" s="365" t="n"/>
      <c r="N74" s="1152" t="n"/>
      <c r="O74" s="1152" t="n"/>
      <c r="P74" s="365" t="n"/>
      <c r="Q74" s="1152" t="n"/>
      <c r="R74" s="1152" t="n"/>
      <c r="S74" s="365" t="n"/>
      <c r="T74" s="1152" t="n"/>
      <c r="U74" s="1152" t="n"/>
      <c r="V74" s="365" t="n"/>
      <c r="W74" s="1152" t="n"/>
      <c r="X74" s="1152" t="n"/>
      <c r="Y74" s="365" t="n"/>
      <c r="Z74" s="1152" t="n"/>
      <c r="AA74" s="1152" t="n"/>
      <c r="AB74" s="365" t="n"/>
      <c r="AC74" s="1152" t="n"/>
      <c r="AD74" s="1152" t="n"/>
      <c r="AE74" s="365" t="n"/>
      <c r="AF74" s="571" t="n"/>
      <c r="AG74" s="571" t="n"/>
    </row>
    <row r="75" hidden="1" outlineLevel="1" ht="12" customFormat="1" customHeight="1" s="861">
      <c r="A75" s="306" t="inlineStr">
        <is>
          <t>Single</t>
        </is>
      </c>
      <c r="B75" s="1310">
        <f>'Renewal Rates '!B75</f>
        <v/>
      </c>
      <c r="C75" s="1152">
        <f>'Renewal Rates '!H75</f>
        <v/>
      </c>
      <c r="D75" s="1152">
        <f>C75*$B75</f>
        <v/>
      </c>
      <c r="E75" s="1152">
        <f>$C75</f>
        <v/>
      </c>
      <c r="F75" s="1152">
        <f>E75*$B75</f>
        <v/>
      </c>
      <c r="G75" s="1149">
        <f>E75/$C75-1</f>
        <v/>
      </c>
      <c r="H75" s="1152" t="n">
        <v>0</v>
      </c>
      <c r="I75" s="1152">
        <f>H75*$B75</f>
        <v/>
      </c>
      <c r="J75" s="1149">
        <f>H75/$C75-1</f>
        <v/>
      </c>
      <c r="K75" s="1152" t="n">
        <v>0</v>
      </c>
      <c r="L75" s="1152">
        <f>K75*$B75</f>
        <v/>
      </c>
      <c r="M75" s="1149">
        <f>K75/$C75-1</f>
        <v/>
      </c>
      <c r="N75" s="1152">
        <f>$C75</f>
        <v/>
      </c>
      <c r="O75" s="1152">
        <f>N75*$B75</f>
        <v/>
      </c>
      <c r="P75" s="1149">
        <f>N75/$C75-1</f>
        <v/>
      </c>
      <c r="Q75" s="1152">
        <f>$C75</f>
        <v/>
      </c>
      <c r="R75" s="1152">
        <f>Q75*$B75</f>
        <v/>
      </c>
      <c r="S75" s="1149">
        <f>Q75/$C75-1</f>
        <v/>
      </c>
      <c r="T75" s="1152">
        <f>$C75</f>
        <v/>
      </c>
      <c r="U75" s="1152">
        <f>T75*$B75</f>
        <v/>
      </c>
      <c r="V75" s="1149">
        <f>T75/$C75-1</f>
        <v/>
      </c>
      <c r="W75" s="1152">
        <f>$C75</f>
        <v/>
      </c>
      <c r="X75" s="1152">
        <f>W75*$B75</f>
        <v/>
      </c>
      <c r="Y75" s="1149">
        <f>W75/$C75-1</f>
        <v/>
      </c>
      <c r="Z75" s="1152">
        <f>$C75</f>
        <v/>
      </c>
      <c r="AA75" s="1152">
        <f>Z75*$B75</f>
        <v/>
      </c>
      <c r="AB75" s="1149">
        <f>Z75/$C75-1</f>
        <v/>
      </c>
      <c r="AC75" s="1152">
        <f>$C75</f>
        <v/>
      </c>
      <c r="AD75" s="1152">
        <f>AC75*$B75</f>
        <v/>
      </c>
      <c r="AE75" s="1149">
        <f>AC75/$C75-1</f>
        <v/>
      </c>
      <c r="AF75" s="571" t="n"/>
      <c r="AG75" s="571" t="n"/>
    </row>
    <row r="76" hidden="1" outlineLevel="1" ht="12" customFormat="1" customHeight="1" s="861">
      <c r="A76" s="306" t="inlineStr">
        <is>
          <t>Family</t>
        </is>
      </c>
      <c r="B76" s="1310">
        <f>'Renewal Rates '!B76</f>
        <v/>
      </c>
      <c r="C76" s="1152">
        <f>'Renewal Rates '!H76</f>
        <v/>
      </c>
      <c r="D76" s="1152">
        <f>C76*$B76</f>
        <v/>
      </c>
      <c r="E76" s="1152">
        <f>$C76</f>
        <v/>
      </c>
      <c r="F76" s="1152">
        <f>E76*$B76</f>
        <v/>
      </c>
      <c r="G76" s="1149">
        <f>E76/$C76-1</f>
        <v/>
      </c>
      <c r="H76" s="1152" t="n">
        <v>0</v>
      </c>
      <c r="I76" s="1152">
        <f>H76*$B76</f>
        <v/>
      </c>
      <c r="J76" s="1149">
        <f>H76/$C76-1</f>
        <v/>
      </c>
      <c r="K76" s="1152" t="n">
        <v>0</v>
      </c>
      <c r="L76" s="1152">
        <f>K76*$B76</f>
        <v/>
      </c>
      <c r="M76" s="1149">
        <f>K76/$C76-1</f>
        <v/>
      </c>
      <c r="N76" s="1152">
        <f>$C76</f>
        <v/>
      </c>
      <c r="O76" s="1152">
        <f>N76*$B76</f>
        <v/>
      </c>
      <c r="P76" s="1149">
        <f>N76/$C76-1</f>
        <v/>
      </c>
      <c r="Q76" s="1152">
        <f>$C76</f>
        <v/>
      </c>
      <c r="R76" s="1152">
        <f>Q76*$B76</f>
        <v/>
      </c>
      <c r="S76" s="1149">
        <f>Q76/$C76-1</f>
        <v/>
      </c>
      <c r="T76" s="1152">
        <f>$C76</f>
        <v/>
      </c>
      <c r="U76" s="1152">
        <f>T76*$B76</f>
        <v/>
      </c>
      <c r="V76" s="1149">
        <f>T76/$C76-1</f>
        <v/>
      </c>
      <c r="W76" s="1152">
        <f>$C76</f>
        <v/>
      </c>
      <c r="X76" s="1152">
        <f>W76*$B76</f>
        <v/>
      </c>
      <c r="Y76" s="1149">
        <f>W76/$C76-1</f>
        <v/>
      </c>
      <c r="Z76" s="1152">
        <f>$C76</f>
        <v/>
      </c>
      <c r="AA76" s="1152">
        <f>Z76*$B76</f>
        <v/>
      </c>
      <c r="AB76" s="1149">
        <f>Z76/$C76-1</f>
        <v/>
      </c>
      <c r="AC76" s="1152">
        <f>$C76</f>
        <v/>
      </c>
      <c r="AD76" s="1152">
        <f>AC76*$B76</f>
        <v/>
      </c>
      <c r="AE76" s="1149">
        <f>AC76/$C76-1</f>
        <v/>
      </c>
      <c r="AF76" s="571" t="n"/>
      <c r="AG76" s="571" t="n"/>
    </row>
    <row r="77" hidden="1" outlineLevel="1" ht="12" customFormat="1" customHeight="1" s="861">
      <c r="A77" s="338">
        <f>'Renewal Rates '!A77</f>
        <v/>
      </c>
      <c r="B77" s="1310" t="n"/>
      <c r="C77" s="1152" t="n"/>
      <c r="D77" s="1152" t="n"/>
      <c r="E77" s="1152" t="n"/>
      <c r="F77" s="1152" t="n"/>
      <c r="G77" s="365" t="n"/>
      <c r="H77" s="1152" t="n"/>
      <c r="I77" s="1152" t="n"/>
      <c r="J77" s="365" t="n"/>
      <c r="K77" s="1152" t="n"/>
      <c r="L77" s="1152" t="n"/>
      <c r="M77" s="365" t="n"/>
      <c r="N77" s="1152" t="n"/>
      <c r="O77" s="1152" t="n"/>
      <c r="P77" s="365" t="n"/>
      <c r="Q77" s="1152" t="n"/>
      <c r="R77" s="1152" t="n"/>
      <c r="S77" s="365" t="n"/>
      <c r="T77" s="1152" t="n"/>
      <c r="U77" s="1152" t="n"/>
      <c r="V77" s="365" t="n"/>
      <c r="W77" s="1152" t="n"/>
      <c r="X77" s="1152" t="n"/>
      <c r="Y77" s="365" t="n"/>
      <c r="Z77" s="1152" t="n"/>
      <c r="AA77" s="1152" t="n"/>
      <c r="AB77" s="365" t="n"/>
      <c r="AC77" s="1152" t="n"/>
      <c r="AD77" s="1152" t="n"/>
      <c r="AE77" s="365" t="n"/>
      <c r="AF77" s="571" t="n"/>
      <c r="AG77" s="571" t="n"/>
    </row>
    <row r="78" hidden="1" outlineLevel="1" ht="12" customFormat="1" customHeight="1" s="861">
      <c r="A78" s="306" t="inlineStr">
        <is>
          <t>Single</t>
        </is>
      </c>
      <c r="B78" s="1310">
        <f>'Renewal Rates '!B78</f>
        <v/>
      </c>
      <c r="C78" s="1152">
        <f>'Renewal Rates '!H78</f>
        <v/>
      </c>
      <c r="D78" s="1152">
        <f>C78*$B78</f>
        <v/>
      </c>
      <c r="E78" s="1152">
        <f>$C78</f>
        <v/>
      </c>
      <c r="F78" s="1152">
        <f>E78*$B78</f>
        <v/>
      </c>
      <c r="G78" s="1149">
        <f>E78/$C78-1</f>
        <v/>
      </c>
      <c r="H78" s="1152" t="n">
        <v>0</v>
      </c>
      <c r="I78" s="1152">
        <f>H78*$B78</f>
        <v/>
      </c>
      <c r="J78" s="1149">
        <f>H78/$C78-1</f>
        <v/>
      </c>
      <c r="K78" s="1152" t="n">
        <v>0</v>
      </c>
      <c r="L78" s="1152">
        <f>K78*$B78</f>
        <v/>
      </c>
      <c r="M78" s="1149">
        <f>K78/$C78-1</f>
        <v/>
      </c>
      <c r="N78" s="1152">
        <f>$C78</f>
        <v/>
      </c>
      <c r="O78" s="1152">
        <f>N78*$B78</f>
        <v/>
      </c>
      <c r="P78" s="1149">
        <f>N78/$C78-1</f>
        <v/>
      </c>
      <c r="Q78" s="1152">
        <f>$C78</f>
        <v/>
      </c>
      <c r="R78" s="1152">
        <f>Q78*$B78</f>
        <v/>
      </c>
      <c r="S78" s="1149">
        <f>Q78/$C78-1</f>
        <v/>
      </c>
      <c r="T78" s="1152">
        <f>$C78</f>
        <v/>
      </c>
      <c r="U78" s="1152">
        <f>T78*$B78</f>
        <v/>
      </c>
      <c r="V78" s="1149">
        <f>T78/$C78-1</f>
        <v/>
      </c>
      <c r="W78" s="1152">
        <f>$C78</f>
        <v/>
      </c>
      <c r="X78" s="1152">
        <f>W78*$B78</f>
        <v/>
      </c>
      <c r="Y78" s="1149">
        <f>W78/$C78-1</f>
        <v/>
      </c>
      <c r="Z78" s="1152">
        <f>$C78</f>
        <v/>
      </c>
      <c r="AA78" s="1152">
        <f>Z78*$B78</f>
        <v/>
      </c>
      <c r="AB78" s="1149">
        <f>Z78/$C78-1</f>
        <v/>
      </c>
      <c r="AC78" s="1152">
        <f>$C78</f>
        <v/>
      </c>
      <c r="AD78" s="1152">
        <f>AC78*$B78</f>
        <v/>
      </c>
      <c r="AE78" s="1149">
        <f>AC78/$C78-1</f>
        <v/>
      </c>
      <c r="AF78" s="571" t="n"/>
      <c r="AG78" s="571" t="n"/>
    </row>
    <row r="79" hidden="1" outlineLevel="1" ht="12" customFormat="1" customHeight="1" s="861">
      <c r="A79" s="306" t="inlineStr">
        <is>
          <t>Family</t>
        </is>
      </c>
      <c r="B79" s="1310">
        <f>'Renewal Rates '!B79</f>
        <v/>
      </c>
      <c r="C79" s="1152">
        <f>'Renewal Rates '!H79</f>
        <v/>
      </c>
      <c r="D79" s="1152">
        <f>C79*$B79</f>
        <v/>
      </c>
      <c r="E79" s="1152">
        <f>$C79</f>
        <v/>
      </c>
      <c r="F79" s="1152">
        <f>E79*$B79</f>
        <v/>
      </c>
      <c r="G79" s="1149">
        <f>E79/$C79-1</f>
        <v/>
      </c>
      <c r="H79" s="1152" t="n">
        <v>0</v>
      </c>
      <c r="I79" s="1152">
        <f>H79*$B79</f>
        <v/>
      </c>
      <c r="J79" s="1149">
        <f>H79/$C79-1</f>
        <v/>
      </c>
      <c r="K79" s="1152" t="n">
        <v>0</v>
      </c>
      <c r="L79" s="1152">
        <f>K79*$B79</f>
        <v/>
      </c>
      <c r="M79" s="1149">
        <f>K79/$C79-1</f>
        <v/>
      </c>
      <c r="N79" s="1152">
        <f>$C79</f>
        <v/>
      </c>
      <c r="O79" s="1152">
        <f>N79*$B79</f>
        <v/>
      </c>
      <c r="P79" s="1149">
        <f>N79/$C79-1</f>
        <v/>
      </c>
      <c r="Q79" s="1152">
        <f>$C79</f>
        <v/>
      </c>
      <c r="R79" s="1152">
        <f>Q79*$B79</f>
        <v/>
      </c>
      <c r="S79" s="1149">
        <f>Q79/$C79-1</f>
        <v/>
      </c>
      <c r="T79" s="1152">
        <f>$C79</f>
        <v/>
      </c>
      <c r="U79" s="1152">
        <f>T79*$B79</f>
        <v/>
      </c>
      <c r="V79" s="1149">
        <f>T79/$C79-1</f>
        <v/>
      </c>
      <c r="W79" s="1152">
        <f>$C79</f>
        <v/>
      </c>
      <c r="X79" s="1152">
        <f>W79*$B79</f>
        <v/>
      </c>
      <c r="Y79" s="1149">
        <f>W79/$C79-1</f>
        <v/>
      </c>
      <c r="Z79" s="1152">
        <f>$C79</f>
        <v/>
      </c>
      <c r="AA79" s="1152">
        <f>Z79*$B79</f>
        <v/>
      </c>
      <c r="AB79" s="1149">
        <f>Z79/$C79-1</f>
        <v/>
      </c>
      <c r="AC79" s="1152">
        <f>$C79</f>
        <v/>
      </c>
      <c r="AD79" s="1152">
        <f>AC79*$B79</f>
        <v/>
      </c>
      <c r="AE79" s="1149">
        <f>AC79/$C79-1</f>
        <v/>
      </c>
      <c r="AF79" s="571" t="n"/>
      <c r="AG79" s="571" t="n"/>
    </row>
    <row r="80" collapsed="1" ht="12" customFormat="1" customHeight="1" s="861">
      <c r="A80" s="338">
        <f>'Renewal Rates '!A80</f>
        <v/>
      </c>
      <c r="B80" s="1310" t="n"/>
      <c r="C80" s="1152" t="n"/>
      <c r="D80" s="1152" t="n"/>
      <c r="E80" s="1152" t="n"/>
      <c r="F80" s="1152" t="n"/>
      <c r="G80" s="365" t="n"/>
      <c r="H80" s="1152" t="n"/>
      <c r="I80" s="1152" t="n"/>
      <c r="J80" s="365" t="n"/>
      <c r="K80" s="1152" t="n"/>
      <c r="L80" s="1152" t="n"/>
      <c r="M80" s="365" t="n"/>
      <c r="N80" s="1152" t="n"/>
      <c r="O80" s="1152" t="n"/>
      <c r="P80" s="365" t="n"/>
      <c r="Q80" s="1152" t="n"/>
      <c r="R80" s="1152" t="n"/>
      <c r="S80" s="365" t="n"/>
      <c r="T80" s="1152" t="n"/>
      <c r="U80" s="1152" t="n"/>
      <c r="V80" s="365" t="n"/>
      <c r="W80" s="1152" t="n"/>
      <c r="X80" s="1152" t="n"/>
      <c r="Y80" s="365" t="n"/>
      <c r="Z80" s="1152" t="n"/>
      <c r="AA80" s="1152" t="n"/>
      <c r="AB80" s="365" t="n"/>
      <c r="AC80" s="1152" t="n"/>
      <c r="AD80" s="1152" t="n"/>
      <c r="AE80" s="365" t="n"/>
      <c r="AF80" s="571" t="n"/>
      <c r="AG80" s="571" t="n"/>
    </row>
    <row r="81" ht="12" customFormat="1" customHeight="1" s="861">
      <c r="A81" s="306" t="inlineStr">
        <is>
          <t>Single</t>
        </is>
      </c>
      <c r="B81" s="1310">
        <f>'Renewal Rates '!B81</f>
        <v/>
      </c>
      <c r="C81" s="1152">
        <f>'Renewal Rates '!H81</f>
        <v/>
      </c>
      <c r="D81" s="1152">
        <f>C81*$B81</f>
        <v/>
      </c>
      <c r="E81" s="1152">
        <f>$C81</f>
        <v/>
      </c>
      <c r="F81" s="1152">
        <f>E81*$B81</f>
        <v/>
      </c>
      <c r="G81" s="1149">
        <f>E81/$C81-1</f>
        <v/>
      </c>
      <c r="H81" s="1152" t="n">
        <v>0</v>
      </c>
      <c r="I81" s="1152">
        <f>H81*$B81</f>
        <v/>
      </c>
      <c r="J81" s="1149">
        <f>H81/$C81-1</f>
        <v/>
      </c>
      <c r="K81" s="1152" t="n">
        <v>0</v>
      </c>
      <c r="L81" s="1152">
        <f>K81*$B81</f>
        <v/>
      </c>
      <c r="M81" s="1149">
        <f>K81/$C81-1</f>
        <v/>
      </c>
      <c r="N81" s="1152">
        <f>$C81</f>
        <v/>
      </c>
      <c r="O81" s="1152">
        <f>N81*$B81</f>
        <v/>
      </c>
      <c r="P81" s="1149">
        <f>N81/$C81-1</f>
        <v/>
      </c>
      <c r="Q81" s="1152">
        <f>$C81</f>
        <v/>
      </c>
      <c r="R81" s="1152">
        <f>Q81*$B81</f>
        <v/>
      </c>
      <c r="S81" s="1149">
        <f>Q81/$C81-1</f>
        <v/>
      </c>
      <c r="T81" s="1152">
        <f>$C81</f>
        <v/>
      </c>
      <c r="U81" s="1152">
        <f>T81*$B81</f>
        <v/>
      </c>
      <c r="V81" s="1149">
        <f>T81/$C81-1</f>
        <v/>
      </c>
      <c r="W81" s="1152">
        <f>$C81</f>
        <v/>
      </c>
      <c r="X81" s="1152">
        <f>W81*$B81</f>
        <v/>
      </c>
      <c r="Y81" s="1149">
        <f>W81/$C81-1</f>
        <v/>
      </c>
      <c r="Z81" s="1152">
        <f>$C81</f>
        <v/>
      </c>
      <c r="AA81" s="1152">
        <f>Z81*$B81</f>
        <v/>
      </c>
      <c r="AB81" s="1149">
        <f>Z81/$C81-1</f>
        <v/>
      </c>
      <c r="AC81" s="1152">
        <f>$C81</f>
        <v/>
      </c>
      <c r="AD81" s="1152">
        <f>AC81*$B81</f>
        <v/>
      </c>
      <c r="AE81" s="1149">
        <f>AC81/$C81-1</f>
        <v/>
      </c>
      <c r="AF81" s="571" t="n"/>
      <c r="AG81" s="571" t="n"/>
    </row>
    <row r="82" ht="12" customFormat="1" customHeight="1" s="861">
      <c r="A82" s="306" t="inlineStr">
        <is>
          <t>Family</t>
        </is>
      </c>
      <c r="B82" s="1310">
        <f>'Renewal Rates '!B82</f>
        <v/>
      </c>
      <c r="C82" s="1152">
        <f>'Renewal Rates '!H82</f>
        <v/>
      </c>
      <c r="D82" s="1152">
        <f>C82*$B82</f>
        <v/>
      </c>
      <c r="E82" s="1152">
        <f>$C82</f>
        <v/>
      </c>
      <c r="F82" s="1152">
        <f>E82*$B82</f>
        <v/>
      </c>
      <c r="G82" s="1149">
        <f>E82/$C82-1</f>
        <v/>
      </c>
      <c r="H82" s="1152" t="n">
        <v>0</v>
      </c>
      <c r="I82" s="1152">
        <f>H82*$B82</f>
        <v/>
      </c>
      <c r="J82" s="1149">
        <f>H82/$C82-1</f>
        <v/>
      </c>
      <c r="K82" s="1152" t="n">
        <v>0</v>
      </c>
      <c r="L82" s="1152">
        <f>K82*$B82</f>
        <v/>
      </c>
      <c r="M82" s="1149">
        <f>K82/$C82-1</f>
        <v/>
      </c>
      <c r="N82" s="1152">
        <f>$C82</f>
        <v/>
      </c>
      <c r="O82" s="1152">
        <f>N82*$B82</f>
        <v/>
      </c>
      <c r="P82" s="1149">
        <f>N82/$C82-1</f>
        <v/>
      </c>
      <c r="Q82" s="1152">
        <f>$C82</f>
        <v/>
      </c>
      <c r="R82" s="1152">
        <f>Q82*$B82</f>
        <v/>
      </c>
      <c r="S82" s="1149">
        <f>Q82/$C82-1</f>
        <v/>
      </c>
      <c r="T82" s="1152">
        <f>$C82</f>
        <v/>
      </c>
      <c r="U82" s="1152">
        <f>T82*$B82</f>
        <v/>
      </c>
      <c r="V82" s="1149">
        <f>T82/$C82-1</f>
        <v/>
      </c>
      <c r="W82" s="1152">
        <f>$C82</f>
        <v/>
      </c>
      <c r="X82" s="1152">
        <f>W82*$B82</f>
        <v/>
      </c>
      <c r="Y82" s="1149">
        <f>W82/$C82-1</f>
        <v/>
      </c>
      <c r="Z82" s="1152">
        <f>$C82</f>
        <v/>
      </c>
      <c r="AA82" s="1152">
        <f>Z82*$B82</f>
        <v/>
      </c>
      <c r="AB82" s="1149">
        <f>Z82/$C82-1</f>
        <v/>
      </c>
      <c r="AC82" s="1152">
        <f>$C82</f>
        <v/>
      </c>
      <c r="AD82" s="1152">
        <f>AC82*$B82</f>
        <v/>
      </c>
      <c r="AE82" s="1149">
        <f>AC82/$C82-1</f>
        <v/>
      </c>
      <c r="AF82" s="571" t="n"/>
      <c r="AG82" s="571" t="n"/>
    </row>
    <row r="83" ht="12" customFormat="1" customHeight="1" s="861">
      <c r="A83" s="306" t="inlineStr">
        <is>
          <t>Total Drugs</t>
        </is>
      </c>
      <c r="B83" s="355" t="n"/>
      <c r="C83" s="1302" t="n"/>
      <c r="D83" s="1302">
        <f>SUM(D69:D82)</f>
        <v/>
      </c>
      <c r="E83" s="1302" t="n"/>
      <c r="F83" s="1302">
        <f>SUM(F69:F82)</f>
        <v/>
      </c>
      <c r="G83" s="306" t="n"/>
      <c r="H83" s="1302" t="n"/>
      <c r="I83" s="1302">
        <f>SUM(I69:I82)</f>
        <v/>
      </c>
      <c r="J83" s="306" t="n"/>
      <c r="K83" s="1302" t="n"/>
      <c r="L83" s="1302">
        <f>SUM(L69:L82)</f>
        <v/>
      </c>
      <c r="M83" s="306" t="n"/>
      <c r="N83" s="1302" t="n"/>
      <c r="O83" s="1302">
        <f>SUM(O69:O82)</f>
        <v/>
      </c>
      <c r="P83" s="306" t="n"/>
      <c r="Q83" s="1302" t="n"/>
      <c r="R83" s="1302">
        <f>SUM(R69:R82)</f>
        <v/>
      </c>
      <c r="S83" s="306" t="n"/>
      <c r="T83" s="1302" t="n"/>
      <c r="U83" s="1302">
        <f>SUM(U69:U82)</f>
        <v/>
      </c>
      <c r="V83" s="306" t="n"/>
      <c r="W83" s="1302" t="n"/>
      <c r="X83" s="1302">
        <f>SUM(X69:X82)</f>
        <v/>
      </c>
      <c r="Y83" s="306" t="n"/>
      <c r="Z83" s="1302" t="n"/>
      <c r="AA83" s="1302">
        <f>SUM(AA69:AA82)</f>
        <v/>
      </c>
      <c r="AB83" s="306" t="n"/>
      <c r="AC83" s="1302" t="n"/>
      <c r="AD83" s="1302">
        <f>SUM(AD69:AD82)</f>
        <v/>
      </c>
      <c r="AE83" s="306" t="n"/>
      <c r="AF83" s="571" t="n"/>
      <c r="AG83" s="571" t="n"/>
    </row>
    <row r="84" ht="4.5" customFormat="1" customHeight="1" s="861">
      <c r="A84" s="467" t="n"/>
      <c r="B84" s="468" t="n"/>
      <c r="C84" s="468" t="n"/>
      <c r="D84" s="468" t="n"/>
      <c r="E84" s="468" t="n"/>
      <c r="F84" s="468" t="n"/>
      <c r="G84" s="468" t="n"/>
      <c r="H84" s="468" t="n"/>
      <c r="I84" s="468" t="n"/>
      <c r="J84" s="468" t="n"/>
      <c r="K84" s="468" t="n"/>
      <c r="L84" s="468" t="n"/>
      <c r="M84" s="468" t="n"/>
      <c r="N84" s="468" t="n"/>
      <c r="O84" s="468" t="n"/>
      <c r="P84" s="468" t="n"/>
      <c r="Q84" s="468" t="n"/>
      <c r="R84" s="468" t="n"/>
      <c r="S84" s="468" t="n"/>
      <c r="T84" s="468" t="n"/>
      <c r="U84" s="468" t="n"/>
      <c r="V84" s="468" t="n"/>
      <c r="W84" s="468" t="n"/>
      <c r="X84" s="468" t="n"/>
      <c r="Y84" s="468" t="n"/>
      <c r="Z84" s="468" t="n"/>
      <c r="AA84" s="468" t="n"/>
      <c r="AB84" s="468" t="n"/>
      <c r="AC84" s="468" t="n"/>
      <c r="AD84" s="468" t="n"/>
      <c r="AE84" s="469" t="n"/>
      <c r="AF84" s="571" t="n"/>
      <c r="AG84" s="571" t="n"/>
    </row>
    <row r="85" ht="12" customFormat="1" customHeight="1" s="861">
      <c r="A85" s="306" t="inlineStr">
        <is>
          <t>Vision Care</t>
        </is>
      </c>
      <c r="B85" s="1045" t="n"/>
      <c r="C85" s="1152" t="n"/>
      <c r="D85" s="1152" t="n"/>
      <c r="E85" s="1152" t="n"/>
      <c r="F85" s="1152" t="n"/>
      <c r="G85" s="365" t="n"/>
      <c r="H85" s="1152" t="n"/>
      <c r="I85" s="1152" t="n"/>
      <c r="J85" s="365" t="n"/>
      <c r="K85" s="1152" t="n"/>
      <c r="L85" s="1152" t="n"/>
      <c r="M85" s="365" t="n"/>
      <c r="N85" s="1152" t="n"/>
      <c r="O85" s="1152" t="n"/>
      <c r="P85" s="365" t="n"/>
      <c r="Q85" s="1152" t="n"/>
      <c r="R85" s="1152" t="n"/>
      <c r="S85" s="365" t="n"/>
      <c r="T85" s="1152" t="n"/>
      <c r="U85" s="1152" t="n"/>
      <c r="V85" s="365" t="n"/>
      <c r="W85" s="1152" t="n"/>
      <c r="X85" s="1152" t="n"/>
      <c r="Y85" s="365" t="n"/>
      <c r="Z85" s="1152" t="n"/>
      <c r="AA85" s="1152" t="n"/>
      <c r="AB85" s="365" t="n"/>
      <c r="AC85" s="1152" t="n"/>
      <c r="AD85" s="1152" t="n"/>
      <c r="AE85" s="365" t="n"/>
      <c r="AF85" s="571" t="n"/>
      <c r="AG85" s="571" t="n"/>
    </row>
    <row r="86" hidden="1" outlineLevel="1" ht="12" customFormat="1" customHeight="1" s="861">
      <c r="A86" s="338">
        <f>'Renewal Rates '!A85</f>
        <v/>
      </c>
      <c r="B86" s="1045" t="n"/>
      <c r="C86" s="1152" t="n"/>
      <c r="D86" s="1152" t="n"/>
      <c r="E86" s="1152" t="n"/>
      <c r="F86" s="1152" t="n"/>
      <c r="G86" s="365" t="n"/>
      <c r="H86" s="1152" t="n"/>
      <c r="I86" s="1152" t="n"/>
      <c r="J86" s="365" t="n"/>
      <c r="K86" s="1152" t="n"/>
      <c r="L86" s="1152" t="n"/>
      <c r="M86" s="365" t="n"/>
      <c r="N86" s="1152" t="n"/>
      <c r="O86" s="1152" t="n"/>
      <c r="P86" s="365" t="n"/>
      <c r="Q86" s="1152" t="n"/>
      <c r="R86" s="1152" t="n"/>
      <c r="S86" s="365" t="n"/>
      <c r="T86" s="1152" t="n"/>
      <c r="U86" s="1152" t="n"/>
      <c r="V86" s="365" t="n"/>
      <c r="W86" s="1152" t="n"/>
      <c r="X86" s="1152" t="n"/>
      <c r="Y86" s="365" t="n"/>
      <c r="Z86" s="1152" t="n"/>
      <c r="AA86" s="1152" t="n"/>
      <c r="AB86" s="365" t="n"/>
      <c r="AC86" s="1152" t="n"/>
      <c r="AD86" s="1152" t="n"/>
      <c r="AE86" s="365" t="n"/>
      <c r="AF86" s="571" t="n"/>
      <c r="AG86" s="571" t="n"/>
    </row>
    <row r="87" hidden="1" outlineLevel="1" ht="12" customFormat="1" customHeight="1" s="861">
      <c r="A87" s="306" t="inlineStr">
        <is>
          <t>Single</t>
        </is>
      </c>
      <c r="B87" s="1310">
        <f>'Renewal Rates '!B86</f>
        <v/>
      </c>
      <c r="C87" s="1152">
        <f>'Renewal Rates '!H86</f>
        <v/>
      </c>
      <c r="D87" s="1152">
        <f>C87*$B87</f>
        <v/>
      </c>
      <c r="E87" s="1152">
        <f>$C87</f>
        <v/>
      </c>
      <c r="F87" s="1152">
        <f>E87*$B87</f>
        <v/>
      </c>
      <c r="G87" s="1149">
        <f>E87/$C87-1</f>
        <v/>
      </c>
      <c r="H87" s="1152" t="n">
        <v>0</v>
      </c>
      <c r="I87" s="1152">
        <f>H87*$B87</f>
        <v/>
      </c>
      <c r="J87" s="1149">
        <f>H87/$C87-1</f>
        <v/>
      </c>
      <c r="K87" s="1152" t="n">
        <v>0</v>
      </c>
      <c r="L87" s="1152">
        <f>K87*$B87</f>
        <v/>
      </c>
      <c r="M87" s="1149">
        <f>K87/$C87-1</f>
        <v/>
      </c>
      <c r="N87" s="1152">
        <f>$C87</f>
        <v/>
      </c>
      <c r="O87" s="1152">
        <f>N87*$B87</f>
        <v/>
      </c>
      <c r="P87" s="1149">
        <f>N87/$C87-1</f>
        <v/>
      </c>
      <c r="Q87" s="1152">
        <f>$C87</f>
        <v/>
      </c>
      <c r="R87" s="1152">
        <f>Q87*$B87</f>
        <v/>
      </c>
      <c r="S87" s="1149">
        <f>Q87/$C87-1</f>
        <v/>
      </c>
      <c r="T87" s="1152">
        <f>$C87</f>
        <v/>
      </c>
      <c r="U87" s="1152">
        <f>T87*$B87</f>
        <v/>
      </c>
      <c r="V87" s="1149">
        <f>T87/$C87-1</f>
        <v/>
      </c>
      <c r="W87" s="1152">
        <f>$C87</f>
        <v/>
      </c>
      <c r="X87" s="1152">
        <f>W87*$B87</f>
        <v/>
      </c>
      <c r="Y87" s="1149">
        <f>W87/$C87-1</f>
        <v/>
      </c>
      <c r="Z87" s="1152">
        <f>$C87</f>
        <v/>
      </c>
      <c r="AA87" s="1152">
        <f>Z87*$B87</f>
        <v/>
      </c>
      <c r="AB87" s="1149">
        <f>Z87/$C87-1</f>
        <v/>
      </c>
      <c r="AC87" s="1152">
        <f>$C87</f>
        <v/>
      </c>
      <c r="AD87" s="1152">
        <f>AC87*$B87</f>
        <v/>
      </c>
      <c r="AE87" s="1149">
        <f>AC87/$C87-1</f>
        <v/>
      </c>
      <c r="AF87" s="571" t="n"/>
      <c r="AG87" s="571" t="n"/>
    </row>
    <row r="88" hidden="1" outlineLevel="1" ht="12" customFormat="1" customHeight="1" s="861">
      <c r="A88" s="306" t="inlineStr">
        <is>
          <t>Family</t>
        </is>
      </c>
      <c r="B88" s="1310">
        <f>'Renewal Rates '!B87</f>
        <v/>
      </c>
      <c r="C88" s="1152">
        <f>'Renewal Rates '!H87</f>
        <v/>
      </c>
      <c r="D88" s="1152">
        <f>C88*$B88</f>
        <v/>
      </c>
      <c r="E88" s="1152">
        <f>$C88</f>
        <v/>
      </c>
      <c r="F88" s="1152">
        <f>E88*$B88</f>
        <v/>
      </c>
      <c r="G88" s="1149">
        <f>E88/$C88-1</f>
        <v/>
      </c>
      <c r="H88" s="1152" t="n">
        <v>0</v>
      </c>
      <c r="I88" s="1152">
        <f>H88*$B88</f>
        <v/>
      </c>
      <c r="J88" s="1149">
        <f>H88/$C88-1</f>
        <v/>
      </c>
      <c r="K88" s="1152" t="n">
        <v>0</v>
      </c>
      <c r="L88" s="1152">
        <f>K88*$B88</f>
        <v/>
      </c>
      <c r="M88" s="1149">
        <f>K88/$C88-1</f>
        <v/>
      </c>
      <c r="N88" s="1152">
        <f>$C88</f>
        <v/>
      </c>
      <c r="O88" s="1152">
        <f>N88*$B88</f>
        <v/>
      </c>
      <c r="P88" s="1149">
        <f>N88/$C88-1</f>
        <v/>
      </c>
      <c r="Q88" s="1152">
        <f>$C88</f>
        <v/>
      </c>
      <c r="R88" s="1152">
        <f>Q88*$B88</f>
        <v/>
      </c>
      <c r="S88" s="1149">
        <f>Q88/$C88-1</f>
        <v/>
      </c>
      <c r="T88" s="1152">
        <f>$C88</f>
        <v/>
      </c>
      <c r="U88" s="1152">
        <f>T88*$B88</f>
        <v/>
      </c>
      <c r="V88" s="1149">
        <f>T88/$C88-1</f>
        <v/>
      </c>
      <c r="W88" s="1152">
        <f>$C88</f>
        <v/>
      </c>
      <c r="X88" s="1152">
        <f>W88*$B88</f>
        <v/>
      </c>
      <c r="Y88" s="1149">
        <f>W88/$C88-1</f>
        <v/>
      </c>
      <c r="Z88" s="1152">
        <f>$C88</f>
        <v/>
      </c>
      <c r="AA88" s="1152">
        <f>Z88*$B88</f>
        <v/>
      </c>
      <c r="AB88" s="1149">
        <f>Z88/$C88-1</f>
        <v/>
      </c>
      <c r="AC88" s="1152">
        <f>$C88</f>
        <v/>
      </c>
      <c r="AD88" s="1152">
        <f>AC88*$B88</f>
        <v/>
      </c>
      <c r="AE88" s="1149">
        <f>AC88/$C88-1</f>
        <v/>
      </c>
      <c r="AF88" s="571" t="n"/>
      <c r="AG88" s="571" t="n"/>
    </row>
    <row r="89" hidden="1" outlineLevel="1" ht="12" customFormat="1" customHeight="1" s="861">
      <c r="A89" s="338">
        <f>'Renewal Rates '!A88</f>
        <v/>
      </c>
      <c r="B89" s="1310" t="n"/>
      <c r="C89" s="1152" t="n"/>
      <c r="D89" s="1152" t="n"/>
      <c r="E89" s="1152" t="n"/>
      <c r="F89" s="1152" t="n"/>
      <c r="G89" s="365" t="n"/>
      <c r="H89" s="1152" t="n"/>
      <c r="I89" s="1152" t="n"/>
      <c r="J89" s="365" t="n"/>
      <c r="K89" s="1152" t="n"/>
      <c r="L89" s="1152" t="n"/>
      <c r="M89" s="365" t="n"/>
      <c r="N89" s="1152" t="n"/>
      <c r="O89" s="1152" t="n"/>
      <c r="P89" s="365" t="n"/>
      <c r="Q89" s="1152" t="n"/>
      <c r="R89" s="1152" t="n"/>
      <c r="S89" s="365" t="n"/>
      <c r="T89" s="1152" t="n"/>
      <c r="U89" s="1152" t="n"/>
      <c r="V89" s="365" t="n"/>
      <c r="W89" s="1152" t="n"/>
      <c r="X89" s="1152" t="n"/>
      <c r="Y89" s="365" t="n"/>
      <c r="Z89" s="1152" t="n"/>
      <c r="AA89" s="1152" t="n"/>
      <c r="AB89" s="365" t="n"/>
      <c r="AC89" s="1152" t="n"/>
      <c r="AD89" s="1152" t="n"/>
      <c r="AE89" s="365" t="n"/>
      <c r="AF89" s="571" t="n"/>
      <c r="AG89" s="571" t="n"/>
    </row>
    <row r="90" hidden="1" outlineLevel="1" ht="12" customFormat="1" customHeight="1" s="861">
      <c r="A90" s="306" t="inlineStr">
        <is>
          <t>Single</t>
        </is>
      </c>
      <c r="B90" s="1310">
        <f>'Renewal Rates '!B89</f>
        <v/>
      </c>
      <c r="C90" s="1152">
        <f>'Renewal Rates '!H89</f>
        <v/>
      </c>
      <c r="D90" s="1152">
        <f>C90*$B90</f>
        <v/>
      </c>
      <c r="E90" s="1152">
        <f>$C90</f>
        <v/>
      </c>
      <c r="F90" s="1152">
        <f>E90*$B90</f>
        <v/>
      </c>
      <c r="G90" s="1149">
        <f>E90/$C90-1</f>
        <v/>
      </c>
      <c r="H90" s="1152" t="n">
        <v>0</v>
      </c>
      <c r="I90" s="1152">
        <f>H90*$B90</f>
        <v/>
      </c>
      <c r="J90" s="1149">
        <f>H90/$C90-1</f>
        <v/>
      </c>
      <c r="K90" s="1152" t="n">
        <v>0</v>
      </c>
      <c r="L90" s="1152">
        <f>K90*$B90</f>
        <v/>
      </c>
      <c r="M90" s="1149">
        <f>K90/$C90-1</f>
        <v/>
      </c>
      <c r="N90" s="1152">
        <f>$C90</f>
        <v/>
      </c>
      <c r="O90" s="1152">
        <f>N90*$B90</f>
        <v/>
      </c>
      <c r="P90" s="1149">
        <f>N90/$C90-1</f>
        <v/>
      </c>
      <c r="Q90" s="1152">
        <f>$C90</f>
        <v/>
      </c>
      <c r="R90" s="1152">
        <f>Q90*$B90</f>
        <v/>
      </c>
      <c r="S90" s="1149">
        <f>Q90/$C90-1</f>
        <v/>
      </c>
      <c r="T90" s="1152">
        <f>$C90</f>
        <v/>
      </c>
      <c r="U90" s="1152">
        <f>T90*$B90</f>
        <v/>
      </c>
      <c r="V90" s="1149">
        <f>T90/$C90-1</f>
        <v/>
      </c>
      <c r="W90" s="1152">
        <f>$C90</f>
        <v/>
      </c>
      <c r="X90" s="1152">
        <f>W90*$B90</f>
        <v/>
      </c>
      <c r="Y90" s="1149">
        <f>W90/$C90-1</f>
        <v/>
      </c>
      <c r="Z90" s="1152">
        <f>$C90</f>
        <v/>
      </c>
      <c r="AA90" s="1152">
        <f>Z90*$B90</f>
        <v/>
      </c>
      <c r="AB90" s="1149">
        <f>Z90/$C90-1</f>
        <v/>
      </c>
      <c r="AC90" s="1152">
        <f>$C90</f>
        <v/>
      </c>
      <c r="AD90" s="1152">
        <f>AC90*$B90</f>
        <v/>
      </c>
      <c r="AE90" s="1149">
        <f>AC90/$C90-1</f>
        <v/>
      </c>
      <c r="AF90" s="571" t="n"/>
      <c r="AG90" s="571" t="n"/>
    </row>
    <row r="91" hidden="1" outlineLevel="1" ht="12" customFormat="1" customHeight="1" s="861">
      <c r="A91" s="306" t="inlineStr">
        <is>
          <t>Family</t>
        </is>
      </c>
      <c r="B91" s="1310">
        <f>'Renewal Rates '!B90</f>
        <v/>
      </c>
      <c r="C91" s="1152">
        <f>'Renewal Rates '!H90</f>
        <v/>
      </c>
      <c r="D91" s="1152">
        <f>C91*$B91</f>
        <v/>
      </c>
      <c r="E91" s="1152">
        <f>$C91</f>
        <v/>
      </c>
      <c r="F91" s="1152">
        <f>E91*$B91</f>
        <v/>
      </c>
      <c r="G91" s="1149">
        <f>E91/$C91-1</f>
        <v/>
      </c>
      <c r="H91" s="1152" t="n">
        <v>0</v>
      </c>
      <c r="I91" s="1152">
        <f>H91*$B91</f>
        <v/>
      </c>
      <c r="J91" s="1149">
        <f>H91/$C91-1</f>
        <v/>
      </c>
      <c r="K91" s="1152" t="n">
        <v>0</v>
      </c>
      <c r="L91" s="1152">
        <f>K91*$B91</f>
        <v/>
      </c>
      <c r="M91" s="1149">
        <f>K91/$C91-1</f>
        <v/>
      </c>
      <c r="N91" s="1152">
        <f>$C91</f>
        <v/>
      </c>
      <c r="O91" s="1152">
        <f>N91*$B91</f>
        <v/>
      </c>
      <c r="P91" s="1149">
        <f>N91/$C91-1</f>
        <v/>
      </c>
      <c r="Q91" s="1152">
        <f>$C91</f>
        <v/>
      </c>
      <c r="R91" s="1152">
        <f>Q91*$B91</f>
        <v/>
      </c>
      <c r="S91" s="1149">
        <f>Q91/$C91-1</f>
        <v/>
      </c>
      <c r="T91" s="1152">
        <f>$C91</f>
        <v/>
      </c>
      <c r="U91" s="1152">
        <f>T91*$B91</f>
        <v/>
      </c>
      <c r="V91" s="1149">
        <f>T91/$C91-1</f>
        <v/>
      </c>
      <c r="W91" s="1152">
        <f>$C91</f>
        <v/>
      </c>
      <c r="X91" s="1152">
        <f>W91*$B91</f>
        <v/>
      </c>
      <c r="Y91" s="1149">
        <f>W91/$C91-1</f>
        <v/>
      </c>
      <c r="Z91" s="1152">
        <f>$C91</f>
        <v/>
      </c>
      <c r="AA91" s="1152">
        <f>Z91*$B91</f>
        <v/>
      </c>
      <c r="AB91" s="1149">
        <f>Z91/$C91-1</f>
        <v/>
      </c>
      <c r="AC91" s="1152">
        <f>$C91</f>
        <v/>
      </c>
      <c r="AD91" s="1152">
        <f>AC91*$B91</f>
        <v/>
      </c>
      <c r="AE91" s="1149">
        <f>AC91/$C91-1</f>
        <v/>
      </c>
      <c r="AF91" s="571" t="n"/>
      <c r="AG91" s="571" t="n"/>
    </row>
    <row r="92" hidden="1" outlineLevel="1" ht="12" customFormat="1" customHeight="1" s="861">
      <c r="A92" s="338">
        <f>'Renewal Rates '!A91</f>
        <v/>
      </c>
      <c r="B92" s="1310" t="n"/>
      <c r="C92" s="1152" t="n"/>
      <c r="D92" s="1152" t="n"/>
      <c r="E92" s="1152" t="n"/>
      <c r="F92" s="1152" t="n"/>
      <c r="G92" s="365" t="n"/>
      <c r="H92" s="1152" t="n"/>
      <c r="I92" s="1152" t="n"/>
      <c r="J92" s="365" t="n"/>
      <c r="K92" s="1152" t="n"/>
      <c r="L92" s="1152" t="n"/>
      <c r="M92" s="365" t="n"/>
      <c r="N92" s="1152" t="n"/>
      <c r="O92" s="1152" t="n"/>
      <c r="P92" s="365" t="n"/>
      <c r="Q92" s="1152" t="n"/>
      <c r="R92" s="1152" t="n"/>
      <c r="S92" s="365" t="n"/>
      <c r="T92" s="1152" t="n"/>
      <c r="U92" s="1152" t="n"/>
      <c r="V92" s="365" t="n"/>
      <c r="W92" s="1152" t="n"/>
      <c r="X92" s="1152" t="n"/>
      <c r="Y92" s="365" t="n"/>
      <c r="Z92" s="1152" t="n"/>
      <c r="AA92" s="1152" t="n"/>
      <c r="AB92" s="365" t="n"/>
      <c r="AC92" s="1152" t="n"/>
      <c r="AD92" s="1152" t="n"/>
      <c r="AE92" s="365" t="n"/>
      <c r="AF92" s="571" t="n"/>
      <c r="AG92" s="571" t="n"/>
    </row>
    <row r="93" hidden="1" outlineLevel="1" ht="12" customFormat="1" customHeight="1" s="861">
      <c r="A93" s="306" t="inlineStr">
        <is>
          <t>Single</t>
        </is>
      </c>
      <c r="B93" s="1310">
        <f>'Renewal Rates '!B92</f>
        <v/>
      </c>
      <c r="C93" s="1152">
        <f>'Renewal Rates '!H92</f>
        <v/>
      </c>
      <c r="D93" s="1152">
        <f>C93*$B93</f>
        <v/>
      </c>
      <c r="E93" s="1152">
        <f>$C93</f>
        <v/>
      </c>
      <c r="F93" s="1152">
        <f>E93*$B93</f>
        <v/>
      </c>
      <c r="G93" s="1149">
        <f>E93/$C93-1</f>
        <v/>
      </c>
      <c r="H93" s="1152" t="n">
        <v>0</v>
      </c>
      <c r="I93" s="1152">
        <f>H93*$B93</f>
        <v/>
      </c>
      <c r="J93" s="1149">
        <f>H93/$C93-1</f>
        <v/>
      </c>
      <c r="K93" s="1152" t="n">
        <v>0</v>
      </c>
      <c r="L93" s="1152">
        <f>K93*$B93</f>
        <v/>
      </c>
      <c r="M93" s="1149">
        <f>K93/$C93-1</f>
        <v/>
      </c>
      <c r="N93" s="1152">
        <f>$C93</f>
        <v/>
      </c>
      <c r="O93" s="1152">
        <f>N93*$B93</f>
        <v/>
      </c>
      <c r="P93" s="1149">
        <f>N93/$C93-1</f>
        <v/>
      </c>
      <c r="Q93" s="1152">
        <f>$C93</f>
        <v/>
      </c>
      <c r="R93" s="1152">
        <f>Q93*$B93</f>
        <v/>
      </c>
      <c r="S93" s="1149">
        <f>Q93/$C93-1</f>
        <v/>
      </c>
      <c r="T93" s="1152">
        <f>$C93</f>
        <v/>
      </c>
      <c r="U93" s="1152">
        <f>T93*$B93</f>
        <v/>
      </c>
      <c r="V93" s="1149">
        <f>T93/$C93-1</f>
        <v/>
      </c>
      <c r="W93" s="1152">
        <f>$C93</f>
        <v/>
      </c>
      <c r="X93" s="1152">
        <f>W93*$B93</f>
        <v/>
      </c>
      <c r="Y93" s="1149">
        <f>W93/$C93-1</f>
        <v/>
      </c>
      <c r="Z93" s="1152">
        <f>$C93</f>
        <v/>
      </c>
      <c r="AA93" s="1152">
        <f>Z93*$B93</f>
        <v/>
      </c>
      <c r="AB93" s="1149">
        <f>Z93/$C93-1</f>
        <v/>
      </c>
      <c r="AC93" s="1152">
        <f>$C93</f>
        <v/>
      </c>
      <c r="AD93" s="1152">
        <f>AC93*$B93</f>
        <v/>
      </c>
      <c r="AE93" s="1149">
        <f>AC93/$C93-1</f>
        <v/>
      </c>
      <c r="AF93" s="571" t="n"/>
      <c r="AG93" s="571" t="n"/>
    </row>
    <row r="94" hidden="1" outlineLevel="1" ht="12" customFormat="1" customHeight="1" s="861">
      <c r="A94" s="306" t="inlineStr">
        <is>
          <t>Family</t>
        </is>
      </c>
      <c r="B94" s="1310">
        <f>'Renewal Rates '!B93</f>
        <v/>
      </c>
      <c r="C94" s="1152">
        <f>'Renewal Rates '!H93</f>
        <v/>
      </c>
      <c r="D94" s="1152">
        <f>C94*$B94</f>
        <v/>
      </c>
      <c r="E94" s="1152">
        <f>$C94</f>
        <v/>
      </c>
      <c r="F94" s="1152">
        <f>E94*$B94</f>
        <v/>
      </c>
      <c r="G94" s="1149">
        <f>E94/$C94-1</f>
        <v/>
      </c>
      <c r="H94" s="1152" t="n">
        <v>0</v>
      </c>
      <c r="I94" s="1152">
        <f>H94*$B94</f>
        <v/>
      </c>
      <c r="J94" s="1149">
        <f>H94/$C94-1</f>
        <v/>
      </c>
      <c r="K94" s="1152" t="n">
        <v>0</v>
      </c>
      <c r="L94" s="1152">
        <f>K94*$B94</f>
        <v/>
      </c>
      <c r="M94" s="1149">
        <f>K94/$C94-1</f>
        <v/>
      </c>
      <c r="N94" s="1152">
        <f>$C94</f>
        <v/>
      </c>
      <c r="O94" s="1152">
        <f>N94*$B94</f>
        <v/>
      </c>
      <c r="P94" s="1149">
        <f>N94/$C94-1</f>
        <v/>
      </c>
      <c r="Q94" s="1152">
        <f>$C94</f>
        <v/>
      </c>
      <c r="R94" s="1152">
        <f>Q94*$B94</f>
        <v/>
      </c>
      <c r="S94" s="1149">
        <f>Q94/$C94-1</f>
        <v/>
      </c>
      <c r="T94" s="1152">
        <f>$C94</f>
        <v/>
      </c>
      <c r="U94" s="1152">
        <f>T94*$B94</f>
        <v/>
      </c>
      <c r="V94" s="1149">
        <f>T94/$C94-1</f>
        <v/>
      </c>
      <c r="W94" s="1152">
        <f>$C94</f>
        <v/>
      </c>
      <c r="X94" s="1152">
        <f>W94*$B94</f>
        <v/>
      </c>
      <c r="Y94" s="1149">
        <f>W94/$C94-1</f>
        <v/>
      </c>
      <c r="Z94" s="1152">
        <f>$C94</f>
        <v/>
      </c>
      <c r="AA94" s="1152">
        <f>Z94*$B94</f>
        <v/>
      </c>
      <c r="AB94" s="1149">
        <f>Z94/$C94-1</f>
        <v/>
      </c>
      <c r="AC94" s="1152">
        <f>$C94</f>
        <v/>
      </c>
      <c r="AD94" s="1152">
        <f>AC94*$B94</f>
        <v/>
      </c>
      <c r="AE94" s="1149">
        <f>AC94/$C94-1</f>
        <v/>
      </c>
      <c r="AF94" s="571" t="n"/>
      <c r="AG94" s="571" t="n"/>
    </row>
    <row r="95" hidden="1" outlineLevel="1" ht="12" customFormat="1" customHeight="1" s="861">
      <c r="A95" s="338">
        <f>'Renewal Rates '!A94</f>
        <v/>
      </c>
      <c r="B95" s="1310" t="n"/>
      <c r="C95" s="1152" t="n"/>
      <c r="D95" s="1152" t="n"/>
      <c r="E95" s="1152" t="n"/>
      <c r="F95" s="1152" t="n"/>
      <c r="G95" s="365" t="n"/>
      <c r="H95" s="1152" t="n"/>
      <c r="I95" s="1152" t="n"/>
      <c r="J95" s="365" t="n"/>
      <c r="K95" s="1152" t="n"/>
      <c r="L95" s="1152" t="n"/>
      <c r="M95" s="365" t="n"/>
      <c r="N95" s="1152" t="n"/>
      <c r="O95" s="1152" t="n"/>
      <c r="P95" s="365" t="n"/>
      <c r="Q95" s="1152" t="n"/>
      <c r="R95" s="1152" t="n"/>
      <c r="S95" s="365" t="n"/>
      <c r="T95" s="1152" t="n"/>
      <c r="U95" s="1152" t="n"/>
      <c r="V95" s="365" t="n"/>
      <c r="W95" s="1152" t="n"/>
      <c r="X95" s="1152" t="n"/>
      <c r="Y95" s="365" t="n"/>
      <c r="Z95" s="1152" t="n"/>
      <c r="AA95" s="1152" t="n"/>
      <c r="AB95" s="365" t="n"/>
      <c r="AC95" s="1152" t="n"/>
      <c r="AD95" s="1152" t="n"/>
      <c r="AE95" s="365" t="n"/>
      <c r="AF95" s="571" t="n"/>
      <c r="AG95" s="571" t="n"/>
    </row>
    <row r="96" hidden="1" outlineLevel="1" ht="12" customFormat="1" customHeight="1" s="861">
      <c r="A96" s="306" t="inlineStr">
        <is>
          <t>Single</t>
        </is>
      </c>
      <c r="B96" s="1310">
        <f>'Renewal Rates '!B95</f>
        <v/>
      </c>
      <c r="C96" s="1152">
        <f>'Renewal Rates '!H95</f>
        <v/>
      </c>
      <c r="D96" s="1152">
        <f>C96*$B96</f>
        <v/>
      </c>
      <c r="E96" s="1152">
        <f>$C96</f>
        <v/>
      </c>
      <c r="F96" s="1152">
        <f>E96*$B96</f>
        <v/>
      </c>
      <c r="G96" s="1149">
        <f>E96/$C96-1</f>
        <v/>
      </c>
      <c r="H96" s="1152" t="n">
        <v>0</v>
      </c>
      <c r="I96" s="1152">
        <f>H96*$B96</f>
        <v/>
      </c>
      <c r="J96" s="1149">
        <f>H96/$C96-1</f>
        <v/>
      </c>
      <c r="K96" s="1152" t="n">
        <v>0</v>
      </c>
      <c r="L96" s="1152">
        <f>K96*$B96</f>
        <v/>
      </c>
      <c r="M96" s="1149">
        <f>K96/$C96-1</f>
        <v/>
      </c>
      <c r="N96" s="1152">
        <f>$C96</f>
        <v/>
      </c>
      <c r="O96" s="1152">
        <f>N96*$B96</f>
        <v/>
      </c>
      <c r="P96" s="1149">
        <f>N96/$C96-1</f>
        <v/>
      </c>
      <c r="Q96" s="1152">
        <f>$C96</f>
        <v/>
      </c>
      <c r="R96" s="1152">
        <f>Q96*$B96</f>
        <v/>
      </c>
      <c r="S96" s="1149">
        <f>Q96/$C96-1</f>
        <v/>
      </c>
      <c r="T96" s="1152">
        <f>$C96</f>
        <v/>
      </c>
      <c r="U96" s="1152">
        <f>T96*$B96</f>
        <v/>
      </c>
      <c r="V96" s="1149">
        <f>T96/$C96-1</f>
        <v/>
      </c>
      <c r="W96" s="1152">
        <f>$C96</f>
        <v/>
      </c>
      <c r="X96" s="1152">
        <f>W96*$B96</f>
        <v/>
      </c>
      <c r="Y96" s="1149">
        <f>W96/$C96-1</f>
        <v/>
      </c>
      <c r="Z96" s="1152">
        <f>$C96</f>
        <v/>
      </c>
      <c r="AA96" s="1152">
        <f>Z96*$B96</f>
        <v/>
      </c>
      <c r="AB96" s="1149">
        <f>Z96/$C96-1</f>
        <v/>
      </c>
      <c r="AC96" s="1152">
        <f>$C96</f>
        <v/>
      </c>
      <c r="AD96" s="1152">
        <f>AC96*$B96</f>
        <v/>
      </c>
      <c r="AE96" s="1149">
        <f>AC96/$C96-1</f>
        <v/>
      </c>
      <c r="AF96" s="571" t="n"/>
      <c r="AG96" s="571" t="n"/>
    </row>
    <row r="97" hidden="1" outlineLevel="1" ht="12" customFormat="1" customHeight="1" s="861">
      <c r="A97" s="306" t="inlineStr">
        <is>
          <t>Family</t>
        </is>
      </c>
      <c r="B97" s="1310">
        <f>'Renewal Rates '!B96</f>
        <v/>
      </c>
      <c r="C97" s="1152">
        <f>'Renewal Rates '!H96</f>
        <v/>
      </c>
      <c r="D97" s="1152">
        <f>C97*$B97</f>
        <v/>
      </c>
      <c r="E97" s="1152">
        <f>$C97</f>
        <v/>
      </c>
      <c r="F97" s="1152">
        <f>E97*$B97</f>
        <v/>
      </c>
      <c r="G97" s="1149">
        <f>E97/$C97-1</f>
        <v/>
      </c>
      <c r="H97" s="1152" t="n">
        <v>0</v>
      </c>
      <c r="I97" s="1152">
        <f>H97*$B97</f>
        <v/>
      </c>
      <c r="J97" s="1149">
        <f>H97/$C97-1</f>
        <v/>
      </c>
      <c r="K97" s="1152" t="n">
        <v>0</v>
      </c>
      <c r="L97" s="1152">
        <f>K97*$B97</f>
        <v/>
      </c>
      <c r="M97" s="1149">
        <f>K97/$C97-1</f>
        <v/>
      </c>
      <c r="N97" s="1152">
        <f>$C97</f>
        <v/>
      </c>
      <c r="O97" s="1152">
        <f>N97*$B97</f>
        <v/>
      </c>
      <c r="P97" s="1149">
        <f>N97/$C97-1</f>
        <v/>
      </c>
      <c r="Q97" s="1152">
        <f>$C97</f>
        <v/>
      </c>
      <c r="R97" s="1152">
        <f>Q97*$B97</f>
        <v/>
      </c>
      <c r="S97" s="1149">
        <f>Q97/$C97-1</f>
        <v/>
      </c>
      <c r="T97" s="1152">
        <f>$C97</f>
        <v/>
      </c>
      <c r="U97" s="1152">
        <f>T97*$B97</f>
        <v/>
      </c>
      <c r="V97" s="1149">
        <f>T97/$C97-1</f>
        <v/>
      </c>
      <c r="W97" s="1152">
        <f>$C97</f>
        <v/>
      </c>
      <c r="X97" s="1152">
        <f>W97*$B97</f>
        <v/>
      </c>
      <c r="Y97" s="1149">
        <f>W97/$C97-1</f>
        <v/>
      </c>
      <c r="Z97" s="1152">
        <f>$C97</f>
        <v/>
      </c>
      <c r="AA97" s="1152">
        <f>Z97*$B97</f>
        <v/>
      </c>
      <c r="AB97" s="1149">
        <f>Z97/$C97-1</f>
        <v/>
      </c>
      <c r="AC97" s="1152">
        <f>$C97</f>
        <v/>
      </c>
      <c r="AD97" s="1152">
        <f>AC97*$B97</f>
        <v/>
      </c>
      <c r="AE97" s="1149">
        <f>AC97/$C97-1</f>
        <v/>
      </c>
      <c r="AF97" s="571" t="n"/>
      <c r="AG97" s="571" t="n"/>
    </row>
    <row r="98" collapsed="1" ht="12" customFormat="1" customHeight="1" s="861">
      <c r="A98" s="338">
        <f>'Renewal Rates '!A97</f>
        <v/>
      </c>
      <c r="B98" s="1310" t="n"/>
      <c r="C98" s="1152" t="n"/>
      <c r="D98" s="1152" t="n"/>
      <c r="E98" s="1152" t="n"/>
      <c r="F98" s="1152" t="n"/>
      <c r="G98" s="365" t="n"/>
      <c r="H98" s="1152" t="n"/>
      <c r="I98" s="1152" t="n"/>
      <c r="J98" s="365" t="n"/>
      <c r="K98" s="1152" t="n"/>
      <c r="L98" s="1152" t="n"/>
      <c r="M98" s="365" t="n"/>
      <c r="N98" s="1152" t="n"/>
      <c r="O98" s="1152" t="n"/>
      <c r="P98" s="365" t="n"/>
      <c r="Q98" s="1152" t="n"/>
      <c r="R98" s="1152" t="n"/>
      <c r="S98" s="365" t="n"/>
      <c r="T98" s="1152" t="n"/>
      <c r="U98" s="1152" t="n"/>
      <c r="V98" s="365" t="n"/>
      <c r="W98" s="1152" t="n"/>
      <c r="X98" s="1152" t="n"/>
      <c r="Y98" s="365" t="n"/>
      <c r="Z98" s="1152" t="n"/>
      <c r="AA98" s="1152" t="n"/>
      <c r="AB98" s="365" t="n"/>
      <c r="AC98" s="1152" t="n"/>
      <c r="AD98" s="1152" t="n"/>
      <c r="AE98" s="365" t="n"/>
      <c r="AF98" s="571" t="n"/>
      <c r="AG98" s="571" t="n"/>
    </row>
    <row r="99" ht="12" customFormat="1" customHeight="1" s="861">
      <c r="A99" s="306" t="inlineStr">
        <is>
          <t>Single</t>
        </is>
      </c>
      <c r="B99" s="1310">
        <f>'Renewal Rates '!B98</f>
        <v/>
      </c>
      <c r="C99" s="1152">
        <f>'Renewal Rates '!H98</f>
        <v/>
      </c>
      <c r="D99" s="1152">
        <f>C99*$B99</f>
        <v/>
      </c>
      <c r="E99" s="1152">
        <f>$C99</f>
        <v/>
      </c>
      <c r="F99" s="1152">
        <f>E99*$B99</f>
        <v/>
      </c>
      <c r="G99" s="1149">
        <f>E99/$C99-1</f>
        <v/>
      </c>
      <c r="H99" s="1152" t="n">
        <v>0</v>
      </c>
      <c r="I99" s="1152">
        <f>H99*$B99</f>
        <v/>
      </c>
      <c r="J99" s="1149">
        <f>H99/$C99-1</f>
        <v/>
      </c>
      <c r="K99" s="1152" t="n">
        <v>0</v>
      </c>
      <c r="L99" s="1152">
        <f>K99*$B99</f>
        <v/>
      </c>
      <c r="M99" s="1149">
        <f>K99/$C99-1</f>
        <v/>
      </c>
      <c r="N99" s="1152">
        <f>$C99</f>
        <v/>
      </c>
      <c r="O99" s="1152">
        <f>N99*$B99</f>
        <v/>
      </c>
      <c r="P99" s="1149">
        <f>N99/$C99-1</f>
        <v/>
      </c>
      <c r="Q99" s="1152">
        <f>$C99</f>
        <v/>
      </c>
      <c r="R99" s="1152">
        <f>Q99*$B99</f>
        <v/>
      </c>
      <c r="S99" s="1149">
        <f>Q99/$C99-1</f>
        <v/>
      </c>
      <c r="T99" s="1152">
        <f>$C99</f>
        <v/>
      </c>
      <c r="U99" s="1152">
        <f>T99*$B99</f>
        <v/>
      </c>
      <c r="V99" s="1149">
        <f>T99/$C99-1</f>
        <v/>
      </c>
      <c r="W99" s="1152">
        <f>$C99</f>
        <v/>
      </c>
      <c r="X99" s="1152">
        <f>W99*$B99</f>
        <v/>
      </c>
      <c r="Y99" s="1149">
        <f>W99/$C99-1</f>
        <v/>
      </c>
      <c r="Z99" s="1152">
        <f>$C99</f>
        <v/>
      </c>
      <c r="AA99" s="1152">
        <f>Z99*$B99</f>
        <v/>
      </c>
      <c r="AB99" s="1149">
        <f>Z99/$C99-1</f>
        <v/>
      </c>
      <c r="AC99" s="1152">
        <f>$C99</f>
        <v/>
      </c>
      <c r="AD99" s="1152">
        <f>AC99*$B99</f>
        <v/>
      </c>
      <c r="AE99" s="1149">
        <f>AC99/$C99-1</f>
        <v/>
      </c>
      <c r="AF99" s="571" t="n"/>
      <c r="AG99" s="571" t="n"/>
    </row>
    <row r="100" ht="12" customFormat="1" customHeight="1" s="861">
      <c r="A100" s="306" t="inlineStr">
        <is>
          <t>Family</t>
        </is>
      </c>
      <c r="B100" s="1310">
        <f>'Renewal Rates '!B99</f>
        <v/>
      </c>
      <c r="C100" s="1152">
        <f>'Renewal Rates '!H99</f>
        <v/>
      </c>
      <c r="D100" s="1152">
        <f>C100*$B100</f>
        <v/>
      </c>
      <c r="E100" s="1152">
        <f>$C100</f>
        <v/>
      </c>
      <c r="F100" s="1152">
        <f>E100*$B100</f>
        <v/>
      </c>
      <c r="G100" s="1149">
        <f>E100/$C100-1</f>
        <v/>
      </c>
      <c r="H100" s="1152" t="n">
        <v>0</v>
      </c>
      <c r="I100" s="1152">
        <f>H100*$B100</f>
        <v/>
      </c>
      <c r="J100" s="1149">
        <f>H100/$C100-1</f>
        <v/>
      </c>
      <c r="K100" s="1152" t="n">
        <v>0</v>
      </c>
      <c r="L100" s="1152">
        <f>K100*$B100</f>
        <v/>
      </c>
      <c r="M100" s="1149">
        <f>K100/$C100-1</f>
        <v/>
      </c>
      <c r="N100" s="1152">
        <f>$C100</f>
        <v/>
      </c>
      <c r="O100" s="1152">
        <f>N100*$B100</f>
        <v/>
      </c>
      <c r="P100" s="1149">
        <f>N100/$C100-1</f>
        <v/>
      </c>
      <c r="Q100" s="1152">
        <f>$C100</f>
        <v/>
      </c>
      <c r="R100" s="1152">
        <f>Q100*$B100</f>
        <v/>
      </c>
      <c r="S100" s="1149">
        <f>Q100/$C100-1</f>
        <v/>
      </c>
      <c r="T100" s="1152">
        <f>$C100</f>
        <v/>
      </c>
      <c r="U100" s="1152">
        <f>T100*$B100</f>
        <v/>
      </c>
      <c r="V100" s="1149">
        <f>T100/$C100-1</f>
        <v/>
      </c>
      <c r="W100" s="1152">
        <f>$C100</f>
        <v/>
      </c>
      <c r="X100" s="1152">
        <f>W100*$B100</f>
        <v/>
      </c>
      <c r="Y100" s="1149">
        <f>W100/$C100-1</f>
        <v/>
      </c>
      <c r="Z100" s="1152">
        <f>$C100</f>
        <v/>
      </c>
      <c r="AA100" s="1152">
        <f>Z100*$B100</f>
        <v/>
      </c>
      <c r="AB100" s="1149">
        <f>Z100/$C100-1</f>
        <v/>
      </c>
      <c r="AC100" s="1152">
        <f>$C100</f>
        <v/>
      </c>
      <c r="AD100" s="1152">
        <f>AC100*$B100</f>
        <v/>
      </c>
      <c r="AE100" s="1149">
        <f>AC100/$C100-1</f>
        <v/>
      </c>
      <c r="AF100" s="571" t="n"/>
      <c r="AG100" s="571" t="n"/>
    </row>
    <row r="101" ht="12" customFormat="1" customHeight="1" s="861">
      <c r="A101" s="306" t="inlineStr">
        <is>
          <t>Total Vision</t>
        </is>
      </c>
      <c r="B101" s="355" t="n"/>
      <c r="C101" s="1302" t="n"/>
      <c r="D101" s="1302">
        <f>SUM(D87:D100)</f>
        <v/>
      </c>
      <c r="E101" s="1302" t="n"/>
      <c r="F101" s="1302">
        <f>SUM(F87:F100)</f>
        <v/>
      </c>
      <c r="G101" s="306" t="n"/>
      <c r="H101" s="1302" t="n"/>
      <c r="I101" s="1302">
        <f>SUM(I87:I100)</f>
        <v/>
      </c>
      <c r="J101" s="306" t="n"/>
      <c r="K101" s="1302" t="n"/>
      <c r="L101" s="1302">
        <f>SUM(L87:L100)</f>
        <v/>
      </c>
      <c r="M101" s="306" t="n"/>
      <c r="N101" s="1302" t="n"/>
      <c r="O101" s="1302">
        <f>SUM(O87:O100)</f>
        <v/>
      </c>
      <c r="P101" s="306" t="n"/>
      <c r="Q101" s="1302" t="n"/>
      <c r="R101" s="1302">
        <f>SUM(R87:R100)</f>
        <v/>
      </c>
      <c r="S101" s="306" t="n"/>
      <c r="T101" s="1302" t="n"/>
      <c r="U101" s="1302">
        <f>SUM(U87:U100)</f>
        <v/>
      </c>
      <c r="V101" s="306" t="n"/>
      <c r="W101" s="1302" t="n"/>
      <c r="X101" s="1302">
        <f>SUM(X87:X100)</f>
        <v/>
      </c>
      <c r="Y101" s="306" t="n"/>
      <c r="Z101" s="1302" t="n"/>
      <c r="AA101" s="1302">
        <f>SUM(AA87:AA100)</f>
        <v/>
      </c>
      <c r="AB101" s="306" t="n"/>
      <c r="AC101" s="1302" t="n"/>
      <c r="AD101" s="1302">
        <f>SUM(AD87:AD100)</f>
        <v/>
      </c>
      <c r="AE101" s="306" t="n"/>
      <c r="AF101" s="571" t="n"/>
      <c r="AG101" s="571" t="n"/>
    </row>
    <row r="102" ht="4.5" customFormat="1" customHeight="1" s="861">
      <c r="A102" s="467" t="n"/>
      <c r="B102" s="468" t="n"/>
      <c r="C102" s="468" t="n"/>
      <c r="D102" s="468" t="n"/>
      <c r="E102" s="468" t="n"/>
      <c r="F102" s="468" t="n"/>
      <c r="G102" s="468" t="n"/>
      <c r="H102" s="468" t="n"/>
      <c r="I102" s="468" t="n"/>
      <c r="J102" s="468" t="n"/>
      <c r="K102" s="468" t="n"/>
      <c r="L102" s="468" t="n"/>
      <c r="M102" s="468" t="n"/>
      <c r="N102" s="468" t="n"/>
      <c r="O102" s="468" t="n"/>
      <c r="P102" s="468" t="n"/>
      <c r="Q102" s="468" t="n"/>
      <c r="R102" s="468" t="n"/>
      <c r="S102" s="468" t="n"/>
      <c r="T102" s="468" t="n"/>
      <c r="U102" s="468" t="n"/>
      <c r="V102" s="468" t="n"/>
      <c r="W102" s="468" t="n"/>
      <c r="X102" s="468" t="n"/>
      <c r="Y102" s="468" t="n"/>
      <c r="Z102" s="468" t="n"/>
      <c r="AA102" s="468" t="n"/>
      <c r="AB102" s="468" t="n"/>
      <c r="AC102" s="468" t="n"/>
      <c r="AD102" s="468" t="n"/>
      <c r="AE102" s="469" t="n"/>
      <c r="AF102" s="571" t="n"/>
      <c r="AG102" s="571" t="n"/>
    </row>
    <row r="103" ht="12" customFormat="1" customHeight="1" s="861">
      <c r="A103" s="306" t="inlineStr">
        <is>
          <t>Travel</t>
        </is>
      </c>
      <c r="B103" s="1045" t="n"/>
      <c r="C103" s="1152" t="n"/>
      <c r="D103" s="1152" t="n"/>
      <c r="E103" s="1152" t="n"/>
      <c r="F103" s="1152" t="n"/>
      <c r="G103" s="365" t="n"/>
      <c r="H103" s="1152" t="n"/>
      <c r="I103" s="1152" t="n"/>
      <c r="J103" s="365" t="n"/>
      <c r="K103" s="1152" t="n"/>
      <c r="L103" s="1152" t="n"/>
      <c r="M103" s="365" t="n"/>
      <c r="N103" s="1152" t="n"/>
      <c r="O103" s="1152" t="n"/>
      <c r="P103" s="365" t="n"/>
      <c r="Q103" s="1152" t="n"/>
      <c r="R103" s="1152" t="n"/>
      <c r="S103" s="365" t="n"/>
      <c r="T103" s="1152" t="n"/>
      <c r="U103" s="1152" t="n"/>
      <c r="V103" s="365" t="n"/>
      <c r="W103" s="1152" t="n"/>
      <c r="X103" s="1152" t="n"/>
      <c r="Y103" s="365" t="n"/>
      <c r="Z103" s="1152" t="n"/>
      <c r="AA103" s="1152" t="n"/>
      <c r="AB103" s="365" t="n"/>
      <c r="AC103" s="1152" t="n"/>
      <c r="AD103" s="1152" t="n"/>
      <c r="AE103" s="365" t="n"/>
      <c r="AF103" s="571" t="n"/>
      <c r="AG103" s="571" t="n"/>
    </row>
    <row r="104" hidden="1" outlineLevel="1" ht="12" customFormat="1" customHeight="1" s="861">
      <c r="A104" s="338">
        <f>'Renewal Rates '!A102</f>
        <v/>
      </c>
      <c r="B104" s="1045" t="n"/>
      <c r="C104" s="1152" t="n"/>
      <c r="D104" s="1152" t="n"/>
      <c r="E104" s="1152" t="n"/>
      <c r="F104" s="1152" t="n"/>
      <c r="G104" s="365" t="n"/>
      <c r="H104" s="1152" t="n"/>
      <c r="I104" s="1152" t="n"/>
      <c r="J104" s="365" t="n"/>
      <c r="K104" s="1152" t="n"/>
      <c r="L104" s="1152" t="n"/>
      <c r="M104" s="365" t="n"/>
      <c r="N104" s="1152" t="n"/>
      <c r="O104" s="1152" t="n"/>
      <c r="P104" s="365" t="n"/>
      <c r="Q104" s="1152" t="n"/>
      <c r="R104" s="1152" t="n"/>
      <c r="S104" s="365" t="n"/>
      <c r="T104" s="1152" t="n"/>
      <c r="U104" s="1152" t="n"/>
      <c r="V104" s="365" t="n"/>
      <c r="W104" s="1152" t="n"/>
      <c r="X104" s="1152" t="n"/>
      <c r="Y104" s="365" t="n"/>
      <c r="Z104" s="1152" t="n"/>
      <c r="AA104" s="1152" t="n"/>
      <c r="AB104" s="365" t="n"/>
      <c r="AC104" s="1152" t="n"/>
      <c r="AD104" s="1152" t="n"/>
      <c r="AE104" s="365" t="n"/>
      <c r="AF104" s="571" t="n"/>
      <c r="AG104" s="571" t="n"/>
    </row>
    <row r="105" hidden="1" outlineLevel="1" ht="12" customFormat="1" customHeight="1" s="861">
      <c r="A105" s="306" t="inlineStr">
        <is>
          <t>Single</t>
        </is>
      </c>
      <c r="B105" s="1310">
        <f>'Renewal Rates '!B103</f>
        <v/>
      </c>
      <c r="C105" s="1152">
        <f>'Renewal Rates '!H103</f>
        <v/>
      </c>
      <c r="D105" s="1152">
        <f>C105*$B105</f>
        <v/>
      </c>
      <c r="E105" s="1152">
        <f>$C105</f>
        <v/>
      </c>
      <c r="F105" s="1152">
        <f>E105*$B105</f>
        <v/>
      </c>
      <c r="G105" s="1149">
        <f>E105/$C105-1</f>
        <v/>
      </c>
      <c r="H105" s="1152" t="n">
        <v>0</v>
      </c>
      <c r="I105" s="1152">
        <f>H105*$B105</f>
        <v/>
      </c>
      <c r="J105" s="1149">
        <f>H105/$C105-1</f>
        <v/>
      </c>
      <c r="K105" s="1152" t="n">
        <v>0</v>
      </c>
      <c r="L105" s="1152">
        <f>K105*$B105</f>
        <v/>
      </c>
      <c r="M105" s="1149">
        <f>K105/$C105-1</f>
        <v/>
      </c>
      <c r="N105" s="1152">
        <f>$C105</f>
        <v/>
      </c>
      <c r="O105" s="1152">
        <f>N105*$B105</f>
        <v/>
      </c>
      <c r="P105" s="1149">
        <f>N105/$C105-1</f>
        <v/>
      </c>
      <c r="Q105" s="1152">
        <f>$C105</f>
        <v/>
      </c>
      <c r="R105" s="1152">
        <f>Q105*$B105</f>
        <v/>
      </c>
      <c r="S105" s="1149">
        <f>Q105/$C105-1</f>
        <v/>
      </c>
      <c r="T105" s="1152">
        <f>$C105</f>
        <v/>
      </c>
      <c r="U105" s="1152">
        <f>T105*$B105</f>
        <v/>
      </c>
      <c r="V105" s="1149">
        <f>T105/$C105-1</f>
        <v/>
      </c>
      <c r="W105" s="1152">
        <f>$C105</f>
        <v/>
      </c>
      <c r="X105" s="1152">
        <f>W105*$B105</f>
        <v/>
      </c>
      <c r="Y105" s="1149">
        <f>W105/$C105-1</f>
        <v/>
      </c>
      <c r="Z105" s="1152">
        <f>$C105</f>
        <v/>
      </c>
      <c r="AA105" s="1152">
        <f>Z105*$B105</f>
        <v/>
      </c>
      <c r="AB105" s="1149">
        <f>Z105/$C105-1</f>
        <v/>
      </c>
      <c r="AC105" s="1152">
        <f>$C105</f>
        <v/>
      </c>
      <c r="AD105" s="1152">
        <f>AC105*$B105</f>
        <v/>
      </c>
      <c r="AE105" s="1149">
        <f>AC105/$C105-1</f>
        <v/>
      </c>
      <c r="AF105" s="571" t="n"/>
      <c r="AG105" s="571" t="n"/>
    </row>
    <row r="106" hidden="1" outlineLevel="1" ht="12" customFormat="1" customHeight="1" s="861">
      <c r="A106" s="306" t="inlineStr">
        <is>
          <t>Family</t>
        </is>
      </c>
      <c r="B106" s="1310">
        <f>'Renewal Rates '!B104</f>
        <v/>
      </c>
      <c r="C106" s="1152">
        <f>'Renewal Rates '!H104</f>
        <v/>
      </c>
      <c r="D106" s="1152">
        <f>C106*$B106</f>
        <v/>
      </c>
      <c r="E106" s="1152">
        <f>$C106</f>
        <v/>
      </c>
      <c r="F106" s="1152">
        <f>E106*$B106</f>
        <v/>
      </c>
      <c r="G106" s="1149">
        <f>E106/$C106-1</f>
        <v/>
      </c>
      <c r="H106" s="1152" t="n">
        <v>0</v>
      </c>
      <c r="I106" s="1152">
        <f>H106*$B106</f>
        <v/>
      </c>
      <c r="J106" s="1149">
        <f>H106/$C106-1</f>
        <v/>
      </c>
      <c r="K106" s="1152" t="n">
        <v>0</v>
      </c>
      <c r="L106" s="1152">
        <f>K106*$B106</f>
        <v/>
      </c>
      <c r="M106" s="1149">
        <f>K106/$C106-1</f>
        <v/>
      </c>
      <c r="N106" s="1152">
        <f>$C106</f>
        <v/>
      </c>
      <c r="O106" s="1152">
        <f>N106*$B106</f>
        <v/>
      </c>
      <c r="P106" s="1149">
        <f>N106/$C106-1</f>
        <v/>
      </c>
      <c r="Q106" s="1152">
        <f>$C106</f>
        <v/>
      </c>
      <c r="R106" s="1152">
        <f>Q106*$B106</f>
        <v/>
      </c>
      <c r="S106" s="1149">
        <f>Q106/$C106-1</f>
        <v/>
      </c>
      <c r="T106" s="1152">
        <f>$C106</f>
        <v/>
      </c>
      <c r="U106" s="1152">
        <f>T106*$B106</f>
        <v/>
      </c>
      <c r="V106" s="1149">
        <f>T106/$C106-1</f>
        <v/>
      </c>
      <c r="W106" s="1152">
        <f>$C106</f>
        <v/>
      </c>
      <c r="X106" s="1152">
        <f>W106*$B106</f>
        <v/>
      </c>
      <c r="Y106" s="1149">
        <f>W106/$C106-1</f>
        <v/>
      </c>
      <c r="Z106" s="1152">
        <f>$C106</f>
        <v/>
      </c>
      <c r="AA106" s="1152">
        <f>Z106*$B106</f>
        <v/>
      </c>
      <c r="AB106" s="1149">
        <f>Z106/$C106-1</f>
        <v/>
      </c>
      <c r="AC106" s="1152">
        <f>$C106</f>
        <v/>
      </c>
      <c r="AD106" s="1152">
        <f>AC106*$B106</f>
        <v/>
      </c>
      <c r="AE106" s="1149">
        <f>AC106/$C106-1</f>
        <v/>
      </c>
      <c r="AF106" s="571" t="n"/>
      <c r="AG106" s="571" t="n"/>
    </row>
    <row r="107" hidden="1" outlineLevel="1" ht="12" customFormat="1" customHeight="1" s="861">
      <c r="A107" s="338">
        <f>'Renewal Rates '!A105</f>
        <v/>
      </c>
      <c r="B107" s="1310" t="n"/>
      <c r="C107" s="1152" t="n"/>
      <c r="D107" s="1152" t="n"/>
      <c r="E107" s="1152" t="n"/>
      <c r="F107" s="1152" t="n"/>
      <c r="G107" s="365" t="n"/>
      <c r="H107" s="1152" t="n"/>
      <c r="I107" s="1152" t="n"/>
      <c r="J107" s="365" t="n"/>
      <c r="K107" s="1152" t="n"/>
      <c r="L107" s="1152" t="n"/>
      <c r="M107" s="365" t="n"/>
      <c r="N107" s="1152" t="n"/>
      <c r="O107" s="1152" t="n"/>
      <c r="P107" s="365" t="n"/>
      <c r="Q107" s="1152" t="n"/>
      <c r="R107" s="1152" t="n"/>
      <c r="S107" s="365" t="n"/>
      <c r="T107" s="1152" t="n"/>
      <c r="U107" s="1152" t="n"/>
      <c r="V107" s="365" t="n"/>
      <c r="W107" s="1152" t="n"/>
      <c r="X107" s="1152" t="n"/>
      <c r="Y107" s="365" t="n"/>
      <c r="Z107" s="1152" t="n"/>
      <c r="AA107" s="1152" t="n"/>
      <c r="AB107" s="365" t="n"/>
      <c r="AC107" s="1152" t="n"/>
      <c r="AD107" s="1152" t="n"/>
      <c r="AE107" s="365" t="n"/>
      <c r="AF107" s="571" t="n"/>
      <c r="AG107" s="571" t="n"/>
    </row>
    <row r="108" hidden="1" outlineLevel="1" ht="12" customFormat="1" customHeight="1" s="861">
      <c r="A108" s="306" t="inlineStr">
        <is>
          <t>Single</t>
        </is>
      </c>
      <c r="B108" s="1310">
        <f>'Renewal Rates '!B106</f>
        <v/>
      </c>
      <c r="C108" s="1152">
        <f>'Renewal Rates '!H106</f>
        <v/>
      </c>
      <c r="D108" s="1152">
        <f>C108*$B108</f>
        <v/>
      </c>
      <c r="E108" s="1152">
        <f>$C108</f>
        <v/>
      </c>
      <c r="F108" s="1152">
        <f>E108*$B108</f>
        <v/>
      </c>
      <c r="G108" s="1149">
        <f>E108/$C108-1</f>
        <v/>
      </c>
      <c r="H108" s="1152" t="n">
        <v>0</v>
      </c>
      <c r="I108" s="1152">
        <f>H108*$B108</f>
        <v/>
      </c>
      <c r="J108" s="1149">
        <f>H108/$C108-1</f>
        <v/>
      </c>
      <c r="K108" s="1152" t="n">
        <v>0</v>
      </c>
      <c r="L108" s="1152">
        <f>K108*$B108</f>
        <v/>
      </c>
      <c r="M108" s="1149">
        <f>K108/$C108-1</f>
        <v/>
      </c>
      <c r="N108" s="1152">
        <f>$C108</f>
        <v/>
      </c>
      <c r="O108" s="1152">
        <f>N108*$B108</f>
        <v/>
      </c>
      <c r="P108" s="1149">
        <f>N108/$C108-1</f>
        <v/>
      </c>
      <c r="Q108" s="1152">
        <f>$C108</f>
        <v/>
      </c>
      <c r="R108" s="1152">
        <f>Q108*$B108</f>
        <v/>
      </c>
      <c r="S108" s="1149">
        <f>Q108/$C108-1</f>
        <v/>
      </c>
      <c r="T108" s="1152">
        <f>$C108</f>
        <v/>
      </c>
      <c r="U108" s="1152">
        <f>T108*$B108</f>
        <v/>
      </c>
      <c r="V108" s="1149">
        <f>T108/$C108-1</f>
        <v/>
      </c>
      <c r="W108" s="1152">
        <f>$C108</f>
        <v/>
      </c>
      <c r="X108" s="1152">
        <f>W108*$B108</f>
        <v/>
      </c>
      <c r="Y108" s="1149">
        <f>W108/$C108-1</f>
        <v/>
      </c>
      <c r="Z108" s="1152">
        <f>$C108</f>
        <v/>
      </c>
      <c r="AA108" s="1152">
        <f>Z108*$B108</f>
        <v/>
      </c>
      <c r="AB108" s="1149">
        <f>Z108/$C108-1</f>
        <v/>
      </c>
      <c r="AC108" s="1152">
        <f>$C108</f>
        <v/>
      </c>
      <c r="AD108" s="1152">
        <f>AC108*$B108</f>
        <v/>
      </c>
      <c r="AE108" s="1149">
        <f>AC108/$C108-1</f>
        <v/>
      </c>
      <c r="AF108" s="571" t="n"/>
      <c r="AG108" s="571" t="n"/>
    </row>
    <row r="109" hidden="1" outlineLevel="1" ht="12" customFormat="1" customHeight="1" s="861">
      <c r="A109" s="306" t="inlineStr">
        <is>
          <t>Family</t>
        </is>
      </c>
      <c r="B109" s="1310">
        <f>'Renewal Rates '!B107</f>
        <v/>
      </c>
      <c r="C109" s="1152">
        <f>'Renewal Rates '!H107</f>
        <v/>
      </c>
      <c r="D109" s="1152">
        <f>C109*$B109</f>
        <v/>
      </c>
      <c r="E109" s="1152">
        <f>$C109</f>
        <v/>
      </c>
      <c r="F109" s="1152">
        <f>E109*$B109</f>
        <v/>
      </c>
      <c r="G109" s="1149">
        <f>E109/$C109-1</f>
        <v/>
      </c>
      <c r="H109" s="1152" t="n">
        <v>0</v>
      </c>
      <c r="I109" s="1152">
        <f>H109*$B109</f>
        <v/>
      </c>
      <c r="J109" s="1149">
        <f>H109/$C109-1</f>
        <v/>
      </c>
      <c r="K109" s="1152" t="n">
        <v>0</v>
      </c>
      <c r="L109" s="1152">
        <f>K109*$B109</f>
        <v/>
      </c>
      <c r="M109" s="1149">
        <f>K109/$C109-1</f>
        <v/>
      </c>
      <c r="N109" s="1152">
        <f>$C109</f>
        <v/>
      </c>
      <c r="O109" s="1152">
        <f>N109*$B109</f>
        <v/>
      </c>
      <c r="P109" s="1149">
        <f>N109/$C109-1</f>
        <v/>
      </c>
      <c r="Q109" s="1152">
        <f>$C109</f>
        <v/>
      </c>
      <c r="R109" s="1152">
        <f>Q109*$B109</f>
        <v/>
      </c>
      <c r="S109" s="1149">
        <f>Q109/$C109-1</f>
        <v/>
      </c>
      <c r="T109" s="1152">
        <f>$C109</f>
        <v/>
      </c>
      <c r="U109" s="1152">
        <f>T109*$B109</f>
        <v/>
      </c>
      <c r="V109" s="1149">
        <f>T109/$C109-1</f>
        <v/>
      </c>
      <c r="W109" s="1152">
        <f>$C109</f>
        <v/>
      </c>
      <c r="X109" s="1152">
        <f>W109*$B109</f>
        <v/>
      </c>
      <c r="Y109" s="1149">
        <f>W109/$C109-1</f>
        <v/>
      </c>
      <c r="Z109" s="1152">
        <f>$C109</f>
        <v/>
      </c>
      <c r="AA109" s="1152">
        <f>Z109*$B109</f>
        <v/>
      </c>
      <c r="AB109" s="1149">
        <f>Z109/$C109-1</f>
        <v/>
      </c>
      <c r="AC109" s="1152">
        <f>$C109</f>
        <v/>
      </c>
      <c r="AD109" s="1152">
        <f>AC109*$B109</f>
        <v/>
      </c>
      <c r="AE109" s="1149">
        <f>AC109/$C109-1</f>
        <v/>
      </c>
      <c r="AF109" s="571" t="n"/>
      <c r="AG109" s="571" t="n"/>
    </row>
    <row r="110" hidden="1" outlineLevel="1" ht="12" customFormat="1" customHeight="1" s="861">
      <c r="A110" s="338">
        <f>'Renewal Rates '!A108</f>
        <v/>
      </c>
      <c r="B110" s="1310" t="n"/>
      <c r="C110" s="1152" t="n"/>
      <c r="D110" s="1152" t="n"/>
      <c r="E110" s="1152" t="n"/>
      <c r="F110" s="1152" t="n"/>
      <c r="G110" s="365" t="n"/>
      <c r="H110" s="1152" t="n"/>
      <c r="I110" s="1152" t="n"/>
      <c r="J110" s="365" t="n"/>
      <c r="K110" s="1152" t="n"/>
      <c r="L110" s="1152" t="n"/>
      <c r="M110" s="365" t="n"/>
      <c r="N110" s="1152" t="n"/>
      <c r="O110" s="1152" t="n"/>
      <c r="P110" s="365" t="n"/>
      <c r="Q110" s="1152" t="n"/>
      <c r="R110" s="1152" t="n"/>
      <c r="S110" s="365" t="n"/>
      <c r="T110" s="1152" t="n"/>
      <c r="U110" s="1152" t="n"/>
      <c r="V110" s="365" t="n"/>
      <c r="W110" s="1152" t="n"/>
      <c r="X110" s="1152" t="n"/>
      <c r="Y110" s="365" t="n"/>
      <c r="Z110" s="1152" t="n"/>
      <c r="AA110" s="1152" t="n"/>
      <c r="AB110" s="365" t="n"/>
      <c r="AC110" s="1152" t="n"/>
      <c r="AD110" s="1152" t="n"/>
      <c r="AE110" s="365" t="n"/>
      <c r="AF110" s="571" t="n"/>
      <c r="AG110" s="571" t="n"/>
    </row>
    <row r="111" hidden="1" outlineLevel="1" ht="12" customFormat="1" customHeight="1" s="861">
      <c r="A111" s="306" t="inlineStr">
        <is>
          <t>Single</t>
        </is>
      </c>
      <c r="B111" s="1310">
        <f>'Renewal Rates '!B109</f>
        <v/>
      </c>
      <c r="C111" s="1152">
        <f>'Renewal Rates '!H109</f>
        <v/>
      </c>
      <c r="D111" s="1152">
        <f>C111*$B111</f>
        <v/>
      </c>
      <c r="E111" s="1152">
        <f>$C111</f>
        <v/>
      </c>
      <c r="F111" s="1152">
        <f>E111*$B111</f>
        <v/>
      </c>
      <c r="G111" s="1149">
        <f>E111/$C111-1</f>
        <v/>
      </c>
      <c r="H111" s="1152" t="n">
        <v>0</v>
      </c>
      <c r="I111" s="1152">
        <f>H111*$B111</f>
        <v/>
      </c>
      <c r="J111" s="1149">
        <f>H111/$C111-1</f>
        <v/>
      </c>
      <c r="K111" s="1152" t="n">
        <v>0</v>
      </c>
      <c r="L111" s="1152">
        <f>K111*$B111</f>
        <v/>
      </c>
      <c r="M111" s="1149">
        <f>K111/$C111-1</f>
        <v/>
      </c>
      <c r="N111" s="1152">
        <f>$C111</f>
        <v/>
      </c>
      <c r="O111" s="1152">
        <f>N111*$B111</f>
        <v/>
      </c>
      <c r="P111" s="1149">
        <f>N111/$C111-1</f>
        <v/>
      </c>
      <c r="Q111" s="1152">
        <f>$C111</f>
        <v/>
      </c>
      <c r="R111" s="1152">
        <f>Q111*$B111</f>
        <v/>
      </c>
      <c r="S111" s="1149">
        <f>Q111/$C111-1</f>
        <v/>
      </c>
      <c r="T111" s="1152">
        <f>$C111</f>
        <v/>
      </c>
      <c r="U111" s="1152">
        <f>T111*$B111</f>
        <v/>
      </c>
      <c r="V111" s="1149">
        <f>T111/$C111-1</f>
        <v/>
      </c>
      <c r="W111" s="1152">
        <f>$C111</f>
        <v/>
      </c>
      <c r="X111" s="1152">
        <f>W111*$B111</f>
        <v/>
      </c>
      <c r="Y111" s="1149">
        <f>W111/$C111-1</f>
        <v/>
      </c>
      <c r="Z111" s="1152">
        <f>$C111</f>
        <v/>
      </c>
      <c r="AA111" s="1152">
        <f>Z111*$B111</f>
        <v/>
      </c>
      <c r="AB111" s="1149">
        <f>Z111/$C111-1</f>
        <v/>
      </c>
      <c r="AC111" s="1152">
        <f>$C111</f>
        <v/>
      </c>
      <c r="AD111" s="1152">
        <f>AC111*$B111</f>
        <v/>
      </c>
      <c r="AE111" s="1149">
        <f>AC111/$C111-1</f>
        <v/>
      </c>
      <c r="AF111" s="571" t="n"/>
      <c r="AG111" s="571" t="n"/>
    </row>
    <row r="112" hidden="1" outlineLevel="1" ht="12" customFormat="1" customHeight="1" s="861">
      <c r="A112" s="306" t="inlineStr">
        <is>
          <t>Family</t>
        </is>
      </c>
      <c r="B112" s="1310">
        <f>'Renewal Rates '!B110</f>
        <v/>
      </c>
      <c r="C112" s="1152">
        <f>'Renewal Rates '!H110</f>
        <v/>
      </c>
      <c r="D112" s="1152">
        <f>C112*$B112</f>
        <v/>
      </c>
      <c r="E112" s="1152">
        <f>$C112</f>
        <v/>
      </c>
      <c r="F112" s="1152">
        <f>E112*$B112</f>
        <v/>
      </c>
      <c r="G112" s="1149">
        <f>E112/$C112-1</f>
        <v/>
      </c>
      <c r="H112" s="1152" t="n">
        <v>0</v>
      </c>
      <c r="I112" s="1152">
        <f>H112*$B112</f>
        <v/>
      </c>
      <c r="J112" s="1149">
        <f>H112/$C112-1</f>
        <v/>
      </c>
      <c r="K112" s="1152" t="n">
        <v>0</v>
      </c>
      <c r="L112" s="1152">
        <f>K112*$B112</f>
        <v/>
      </c>
      <c r="M112" s="1149">
        <f>K112/$C112-1</f>
        <v/>
      </c>
      <c r="N112" s="1152">
        <f>$C112</f>
        <v/>
      </c>
      <c r="O112" s="1152">
        <f>N112*$B112</f>
        <v/>
      </c>
      <c r="P112" s="1149">
        <f>N112/$C112-1</f>
        <v/>
      </c>
      <c r="Q112" s="1152">
        <f>$C112</f>
        <v/>
      </c>
      <c r="R112" s="1152">
        <f>Q112*$B112</f>
        <v/>
      </c>
      <c r="S112" s="1149">
        <f>Q112/$C112-1</f>
        <v/>
      </c>
      <c r="T112" s="1152">
        <f>$C112</f>
        <v/>
      </c>
      <c r="U112" s="1152">
        <f>T112*$B112</f>
        <v/>
      </c>
      <c r="V112" s="1149">
        <f>T112/$C112-1</f>
        <v/>
      </c>
      <c r="W112" s="1152">
        <f>$C112</f>
        <v/>
      </c>
      <c r="X112" s="1152">
        <f>W112*$B112</f>
        <v/>
      </c>
      <c r="Y112" s="1149">
        <f>W112/$C112-1</f>
        <v/>
      </c>
      <c r="Z112" s="1152">
        <f>$C112</f>
        <v/>
      </c>
      <c r="AA112" s="1152">
        <f>Z112*$B112</f>
        <v/>
      </c>
      <c r="AB112" s="1149">
        <f>Z112/$C112-1</f>
        <v/>
      </c>
      <c r="AC112" s="1152">
        <f>$C112</f>
        <v/>
      </c>
      <c r="AD112" s="1152">
        <f>AC112*$B112</f>
        <v/>
      </c>
      <c r="AE112" s="1149">
        <f>AC112/$C112-1</f>
        <v/>
      </c>
      <c r="AF112" s="571" t="n"/>
      <c r="AG112" s="571" t="n"/>
    </row>
    <row r="113" hidden="1" outlineLevel="1" ht="12" customFormat="1" customHeight="1" s="861">
      <c r="A113" s="338">
        <f>'Renewal Rates '!A111</f>
        <v/>
      </c>
      <c r="B113" s="1310" t="n"/>
      <c r="C113" s="1152" t="n"/>
      <c r="D113" s="1152" t="n"/>
      <c r="E113" s="1152" t="n"/>
      <c r="F113" s="1152" t="n"/>
      <c r="G113" s="365" t="n"/>
      <c r="H113" s="1152" t="n"/>
      <c r="I113" s="1152" t="n"/>
      <c r="J113" s="365" t="n"/>
      <c r="K113" s="1152" t="n"/>
      <c r="L113" s="1152" t="n"/>
      <c r="M113" s="365" t="n"/>
      <c r="N113" s="1152" t="n"/>
      <c r="O113" s="1152" t="n"/>
      <c r="P113" s="365" t="n"/>
      <c r="Q113" s="1152" t="n"/>
      <c r="R113" s="1152" t="n"/>
      <c r="S113" s="365" t="n"/>
      <c r="T113" s="1152" t="n"/>
      <c r="U113" s="1152" t="n"/>
      <c r="V113" s="365" t="n"/>
      <c r="W113" s="1152" t="n"/>
      <c r="X113" s="1152" t="n"/>
      <c r="Y113" s="365" t="n"/>
      <c r="Z113" s="1152" t="n"/>
      <c r="AA113" s="1152" t="n"/>
      <c r="AB113" s="365" t="n"/>
      <c r="AC113" s="1152" t="n"/>
      <c r="AD113" s="1152" t="n"/>
      <c r="AE113" s="365" t="n"/>
      <c r="AF113" s="571" t="n"/>
      <c r="AG113" s="571" t="n"/>
    </row>
    <row r="114" hidden="1" outlineLevel="1" ht="12" customFormat="1" customHeight="1" s="861">
      <c r="A114" s="306" t="inlineStr">
        <is>
          <t>Single</t>
        </is>
      </c>
      <c r="B114" s="1310">
        <f>'Renewal Rates '!B112</f>
        <v/>
      </c>
      <c r="C114" s="1152">
        <f>'Renewal Rates '!H112</f>
        <v/>
      </c>
      <c r="D114" s="1152">
        <f>C114*$B114</f>
        <v/>
      </c>
      <c r="E114" s="1152">
        <f>$C114</f>
        <v/>
      </c>
      <c r="F114" s="1152">
        <f>E114*$B114</f>
        <v/>
      </c>
      <c r="G114" s="1149">
        <f>E114/$C114-1</f>
        <v/>
      </c>
      <c r="H114" s="1152" t="n">
        <v>0</v>
      </c>
      <c r="I114" s="1152">
        <f>H114*$B114</f>
        <v/>
      </c>
      <c r="J114" s="1149">
        <f>H114/$C114-1</f>
        <v/>
      </c>
      <c r="K114" s="1152" t="n">
        <v>0</v>
      </c>
      <c r="L114" s="1152">
        <f>K114*$B114</f>
        <v/>
      </c>
      <c r="M114" s="1149">
        <f>K114/$C114-1</f>
        <v/>
      </c>
      <c r="N114" s="1152">
        <f>$C114</f>
        <v/>
      </c>
      <c r="O114" s="1152">
        <f>N114*$B114</f>
        <v/>
      </c>
      <c r="P114" s="1149">
        <f>N114/$C114-1</f>
        <v/>
      </c>
      <c r="Q114" s="1152">
        <f>$C114</f>
        <v/>
      </c>
      <c r="R114" s="1152">
        <f>Q114*$B114</f>
        <v/>
      </c>
      <c r="S114" s="1149">
        <f>Q114/$C114-1</f>
        <v/>
      </c>
      <c r="T114" s="1152">
        <f>$C114</f>
        <v/>
      </c>
      <c r="U114" s="1152">
        <f>T114*$B114</f>
        <v/>
      </c>
      <c r="V114" s="1149">
        <f>T114/$C114-1</f>
        <v/>
      </c>
      <c r="W114" s="1152">
        <f>$C114</f>
        <v/>
      </c>
      <c r="X114" s="1152">
        <f>W114*$B114</f>
        <v/>
      </c>
      <c r="Y114" s="1149">
        <f>W114/$C114-1</f>
        <v/>
      </c>
      <c r="Z114" s="1152">
        <f>$C114</f>
        <v/>
      </c>
      <c r="AA114" s="1152">
        <f>Z114*$B114</f>
        <v/>
      </c>
      <c r="AB114" s="1149">
        <f>Z114/$C114-1</f>
        <v/>
      </c>
      <c r="AC114" s="1152">
        <f>$C114</f>
        <v/>
      </c>
      <c r="AD114" s="1152">
        <f>AC114*$B114</f>
        <v/>
      </c>
      <c r="AE114" s="1149">
        <f>AC114/$C114-1</f>
        <v/>
      </c>
      <c r="AF114" s="571" t="n"/>
      <c r="AG114" s="571" t="n"/>
    </row>
    <row r="115" hidden="1" outlineLevel="1" ht="12" customFormat="1" customHeight="1" s="861">
      <c r="A115" s="306" t="inlineStr">
        <is>
          <t>Family</t>
        </is>
      </c>
      <c r="B115" s="1310">
        <f>'Renewal Rates '!B113</f>
        <v/>
      </c>
      <c r="C115" s="1152">
        <f>'Renewal Rates '!H113</f>
        <v/>
      </c>
      <c r="D115" s="1152">
        <f>C115*$B115</f>
        <v/>
      </c>
      <c r="E115" s="1152">
        <f>$C115</f>
        <v/>
      </c>
      <c r="F115" s="1152">
        <f>E115*$B115</f>
        <v/>
      </c>
      <c r="G115" s="1149">
        <f>E115/$C115-1</f>
        <v/>
      </c>
      <c r="H115" s="1152" t="n">
        <v>0</v>
      </c>
      <c r="I115" s="1152">
        <f>H115*$B115</f>
        <v/>
      </c>
      <c r="J115" s="1149">
        <f>H115/$C115-1</f>
        <v/>
      </c>
      <c r="K115" s="1152" t="n">
        <v>0</v>
      </c>
      <c r="L115" s="1152">
        <f>K115*$B115</f>
        <v/>
      </c>
      <c r="M115" s="1149">
        <f>K115/$C115-1</f>
        <v/>
      </c>
      <c r="N115" s="1152">
        <f>$C115</f>
        <v/>
      </c>
      <c r="O115" s="1152">
        <f>N115*$B115</f>
        <v/>
      </c>
      <c r="P115" s="1149">
        <f>N115/$C115-1</f>
        <v/>
      </c>
      <c r="Q115" s="1152">
        <f>$C115</f>
        <v/>
      </c>
      <c r="R115" s="1152">
        <f>Q115*$B115</f>
        <v/>
      </c>
      <c r="S115" s="1149">
        <f>Q115/$C115-1</f>
        <v/>
      </c>
      <c r="T115" s="1152">
        <f>$C115</f>
        <v/>
      </c>
      <c r="U115" s="1152">
        <f>T115*$B115</f>
        <v/>
      </c>
      <c r="V115" s="1149">
        <f>T115/$C115-1</f>
        <v/>
      </c>
      <c r="W115" s="1152">
        <f>$C115</f>
        <v/>
      </c>
      <c r="X115" s="1152">
        <f>W115*$B115</f>
        <v/>
      </c>
      <c r="Y115" s="1149">
        <f>W115/$C115-1</f>
        <v/>
      </c>
      <c r="Z115" s="1152">
        <f>$C115</f>
        <v/>
      </c>
      <c r="AA115" s="1152">
        <f>Z115*$B115</f>
        <v/>
      </c>
      <c r="AB115" s="1149">
        <f>Z115/$C115-1</f>
        <v/>
      </c>
      <c r="AC115" s="1152">
        <f>$C115</f>
        <v/>
      </c>
      <c r="AD115" s="1152">
        <f>AC115*$B115</f>
        <v/>
      </c>
      <c r="AE115" s="1149">
        <f>AC115/$C115-1</f>
        <v/>
      </c>
      <c r="AF115" s="571" t="n"/>
      <c r="AG115" s="571" t="n"/>
    </row>
    <row r="116" collapsed="1" ht="12" customFormat="1" customHeight="1" s="861">
      <c r="A116" s="338">
        <f>'Renewal Rates '!A114</f>
        <v/>
      </c>
      <c r="B116" s="1310" t="n"/>
      <c r="C116" s="1152" t="n"/>
      <c r="D116" s="1152" t="n"/>
      <c r="E116" s="1152" t="n"/>
      <c r="F116" s="1152" t="n"/>
      <c r="G116" s="365" t="n"/>
      <c r="H116" s="1152" t="n"/>
      <c r="I116" s="1152" t="n"/>
      <c r="J116" s="365" t="n"/>
      <c r="K116" s="1152" t="n"/>
      <c r="L116" s="1152" t="n"/>
      <c r="M116" s="365" t="n"/>
      <c r="N116" s="1152" t="n"/>
      <c r="O116" s="1152" t="n"/>
      <c r="P116" s="365" t="n"/>
      <c r="Q116" s="1152" t="n"/>
      <c r="R116" s="1152" t="n"/>
      <c r="S116" s="365" t="n"/>
      <c r="T116" s="1152" t="n"/>
      <c r="U116" s="1152" t="n"/>
      <c r="V116" s="365" t="n"/>
      <c r="W116" s="1152" t="n"/>
      <c r="X116" s="1152" t="n"/>
      <c r="Y116" s="365" t="n"/>
      <c r="Z116" s="1152" t="n"/>
      <c r="AA116" s="1152" t="n"/>
      <c r="AB116" s="365" t="n"/>
      <c r="AC116" s="1152" t="n"/>
      <c r="AD116" s="1152" t="n"/>
      <c r="AE116" s="365" t="n"/>
      <c r="AF116" s="571" t="n"/>
      <c r="AG116" s="571" t="n"/>
    </row>
    <row r="117" ht="12" customFormat="1" customHeight="1" s="861">
      <c r="A117" s="306" t="inlineStr">
        <is>
          <t>Single</t>
        </is>
      </c>
      <c r="B117" s="1310">
        <f>'Renewal Rates '!B115</f>
        <v/>
      </c>
      <c r="C117" s="1152">
        <f>'Renewal Rates '!H115</f>
        <v/>
      </c>
      <c r="D117" s="1152">
        <f>C117*$B117</f>
        <v/>
      </c>
      <c r="E117" s="1152">
        <f>$C117</f>
        <v/>
      </c>
      <c r="F117" s="1152">
        <f>E117*$B117</f>
        <v/>
      </c>
      <c r="G117" s="1149">
        <f>E117/$C117-1</f>
        <v/>
      </c>
      <c r="H117" s="1152" t="n">
        <v>0</v>
      </c>
      <c r="I117" s="1152">
        <f>H117*$B117</f>
        <v/>
      </c>
      <c r="J117" s="1149">
        <f>H117/$C117-1</f>
        <v/>
      </c>
      <c r="K117" s="1152" t="n">
        <v>0</v>
      </c>
      <c r="L117" s="1152">
        <f>K117*$B117</f>
        <v/>
      </c>
      <c r="M117" s="1149">
        <f>K117/$C117-1</f>
        <v/>
      </c>
      <c r="N117" s="1152">
        <f>$C117</f>
        <v/>
      </c>
      <c r="O117" s="1152">
        <f>N117*$B117</f>
        <v/>
      </c>
      <c r="P117" s="1149">
        <f>N117/$C117-1</f>
        <v/>
      </c>
      <c r="Q117" s="1152">
        <f>$C117</f>
        <v/>
      </c>
      <c r="R117" s="1152">
        <f>Q117*$B117</f>
        <v/>
      </c>
      <c r="S117" s="1149">
        <f>Q117/$C117-1</f>
        <v/>
      </c>
      <c r="T117" s="1152">
        <f>$C117</f>
        <v/>
      </c>
      <c r="U117" s="1152">
        <f>T117*$B117</f>
        <v/>
      </c>
      <c r="V117" s="1149">
        <f>T117/$C117-1</f>
        <v/>
      </c>
      <c r="W117" s="1152">
        <f>$C117</f>
        <v/>
      </c>
      <c r="X117" s="1152">
        <f>W117*$B117</f>
        <v/>
      </c>
      <c r="Y117" s="1149">
        <f>W117/$C117-1</f>
        <v/>
      </c>
      <c r="Z117" s="1152">
        <f>$C117</f>
        <v/>
      </c>
      <c r="AA117" s="1152">
        <f>Z117*$B117</f>
        <v/>
      </c>
      <c r="AB117" s="1149">
        <f>Z117/$C117-1</f>
        <v/>
      </c>
      <c r="AC117" s="1152">
        <f>$C117</f>
        <v/>
      </c>
      <c r="AD117" s="1152">
        <f>AC117*$B117</f>
        <v/>
      </c>
      <c r="AE117" s="1149">
        <f>AC117/$C117-1</f>
        <v/>
      </c>
      <c r="AF117" s="571" t="n"/>
      <c r="AG117" s="571" t="n"/>
    </row>
    <row r="118" ht="12" customFormat="1" customHeight="1" s="861">
      <c r="A118" s="306" t="inlineStr">
        <is>
          <t>Family</t>
        </is>
      </c>
      <c r="B118" s="1310">
        <f>'Renewal Rates '!B116</f>
        <v/>
      </c>
      <c r="C118" s="1152">
        <f>'Renewal Rates '!H116</f>
        <v/>
      </c>
      <c r="D118" s="1152">
        <f>C118*$B118</f>
        <v/>
      </c>
      <c r="E118" s="1152">
        <f>$C118</f>
        <v/>
      </c>
      <c r="F118" s="1152">
        <f>E118*$B118</f>
        <v/>
      </c>
      <c r="G118" s="1149">
        <f>E118/$C118-1</f>
        <v/>
      </c>
      <c r="H118" s="1152" t="n">
        <v>0</v>
      </c>
      <c r="I118" s="1152">
        <f>H118*$B118</f>
        <v/>
      </c>
      <c r="J118" s="1149">
        <f>H118/$C118-1</f>
        <v/>
      </c>
      <c r="K118" s="1152" t="n">
        <v>0</v>
      </c>
      <c r="L118" s="1152">
        <f>K118*$B118</f>
        <v/>
      </c>
      <c r="M118" s="1149">
        <f>K118/$C118-1</f>
        <v/>
      </c>
      <c r="N118" s="1152">
        <f>$C118</f>
        <v/>
      </c>
      <c r="O118" s="1152">
        <f>N118*$B118</f>
        <v/>
      </c>
      <c r="P118" s="1149">
        <f>N118/$C118-1</f>
        <v/>
      </c>
      <c r="Q118" s="1152">
        <f>$C118</f>
        <v/>
      </c>
      <c r="R118" s="1152">
        <f>Q118*$B118</f>
        <v/>
      </c>
      <c r="S118" s="1149">
        <f>Q118/$C118-1</f>
        <v/>
      </c>
      <c r="T118" s="1152">
        <f>$C118</f>
        <v/>
      </c>
      <c r="U118" s="1152">
        <f>T118*$B118</f>
        <v/>
      </c>
      <c r="V118" s="1149">
        <f>T118/$C118-1</f>
        <v/>
      </c>
      <c r="W118" s="1152">
        <f>$C118</f>
        <v/>
      </c>
      <c r="X118" s="1152">
        <f>W118*$B118</f>
        <v/>
      </c>
      <c r="Y118" s="1149">
        <f>W118/$C118-1</f>
        <v/>
      </c>
      <c r="Z118" s="1152">
        <f>$C118</f>
        <v/>
      </c>
      <c r="AA118" s="1152">
        <f>Z118*$B118</f>
        <v/>
      </c>
      <c r="AB118" s="1149">
        <f>Z118/$C118-1</f>
        <v/>
      </c>
      <c r="AC118" s="1152">
        <f>$C118</f>
        <v/>
      </c>
      <c r="AD118" s="1152">
        <f>AC118*$B118</f>
        <v/>
      </c>
      <c r="AE118" s="1149">
        <f>AC118/$C118-1</f>
        <v/>
      </c>
      <c r="AF118" s="571" t="n"/>
      <c r="AG118" s="571" t="n"/>
    </row>
    <row r="119" ht="12" customFormat="1" customHeight="1" s="861">
      <c r="A119" s="306" t="inlineStr">
        <is>
          <t>Total Travel</t>
        </is>
      </c>
      <c r="B119" s="355" t="n"/>
      <c r="C119" s="1302" t="n"/>
      <c r="D119" s="1302">
        <f>SUM(D105:D118)</f>
        <v/>
      </c>
      <c r="E119" s="1302" t="n"/>
      <c r="F119" s="1302">
        <f>SUM(F105:F118)</f>
        <v/>
      </c>
      <c r="G119" s="306" t="n"/>
      <c r="H119" s="1302" t="n"/>
      <c r="I119" s="1302">
        <f>SUM(I105:I118)</f>
        <v/>
      </c>
      <c r="J119" s="306" t="n"/>
      <c r="K119" s="1302" t="n"/>
      <c r="L119" s="1302">
        <f>SUM(L105:L118)</f>
        <v/>
      </c>
      <c r="M119" s="306" t="n"/>
      <c r="N119" s="1302" t="n"/>
      <c r="O119" s="1302">
        <f>SUM(O105:O118)</f>
        <v/>
      </c>
      <c r="P119" s="306" t="n"/>
      <c r="Q119" s="1302" t="n"/>
      <c r="R119" s="1302">
        <f>SUM(R105:R118)</f>
        <v/>
      </c>
      <c r="S119" s="306" t="n"/>
      <c r="T119" s="1302" t="n"/>
      <c r="U119" s="1302">
        <f>SUM(U105:U118)</f>
        <v/>
      </c>
      <c r="V119" s="306" t="n"/>
      <c r="W119" s="1302" t="n"/>
      <c r="X119" s="1302">
        <f>SUM(X105:X118)</f>
        <v/>
      </c>
      <c r="Y119" s="306" t="n"/>
      <c r="Z119" s="1302" t="n"/>
      <c r="AA119" s="1302">
        <f>SUM(AA105:AA118)</f>
        <v/>
      </c>
      <c r="AB119" s="306" t="n"/>
      <c r="AC119" s="1302" t="n"/>
      <c r="AD119" s="1302">
        <f>SUM(AD105:AD118)</f>
        <v/>
      </c>
      <c r="AE119" s="306" t="n"/>
      <c r="AF119" s="571" t="n"/>
      <c r="AG119" s="571" t="n"/>
    </row>
    <row r="120" ht="4.5" customFormat="1" customHeight="1" s="861">
      <c r="A120" s="467" t="n"/>
      <c r="B120" s="468" t="n"/>
      <c r="C120" s="468" t="n"/>
      <c r="D120" s="468" t="n"/>
      <c r="E120" s="468" t="n"/>
      <c r="F120" s="468" t="n"/>
      <c r="G120" s="468" t="n"/>
      <c r="H120" s="468" t="n"/>
      <c r="I120" s="468" t="n"/>
      <c r="J120" s="468" t="n"/>
      <c r="K120" s="468" t="n"/>
      <c r="L120" s="468" t="n"/>
      <c r="M120" s="468" t="n"/>
      <c r="N120" s="468" t="n"/>
      <c r="O120" s="468" t="n"/>
      <c r="P120" s="468" t="n"/>
      <c r="Q120" s="468" t="n"/>
      <c r="R120" s="468" t="n"/>
      <c r="S120" s="468" t="n"/>
      <c r="T120" s="468" t="n"/>
      <c r="U120" s="468" t="n"/>
      <c r="V120" s="468" t="n"/>
      <c r="W120" s="468" t="n"/>
      <c r="X120" s="468" t="n"/>
      <c r="Y120" s="468" t="n"/>
      <c r="Z120" s="468" t="n"/>
      <c r="AA120" s="468" t="n"/>
      <c r="AB120" s="468" t="n"/>
      <c r="AC120" s="468" t="n"/>
      <c r="AD120" s="468" t="n"/>
      <c r="AE120" s="469" t="n"/>
      <c r="AF120" s="571" t="n"/>
      <c r="AG120" s="571" t="n"/>
    </row>
    <row r="121" ht="10.5" customFormat="1" customHeight="1" s="861">
      <c r="A121" s="306" t="inlineStr">
        <is>
          <t>Dental Care</t>
        </is>
      </c>
      <c r="B121" s="1045" t="n"/>
      <c r="C121" s="1152" t="n"/>
      <c r="D121" s="1152" t="n"/>
      <c r="E121" s="1152" t="n"/>
      <c r="F121" s="1152" t="n"/>
      <c r="G121" s="365" t="n"/>
      <c r="H121" s="1152" t="n"/>
      <c r="I121" s="1152" t="n"/>
      <c r="J121" s="365" t="n"/>
      <c r="K121" s="1152" t="n"/>
      <c r="L121" s="1152" t="n"/>
      <c r="M121" s="365" t="n"/>
      <c r="N121" s="1152" t="n"/>
      <c r="O121" s="1152" t="n"/>
      <c r="P121" s="365" t="n"/>
      <c r="Q121" s="1152" t="n"/>
      <c r="R121" s="1152" t="n"/>
      <c r="S121" s="365" t="n"/>
      <c r="T121" s="1152" t="n"/>
      <c r="U121" s="1152" t="n"/>
      <c r="V121" s="365" t="n"/>
      <c r="W121" s="1152" t="n"/>
      <c r="X121" s="1152" t="n"/>
      <c r="Y121" s="365" t="n"/>
      <c r="Z121" s="1152" t="n"/>
      <c r="AA121" s="1152" t="n"/>
      <c r="AB121" s="365" t="n"/>
      <c r="AC121" s="1152" t="n"/>
      <c r="AD121" s="1152" t="n"/>
      <c r="AE121" s="365" t="n"/>
      <c r="AF121" s="571" t="n"/>
      <c r="AG121" s="571" t="n"/>
    </row>
    <row r="122" hidden="1" outlineLevel="1" ht="10.5" customFormat="1" customHeight="1" s="861">
      <c r="A122" s="338">
        <f>'Renewal Rates '!A119</f>
        <v/>
      </c>
      <c r="B122" s="1045" t="n"/>
      <c r="C122" s="1152" t="n"/>
      <c r="D122" s="1152" t="n"/>
      <c r="E122" s="1152" t="n"/>
      <c r="F122" s="1152" t="n"/>
      <c r="G122" s="365" t="n"/>
      <c r="H122" s="1152" t="n"/>
      <c r="I122" s="1152" t="n"/>
      <c r="J122" s="365" t="n"/>
      <c r="K122" s="1152" t="n"/>
      <c r="L122" s="1152" t="n"/>
      <c r="M122" s="365" t="n"/>
      <c r="N122" s="1152" t="n"/>
      <c r="O122" s="1152" t="n"/>
      <c r="P122" s="365" t="n"/>
      <c r="Q122" s="1152" t="n"/>
      <c r="R122" s="1152" t="n"/>
      <c r="S122" s="365" t="n"/>
      <c r="T122" s="1152" t="n"/>
      <c r="U122" s="1152" t="n"/>
      <c r="V122" s="365" t="n"/>
      <c r="W122" s="1152" t="n"/>
      <c r="X122" s="1152" t="n"/>
      <c r="Y122" s="365" t="n"/>
      <c r="Z122" s="1152" t="n"/>
      <c r="AA122" s="1152" t="n"/>
      <c r="AB122" s="365" t="n"/>
      <c r="AC122" s="1152" t="n"/>
      <c r="AD122" s="1152" t="n"/>
      <c r="AE122" s="365" t="n"/>
      <c r="AF122" s="571" t="n"/>
      <c r="AG122" s="571" t="n"/>
    </row>
    <row r="123" hidden="1" outlineLevel="1" ht="12" customFormat="1" customHeight="1" s="861">
      <c r="A123" s="306" t="inlineStr">
        <is>
          <t>Single</t>
        </is>
      </c>
      <c r="B123" s="1310">
        <f>'Renewal Rates '!B120</f>
        <v/>
      </c>
      <c r="C123" s="1152">
        <f>'Renewal Rates '!H120</f>
        <v/>
      </c>
      <c r="D123" s="1152">
        <f>C123*$B123</f>
        <v/>
      </c>
      <c r="E123" s="1152">
        <f>$C123</f>
        <v/>
      </c>
      <c r="F123" s="1152">
        <f>E123*$B123</f>
        <v/>
      </c>
      <c r="G123" s="1149">
        <f>E123/$C123-1</f>
        <v/>
      </c>
      <c r="H123" s="1152" t="n">
        <v>0</v>
      </c>
      <c r="I123" s="1152">
        <f>H123*$B123</f>
        <v/>
      </c>
      <c r="J123" s="1149">
        <f>H123/$C123-1</f>
        <v/>
      </c>
      <c r="K123" s="1152" t="n">
        <v>0</v>
      </c>
      <c r="L123" s="1152">
        <f>K123*$B123</f>
        <v/>
      </c>
      <c r="M123" s="1149">
        <f>K123/$C123-1</f>
        <v/>
      </c>
      <c r="N123" s="1152">
        <f>$C123</f>
        <v/>
      </c>
      <c r="O123" s="1152">
        <f>N123*$B123</f>
        <v/>
      </c>
      <c r="P123" s="1149">
        <f>N123/$C123-1</f>
        <v/>
      </c>
      <c r="Q123" s="1152">
        <f>$C123</f>
        <v/>
      </c>
      <c r="R123" s="1152">
        <f>Q123*$B123</f>
        <v/>
      </c>
      <c r="S123" s="1149">
        <f>Q123/$C123-1</f>
        <v/>
      </c>
      <c r="T123" s="1152">
        <f>$C123</f>
        <v/>
      </c>
      <c r="U123" s="1152">
        <f>T123*$B123</f>
        <v/>
      </c>
      <c r="V123" s="1149">
        <f>T123/$C123-1</f>
        <v/>
      </c>
      <c r="W123" s="1152">
        <f>$C123</f>
        <v/>
      </c>
      <c r="X123" s="1152">
        <f>W123*$B123</f>
        <v/>
      </c>
      <c r="Y123" s="1149">
        <f>W123/$C123-1</f>
        <v/>
      </c>
      <c r="Z123" s="1152">
        <f>$C123</f>
        <v/>
      </c>
      <c r="AA123" s="1152">
        <f>Z123*$B123</f>
        <v/>
      </c>
      <c r="AB123" s="1149">
        <f>Z123/$C123-1</f>
        <v/>
      </c>
      <c r="AC123" s="1152">
        <f>$C123</f>
        <v/>
      </c>
      <c r="AD123" s="1152">
        <f>AC123*$B123</f>
        <v/>
      </c>
      <c r="AE123" s="1149">
        <f>AC123/$C123-1</f>
        <v/>
      </c>
      <c r="AF123" s="571" t="n"/>
      <c r="AG123" s="571" t="n"/>
    </row>
    <row r="124" hidden="1" outlineLevel="1" ht="12" customFormat="1" customHeight="1" s="861">
      <c r="A124" s="306" t="inlineStr">
        <is>
          <t>Family</t>
        </is>
      </c>
      <c r="B124" s="1310">
        <f>'Renewal Rates '!B121</f>
        <v/>
      </c>
      <c r="C124" s="1152">
        <f>'Renewal Rates '!H121</f>
        <v/>
      </c>
      <c r="D124" s="1152">
        <f>C124*$B124</f>
        <v/>
      </c>
      <c r="E124" s="1152">
        <f>$C124</f>
        <v/>
      </c>
      <c r="F124" s="1152">
        <f>E124*$B124</f>
        <v/>
      </c>
      <c r="G124" s="1149">
        <f>E124/$C124-1</f>
        <v/>
      </c>
      <c r="H124" s="1152" t="n">
        <v>0</v>
      </c>
      <c r="I124" s="1152">
        <f>H124*$B124</f>
        <v/>
      </c>
      <c r="J124" s="1149">
        <f>H124/$C124-1</f>
        <v/>
      </c>
      <c r="K124" s="1152" t="n">
        <v>0</v>
      </c>
      <c r="L124" s="1152">
        <f>K124*$B124</f>
        <v/>
      </c>
      <c r="M124" s="1149">
        <f>K124/$C124-1</f>
        <v/>
      </c>
      <c r="N124" s="1152">
        <f>$C124</f>
        <v/>
      </c>
      <c r="O124" s="1152">
        <f>N124*$B124</f>
        <v/>
      </c>
      <c r="P124" s="1149">
        <f>N124/$C124-1</f>
        <v/>
      </c>
      <c r="Q124" s="1152">
        <f>$C124</f>
        <v/>
      </c>
      <c r="R124" s="1152">
        <f>Q124*$B124</f>
        <v/>
      </c>
      <c r="S124" s="1149">
        <f>Q124/$C124-1</f>
        <v/>
      </c>
      <c r="T124" s="1152">
        <f>$C124</f>
        <v/>
      </c>
      <c r="U124" s="1152">
        <f>T124*$B124</f>
        <v/>
      </c>
      <c r="V124" s="1149">
        <f>T124/$C124-1</f>
        <v/>
      </c>
      <c r="W124" s="1152">
        <f>$C124</f>
        <v/>
      </c>
      <c r="X124" s="1152">
        <f>W124*$B124</f>
        <v/>
      </c>
      <c r="Y124" s="1149">
        <f>W124/$C124-1</f>
        <v/>
      </c>
      <c r="Z124" s="1152">
        <f>$C124</f>
        <v/>
      </c>
      <c r="AA124" s="1152">
        <f>Z124*$B124</f>
        <v/>
      </c>
      <c r="AB124" s="1149">
        <f>Z124/$C124-1</f>
        <v/>
      </c>
      <c r="AC124" s="1152">
        <f>$C124</f>
        <v/>
      </c>
      <c r="AD124" s="1152">
        <f>AC124*$B124</f>
        <v/>
      </c>
      <c r="AE124" s="1149">
        <f>AC124/$C124-1</f>
        <v/>
      </c>
      <c r="AF124" s="571" t="n"/>
      <c r="AG124" s="571" t="n"/>
    </row>
    <row r="125" hidden="1" outlineLevel="1" ht="10.5" customFormat="1" customHeight="1" s="861">
      <c r="A125" s="338">
        <f>'Renewal Rates '!A122</f>
        <v/>
      </c>
      <c r="B125" s="1310" t="n"/>
      <c r="C125" s="1152" t="n"/>
      <c r="D125" s="1152" t="n"/>
      <c r="E125" s="1152" t="n"/>
      <c r="F125" s="1152" t="n"/>
      <c r="G125" s="365" t="n"/>
      <c r="H125" s="1152" t="n"/>
      <c r="I125" s="1152" t="n"/>
      <c r="J125" s="365" t="n"/>
      <c r="K125" s="1152" t="n"/>
      <c r="L125" s="1152" t="n"/>
      <c r="M125" s="365" t="n"/>
      <c r="N125" s="1152" t="n"/>
      <c r="O125" s="1152" t="n"/>
      <c r="P125" s="365" t="n"/>
      <c r="Q125" s="1152" t="n"/>
      <c r="R125" s="1152" t="n"/>
      <c r="S125" s="365" t="n"/>
      <c r="T125" s="1152" t="n"/>
      <c r="U125" s="1152" t="n"/>
      <c r="V125" s="365" t="n"/>
      <c r="W125" s="1152" t="n"/>
      <c r="X125" s="1152" t="n"/>
      <c r="Y125" s="365" t="n"/>
      <c r="Z125" s="1152" t="n"/>
      <c r="AA125" s="1152" t="n"/>
      <c r="AB125" s="365" t="n"/>
      <c r="AC125" s="1152" t="n"/>
      <c r="AD125" s="1152" t="n"/>
      <c r="AE125" s="365" t="n"/>
      <c r="AF125" s="571" t="n"/>
      <c r="AG125" s="571" t="n"/>
    </row>
    <row r="126" hidden="1" outlineLevel="1" ht="12" customFormat="1" customHeight="1" s="861">
      <c r="A126" s="306" t="inlineStr">
        <is>
          <t>Single</t>
        </is>
      </c>
      <c r="B126" s="1310">
        <f>'Renewal Rates '!B123</f>
        <v/>
      </c>
      <c r="C126" s="1152">
        <f>'Renewal Rates '!H123</f>
        <v/>
      </c>
      <c r="D126" s="1152">
        <f>C126*$B126</f>
        <v/>
      </c>
      <c r="E126" s="1152">
        <f>$C126</f>
        <v/>
      </c>
      <c r="F126" s="1152">
        <f>E126*$B126</f>
        <v/>
      </c>
      <c r="G126" s="1149">
        <f>E126/$C126-1</f>
        <v/>
      </c>
      <c r="H126" s="1152" t="n">
        <v>0</v>
      </c>
      <c r="I126" s="1152">
        <f>H126*$B126</f>
        <v/>
      </c>
      <c r="J126" s="1149">
        <f>H126/$C126-1</f>
        <v/>
      </c>
      <c r="K126" s="1152" t="n">
        <v>0</v>
      </c>
      <c r="L126" s="1152">
        <f>K126*$B126</f>
        <v/>
      </c>
      <c r="M126" s="1149">
        <f>K126/$C126-1</f>
        <v/>
      </c>
      <c r="N126" s="1152">
        <f>$C126</f>
        <v/>
      </c>
      <c r="O126" s="1152">
        <f>N126*$B126</f>
        <v/>
      </c>
      <c r="P126" s="1149">
        <f>N126/$C126-1</f>
        <v/>
      </c>
      <c r="Q126" s="1152">
        <f>$C126</f>
        <v/>
      </c>
      <c r="R126" s="1152">
        <f>Q126*$B126</f>
        <v/>
      </c>
      <c r="S126" s="1149">
        <f>Q126/$C126-1</f>
        <v/>
      </c>
      <c r="T126" s="1152">
        <f>$C126</f>
        <v/>
      </c>
      <c r="U126" s="1152">
        <f>T126*$B126</f>
        <v/>
      </c>
      <c r="V126" s="1149">
        <f>T126/$C126-1</f>
        <v/>
      </c>
      <c r="W126" s="1152">
        <f>$C126</f>
        <v/>
      </c>
      <c r="X126" s="1152">
        <f>W126*$B126</f>
        <v/>
      </c>
      <c r="Y126" s="1149">
        <f>W126/$C126-1</f>
        <v/>
      </c>
      <c r="Z126" s="1152">
        <f>$C126</f>
        <v/>
      </c>
      <c r="AA126" s="1152">
        <f>Z126*$B126</f>
        <v/>
      </c>
      <c r="AB126" s="1149">
        <f>Z126/$C126-1</f>
        <v/>
      </c>
      <c r="AC126" s="1152">
        <f>$C126</f>
        <v/>
      </c>
      <c r="AD126" s="1152">
        <f>AC126*$B126</f>
        <v/>
      </c>
      <c r="AE126" s="1149">
        <f>AC126/$C126-1</f>
        <v/>
      </c>
      <c r="AF126" s="571" t="n"/>
      <c r="AG126" s="571" t="n"/>
    </row>
    <row r="127" hidden="1" outlineLevel="1" ht="12" customFormat="1" customHeight="1" s="861">
      <c r="A127" s="306" t="inlineStr">
        <is>
          <t>Family</t>
        </is>
      </c>
      <c r="B127" s="1310">
        <f>'Renewal Rates '!B124</f>
        <v/>
      </c>
      <c r="C127" s="1152">
        <f>'Renewal Rates '!H124</f>
        <v/>
      </c>
      <c r="D127" s="1152">
        <f>C127*$B127</f>
        <v/>
      </c>
      <c r="E127" s="1152">
        <f>$C127</f>
        <v/>
      </c>
      <c r="F127" s="1152">
        <f>E127*$B127</f>
        <v/>
      </c>
      <c r="G127" s="1149">
        <f>E127/$C127-1</f>
        <v/>
      </c>
      <c r="H127" s="1152" t="n">
        <v>0</v>
      </c>
      <c r="I127" s="1152">
        <f>H127*$B127</f>
        <v/>
      </c>
      <c r="J127" s="1149">
        <f>H127/$C127-1</f>
        <v/>
      </c>
      <c r="K127" s="1152" t="n">
        <v>0</v>
      </c>
      <c r="L127" s="1152">
        <f>K127*$B127</f>
        <v/>
      </c>
      <c r="M127" s="1149">
        <f>K127/$C127-1</f>
        <v/>
      </c>
      <c r="N127" s="1152">
        <f>$C127</f>
        <v/>
      </c>
      <c r="O127" s="1152">
        <f>N127*$B127</f>
        <v/>
      </c>
      <c r="P127" s="1149">
        <f>N127/$C127-1</f>
        <v/>
      </c>
      <c r="Q127" s="1152">
        <f>$C127</f>
        <v/>
      </c>
      <c r="R127" s="1152">
        <f>Q127*$B127</f>
        <v/>
      </c>
      <c r="S127" s="1149">
        <f>Q127/$C127-1</f>
        <v/>
      </c>
      <c r="T127" s="1152">
        <f>$C127</f>
        <v/>
      </c>
      <c r="U127" s="1152">
        <f>T127*$B127</f>
        <v/>
      </c>
      <c r="V127" s="1149">
        <f>T127/$C127-1</f>
        <v/>
      </c>
      <c r="W127" s="1152">
        <f>$C127</f>
        <v/>
      </c>
      <c r="X127" s="1152">
        <f>W127*$B127</f>
        <v/>
      </c>
      <c r="Y127" s="1149">
        <f>W127/$C127-1</f>
        <v/>
      </c>
      <c r="Z127" s="1152">
        <f>$C127</f>
        <v/>
      </c>
      <c r="AA127" s="1152">
        <f>Z127*$B127</f>
        <v/>
      </c>
      <c r="AB127" s="1149">
        <f>Z127/$C127-1</f>
        <v/>
      </c>
      <c r="AC127" s="1152">
        <f>$C127</f>
        <v/>
      </c>
      <c r="AD127" s="1152">
        <f>AC127*$B127</f>
        <v/>
      </c>
      <c r="AE127" s="1149">
        <f>AC127/$C127-1</f>
        <v/>
      </c>
      <c r="AF127" s="571" t="n"/>
      <c r="AG127" s="571" t="n"/>
    </row>
    <row r="128" hidden="1" outlineLevel="1" ht="10.5" customFormat="1" customHeight="1" s="861">
      <c r="A128" s="338">
        <f>'Renewal Rates '!A125</f>
        <v/>
      </c>
      <c r="B128" s="1310" t="n"/>
      <c r="C128" s="1152" t="n"/>
      <c r="D128" s="1152" t="n"/>
      <c r="E128" s="1152" t="n"/>
      <c r="F128" s="1152" t="n"/>
      <c r="G128" s="365" t="n"/>
      <c r="H128" s="1152" t="n"/>
      <c r="I128" s="1152" t="n"/>
      <c r="J128" s="365" t="n"/>
      <c r="K128" s="1152" t="n"/>
      <c r="L128" s="1152" t="n"/>
      <c r="M128" s="365" t="n"/>
      <c r="N128" s="1152" t="n"/>
      <c r="O128" s="1152" t="n"/>
      <c r="P128" s="365" t="n"/>
      <c r="Q128" s="1152" t="n"/>
      <c r="R128" s="1152" t="n"/>
      <c r="S128" s="365" t="n"/>
      <c r="T128" s="1152" t="n"/>
      <c r="U128" s="1152" t="n"/>
      <c r="V128" s="365" t="n"/>
      <c r="W128" s="1152" t="n"/>
      <c r="X128" s="1152" t="n"/>
      <c r="Y128" s="365" t="n"/>
      <c r="Z128" s="1152" t="n"/>
      <c r="AA128" s="1152" t="n"/>
      <c r="AB128" s="365" t="n"/>
      <c r="AC128" s="1152" t="n"/>
      <c r="AD128" s="1152" t="n"/>
      <c r="AE128" s="365" t="n"/>
      <c r="AF128" s="571" t="n"/>
      <c r="AG128" s="571" t="n"/>
    </row>
    <row r="129" hidden="1" outlineLevel="1" ht="12" customFormat="1" customHeight="1" s="861">
      <c r="A129" s="306" t="inlineStr">
        <is>
          <t>Single</t>
        </is>
      </c>
      <c r="B129" s="1310">
        <f>'Renewal Rates '!B126</f>
        <v/>
      </c>
      <c r="C129" s="1152">
        <f>'Renewal Rates '!H126</f>
        <v/>
      </c>
      <c r="D129" s="1152">
        <f>C129*$B129</f>
        <v/>
      </c>
      <c r="E129" s="1152">
        <f>$C129</f>
        <v/>
      </c>
      <c r="F129" s="1152">
        <f>E129*$B129</f>
        <v/>
      </c>
      <c r="G129" s="1149">
        <f>E129/$C129-1</f>
        <v/>
      </c>
      <c r="H129" s="1152" t="n">
        <v>0</v>
      </c>
      <c r="I129" s="1152">
        <f>H129*$B129</f>
        <v/>
      </c>
      <c r="J129" s="1149">
        <f>H129/$C129-1</f>
        <v/>
      </c>
      <c r="K129" s="1152" t="n">
        <v>0</v>
      </c>
      <c r="L129" s="1152">
        <f>K129*$B129</f>
        <v/>
      </c>
      <c r="M129" s="1149">
        <f>K129/$C129-1</f>
        <v/>
      </c>
      <c r="N129" s="1152">
        <f>$C129</f>
        <v/>
      </c>
      <c r="O129" s="1152">
        <f>N129*$B129</f>
        <v/>
      </c>
      <c r="P129" s="1149">
        <f>N129/$C129-1</f>
        <v/>
      </c>
      <c r="Q129" s="1152">
        <f>$C129</f>
        <v/>
      </c>
      <c r="R129" s="1152">
        <f>Q129*$B129</f>
        <v/>
      </c>
      <c r="S129" s="1149">
        <f>Q129/$C129-1</f>
        <v/>
      </c>
      <c r="T129" s="1152">
        <f>$C129</f>
        <v/>
      </c>
      <c r="U129" s="1152">
        <f>T129*$B129</f>
        <v/>
      </c>
      <c r="V129" s="1149">
        <f>T129/$C129-1</f>
        <v/>
      </c>
      <c r="W129" s="1152">
        <f>$C129</f>
        <v/>
      </c>
      <c r="X129" s="1152">
        <f>W129*$B129</f>
        <v/>
      </c>
      <c r="Y129" s="1149">
        <f>W129/$C129-1</f>
        <v/>
      </c>
      <c r="Z129" s="1152">
        <f>$C129</f>
        <v/>
      </c>
      <c r="AA129" s="1152">
        <f>Z129*$B129</f>
        <v/>
      </c>
      <c r="AB129" s="1149">
        <f>Z129/$C129-1</f>
        <v/>
      </c>
      <c r="AC129" s="1152">
        <f>$C129</f>
        <v/>
      </c>
      <c r="AD129" s="1152">
        <f>AC129*$B129</f>
        <v/>
      </c>
      <c r="AE129" s="1149">
        <f>AC129/$C129-1</f>
        <v/>
      </c>
      <c r="AF129" s="571" t="n"/>
      <c r="AG129" s="571" t="n"/>
    </row>
    <row r="130" hidden="1" outlineLevel="1" ht="12" customFormat="1" customHeight="1" s="861">
      <c r="A130" s="306" t="inlineStr">
        <is>
          <t>Family</t>
        </is>
      </c>
      <c r="B130" s="1310">
        <f>'Renewal Rates '!B127</f>
        <v/>
      </c>
      <c r="C130" s="1152">
        <f>'Renewal Rates '!H127</f>
        <v/>
      </c>
      <c r="D130" s="1152">
        <f>C130*$B130</f>
        <v/>
      </c>
      <c r="E130" s="1152">
        <f>$C130</f>
        <v/>
      </c>
      <c r="F130" s="1152">
        <f>E130*$B130</f>
        <v/>
      </c>
      <c r="G130" s="1149">
        <f>E130/$C130-1</f>
        <v/>
      </c>
      <c r="H130" s="1152" t="n">
        <v>0</v>
      </c>
      <c r="I130" s="1152">
        <f>H130*$B130</f>
        <v/>
      </c>
      <c r="J130" s="1149">
        <f>H130/$C130-1</f>
        <v/>
      </c>
      <c r="K130" s="1152" t="n">
        <v>0</v>
      </c>
      <c r="L130" s="1152">
        <f>K130*$B130</f>
        <v/>
      </c>
      <c r="M130" s="1149">
        <f>K130/$C130-1</f>
        <v/>
      </c>
      <c r="N130" s="1152">
        <f>$C130</f>
        <v/>
      </c>
      <c r="O130" s="1152">
        <f>N130*$B130</f>
        <v/>
      </c>
      <c r="P130" s="1149">
        <f>N130/$C130-1</f>
        <v/>
      </c>
      <c r="Q130" s="1152">
        <f>$C130</f>
        <v/>
      </c>
      <c r="R130" s="1152">
        <f>Q130*$B130</f>
        <v/>
      </c>
      <c r="S130" s="1149">
        <f>Q130/$C130-1</f>
        <v/>
      </c>
      <c r="T130" s="1152">
        <f>$C130</f>
        <v/>
      </c>
      <c r="U130" s="1152">
        <f>T130*$B130</f>
        <v/>
      </c>
      <c r="V130" s="1149">
        <f>T130/$C130-1</f>
        <v/>
      </c>
      <c r="W130" s="1152">
        <f>$C130</f>
        <v/>
      </c>
      <c r="X130" s="1152">
        <f>W130*$B130</f>
        <v/>
      </c>
      <c r="Y130" s="1149">
        <f>W130/$C130-1</f>
        <v/>
      </c>
      <c r="Z130" s="1152">
        <f>$C130</f>
        <v/>
      </c>
      <c r="AA130" s="1152">
        <f>Z130*$B130</f>
        <v/>
      </c>
      <c r="AB130" s="1149">
        <f>Z130/$C130-1</f>
        <v/>
      </c>
      <c r="AC130" s="1152">
        <f>$C130</f>
        <v/>
      </c>
      <c r="AD130" s="1152">
        <f>AC130*$B130</f>
        <v/>
      </c>
      <c r="AE130" s="1149">
        <f>AC130/$C130-1</f>
        <v/>
      </c>
      <c r="AF130" s="571" t="n"/>
      <c r="AG130" s="571" t="n"/>
    </row>
    <row r="131" hidden="1" outlineLevel="1" ht="10.5" customFormat="1" customHeight="1" s="861">
      <c r="A131" s="338">
        <f>'Renewal Rates '!A128</f>
        <v/>
      </c>
      <c r="B131" s="1310" t="n"/>
      <c r="C131" s="1152" t="n"/>
      <c r="D131" s="1152" t="n"/>
      <c r="E131" s="1152" t="n"/>
      <c r="F131" s="1152" t="n"/>
      <c r="G131" s="365" t="n"/>
      <c r="H131" s="1152" t="n"/>
      <c r="I131" s="1152" t="n"/>
      <c r="J131" s="365" t="n"/>
      <c r="K131" s="1152" t="n"/>
      <c r="L131" s="1152" t="n"/>
      <c r="M131" s="365" t="n"/>
      <c r="N131" s="1152" t="n"/>
      <c r="O131" s="1152" t="n"/>
      <c r="P131" s="365" t="n"/>
      <c r="Q131" s="1152" t="n"/>
      <c r="R131" s="1152" t="n"/>
      <c r="S131" s="365" t="n"/>
      <c r="T131" s="1152" t="n"/>
      <c r="U131" s="1152" t="n"/>
      <c r="V131" s="365" t="n"/>
      <c r="W131" s="1152" t="n"/>
      <c r="X131" s="1152" t="n"/>
      <c r="Y131" s="365" t="n"/>
      <c r="Z131" s="1152" t="n"/>
      <c r="AA131" s="1152" t="n"/>
      <c r="AB131" s="365" t="n"/>
      <c r="AC131" s="1152" t="n"/>
      <c r="AD131" s="1152" t="n"/>
      <c r="AE131" s="365" t="n"/>
      <c r="AF131" s="571" t="n"/>
      <c r="AG131" s="571" t="n"/>
    </row>
    <row r="132" hidden="1" outlineLevel="1" ht="12" customFormat="1" customHeight="1" s="861">
      <c r="A132" s="306" t="inlineStr">
        <is>
          <t>Single</t>
        </is>
      </c>
      <c r="B132" s="1310">
        <f>'Renewal Rates '!B129</f>
        <v/>
      </c>
      <c r="C132" s="1152">
        <f>'Renewal Rates '!H129</f>
        <v/>
      </c>
      <c r="D132" s="1152">
        <f>C132*$B132</f>
        <v/>
      </c>
      <c r="E132" s="1152">
        <f>$C132</f>
        <v/>
      </c>
      <c r="F132" s="1152">
        <f>E132*$B132</f>
        <v/>
      </c>
      <c r="G132" s="1149">
        <f>E132/$C132-1</f>
        <v/>
      </c>
      <c r="H132" s="1152" t="n">
        <v>0</v>
      </c>
      <c r="I132" s="1152">
        <f>H132*$B132</f>
        <v/>
      </c>
      <c r="J132" s="1149">
        <f>H132/$C132-1</f>
        <v/>
      </c>
      <c r="K132" s="1152" t="n">
        <v>0</v>
      </c>
      <c r="L132" s="1152">
        <f>K132*$B132</f>
        <v/>
      </c>
      <c r="M132" s="1149">
        <f>K132/$C132-1</f>
        <v/>
      </c>
      <c r="N132" s="1152">
        <f>$C132</f>
        <v/>
      </c>
      <c r="O132" s="1152">
        <f>N132*$B132</f>
        <v/>
      </c>
      <c r="P132" s="1149">
        <f>N132/$C132-1</f>
        <v/>
      </c>
      <c r="Q132" s="1152">
        <f>$C132</f>
        <v/>
      </c>
      <c r="R132" s="1152">
        <f>Q132*$B132</f>
        <v/>
      </c>
      <c r="S132" s="1149">
        <f>Q132/$C132-1</f>
        <v/>
      </c>
      <c r="T132" s="1152">
        <f>$C132</f>
        <v/>
      </c>
      <c r="U132" s="1152">
        <f>T132*$B132</f>
        <v/>
      </c>
      <c r="V132" s="1149">
        <f>T132/$C132-1</f>
        <v/>
      </c>
      <c r="W132" s="1152">
        <f>$C132</f>
        <v/>
      </c>
      <c r="X132" s="1152">
        <f>W132*$B132</f>
        <v/>
      </c>
      <c r="Y132" s="1149">
        <f>W132/$C132-1</f>
        <v/>
      </c>
      <c r="Z132" s="1152">
        <f>$C132</f>
        <v/>
      </c>
      <c r="AA132" s="1152">
        <f>Z132*$B132</f>
        <v/>
      </c>
      <c r="AB132" s="1149">
        <f>Z132/$C132-1</f>
        <v/>
      </c>
      <c r="AC132" s="1152">
        <f>$C132</f>
        <v/>
      </c>
      <c r="AD132" s="1152">
        <f>AC132*$B132</f>
        <v/>
      </c>
      <c r="AE132" s="1149">
        <f>AC132/$C132-1</f>
        <v/>
      </c>
      <c r="AF132" s="571" t="n"/>
      <c r="AG132" s="571" t="n"/>
    </row>
    <row r="133" hidden="1" outlineLevel="1" ht="12" customFormat="1" customHeight="1" s="861">
      <c r="A133" s="306" t="inlineStr">
        <is>
          <t>Family</t>
        </is>
      </c>
      <c r="B133" s="1310">
        <f>'Renewal Rates '!B130</f>
        <v/>
      </c>
      <c r="C133" s="1152">
        <f>'Renewal Rates '!H130</f>
        <v/>
      </c>
      <c r="D133" s="1152">
        <f>C133*$B133</f>
        <v/>
      </c>
      <c r="E133" s="1152">
        <f>$C133</f>
        <v/>
      </c>
      <c r="F133" s="1152">
        <f>E133*$B133</f>
        <v/>
      </c>
      <c r="G133" s="1149">
        <f>E133/$C133-1</f>
        <v/>
      </c>
      <c r="H133" s="1152" t="n">
        <v>0</v>
      </c>
      <c r="I133" s="1152">
        <f>H133*$B133</f>
        <v/>
      </c>
      <c r="J133" s="1149">
        <f>H133/$C133-1</f>
        <v/>
      </c>
      <c r="K133" s="1152" t="n">
        <v>0</v>
      </c>
      <c r="L133" s="1152">
        <f>K133*$B133</f>
        <v/>
      </c>
      <c r="M133" s="1149">
        <f>K133/$C133-1</f>
        <v/>
      </c>
      <c r="N133" s="1152">
        <f>$C133</f>
        <v/>
      </c>
      <c r="O133" s="1152">
        <f>N133*$B133</f>
        <v/>
      </c>
      <c r="P133" s="1149">
        <f>N133/$C133-1</f>
        <v/>
      </c>
      <c r="Q133" s="1152">
        <f>$C133</f>
        <v/>
      </c>
      <c r="R133" s="1152">
        <f>Q133*$B133</f>
        <v/>
      </c>
      <c r="S133" s="1149">
        <f>Q133/$C133-1</f>
        <v/>
      </c>
      <c r="T133" s="1152">
        <f>$C133</f>
        <v/>
      </c>
      <c r="U133" s="1152">
        <f>T133*$B133</f>
        <v/>
      </c>
      <c r="V133" s="1149">
        <f>T133/$C133-1</f>
        <v/>
      </c>
      <c r="W133" s="1152">
        <f>$C133</f>
        <v/>
      </c>
      <c r="X133" s="1152">
        <f>W133*$B133</f>
        <v/>
      </c>
      <c r="Y133" s="1149">
        <f>W133/$C133-1</f>
        <v/>
      </c>
      <c r="Z133" s="1152">
        <f>$C133</f>
        <v/>
      </c>
      <c r="AA133" s="1152">
        <f>Z133*$B133</f>
        <v/>
      </c>
      <c r="AB133" s="1149">
        <f>Z133/$C133-1</f>
        <v/>
      </c>
      <c r="AC133" s="1152">
        <f>$C133</f>
        <v/>
      </c>
      <c r="AD133" s="1152">
        <f>AC133*$B133</f>
        <v/>
      </c>
      <c r="AE133" s="1149">
        <f>AC133/$C133-1</f>
        <v/>
      </c>
      <c r="AF133" s="571" t="n"/>
      <c r="AG133" s="571" t="n"/>
    </row>
    <row r="134" collapsed="1" ht="10.5" customFormat="1" customHeight="1" s="861">
      <c r="A134" s="338">
        <f>'Renewal Rates '!A131</f>
        <v/>
      </c>
      <c r="B134" s="1310" t="n"/>
      <c r="C134" s="1152" t="n"/>
      <c r="D134" s="1152" t="n"/>
      <c r="E134" s="1152" t="n"/>
      <c r="F134" s="1152" t="n"/>
      <c r="G134" s="365" t="n"/>
      <c r="H134" s="1152" t="n"/>
      <c r="I134" s="1152" t="n"/>
      <c r="J134" s="365" t="n"/>
      <c r="K134" s="1152" t="n"/>
      <c r="L134" s="1152" t="n"/>
      <c r="M134" s="365" t="n"/>
      <c r="N134" s="1152" t="n"/>
      <c r="O134" s="1152" t="n"/>
      <c r="P134" s="365" t="n"/>
      <c r="Q134" s="1152" t="n"/>
      <c r="R134" s="1152" t="n"/>
      <c r="S134" s="365" t="n"/>
      <c r="T134" s="1152" t="n"/>
      <c r="U134" s="1152" t="n"/>
      <c r="V134" s="365" t="n"/>
      <c r="W134" s="1152" t="n"/>
      <c r="X134" s="1152" t="n"/>
      <c r="Y134" s="365" t="n"/>
      <c r="Z134" s="1152" t="n"/>
      <c r="AA134" s="1152" t="n"/>
      <c r="AB134" s="365" t="n"/>
      <c r="AC134" s="1152" t="n"/>
      <c r="AD134" s="1152" t="n"/>
      <c r="AE134" s="365" t="n"/>
      <c r="AF134" s="571" t="n"/>
      <c r="AG134" s="571" t="n"/>
    </row>
    <row r="135" ht="12" customFormat="1" customHeight="1" s="861">
      <c r="A135" s="306" t="inlineStr">
        <is>
          <t>Single</t>
        </is>
      </c>
      <c r="B135" s="1310">
        <f>'Renewal Rates '!B132</f>
        <v/>
      </c>
      <c r="C135" s="1152">
        <f>'Renewal Rates '!H132</f>
        <v/>
      </c>
      <c r="D135" s="1152">
        <f>C135*$B135</f>
        <v/>
      </c>
      <c r="E135" s="1152">
        <f>$C135</f>
        <v/>
      </c>
      <c r="F135" s="1152">
        <f>E135*$B135</f>
        <v/>
      </c>
      <c r="G135" s="1149">
        <f>E135/$C135-1</f>
        <v/>
      </c>
      <c r="H135" s="1152" t="n">
        <v>0</v>
      </c>
      <c r="I135" s="1152">
        <f>H135*$B135</f>
        <v/>
      </c>
      <c r="J135" s="1149">
        <f>H135/$C135-1</f>
        <v/>
      </c>
      <c r="K135" s="1152" t="n">
        <v>0</v>
      </c>
      <c r="L135" s="1152">
        <f>K135*$B135</f>
        <v/>
      </c>
      <c r="M135" s="1149">
        <f>K135/$C135-1</f>
        <v/>
      </c>
      <c r="N135" s="1152">
        <f>$C135</f>
        <v/>
      </c>
      <c r="O135" s="1152">
        <f>N135*$B135</f>
        <v/>
      </c>
      <c r="P135" s="1149">
        <f>N135/$C135-1</f>
        <v/>
      </c>
      <c r="Q135" s="1152">
        <f>$C135</f>
        <v/>
      </c>
      <c r="R135" s="1152">
        <f>Q135*$B135</f>
        <v/>
      </c>
      <c r="S135" s="1149">
        <f>Q135/$C135-1</f>
        <v/>
      </c>
      <c r="T135" s="1152">
        <f>$C135</f>
        <v/>
      </c>
      <c r="U135" s="1152">
        <f>T135*$B135</f>
        <v/>
      </c>
      <c r="V135" s="1149">
        <f>T135/$C135-1</f>
        <v/>
      </c>
      <c r="W135" s="1152">
        <f>$C135</f>
        <v/>
      </c>
      <c r="X135" s="1152">
        <f>W135*$B135</f>
        <v/>
      </c>
      <c r="Y135" s="1149">
        <f>W135/$C135-1</f>
        <v/>
      </c>
      <c r="Z135" s="1152">
        <f>$C135</f>
        <v/>
      </c>
      <c r="AA135" s="1152">
        <f>Z135*$B135</f>
        <v/>
      </c>
      <c r="AB135" s="1149">
        <f>Z135/$C135-1</f>
        <v/>
      </c>
      <c r="AC135" s="1152">
        <f>$C135</f>
        <v/>
      </c>
      <c r="AD135" s="1152">
        <f>AC135*$B135</f>
        <v/>
      </c>
      <c r="AE135" s="1149">
        <f>AC135/$C135-1</f>
        <v/>
      </c>
      <c r="AF135" s="571" t="n"/>
      <c r="AG135" s="571" t="n"/>
    </row>
    <row r="136" ht="12" customFormat="1" customHeight="1" s="861">
      <c r="A136" s="306" t="inlineStr">
        <is>
          <t>Family</t>
        </is>
      </c>
      <c r="B136" s="1310">
        <f>'Renewal Rates '!B133</f>
        <v/>
      </c>
      <c r="C136" s="1152">
        <f>'Renewal Rates '!H133</f>
        <v/>
      </c>
      <c r="D136" s="1152">
        <f>C136*$B136</f>
        <v/>
      </c>
      <c r="E136" s="1152">
        <f>$C136</f>
        <v/>
      </c>
      <c r="F136" s="1152">
        <f>E136*$B136</f>
        <v/>
      </c>
      <c r="G136" s="1149">
        <f>E136/$C136-1</f>
        <v/>
      </c>
      <c r="H136" s="1152" t="n">
        <v>0</v>
      </c>
      <c r="I136" s="1152">
        <f>H136*$B136</f>
        <v/>
      </c>
      <c r="J136" s="1149">
        <f>H136/$C136-1</f>
        <v/>
      </c>
      <c r="K136" s="1152" t="n">
        <v>0</v>
      </c>
      <c r="L136" s="1152">
        <f>K136*$B136</f>
        <v/>
      </c>
      <c r="M136" s="1149">
        <f>K136/$C136-1</f>
        <v/>
      </c>
      <c r="N136" s="1152">
        <f>$C136</f>
        <v/>
      </c>
      <c r="O136" s="1152">
        <f>N136*$B136</f>
        <v/>
      </c>
      <c r="P136" s="1149">
        <f>N136/$C136-1</f>
        <v/>
      </c>
      <c r="Q136" s="1152">
        <f>$C136</f>
        <v/>
      </c>
      <c r="R136" s="1152">
        <f>Q136*$B136</f>
        <v/>
      </c>
      <c r="S136" s="1149">
        <f>Q136/$C136-1</f>
        <v/>
      </c>
      <c r="T136" s="1152">
        <f>$C136</f>
        <v/>
      </c>
      <c r="U136" s="1152">
        <f>T136*$B136</f>
        <v/>
      </c>
      <c r="V136" s="1149">
        <f>T136/$C136-1</f>
        <v/>
      </c>
      <c r="W136" s="1152">
        <f>$C136</f>
        <v/>
      </c>
      <c r="X136" s="1152">
        <f>W136*$B136</f>
        <v/>
      </c>
      <c r="Y136" s="1149">
        <f>W136/$C136-1</f>
        <v/>
      </c>
      <c r="Z136" s="1152">
        <f>$C136</f>
        <v/>
      </c>
      <c r="AA136" s="1152">
        <f>Z136*$B136</f>
        <v/>
      </c>
      <c r="AB136" s="1149">
        <f>Z136/$C136-1</f>
        <v/>
      </c>
      <c r="AC136" s="1152">
        <f>$C136</f>
        <v/>
      </c>
      <c r="AD136" s="1152">
        <f>AC136*$B136</f>
        <v/>
      </c>
      <c r="AE136" s="1149">
        <f>AC136/$C136-1</f>
        <v/>
      </c>
      <c r="AF136" s="571" t="n"/>
      <c r="AG136" s="571" t="n"/>
    </row>
    <row r="137" ht="12" customFormat="1" customHeight="1" s="861">
      <c r="A137" s="306" t="inlineStr">
        <is>
          <t>Total Dental</t>
        </is>
      </c>
      <c r="B137" s="355" t="n"/>
      <c r="C137" s="1302" t="n"/>
      <c r="D137" s="1302">
        <f>SUM(D123:D136)</f>
        <v/>
      </c>
      <c r="E137" s="1302" t="n"/>
      <c r="F137" s="1302">
        <f>SUM(F123:F136)</f>
        <v/>
      </c>
      <c r="G137" s="306" t="n"/>
      <c r="H137" s="1302" t="n"/>
      <c r="I137" s="1302">
        <f>SUM(I123:I136)</f>
        <v/>
      </c>
      <c r="J137" s="306" t="n"/>
      <c r="K137" s="1302" t="n"/>
      <c r="L137" s="1302">
        <f>SUM(L123:L136)</f>
        <v/>
      </c>
      <c r="M137" s="306" t="n"/>
      <c r="N137" s="1302" t="n"/>
      <c r="O137" s="1302">
        <f>SUM(O123:O136)</f>
        <v/>
      </c>
      <c r="P137" s="306" t="n"/>
      <c r="Q137" s="1302" t="n"/>
      <c r="R137" s="1302">
        <f>SUM(R123:R136)</f>
        <v/>
      </c>
      <c r="S137" s="306" t="n"/>
      <c r="T137" s="1302" t="n"/>
      <c r="U137" s="1302">
        <f>SUM(U123:U136)</f>
        <v/>
      </c>
      <c r="V137" s="306" t="n"/>
      <c r="W137" s="1302" t="n"/>
      <c r="X137" s="1302">
        <f>SUM(X123:X136)</f>
        <v/>
      </c>
      <c r="Y137" s="306" t="n"/>
      <c r="Z137" s="1302" t="n"/>
      <c r="AA137" s="1302">
        <f>SUM(AA123:AA136)</f>
        <v/>
      </c>
      <c r="AB137" s="306" t="n"/>
      <c r="AC137" s="1302" t="n"/>
      <c r="AD137" s="1302">
        <f>SUM(AD123:AD136)</f>
        <v/>
      </c>
      <c r="AE137" s="306" t="n"/>
      <c r="AF137" s="571" t="n"/>
      <c r="AG137" s="571" t="n"/>
    </row>
    <row r="138" ht="4.5" customFormat="1" customHeight="1" s="861">
      <c r="A138" s="467" t="n"/>
      <c r="B138" s="468" t="n"/>
      <c r="C138" s="468" t="n"/>
      <c r="D138" s="468" t="n"/>
      <c r="E138" s="468" t="n"/>
      <c r="F138" s="468" t="n"/>
      <c r="G138" s="468" t="n"/>
      <c r="H138" s="468" t="n"/>
      <c r="I138" s="468" t="n"/>
      <c r="J138" s="468" t="n"/>
      <c r="K138" s="468" t="n"/>
      <c r="L138" s="468" t="n"/>
      <c r="M138" s="468" t="n"/>
      <c r="N138" s="468" t="n"/>
      <c r="O138" s="468" t="n"/>
      <c r="P138" s="468" t="n"/>
      <c r="Q138" s="468" t="n"/>
      <c r="R138" s="468" t="n"/>
      <c r="S138" s="468" t="n"/>
      <c r="T138" s="468" t="n"/>
      <c r="U138" s="468" t="n"/>
      <c r="V138" s="468" t="n"/>
      <c r="W138" s="468" t="n"/>
      <c r="X138" s="468" t="n"/>
      <c r="Y138" s="468" t="n"/>
      <c r="Z138" s="468" t="n"/>
      <c r="AA138" s="468" t="n"/>
      <c r="AB138" s="468" t="n"/>
      <c r="AC138" s="468" t="n"/>
      <c r="AD138" s="468" t="n"/>
      <c r="AE138" s="469" t="n"/>
      <c r="AF138" s="571" t="n"/>
      <c r="AG138" s="571" t="n"/>
    </row>
    <row r="139" ht="10.5" customFormat="1" customHeight="1" s="861">
      <c r="A139" s="306" t="inlineStr">
        <is>
          <t>GMA/ Best Doctors</t>
        </is>
      </c>
      <c r="B139" s="1045" t="n"/>
      <c r="C139" s="1152" t="n"/>
      <c r="D139" s="1152" t="n"/>
      <c r="E139" s="1152" t="n"/>
      <c r="F139" s="1152" t="n"/>
      <c r="G139" s="365" t="n"/>
      <c r="H139" s="1152" t="n"/>
      <c r="I139" s="1152" t="n"/>
      <c r="J139" s="365" t="n"/>
      <c r="K139" s="1152" t="n"/>
      <c r="L139" s="1152" t="n"/>
      <c r="M139" s="365" t="n"/>
      <c r="N139" s="1152" t="n"/>
      <c r="O139" s="1152" t="n"/>
      <c r="P139" s="365" t="n"/>
      <c r="Q139" s="1152" t="n"/>
      <c r="R139" s="1152" t="n"/>
      <c r="S139" s="365" t="n"/>
      <c r="T139" s="1152" t="n"/>
      <c r="U139" s="1152" t="n"/>
      <c r="V139" s="365" t="n"/>
      <c r="W139" s="1152" t="n"/>
      <c r="X139" s="1152" t="n"/>
      <c r="Y139" s="365" t="n"/>
      <c r="Z139" s="1152" t="n"/>
      <c r="AA139" s="1152" t="n"/>
      <c r="AB139" s="365" t="n"/>
      <c r="AC139" s="1152" t="n"/>
      <c r="AD139" s="1152" t="n"/>
      <c r="AE139" s="365" t="n"/>
      <c r="AF139" s="571" t="n"/>
      <c r="AG139" s="571" t="n"/>
    </row>
    <row r="140" hidden="1" outlineLevel="1" ht="10.5" customFormat="1" customHeight="1" s="861">
      <c r="A140" s="338">
        <f>'Renewal Rates '!A136</f>
        <v/>
      </c>
      <c r="B140" s="1045" t="n"/>
      <c r="C140" s="1152" t="n"/>
      <c r="D140" s="1152" t="n"/>
      <c r="E140" s="1152" t="n"/>
      <c r="F140" s="1152" t="n"/>
      <c r="G140" s="365" t="n"/>
      <c r="H140" s="1152" t="n"/>
      <c r="I140" s="1152" t="n"/>
      <c r="J140" s="365" t="n"/>
      <c r="K140" s="1152" t="n"/>
      <c r="L140" s="1152" t="n"/>
      <c r="M140" s="365" t="n"/>
      <c r="N140" s="1152" t="n"/>
      <c r="O140" s="1152" t="n"/>
      <c r="P140" s="365" t="n"/>
      <c r="Q140" s="1152" t="n"/>
      <c r="R140" s="1152" t="n"/>
      <c r="S140" s="365" t="n"/>
      <c r="T140" s="1152" t="n"/>
      <c r="U140" s="1152" t="n"/>
      <c r="V140" s="365" t="n"/>
      <c r="W140" s="1152" t="n"/>
      <c r="X140" s="1152" t="n"/>
      <c r="Y140" s="365" t="n"/>
      <c r="Z140" s="1152" t="n"/>
      <c r="AA140" s="1152" t="n"/>
      <c r="AB140" s="365" t="n"/>
      <c r="AC140" s="1152" t="n"/>
      <c r="AD140" s="1152" t="n"/>
      <c r="AE140" s="365" t="n"/>
      <c r="AF140" s="571" t="n"/>
      <c r="AG140" s="571" t="n"/>
    </row>
    <row r="141" hidden="1" outlineLevel="1" ht="12" customFormat="1" customHeight="1" s="861">
      <c r="A141" s="306" t="inlineStr">
        <is>
          <t>Single</t>
        </is>
      </c>
      <c r="B141" s="1310">
        <f>'Renewal Rates '!B137</f>
        <v/>
      </c>
      <c r="C141" s="1152">
        <f>'Renewal Rates '!H137</f>
        <v/>
      </c>
      <c r="D141" s="1152">
        <f>C141*$B141</f>
        <v/>
      </c>
      <c r="E141" s="1152">
        <f>$C141</f>
        <v/>
      </c>
      <c r="F141" s="1152">
        <f>E141*$B141</f>
        <v/>
      </c>
      <c r="G141" s="1149">
        <f>E141/$C141-1</f>
        <v/>
      </c>
      <c r="H141" s="1152" t="n">
        <v>0</v>
      </c>
      <c r="I141" s="1152">
        <f>H141*$B141</f>
        <v/>
      </c>
      <c r="J141" s="1149">
        <f>H141/$C141-1</f>
        <v/>
      </c>
      <c r="K141" s="1152" t="n">
        <v>0</v>
      </c>
      <c r="L141" s="1152">
        <f>K141*$B141</f>
        <v/>
      </c>
      <c r="M141" s="1149">
        <f>K141/$C141-1</f>
        <v/>
      </c>
      <c r="N141" s="1152">
        <f>$C141</f>
        <v/>
      </c>
      <c r="O141" s="1152">
        <f>N141*$B141</f>
        <v/>
      </c>
      <c r="P141" s="1149">
        <f>N141/$C141-1</f>
        <v/>
      </c>
      <c r="Q141" s="1152">
        <f>$C141</f>
        <v/>
      </c>
      <c r="R141" s="1152">
        <f>Q141*$B141</f>
        <v/>
      </c>
      <c r="S141" s="1149">
        <f>Q141/$C141-1</f>
        <v/>
      </c>
      <c r="T141" s="1152">
        <f>$C141</f>
        <v/>
      </c>
      <c r="U141" s="1152">
        <f>T141*$B141</f>
        <v/>
      </c>
      <c r="V141" s="1149">
        <f>T141/$C141-1</f>
        <v/>
      </c>
      <c r="W141" s="1152">
        <f>$C141</f>
        <v/>
      </c>
      <c r="X141" s="1152">
        <f>W141*$B141</f>
        <v/>
      </c>
      <c r="Y141" s="1149">
        <f>W141/$C141-1</f>
        <v/>
      </c>
      <c r="Z141" s="1152">
        <f>$C141</f>
        <v/>
      </c>
      <c r="AA141" s="1152">
        <f>Z141*$B141</f>
        <v/>
      </c>
      <c r="AB141" s="1149">
        <f>Z141/$C141-1</f>
        <v/>
      </c>
      <c r="AC141" s="1152">
        <f>$C141</f>
        <v/>
      </c>
      <c r="AD141" s="1152">
        <f>AC141*$B141</f>
        <v/>
      </c>
      <c r="AE141" s="1149">
        <f>AC141/$C141-1</f>
        <v/>
      </c>
      <c r="AF141" s="571" t="n"/>
      <c r="AG141" s="571" t="n"/>
    </row>
    <row r="142" hidden="1" outlineLevel="1" ht="12" customFormat="1" customHeight="1" s="861">
      <c r="A142" s="306" t="inlineStr">
        <is>
          <t>Family</t>
        </is>
      </c>
      <c r="B142" s="1310">
        <f>'Renewal Rates '!B138</f>
        <v/>
      </c>
      <c r="C142" s="1152">
        <f>'Renewal Rates '!H138</f>
        <v/>
      </c>
      <c r="D142" s="1152">
        <f>C142*$B142</f>
        <v/>
      </c>
      <c r="E142" s="1152">
        <f>$C142</f>
        <v/>
      </c>
      <c r="F142" s="1152">
        <f>E142*$B142</f>
        <v/>
      </c>
      <c r="G142" s="1149">
        <f>E142/$C142-1</f>
        <v/>
      </c>
      <c r="H142" s="1152" t="n">
        <v>0</v>
      </c>
      <c r="I142" s="1152">
        <f>H142*$B142</f>
        <v/>
      </c>
      <c r="J142" s="1149">
        <f>H142/$C142-1</f>
        <v/>
      </c>
      <c r="K142" s="1152" t="n">
        <v>0</v>
      </c>
      <c r="L142" s="1152">
        <f>K142*$B142</f>
        <v/>
      </c>
      <c r="M142" s="1149">
        <f>K142/$C142-1</f>
        <v/>
      </c>
      <c r="N142" s="1152">
        <f>$C142</f>
        <v/>
      </c>
      <c r="O142" s="1152">
        <f>N142*$B142</f>
        <v/>
      </c>
      <c r="P142" s="1149">
        <f>N142/$C142-1</f>
        <v/>
      </c>
      <c r="Q142" s="1152">
        <f>$C142</f>
        <v/>
      </c>
      <c r="R142" s="1152">
        <f>Q142*$B142</f>
        <v/>
      </c>
      <c r="S142" s="1149">
        <f>Q142/$C142-1</f>
        <v/>
      </c>
      <c r="T142" s="1152">
        <f>$C142</f>
        <v/>
      </c>
      <c r="U142" s="1152">
        <f>T142*$B142</f>
        <v/>
      </c>
      <c r="V142" s="1149">
        <f>T142/$C142-1</f>
        <v/>
      </c>
      <c r="W142" s="1152">
        <f>$C142</f>
        <v/>
      </c>
      <c r="X142" s="1152">
        <f>W142*$B142</f>
        <v/>
      </c>
      <c r="Y142" s="1149">
        <f>W142/$C142-1</f>
        <v/>
      </c>
      <c r="Z142" s="1152">
        <f>$C142</f>
        <v/>
      </c>
      <c r="AA142" s="1152">
        <f>Z142*$B142</f>
        <v/>
      </c>
      <c r="AB142" s="1149">
        <f>Z142/$C142-1</f>
        <v/>
      </c>
      <c r="AC142" s="1152">
        <f>$C142</f>
        <v/>
      </c>
      <c r="AD142" s="1152">
        <f>AC142*$B142</f>
        <v/>
      </c>
      <c r="AE142" s="1149">
        <f>AC142/$C142-1</f>
        <v/>
      </c>
      <c r="AF142" s="571" t="n"/>
      <c r="AG142" s="571" t="n"/>
    </row>
    <row r="143" hidden="1" outlineLevel="1" ht="10.5" customFormat="1" customHeight="1" s="861">
      <c r="A143" s="338">
        <f>'Renewal Rates '!A139</f>
        <v/>
      </c>
      <c r="B143" s="1310" t="n"/>
      <c r="C143" s="1152" t="n"/>
      <c r="D143" s="1152" t="n"/>
      <c r="E143" s="1152" t="n"/>
      <c r="F143" s="1152" t="n"/>
      <c r="G143" s="365" t="n"/>
      <c r="H143" s="1152" t="n"/>
      <c r="I143" s="1152" t="n"/>
      <c r="J143" s="365" t="n"/>
      <c r="K143" s="1152" t="n"/>
      <c r="L143" s="1152" t="n"/>
      <c r="M143" s="365" t="n"/>
      <c r="N143" s="1152" t="n"/>
      <c r="O143" s="1152" t="n"/>
      <c r="P143" s="365" t="n"/>
      <c r="Q143" s="1152" t="n"/>
      <c r="R143" s="1152" t="n"/>
      <c r="S143" s="365" t="n"/>
      <c r="T143" s="1152" t="n"/>
      <c r="U143" s="1152" t="n"/>
      <c r="V143" s="365" t="n"/>
      <c r="W143" s="1152" t="n"/>
      <c r="X143" s="1152" t="n"/>
      <c r="Y143" s="365" t="n"/>
      <c r="Z143" s="1152" t="n"/>
      <c r="AA143" s="1152" t="n"/>
      <c r="AB143" s="365" t="n"/>
      <c r="AC143" s="1152" t="n"/>
      <c r="AD143" s="1152" t="n"/>
      <c r="AE143" s="365" t="n"/>
      <c r="AF143" s="571" t="n"/>
      <c r="AG143" s="571" t="n"/>
    </row>
    <row r="144" hidden="1" outlineLevel="1" ht="12" customFormat="1" customHeight="1" s="861">
      <c r="A144" s="306" t="inlineStr">
        <is>
          <t>Single</t>
        </is>
      </c>
      <c r="B144" s="1310">
        <f>'Renewal Rates '!B140</f>
        <v/>
      </c>
      <c r="C144" s="1152">
        <f>'Renewal Rates '!H140</f>
        <v/>
      </c>
      <c r="D144" s="1152">
        <f>C144*$B144</f>
        <v/>
      </c>
      <c r="E144" s="1152">
        <f>$C144</f>
        <v/>
      </c>
      <c r="F144" s="1152">
        <f>E144*$B144</f>
        <v/>
      </c>
      <c r="G144" s="1149">
        <f>E144/$C144-1</f>
        <v/>
      </c>
      <c r="H144" s="1152" t="n">
        <v>0</v>
      </c>
      <c r="I144" s="1152">
        <f>H144*$B144</f>
        <v/>
      </c>
      <c r="J144" s="1149">
        <f>H144/$C144-1</f>
        <v/>
      </c>
      <c r="K144" s="1152" t="n">
        <v>0</v>
      </c>
      <c r="L144" s="1152">
        <f>K144*$B144</f>
        <v/>
      </c>
      <c r="M144" s="1149">
        <f>K144/$C144-1</f>
        <v/>
      </c>
      <c r="N144" s="1152">
        <f>$C144</f>
        <v/>
      </c>
      <c r="O144" s="1152">
        <f>N144*$B144</f>
        <v/>
      </c>
      <c r="P144" s="1149">
        <f>N144/$C144-1</f>
        <v/>
      </c>
      <c r="Q144" s="1152">
        <f>$C144</f>
        <v/>
      </c>
      <c r="R144" s="1152">
        <f>Q144*$B144</f>
        <v/>
      </c>
      <c r="S144" s="1149">
        <f>Q144/$C144-1</f>
        <v/>
      </c>
      <c r="T144" s="1152">
        <f>$C144</f>
        <v/>
      </c>
      <c r="U144" s="1152">
        <f>T144*$B144</f>
        <v/>
      </c>
      <c r="V144" s="1149">
        <f>T144/$C144-1</f>
        <v/>
      </c>
      <c r="W144" s="1152">
        <f>$C144</f>
        <v/>
      </c>
      <c r="X144" s="1152">
        <f>W144*$B144</f>
        <v/>
      </c>
      <c r="Y144" s="1149">
        <f>W144/$C144-1</f>
        <v/>
      </c>
      <c r="Z144" s="1152">
        <f>$C144</f>
        <v/>
      </c>
      <c r="AA144" s="1152">
        <f>Z144*$B144</f>
        <v/>
      </c>
      <c r="AB144" s="1149">
        <f>Z144/$C144-1</f>
        <v/>
      </c>
      <c r="AC144" s="1152">
        <f>$C144</f>
        <v/>
      </c>
      <c r="AD144" s="1152">
        <f>AC144*$B144</f>
        <v/>
      </c>
      <c r="AE144" s="1149">
        <f>AC144/$C144-1</f>
        <v/>
      </c>
      <c r="AF144" s="571" t="n"/>
      <c r="AG144" s="571" t="n"/>
    </row>
    <row r="145" hidden="1" outlineLevel="1" ht="12" customFormat="1" customHeight="1" s="861">
      <c r="A145" s="306" t="inlineStr">
        <is>
          <t>Family</t>
        </is>
      </c>
      <c r="B145" s="1310">
        <f>'Renewal Rates '!B141</f>
        <v/>
      </c>
      <c r="C145" s="1152">
        <f>'Renewal Rates '!H141</f>
        <v/>
      </c>
      <c r="D145" s="1152">
        <f>C145*$B145</f>
        <v/>
      </c>
      <c r="E145" s="1152">
        <f>$C145</f>
        <v/>
      </c>
      <c r="F145" s="1152">
        <f>E145*$B145</f>
        <v/>
      </c>
      <c r="G145" s="1149">
        <f>E145/$C145-1</f>
        <v/>
      </c>
      <c r="H145" s="1152" t="n">
        <v>0</v>
      </c>
      <c r="I145" s="1152">
        <f>H145*$B145</f>
        <v/>
      </c>
      <c r="J145" s="1149">
        <f>H145/$C145-1</f>
        <v/>
      </c>
      <c r="K145" s="1152" t="n">
        <v>0</v>
      </c>
      <c r="L145" s="1152">
        <f>K145*$B145</f>
        <v/>
      </c>
      <c r="M145" s="1149">
        <f>K145/$C145-1</f>
        <v/>
      </c>
      <c r="N145" s="1152">
        <f>$C145</f>
        <v/>
      </c>
      <c r="O145" s="1152">
        <f>N145*$B145</f>
        <v/>
      </c>
      <c r="P145" s="1149">
        <f>N145/$C145-1</f>
        <v/>
      </c>
      <c r="Q145" s="1152">
        <f>$C145</f>
        <v/>
      </c>
      <c r="R145" s="1152">
        <f>Q145*$B145</f>
        <v/>
      </c>
      <c r="S145" s="1149">
        <f>Q145/$C145-1</f>
        <v/>
      </c>
      <c r="T145" s="1152">
        <f>$C145</f>
        <v/>
      </c>
      <c r="U145" s="1152">
        <f>T145*$B145</f>
        <v/>
      </c>
      <c r="V145" s="1149">
        <f>T145/$C145-1</f>
        <v/>
      </c>
      <c r="W145" s="1152">
        <f>$C145</f>
        <v/>
      </c>
      <c r="X145" s="1152">
        <f>W145*$B145</f>
        <v/>
      </c>
      <c r="Y145" s="1149">
        <f>W145/$C145-1</f>
        <v/>
      </c>
      <c r="Z145" s="1152">
        <f>$C145</f>
        <v/>
      </c>
      <c r="AA145" s="1152">
        <f>Z145*$B145</f>
        <v/>
      </c>
      <c r="AB145" s="1149">
        <f>Z145/$C145-1</f>
        <v/>
      </c>
      <c r="AC145" s="1152">
        <f>$C145</f>
        <v/>
      </c>
      <c r="AD145" s="1152">
        <f>AC145*$B145</f>
        <v/>
      </c>
      <c r="AE145" s="1149">
        <f>AC145/$C145-1</f>
        <v/>
      </c>
      <c r="AF145" s="571" t="n"/>
      <c r="AG145" s="571" t="n"/>
    </row>
    <row r="146" hidden="1" outlineLevel="1" ht="10.5" customFormat="1" customHeight="1" s="861">
      <c r="A146" s="338">
        <f>'Renewal Rates '!A142</f>
        <v/>
      </c>
      <c r="B146" s="1310" t="n"/>
      <c r="C146" s="1152" t="n"/>
      <c r="D146" s="1152" t="n"/>
      <c r="E146" s="1152" t="n"/>
      <c r="F146" s="1152" t="n"/>
      <c r="G146" s="365" t="n"/>
      <c r="H146" s="1152" t="n"/>
      <c r="I146" s="1152" t="n"/>
      <c r="J146" s="365" t="n"/>
      <c r="K146" s="1152" t="n"/>
      <c r="L146" s="1152" t="n"/>
      <c r="M146" s="365" t="n"/>
      <c r="N146" s="1152" t="n"/>
      <c r="O146" s="1152" t="n"/>
      <c r="P146" s="365" t="n"/>
      <c r="Q146" s="1152" t="n"/>
      <c r="R146" s="1152" t="n"/>
      <c r="S146" s="365" t="n"/>
      <c r="T146" s="1152" t="n"/>
      <c r="U146" s="1152" t="n"/>
      <c r="V146" s="365" t="n"/>
      <c r="W146" s="1152" t="n"/>
      <c r="X146" s="1152" t="n"/>
      <c r="Y146" s="365" t="n"/>
      <c r="Z146" s="1152" t="n"/>
      <c r="AA146" s="1152" t="n"/>
      <c r="AB146" s="365" t="n"/>
      <c r="AC146" s="1152" t="n"/>
      <c r="AD146" s="1152" t="n"/>
      <c r="AE146" s="365" t="n"/>
      <c r="AF146" s="571" t="n"/>
      <c r="AG146" s="571" t="n"/>
    </row>
    <row r="147" hidden="1" outlineLevel="1" ht="12" customFormat="1" customHeight="1" s="861">
      <c r="A147" s="306" t="inlineStr">
        <is>
          <t>Single</t>
        </is>
      </c>
      <c r="B147" s="1310">
        <f>'Renewal Rates '!B143</f>
        <v/>
      </c>
      <c r="C147" s="1152">
        <f>'Renewal Rates '!H143</f>
        <v/>
      </c>
      <c r="D147" s="1152">
        <f>C147*$B147</f>
        <v/>
      </c>
      <c r="E147" s="1152">
        <f>$C147</f>
        <v/>
      </c>
      <c r="F147" s="1152">
        <f>E147*$B147</f>
        <v/>
      </c>
      <c r="G147" s="1149">
        <f>E147/$C147-1</f>
        <v/>
      </c>
      <c r="H147" s="1152" t="n">
        <v>0</v>
      </c>
      <c r="I147" s="1152">
        <f>H147*$B147</f>
        <v/>
      </c>
      <c r="J147" s="1149">
        <f>H147/$C147-1</f>
        <v/>
      </c>
      <c r="K147" s="1152" t="n">
        <v>0</v>
      </c>
      <c r="L147" s="1152">
        <f>K147*$B147</f>
        <v/>
      </c>
      <c r="M147" s="1149">
        <f>K147/$C147-1</f>
        <v/>
      </c>
      <c r="N147" s="1152">
        <f>$C147</f>
        <v/>
      </c>
      <c r="O147" s="1152">
        <f>N147*$B147</f>
        <v/>
      </c>
      <c r="P147" s="1149">
        <f>N147/$C147-1</f>
        <v/>
      </c>
      <c r="Q147" s="1152">
        <f>$C147</f>
        <v/>
      </c>
      <c r="R147" s="1152">
        <f>Q147*$B147</f>
        <v/>
      </c>
      <c r="S147" s="1149">
        <f>Q147/$C147-1</f>
        <v/>
      </c>
      <c r="T147" s="1152">
        <f>$C147</f>
        <v/>
      </c>
      <c r="U147" s="1152">
        <f>T147*$B147</f>
        <v/>
      </c>
      <c r="V147" s="1149">
        <f>T147/$C147-1</f>
        <v/>
      </c>
      <c r="W147" s="1152">
        <f>$C147</f>
        <v/>
      </c>
      <c r="X147" s="1152">
        <f>W147*$B147</f>
        <v/>
      </c>
      <c r="Y147" s="1149">
        <f>W147/$C147-1</f>
        <v/>
      </c>
      <c r="Z147" s="1152">
        <f>$C147</f>
        <v/>
      </c>
      <c r="AA147" s="1152">
        <f>Z147*$B147</f>
        <v/>
      </c>
      <c r="AB147" s="1149">
        <f>Z147/$C147-1</f>
        <v/>
      </c>
      <c r="AC147" s="1152">
        <f>$C147</f>
        <v/>
      </c>
      <c r="AD147" s="1152">
        <f>AC147*$B147</f>
        <v/>
      </c>
      <c r="AE147" s="1149">
        <f>AC147/$C147-1</f>
        <v/>
      </c>
      <c r="AF147" s="571" t="n"/>
      <c r="AG147" s="571" t="n"/>
    </row>
    <row r="148" hidden="1" outlineLevel="1" ht="12" customFormat="1" customHeight="1" s="861">
      <c r="A148" s="306" t="inlineStr">
        <is>
          <t>Family</t>
        </is>
      </c>
      <c r="B148" s="1310">
        <f>'Renewal Rates '!B144</f>
        <v/>
      </c>
      <c r="C148" s="1152">
        <f>'Renewal Rates '!H144</f>
        <v/>
      </c>
      <c r="D148" s="1152">
        <f>C148*$B148</f>
        <v/>
      </c>
      <c r="E148" s="1152">
        <f>$C148</f>
        <v/>
      </c>
      <c r="F148" s="1152">
        <f>E148*$B148</f>
        <v/>
      </c>
      <c r="G148" s="1149">
        <f>E148/$C148-1</f>
        <v/>
      </c>
      <c r="H148" s="1152" t="n">
        <v>0</v>
      </c>
      <c r="I148" s="1152">
        <f>H148*$B148</f>
        <v/>
      </c>
      <c r="J148" s="1149">
        <f>H148/$C148-1</f>
        <v/>
      </c>
      <c r="K148" s="1152" t="n">
        <v>0</v>
      </c>
      <c r="L148" s="1152">
        <f>K148*$B148</f>
        <v/>
      </c>
      <c r="M148" s="1149">
        <f>K148/$C148-1</f>
        <v/>
      </c>
      <c r="N148" s="1152">
        <f>$C148</f>
        <v/>
      </c>
      <c r="O148" s="1152">
        <f>N148*$B148</f>
        <v/>
      </c>
      <c r="P148" s="1149">
        <f>N148/$C148-1</f>
        <v/>
      </c>
      <c r="Q148" s="1152">
        <f>$C148</f>
        <v/>
      </c>
      <c r="R148" s="1152">
        <f>Q148*$B148</f>
        <v/>
      </c>
      <c r="S148" s="1149">
        <f>Q148/$C148-1</f>
        <v/>
      </c>
      <c r="T148" s="1152">
        <f>$C148</f>
        <v/>
      </c>
      <c r="U148" s="1152">
        <f>T148*$B148</f>
        <v/>
      </c>
      <c r="V148" s="1149">
        <f>T148/$C148-1</f>
        <v/>
      </c>
      <c r="W148" s="1152">
        <f>$C148</f>
        <v/>
      </c>
      <c r="X148" s="1152">
        <f>W148*$B148</f>
        <v/>
      </c>
      <c r="Y148" s="1149">
        <f>W148/$C148-1</f>
        <v/>
      </c>
      <c r="Z148" s="1152">
        <f>$C148</f>
        <v/>
      </c>
      <c r="AA148" s="1152">
        <f>Z148*$B148</f>
        <v/>
      </c>
      <c r="AB148" s="1149">
        <f>Z148/$C148-1</f>
        <v/>
      </c>
      <c r="AC148" s="1152">
        <f>$C148</f>
        <v/>
      </c>
      <c r="AD148" s="1152">
        <f>AC148*$B148</f>
        <v/>
      </c>
      <c r="AE148" s="1149">
        <f>AC148/$C148-1</f>
        <v/>
      </c>
      <c r="AF148" s="571" t="n"/>
      <c r="AG148" s="571" t="n"/>
    </row>
    <row r="149" hidden="1" outlineLevel="1" ht="10.5" customFormat="1" customHeight="1" s="861">
      <c r="A149" s="338">
        <f>'Renewal Rates '!A145</f>
        <v/>
      </c>
      <c r="B149" s="1310" t="n"/>
      <c r="C149" s="1152" t="n"/>
      <c r="D149" s="1152" t="n"/>
      <c r="E149" s="1152" t="n"/>
      <c r="F149" s="1152" t="n"/>
      <c r="G149" s="365" t="n"/>
      <c r="H149" s="1152" t="n"/>
      <c r="I149" s="1152" t="n"/>
      <c r="J149" s="365" t="n"/>
      <c r="K149" s="1152" t="n"/>
      <c r="L149" s="1152" t="n"/>
      <c r="M149" s="365" t="n"/>
      <c r="N149" s="1152" t="n"/>
      <c r="O149" s="1152" t="n"/>
      <c r="P149" s="365" t="n"/>
      <c r="Q149" s="1152" t="n"/>
      <c r="R149" s="1152" t="n"/>
      <c r="S149" s="365" t="n"/>
      <c r="T149" s="1152" t="n"/>
      <c r="U149" s="1152" t="n"/>
      <c r="V149" s="365" t="n"/>
      <c r="W149" s="1152" t="n"/>
      <c r="X149" s="1152" t="n"/>
      <c r="Y149" s="365" t="n"/>
      <c r="Z149" s="1152" t="n"/>
      <c r="AA149" s="1152" t="n"/>
      <c r="AB149" s="365" t="n"/>
      <c r="AC149" s="1152" t="n"/>
      <c r="AD149" s="1152" t="n"/>
      <c r="AE149" s="365" t="n"/>
      <c r="AF149" s="571" t="n"/>
      <c r="AG149" s="571" t="n"/>
    </row>
    <row r="150" hidden="1" outlineLevel="1" ht="12" customFormat="1" customHeight="1" s="861">
      <c r="A150" s="306" t="inlineStr">
        <is>
          <t>Single</t>
        </is>
      </c>
      <c r="B150" s="1310">
        <f>'Renewal Rates '!B146</f>
        <v/>
      </c>
      <c r="C150" s="1152">
        <f>'Renewal Rates '!H146</f>
        <v/>
      </c>
      <c r="D150" s="1152">
        <f>C150*$B150</f>
        <v/>
      </c>
      <c r="E150" s="1152">
        <f>$C150</f>
        <v/>
      </c>
      <c r="F150" s="1152">
        <f>E150*$B150</f>
        <v/>
      </c>
      <c r="G150" s="1149">
        <f>E150/$C150-1</f>
        <v/>
      </c>
      <c r="H150" s="1152" t="n">
        <v>0</v>
      </c>
      <c r="I150" s="1152">
        <f>H150*$B150</f>
        <v/>
      </c>
      <c r="J150" s="1149">
        <f>H150/$C150-1</f>
        <v/>
      </c>
      <c r="K150" s="1152" t="n">
        <v>0</v>
      </c>
      <c r="L150" s="1152">
        <f>K150*$B150</f>
        <v/>
      </c>
      <c r="M150" s="1149">
        <f>K150/$C150-1</f>
        <v/>
      </c>
      <c r="N150" s="1152">
        <f>$C150</f>
        <v/>
      </c>
      <c r="O150" s="1152">
        <f>N150*$B150</f>
        <v/>
      </c>
      <c r="P150" s="1149">
        <f>N150/$C150-1</f>
        <v/>
      </c>
      <c r="Q150" s="1152">
        <f>$C150</f>
        <v/>
      </c>
      <c r="R150" s="1152">
        <f>Q150*$B150</f>
        <v/>
      </c>
      <c r="S150" s="1149">
        <f>Q150/$C150-1</f>
        <v/>
      </c>
      <c r="T150" s="1152">
        <f>$C150</f>
        <v/>
      </c>
      <c r="U150" s="1152">
        <f>T150*$B150</f>
        <v/>
      </c>
      <c r="V150" s="1149">
        <f>T150/$C150-1</f>
        <v/>
      </c>
      <c r="W150" s="1152">
        <f>$C150</f>
        <v/>
      </c>
      <c r="X150" s="1152">
        <f>W150*$B150</f>
        <v/>
      </c>
      <c r="Y150" s="1149">
        <f>W150/$C150-1</f>
        <v/>
      </c>
      <c r="Z150" s="1152">
        <f>$C150</f>
        <v/>
      </c>
      <c r="AA150" s="1152">
        <f>Z150*$B150</f>
        <v/>
      </c>
      <c r="AB150" s="1149">
        <f>Z150/$C150-1</f>
        <v/>
      </c>
      <c r="AC150" s="1152">
        <f>$C150</f>
        <v/>
      </c>
      <c r="AD150" s="1152">
        <f>AC150*$B150</f>
        <v/>
      </c>
      <c r="AE150" s="1149">
        <f>AC150/$C150-1</f>
        <v/>
      </c>
      <c r="AF150" s="571" t="n"/>
      <c r="AG150" s="571" t="n"/>
    </row>
    <row r="151" hidden="1" outlineLevel="1" ht="12" customFormat="1" customHeight="1" s="861">
      <c r="A151" s="306" t="inlineStr">
        <is>
          <t>Family</t>
        </is>
      </c>
      <c r="B151" s="1310">
        <f>'Renewal Rates '!B147</f>
        <v/>
      </c>
      <c r="C151" s="1152">
        <f>'Renewal Rates '!H147</f>
        <v/>
      </c>
      <c r="D151" s="1152">
        <f>C151*$B151</f>
        <v/>
      </c>
      <c r="E151" s="1152">
        <f>$C151</f>
        <v/>
      </c>
      <c r="F151" s="1152">
        <f>E151*$B151</f>
        <v/>
      </c>
      <c r="G151" s="1149">
        <f>E151/$C151-1</f>
        <v/>
      </c>
      <c r="H151" s="1152" t="n">
        <v>0</v>
      </c>
      <c r="I151" s="1152">
        <f>H151*$B151</f>
        <v/>
      </c>
      <c r="J151" s="1149">
        <f>H151/$C151-1</f>
        <v/>
      </c>
      <c r="K151" s="1152" t="n">
        <v>0</v>
      </c>
      <c r="L151" s="1152">
        <f>K151*$B151</f>
        <v/>
      </c>
      <c r="M151" s="1149">
        <f>K151/$C151-1</f>
        <v/>
      </c>
      <c r="N151" s="1152">
        <f>$C151</f>
        <v/>
      </c>
      <c r="O151" s="1152">
        <f>N151*$B151</f>
        <v/>
      </c>
      <c r="P151" s="1149">
        <f>N151/$C151-1</f>
        <v/>
      </c>
      <c r="Q151" s="1152">
        <f>$C151</f>
        <v/>
      </c>
      <c r="R151" s="1152">
        <f>Q151*$B151</f>
        <v/>
      </c>
      <c r="S151" s="1149">
        <f>Q151/$C151-1</f>
        <v/>
      </c>
      <c r="T151" s="1152">
        <f>$C151</f>
        <v/>
      </c>
      <c r="U151" s="1152">
        <f>T151*$B151</f>
        <v/>
      </c>
      <c r="V151" s="1149">
        <f>T151/$C151-1</f>
        <v/>
      </c>
      <c r="W151" s="1152">
        <f>$C151</f>
        <v/>
      </c>
      <c r="X151" s="1152">
        <f>W151*$B151</f>
        <v/>
      </c>
      <c r="Y151" s="1149">
        <f>W151/$C151-1</f>
        <v/>
      </c>
      <c r="Z151" s="1152">
        <f>$C151</f>
        <v/>
      </c>
      <c r="AA151" s="1152">
        <f>Z151*$B151</f>
        <v/>
      </c>
      <c r="AB151" s="1149">
        <f>Z151/$C151-1</f>
        <v/>
      </c>
      <c r="AC151" s="1152">
        <f>$C151</f>
        <v/>
      </c>
      <c r="AD151" s="1152">
        <f>AC151*$B151</f>
        <v/>
      </c>
      <c r="AE151" s="1149">
        <f>AC151/$C151-1</f>
        <v/>
      </c>
      <c r="AF151" s="571" t="n"/>
      <c r="AG151" s="571" t="n"/>
    </row>
    <row r="152" collapsed="1" ht="10.5" customFormat="1" customHeight="1" s="861">
      <c r="A152" s="338">
        <f>'Renewal Rates '!A148</f>
        <v/>
      </c>
      <c r="B152" s="1310" t="n"/>
      <c r="C152" s="1152" t="n"/>
      <c r="D152" s="1152" t="n"/>
      <c r="E152" s="1152" t="n"/>
      <c r="F152" s="1152" t="n"/>
      <c r="G152" s="365" t="n"/>
      <c r="H152" s="1152" t="n"/>
      <c r="I152" s="1152" t="n"/>
      <c r="J152" s="365" t="n"/>
      <c r="K152" s="1152" t="n"/>
      <c r="L152" s="1152" t="n"/>
      <c r="M152" s="365" t="n"/>
      <c r="N152" s="1152" t="n"/>
      <c r="O152" s="1152" t="n"/>
      <c r="P152" s="365" t="n"/>
      <c r="Q152" s="1152" t="n"/>
      <c r="R152" s="1152" t="n"/>
      <c r="S152" s="365" t="n"/>
      <c r="T152" s="1152" t="n"/>
      <c r="U152" s="1152" t="n"/>
      <c r="V152" s="365" t="n"/>
      <c r="W152" s="1152" t="n"/>
      <c r="X152" s="1152" t="n"/>
      <c r="Y152" s="365" t="n"/>
      <c r="Z152" s="1152" t="n"/>
      <c r="AA152" s="1152" t="n"/>
      <c r="AB152" s="365" t="n"/>
      <c r="AC152" s="1152" t="n"/>
      <c r="AD152" s="1152" t="n"/>
      <c r="AE152" s="365" t="n"/>
      <c r="AF152" s="571" t="n"/>
      <c r="AG152" s="571" t="n"/>
    </row>
    <row r="153" ht="12" customFormat="1" customHeight="1" s="861">
      <c r="A153" s="306" t="inlineStr">
        <is>
          <t>Single</t>
        </is>
      </c>
      <c r="B153" s="1310">
        <f>'Renewal Rates '!B149</f>
        <v/>
      </c>
      <c r="C153" s="1152">
        <f>'Renewal Rates '!H149</f>
        <v/>
      </c>
      <c r="D153" s="1152">
        <f>C153*$B153</f>
        <v/>
      </c>
      <c r="E153" s="1152">
        <f>$C153</f>
        <v/>
      </c>
      <c r="F153" s="1152">
        <f>E153*$B153</f>
        <v/>
      </c>
      <c r="G153" s="1149">
        <f>E153/$C153-1</f>
        <v/>
      </c>
      <c r="H153" s="1152" t="n">
        <v>0</v>
      </c>
      <c r="I153" s="1152">
        <f>H153*$B153</f>
        <v/>
      </c>
      <c r="J153" s="1149">
        <f>H153/$C153-1</f>
        <v/>
      </c>
      <c r="K153" s="1152" t="n">
        <v>0</v>
      </c>
      <c r="L153" s="1152">
        <f>K153*$B153</f>
        <v/>
      </c>
      <c r="M153" s="1149">
        <f>K153/$C153-1</f>
        <v/>
      </c>
      <c r="N153" s="1152">
        <f>$C153</f>
        <v/>
      </c>
      <c r="O153" s="1152">
        <f>N153*$B153</f>
        <v/>
      </c>
      <c r="P153" s="1149">
        <f>N153/$C153-1</f>
        <v/>
      </c>
      <c r="Q153" s="1152">
        <f>$C153</f>
        <v/>
      </c>
      <c r="R153" s="1152">
        <f>Q153*$B153</f>
        <v/>
      </c>
      <c r="S153" s="1149">
        <f>Q153/$C153-1</f>
        <v/>
      </c>
      <c r="T153" s="1152">
        <f>$C153</f>
        <v/>
      </c>
      <c r="U153" s="1152">
        <f>T153*$B153</f>
        <v/>
      </c>
      <c r="V153" s="1149">
        <f>T153/$C153-1</f>
        <v/>
      </c>
      <c r="W153" s="1152">
        <f>$C153</f>
        <v/>
      </c>
      <c r="X153" s="1152">
        <f>W153*$B153</f>
        <v/>
      </c>
      <c r="Y153" s="1149">
        <f>W153/$C153-1</f>
        <v/>
      </c>
      <c r="Z153" s="1152">
        <f>$C153</f>
        <v/>
      </c>
      <c r="AA153" s="1152">
        <f>Z153*$B153</f>
        <v/>
      </c>
      <c r="AB153" s="1149">
        <f>Z153/$C153-1</f>
        <v/>
      </c>
      <c r="AC153" s="1152">
        <f>$C153</f>
        <v/>
      </c>
      <c r="AD153" s="1152">
        <f>AC153*$B153</f>
        <v/>
      </c>
      <c r="AE153" s="1149">
        <f>AC153/$C153-1</f>
        <v/>
      </c>
      <c r="AF153" s="571" t="n"/>
      <c r="AG153" s="571" t="n"/>
    </row>
    <row r="154" ht="12" customFormat="1" customHeight="1" s="861">
      <c r="A154" s="306" t="inlineStr">
        <is>
          <t>Family</t>
        </is>
      </c>
      <c r="B154" s="1310">
        <f>'Renewal Rates '!B150</f>
        <v/>
      </c>
      <c r="C154" s="1152">
        <f>'Renewal Rates '!H150</f>
        <v/>
      </c>
      <c r="D154" s="1152">
        <f>C154*$B154</f>
        <v/>
      </c>
      <c r="E154" s="1152">
        <f>$C154</f>
        <v/>
      </c>
      <c r="F154" s="1152">
        <f>E154*$B154</f>
        <v/>
      </c>
      <c r="G154" s="1149">
        <f>E154/$C154-1</f>
        <v/>
      </c>
      <c r="H154" s="1152" t="n">
        <v>0</v>
      </c>
      <c r="I154" s="1152">
        <f>H154*$B154</f>
        <v/>
      </c>
      <c r="J154" s="1149">
        <f>H154/$C154-1</f>
        <v/>
      </c>
      <c r="K154" s="1152" t="n">
        <v>0</v>
      </c>
      <c r="L154" s="1152">
        <f>K154*$B154</f>
        <v/>
      </c>
      <c r="M154" s="1149">
        <f>K154/$C154-1</f>
        <v/>
      </c>
      <c r="N154" s="1152">
        <f>$C154</f>
        <v/>
      </c>
      <c r="O154" s="1152">
        <f>N154*$B154</f>
        <v/>
      </c>
      <c r="P154" s="1149">
        <f>N154/$C154-1</f>
        <v/>
      </c>
      <c r="Q154" s="1152">
        <f>$C154</f>
        <v/>
      </c>
      <c r="R154" s="1152">
        <f>Q154*$B154</f>
        <v/>
      </c>
      <c r="S154" s="1149">
        <f>Q154/$C154-1</f>
        <v/>
      </c>
      <c r="T154" s="1152">
        <f>$C154</f>
        <v/>
      </c>
      <c r="U154" s="1152">
        <f>T154*$B154</f>
        <v/>
      </c>
      <c r="V154" s="1149">
        <f>T154/$C154-1</f>
        <v/>
      </c>
      <c r="W154" s="1152">
        <f>$C154</f>
        <v/>
      </c>
      <c r="X154" s="1152">
        <f>W154*$B154</f>
        <v/>
      </c>
      <c r="Y154" s="1149">
        <f>W154/$C154-1</f>
        <v/>
      </c>
      <c r="Z154" s="1152">
        <f>$C154</f>
        <v/>
      </c>
      <c r="AA154" s="1152">
        <f>Z154*$B154</f>
        <v/>
      </c>
      <c r="AB154" s="1149">
        <f>Z154/$C154-1</f>
        <v/>
      </c>
      <c r="AC154" s="1152">
        <f>$C154</f>
        <v/>
      </c>
      <c r="AD154" s="1152">
        <f>AC154*$B154</f>
        <v/>
      </c>
      <c r="AE154" s="1149">
        <f>AC154/$C154-1</f>
        <v/>
      </c>
      <c r="AF154" s="571" t="n"/>
      <c r="AG154" s="571" t="n"/>
    </row>
    <row r="155" ht="12" customFormat="1" customHeight="1" s="861">
      <c r="A155" s="306" t="inlineStr">
        <is>
          <t>Total GMA</t>
        </is>
      </c>
      <c r="B155" s="355" t="n"/>
      <c r="C155" s="1302" t="n"/>
      <c r="D155" s="1302">
        <f>SUM(D141:D154)</f>
        <v/>
      </c>
      <c r="E155" s="1302" t="n"/>
      <c r="F155" s="1302">
        <f>SUM(F141:F154)</f>
        <v/>
      </c>
      <c r="G155" s="306" t="n"/>
      <c r="H155" s="1302" t="n"/>
      <c r="I155" s="1302">
        <f>SUM(I141:I154)</f>
        <v/>
      </c>
      <c r="J155" s="306" t="n"/>
      <c r="K155" s="1302" t="n"/>
      <c r="L155" s="1302">
        <f>SUM(L141:L154)</f>
        <v/>
      </c>
      <c r="M155" s="306" t="n"/>
      <c r="N155" s="1302" t="n"/>
      <c r="O155" s="1302">
        <f>SUM(O141:O154)</f>
        <v/>
      </c>
      <c r="P155" s="306" t="n"/>
      <c r="Q155" s="1302" t="n"/>
      <c r="R155" s="1302">
        <f>SUM(R141:R154)</f>
        <v/>
      </c>
      <c r="S155" s="306" t="n"/>
      <c r="T155" s="1302" t="n"/>
      <c r="U155" s="1302">
        <f>SUM(U141:U154)</f>
        <v/>
      </c>
      <c r="V155" s="306" t="n"/>
      <c r="W155" s="1302" t="n"/>
      <c r="X155" s="1302">
        <f>SUM(X141:X154)</f>
        <v/>
      </c>
      <c r="Y155" s="306" t="n"/>
      <c r="Z155" s="1302" t="n"/>
      <c r="AA155" s="1302">
        <f>SUM(AA141:AA154)</f>
        <v/>
      </c>
      <c r="AB155" s="306" t="n"/>
      <c r="AC155" s="1302" t="n"/>
      <c r="AD155" s="1302">
        <f>SUM(AD141:AD154)</f>
        <v/>
      </c>
      <c r="AE155" s="306" t="n"/>
      <c r="AF155" s="571" t="n"/>
      <c r="AG155" s="571" t="n"/>
    </row>
    <row r="156" ht="4.5" customFormat="1" customHeight="1" s="861">
      <c r="A156" s="467" t="n"/>
      <c r="B156" s="468" t="n"/>
      <c r="C156" s="468" t="n"/>
      <c r="D156" s="468" t="n"/>
      <c r="E156" s="468" t="n"/>
      <c r="F156" s="468" t="n"/>
      <c r="G156" s="468" t="n"/>
      <c r="H156" s="468" t="n"/>
      <c r="I156" s="468" t="n"/>
      <c r="J156" s="468" t="n"/>
      <c r="K156" s="468" t="n"/>
      <c r="L156" s="468" t="n"/>
      <c r="M156" s="468" t="n"/>
      <c r="N156" s="468" t="n"/>
      <c r="O156" s="468" t="n"/>
      <c r="P156" s="468" t="n"/>
      <c r="Q156" s="468" t="n"/>
      <c r="R156" s="468" t="n"/>
      <c r="S156" s="468" t="n"/>
      <c r="T156" s="468" t="n"/>
      <c r="U156" s="468" t="n"/>
      <c r="V156" s="468" t="n"/>
      <c r="W156" s="468" t="n"/>
      <c r="X156" s="468" t="n"/>
      <c r="Y156" s="468" t="n"/>
      <c r="Z156" s="468" t="n"/>
      <c r="AA156" s="468" t="n"/>
      <c r="AB156" s="468" t="n"/>
      <c r="AC156" s="468" t="n"/>
      <c r="AD156" s="468" t="n"/>
      <c r="AE156" s="469" t="n"/>
      <c r="AF156" s="571" t="n"/>
      <c r="AG156" s="571" t="n"/>
    </row>
    <row r="157" ht="12" customFormat="1" customHeight="1" s="861">
      <c r="A157" s="306" t="inlineStr">
        <is>
          <t>EAP</t>
        </is>
      </c>
      <c r="B157" s="269" t="n"/>
      <c r="C157" s="1152" t="n"/>
      <c r="D157" s="1152" t="n"/>
      <c r="E157" s="1152" t="n"/>
      <c r="F157" s="1152" t="n"/>
      <c r="G157" s="1149" t="n"/>
      <c r="H157" s="1152" t="n"/>
      <c r="I157" s="1152" t="n"/>
      <c r="J157" s="1149" t="n"/>
      <c r="K157" s="1152" t="n"/>
      <c r="L157" s="1152" t="n"/>
      <c r="M157" s="1149" t="n"/>
      <c r="N157" s="1152" t="n"/>
      <c r="O157" s="1152" t="n"/>
      <c r="P157" s="1149" t="n"/>
      <c r="Q157" s="1152" t="n"/>
      <c r="R157" s="1152" t="n"/>
      <c r="S157" s="1149" t="n"/>
      <c r="T157" s="1152" t="n"/>
      <c r="U157" s="1152" t="n"/>
      <c r="V157" s="1149" t="n"/>
      <c r="W157" s="1152" t="n"/>
      <c r="X157" s="1152" t="n"/>
      <c r="Y157" s="1149" t="n"/>
      <c r="Z157" s="1152" t="n"/>
      <c r="AA157" s="1152" t="n"/>
      <c r="AB157" s="1149" t="n"/>
      <c r="AC157" s="1152" t="n"/>
      <c r="AD157" s="1152" t="n"/>
      <c r="AE157" s="1149" t="n"/>
      <c r="AF157" s="571" t="n"/>
      <c r="AG157" s="571" t="n"/>
    </row>
    <row r="158" hidden="1" outlineLevel="1" ht="12" customFormat="1" customHeight="1" s="861">
      <c r="A158" s="338">
        <f>'Renewal Rates '!A153</f>
        <v/>
      </c>
      <c r="B158" s="1310">
        <f>'Renewal Rates '!B153</f>
        <v/>
      </c>
      <c r="C158" s="269">
        <f>'Renewal Rates '!H153</f>
        <v/>
      </c>
      <c r="D158" s="1152">
        <f>C158*$B158</f>
        <v/>
      </c>
      <c r="E158" s="1152" t="n">
        <v>0</v>
      </c>
      <c r="F158" s="1152">
        <f>E158*$B158</f>
        <v/>
      </c>
      <c r="G158" s="1149">
        <f>E158/$C158-1</f>
        <v/>
      </c>
      <c r="H158" s="1152" t="n">
        <v>0</v>
      </c>
      <c r="I158" s="1152">
        <f>H158*$B158</f>
        <v/>
      </c>
      <c r="J158" s="1149">
        <f>H158/$C158-1</f>
        <v/>
      </c>
      <c r="K158" s="1152" t="n">
        <v>0</v>
      </c>
      <c r="L158" s="1152">
        <f>K158*$B158</f>
        <v/>
      </c>
      <c r="M158" s="1149">
        <f>K158/$C158-1</f>
        <v/>
      </c>
      <c r="N158" s="1152">
        <f>$C158</f>
        <v/>
      </c>
      <c r="O158" s="1152">
        <f>N158*$B158</f>
        <v/>
      </c>
      <c r="P158" s="1149">
        <f>N158/$C158-1</f>
        <v/>
      </c>
      <c r="Q158" s="1152">
        <f>$C158</f>
        <v/>
      </c>
      <c r="R158" s="1152">
        <f>Q158*$B158</f>
        <v/>
      </c>
      <c r="S158" s="1149">
        <f>Q158/$C158-1</f>
        <v/>
      </c>
      <c r="T158" s="1152">
        <f>$C158</f>
        <v/>
      </c>
      <c r="U158" s="1152">
        <f>T158*$B158</f>
        <v/>
      </c>
      <c r="V158" s="1149">
        <f>T158/$C158-1</f>
        <v/>
      </c>
      <c r="W158" s="1152">
        <f>$C158</f>
        <v/>
      </c>
      <c r="X158" s="1152">
        <f>W158*$B158</f>
        <v/>
      </c>
      <c r="Y158" s="1149">
        <f>W158/$C158-1</f>
        <v/>
      </c>
      <c r="Z158" s="1152">
        <f>$C158</f>
        <v/>
      </c>
      <c r="AA158" s="1152">
        <f>Z158*$B158</f>
        <v/>
      </c>
      <c r="AB158" s="1149">
        <f>Z158/$C158-1</f>
        <v/>
      </c>
      <c r="AC158" s="1152">
        <f>$C158</f>
        <v/>
      </c>
      <c r="AD158" s="1152">
        <f>AC158*$B158</f>
        <v/>
      </c>
      <c r="AE158" s="1149">
        <f>AC158/$C158-1</f>
        <v/>
      </c>
      <c r="AF158" s="571" t="n"/>
      <c r="AG158" s="571" t="n"/>
    </row>
    <row r="159" hidden="1" outlineLevel="1" ht="12" customFormat="1" customHeight="1" s="861">
      <c r="A159" s="338">
        <f>'Renewal Rates '!A154</f>
        <v/>
      </c>
      <c r="B159" s="1310">
        <f>'Renewal Rates '!B154</f>
        <v/>
      </c>
      <c r="C159" s="269">
        <f>'Renewal Rates '!H154</f>
        <v/>
      </c>
      <c r="D159" s="1152">
        <f>C159*$B159</f>
        <v/>
      </c>
      <c r="E159" s="1152" t="n">
        <v>0</v>
      </c>
      <c r="F159" s="1152">
        <f>E159*$B159</f>
        <v/>
      </c>
      <c r="G159" s="1149">
        <f>E159/$C159-1</f>
        <v/>
      </c>
      <c r="H159" s="1152" t="n">
        <v>0</v>
      </c>
      <c r="I159" s="1152">
        <f>H159*$B159</f>
        <v/>
      </c>
      <c r="J159" s="1149">
        <f>H159/$C159-1</f>
        <v/>
      </c>
      <c r="K159" s="1152" t="n">
        <v>0</v>
      </c>
      <c r="L159" s="1152">
        <f>K159*$B159</f>
        <v/>
      </c>
      <c r="M159" s="1149">
        <f>K159/$C159-1</f>
        <v/>
      </c>
      <c r="N159" s="1152">
        <f>$C159</f>
        <v/>
      </c>
      <c r="O159" s="1152">
        <f>N159*$B159</f>
        <v/>
      </c>
      <c r="P159" s="1149">
        <f>N159/$C159-1</f>
        <v/>
      </c>
      <c r="Q159" s="1152">
        <f>$C159</f>
        <v/>
      </c>
      <c r="R159" s="1152">
        <f>Q159*$B159</f>
        <v/>
      </c>
      <c r="S159" s="1149">
        <f>Q159/$C159-1</f>
        <v/>
      </c>
      <c r="T159" s="1152">
        <f>$C159</f>
        <v/>
      </c>
      <c r="U159" s="1152">
        <f>T159*$B159</f>
        <v/>
      </c>
      <c r="V159" s="1149">
        <f>T159/$C159-1</f>
        <v/>
      </c>
      <c r="W159" s="1152">
        <f>$C159</f>
        <v/>
      </c>
      <c r="X159" s="1152">
        <f>W159*$B159</f>
        <v/>
      </c>
      <c r="Y159" s="1149">
        <f>W159/$C159-1</f>
        <v/>
      </c>
      <c r="Z159" s="1152">
        <f>$C159</f>
        <v/>
      </c>
      <c r="AA159" s="1152">
        <f>Z159*$B159</f>
        <v/>
      </c>
      <c r="AB159" s="1149">
        <f>Z159/$C159-1</f>
        <v/>
      </c>
      <c r="AC159" s="1152">
        <f>$C159</f>
        <v/>
      </c>
      <c r="AD159" s="1152">
        <f>AC159*$B159</f>
        <v/>
      </c>
      <c r="AE159" s="1149">
        <f>AC159/$C159-1</f>
        <v/>
      </c>
      <c r="AF159" s="571" t="n"/>
      <c r="AG159" s="571" t="n"/>
    </row>
    <row r="160" hidden="1" outlineLevel="1" ht="12" customFormat="1" customHeight="1" s="861">
      <c r="A160" s="338">
        <f>'Renewal Rates '!A155</f>
        <v/>
      </c>
      <c r="B160" s="1310">
        <f>'Renewal Rates '!B155</f>
        <v/>
      </c>
      <c r="C160" s="269">
        <f>'Renewal Rates '!H155</f>
        <v/>
      </c>
      <c r="D160" s="1152">
        <f>C160*$B160</f>
        <v/>
      </c>
      <c r="E160" s="1152" t="n">
        <v>0</v>
      </c>
      <c r="F160" s="1152">
        <f>E160*$B160</f>
        <v/>
      </c>
      <c r="G160" s="1149">
        <f>E160/$C160-1</f>
        <v/>
      </c>
      <c r="H160" s="1152" t="n">
        <v>0</v>
      </c>
      <c r="I160" s="1152">
        <f>H160*$B160</f>
        <v/>
      </c>
      <c r="J160" s="1149">
        <f>H160/$C160-1</f>
        <v/>
      </c>
      <c r="K160" s="1152" t="n">
        <v>0</v>
      </c>
      <c r="L160" s="1152">
        <f>K160*$B160</f>
        <v/>
      </c>
      <c r="M160" s="1149">
        <f>K160/$C160-1</f>
        <v/>
      </c>
      <c r="N160" s="1152">
        <f>$C160</f>
        <v/>
      </c>
      <c r="O160" s="1152">
        <f>N160*$B160</f>
        <v/>
      </c>
      <c r="P160" s="1149">
        <f>N160/$C160-1</f>
        <v/>
      </c>
      <c r="Q160" s="1152">
        <f>$C160</f>
        <v/>
      </c>
      <c r="R160" s="1152">
        <f>Q160*$B160</f>
        <v/>
      </c>
      <c r="S160" s="1149">
        <f>Q160/$C160-1</f>
        <v/>
      </c>
      <c r="T160" s="1152">
        <f>$C160</f>
        <v/>
      </c>
      <c r="U160" s="1152">
        <f>T160*$B160</f>
        <v/>
      </c>
      <c r="V160" s="1149">
        <f>T160/$C160-1</f>
        <v/>
      </c>
      <c r="W160" s="1152">
        <f>$C160</f>
        <v/>
      </c>
      <c r="X160" s="1152">
        <f>W160*$B160</f>
        <v/>
      </c>
      <c r="Y160" s="1149">
        <f>W160/$C160-1</f>
        <v/>
      </c>
      <c r="Z160" s="1152">
        <f>$C160</f>
        <v/>
      </c>
      <c r="AA160" s="1152">
        <f>Z160*$B160</f>
        <v/>
      </c>
      <c r="AB160" s="1149">
        <f>Z160/$C160-1</f>
        <v/>
      </c>
      <c r="AC160" s="1152">
        <f>$C160</f>
        <v/>
      </c>
      <c r="AD160" s="1152">
        <f>AC160*$B160</f>
        <v/>
      </c>
      <c r="AE160" s="1149">
        <f>AC160/$C160-1</f>
        <v/>
      </c>
      <c r="AF160" s="571" t="n"/>
      <c r="AG160" s="571" t="n"/>
    </row>
    <row r="161" hidden="1" outlineLevel="1" ht="12" customFormat="1" customHeight="1" s="861">
      <c r="A161" s="338">
        <f>'Renewal Rates '!A156</f>
        <v/>
      </c>
      <c r="B161" s="1310">
        <f>'Renewal Rates '!B156</f>
        <v/>
      </c>
      <c r="C161" s="269">
        <f>'Renewal Rates '!H156</f>
        <v/>
      </c>
      <c r="D161" s="1152">
        <f>C161*$B161</f>
        <v/>
      </c>
      <c r="E161" s="1152">
        <f>$C161</f>
        <v/>
      </c>
      <c r="F161" s="1152">
        <f>E161*$B161</f>
        <v/>
      </c>
      <c r="G161" s="1149">
        <f>E161/$C161-1</f>
        <v/>
      </c>
      <c r="H161" s="1152" t="n">
        <v>0</v>
      </c>
      <c r="I161" s="1152">
        <f>H161*$B161</f>
        <v/>
      </c>
      <c r="J161" s="1149">
        <f>H161/$C161-1</f>
        <v/>
      </c>
      <c r="K161" s="1152" t="n">
        <v>0</v>
      </c>
      <c r="L161" s="1152">
        <f>K161*$B161</f>
        <v/>
      </c>
      <c r="M161" s="1149">
        <f>K161/$C161-1</f>
        <v/>
      </c>
      <c r="N161" s="1152">
        <f>$C161</f>
        <v/>
      </c>
      <c r="O161" s="1152">
        <f>N161*$B161</f>
        <v/>
      </c>
      <c r="P161" s="1149">
        <f>N161/$C161-1</f>
        <v/>
      </c>
      <c r="Q161" s="1152">
        <f>$C161</f>
        <v/>
      </c>
      <c r="R161" s="1152">
        <f>Q161*$B161</f>
        <v/>
      </c>
      <c r="S161" s="1149">
        <f>Q161/$C161-1</f>
        <v/>
      </c>
      <c r="T161" s="1152">
        <f>$C161</f>
        <v/>
      </c>
      <c r="U161" s="1152">
        <f>T161*$B161</f>
        <v/>
      </c>
      <c r="V161" s="1149">
        <f>T161/$C161-1</f>
        <v/>
      </c>
      <c r="W161" s="1152">
        <f>$C161</f>
        <v/>
      </c>
      <c r="X161" s="1152">
        <f>W161*$B161</f>
        <v/>
      </c>
      <c r="Y161" s="1149">
        <f>W161/$C161-1</f>
        <v/>
      </c>
      <c r="Z161" s="1152">
        <f>$C161</f>
        <v/>
      </c>
      <c r="AA161" s="1152">
        <f>Z161*$B161</f>
        <v/>
      </c>
      <c r="AB161" s="1149">
        <f>Z161/$C161-1</f>
        <v/>
      </c>
      <c r="AC161" s="1152">
        <f>$C161</f>
        <v/>
      </c>
      <c r="AD161" s="1152">
        <f>AC161*$B161</f>
        <v/>
      </c>
      <c r="AE161" s="1149">
        <f>AC161/$C161-1</f>
        <v/>
      </c>
      <c r="AF161" s="571" t="n"/>
      <c r="AG161" s="571" t="n"/>
    </row>
    <row r="162" collapsed="1" ht="12" customFormat="1" customHeight="1" s="861">
      <c r="A162" s="338">
        <f>'Renewal Rates '!A157</f>
        <v/>
      </c>
      <c r="B162" s="1310">
        <f>'Renewal Rates '!B157</f>
        <v/>
      </c>
      <c r="C162" s="269">
        <f>'Renewal Rates '!H157</f>
        <v/>
      </c>
      <c r="D162" s="1152">
        <f>C162*$B162</f>
        <v/>
      </c>
      <c r="E162" s="1152" t="n">
        <v>0</v>
      </c>
      <c r="F162" s="1152">
        <f>E162*$B162</f>
        <v/>
      </c>
      <c r="G162" s="1149">
        <f>E162/$C162-1</f>
        <v/>
      </c>
      <c r="H162" s="1152" t="n">
        <v>0</v>
      </c>
      <c r="I162" s="1152">
        <f>H162*$B162</f>
        <v/>
      </c>
      <c r="J162" s="1149">
        <f>H162/$C162-1</f>
        <v/>
      </c>
      <c r="K162" s="1152" t="n">
        <v>0</v>
      </c>
      <c r="L162" s="1152">
        <f>K162*$B162</f>
        <v/>
      </c>
      <c r="M162" s="1149">
        <f>K162/$C162-1</f>
        <v/>
      </c>
      <c r="N162" s="1152">
        <f>$C162</f>
        <v/>
      </c>
      <c r="O162" s="1152">
        <f>N162*$B162</f>
        <v/>
      </c>
      <c r="P162" s="1149">
        <f>N162/$C162-1</f>
        <v/>
      </c>
      <c r="Q162" s="1152">
        <f>$C162</f>
        <v/>
      </c>
      <c r="R162" s="1152">
        <f>Q162*$B162</f>
        <v/>
      </c>
      <c r="S162" s="1149">
        <f>Q162/$C162-1</f>
        <v/>
      </c>
      <c r="T162" s="1152">
        <f>$C162</f>
        <v/>
      </c>
      <c r="U162" s="1152">
        <f>T162*$B162</f>
        <v/>
      </c>
      <c r="V162" s="1149">
        <f>T162/$C162-1</f>
        <v/>
      </c>
      <c r="W162" s="1152">
        <f>$C162</f>
        <v/>
      </c>
      <c r="X162" s="1152">
        <f>W162*$B162</f>
        <v/>
      </c>
      <c r="Y162" s="1149">
        <f>W162/$C162-1</f>
        <v/>
      </c>
      <c r="Z162" s="1152">
        <f>$C162</f>
        <v/>
      </c>
      <c r="AA162" s="1152">
        <f>Z162*$B162</f>
        <v/>
      </c>
      <c r="AB162" s="1149">
        <f>Z162/$C162-1</f>
        <v/>
      </c>
      <c r="AC162" s="1152">
        <f>$C162</f>
        <v/>
      </c>
      <c r="AD162" s="1152">
        <f>AC162*$B162</f>
        <v/>
      </c>
      <c r="AE162" s="1149">
        <f>AC162/$C162-1</f>
        <v/>
      </c>
      <c r="AF162" s="571" t="n"/>
      <c r="AG162" s="571" t="n"/>
    </row>
    <row r="163" ht="12" customFormat="1" customHeight="1" s="861">
      <c r="A163" s="306" t="inlineStr">
        <is>
          <t>Total EAP</t>
        </is>
      </c>
      <c r="B163" s="355" t="n"/>
      <c r="C163" s="1302" t="n"/>
      <c r="D163" s="1302">
        <f>SUM(D158:D162)</f>
        <v/>
      </c>
      <c r="E163" s="1302" t="n"/>
      <c r="F163" s="1302">
        <f>SUM(F158:F162)</f>
        <v/>
      </c>
      <c r="G163" s="306">
        <f>F163/$D163-1</f>
        <v/>
      </c>
      <c r="H163" s="1302" t="n"/>
      <c r="I163" s="1302">
        <f>SUM(I158:I162)</f>
        <v/>
      </c>
      <c r="J163" s="306">
        <f>I163/$D163-1</f>
        <v/>
      </c>
      <c r="K163" s="1302" t="n"/>
      <c r="L163" s="1302">
        <f>SUM(L158:L162)</f>
        <v/>
      </c>
      <c r="M163" s="306">
        <f>L163/$D163-1</f>
        <v/>
      </c>
      <c r="N163" s="1302" t="n"/>
      <c r="O163" s="1302">
        <f>SUM(O158:O162)</f>
        <v/>
      </c>
      <c r="P163" s="306">
        <f>O163/$D163-1</f>
        <v/>
      </c>
      <c r="Q163" s="1302" t="n"/>
      <c r="R163" s="1302">
        <f>SUM(R158:R162)</f>
        <v/>
      </c>
      <c r="S163" s="306">
        <f>R163/$D163-1</f>
        <v/>
      </c>
      <c r="T163" s="1302" t="n"/>
      <c r="U163" s="1302">
        <f>SUM(U158:U162)</f>
        <v/>
      </c>
      <c r="V163" s="306">
        <f>U163/$D163-1</f>
        <v/>
      </c>
      <c r="W163" s="1302" t="n"/>
      <c r="X163" s="1302">
        <f>SUM(X158:X162)</f>
        <v/>
      </c>
      <c r="Y163" s="306">
        <f>X163/$D163-1</f>
        <v/>
      </c>
      <c r="Z163" s="1302" t="n"/>
      <c r="AA163" s="1302">
        <f>SUM(AA158:AA162)</f>
        <v/>
      </c>
      <c r="AB163" s="306">
        <f>AA163/$D163-1</f>
        <v/>
      </c>
      <c r="AC163" s="1302" t="n"/>
      <c r="AD163" s="1302">
        <f>SUM(AD158:AD162)</f>
        <v/>
      </c>
      <c r="AE163" s="306">
        <f>AD163/$D163-1</f>
        <v/>
      </c>
      <c r="AF163" s="571" t="n"/>
      <c r="AG163" s="571" t="n"/>
    </row>
    <row r="164" ht="4.5" customFormat="1" customHeight="1" s="861">
      <c r="A164" s="467" t="n"/>
      <c r="B164" s="468" t="n"/>
      <c r="C164" s="468" t="n"/>
      <c r="D164" s="468" t="n"/>
      <c r="E164" s="468" t="n"/>
      <c r="F164" s="468" t="n"/>
      <c r="G164" s="468" t="n"/>
      <c r="H164" s="468" t="n"/>
      <c r="I164" s="468" t="n"/>
      <c r="J164" s="468" t="n"/>
      <c r="K164" s="468" t="n"/>
      <c r="L164" s="468" t="n"/>
      <c r="M164" s="468" t="n"/>
      <c r="N164" s="468" t="n"/>
      <c r="O164" s="468" t="n"/>
      <c r="P164" s="468" t="n"/>
      <c r="Q164" s="468" t="n"/>
      <c r="R164" s="468" t="n"/>
      <c r="S164" s="468" t="n"/>
      <c r="T164" s="468" t="n"/>
      <c r="U164" s="468" t="n"/>
      <c r="V164" s="468" t="n"/>
      <c r="W164" s="468" t="n"/>
      <c r="X164" s="468" t="n"/>
      <c r="Y164" s="468" t="n"/>
      <c r="Z164" s="468" t="n"/>
      <c r="AA164" s="468" t="n"/>
      <c r="AB164" s="468" t="n"/>
      <c r="AC164" s="468" t="n"/>
      <c r="AD164" s="468" t="n"/>
      <c r="AE164" s="469" t="n"/>
      <c r="AF164" s="571" t="n"/>
      <c r="AG164" s="571" t="n"/>
    </row>
    <row r="165" ht="12" customFormat="1" customHeight="1" s="861">
      <c r="A165" s="306" t="inlineStr">
        <is>
          <t>SP Product</t>
        </is>
      </c>
      <c r="B165" s="269" t="n"/>
      <c r="C165" s="1152" t="n"/>
      <c r="D165" s="1152" t="n"/>
      <c r="E165" s="1152" t="n"/>
      <c r="F165" s="1152" t="n"/>
      <c r="G165" s="1149" t="n"/>
      <c r="H165" s="1152" t="n"/>
      <c r="I165" s="1152" t="n"/>
      <c r="J165" s="1149" t="n"/>
      <c r="K165" s="1152" t="n"/>
      <c r="L165" s="1152" t="n"/>
      <c r="M165" s="1149" t="n"/>
      <c r="N165" s="1152" t="n"/>
      <c r="O165" s="1152" t="n"/>
      <c r="P165" s="1149" t="n"/>
      <c r="Q165" s="1152" t="n"/>
      <c r="R165" s="1152" t="n"/>
      <c r="S165" s="1149" t="n"/>
      <c r="T165" s="1152" t="n"/>
      <c r="U165" s="1152" t="n"/>
      <c r="V165" s="1149" t="n"/>
      <c r="W165" s="1152" t="n"/>
      <c r="X165" s="1152" t="n"/>
      <c r="Y165" s="1149" t="n"/>
      <c r="Z165" s="1152" t="n"/>
      <c r="AA165" s="1152" t="n"/>
      <c r="AB165" s="1149" t="n"/>
      <c r="AC165" s="1152" t="n"/>
      <c r="AD165" s="1152" t="n"/>
      <c r="AE165" s="1149" t="n"/>
      <c r="AF165" s="571" t="n"/>
      <c r="AG165" s="571" t="n"/>
    </row>
    <row r="166" hidden="1" outlineLevel="1" ht="12" customFormat="1" customHeight="1" s="861">
      <c r="A166" s="338">
        <f>'Renewal Rates '!A153</f>
        <v/>
      </c>
      <c r="B166" s="1310">
        <f>'Renewal Rates '!B161</f>
        <v/>
      </c>
      <c r="C166" s="269">
        <f>'Renewal Rates '!H161</f>
        <v/>
      </c>
      <c r="D166" s="1152">
        <f>C166*$B166</f>
        <v/>
      </c>
      <c r="E166" s="1152" t="n">
        <v>2</v>
      </c>
      <c r="F166" s="1152">
        <f>E166*$B166</f>
        <v/>
      </c>
      <c r="G166" s="1149">
        <f>E166/$C166-1</f>
        <v/>
      </c>
      <c r="H166" s="1152" t="n">
        <v>1</v>
      </c>
      <c r="I166" s="1152">
        <f>H166*$B166</f>
        <v/>
      </c>
      <c r="J166" s="1149">
        <f>H166/$C166-1</f>
        <v/>
      </c>
      <c r="K166" s="1152" t="n">
        <v>1.5</v>
      </c>
      <c r="L166" s="1152">
        <f>K166*$B166</f>
        <v/>
      </c>
      <c r="M166" s="1149">
        <f>K166/$C166-1</f>
        <v/>
      </c>
      <c r="N166" s="1152" t="n">
        <v>5.5</v>
      </c>
      <c r="O166" s="1152">
        <f>N166*$B166</f>
        <v/>
      </c>
      <c r="P166" s="1149">
        <f>N166/$C166-1</f>
        <v/>
      </c>
      <c r="Q166" s="1152" t="n">
        <v>5.5</v>
      </c>
      <c r="R166" s="1152">
        <f>Q166*$B166</f>
        <v/>
      </c>
      <c r="S166" s="1149">
        <f>Q166/$C166-1</f>
        <v/>
      </c>
      <c r="T166" s="1152" t="n">
        <v>5.5</v>
      </c>
      <c r="U166" s="1152">
        <f>T166*$B166</f>
        <v/>
      </c>
      <c r="V166" s="1149">
        <f>T166/$C166-1</f>
        <v/>
      </c>
      <c r="W166" s="1152" t="n">
        <v>5.5</v>
      </c>
      <c r="X166" s="1152">
        <f>W166*$B166</f>
        <v/>
      </c>
      <c r="Y166" s="1149">
        <f>W166/$C166-1</f>
        <v/>
      </c>
      <c r="Z166" s="1152" t="n">
        <v>5.5</v>
      </c>
      <c r="AA166" s="1152">
        <f>Z166*$B166</f>
        <v/>
      </c>
      <c r="AB166" s="1149">
        <f>Z166/$C166-1</f>
        <v/>
      </c>
      <c r="AC166" s="1152" t="n">
        <v>0</v>
      </c>
      <c r="AD166" s="1152">
        <f>AC166*$B166</f>
        <v/>
      </c>
      <c r="AE166" s="1149">
        <f>AC166/$C166-1</f>
        <v/>
      </c>
      <c r="AF166" s="571" t="n"/>
      <c r="AG166" s="571" t="n"/>
    </row>
    <row r="167" hidden="1" outlineLevel="1" ht="12" customFormat="1" customHeight="1" s="861">
      <c r="A167" s="338">
        <f>'Renewal Rates '!A154</f>
        <v/>
      </c>
      <c r="B167" s="1310">
        <f>'Renewal Rates '!B162</f>
        <v/>
      </c>
      <c r="C167" s="269">
        <f>'Renewal Rates '!H162</f>
        <v/>
      </c>
      <c r="D167" s="1152">
        <f>C167*$B167</f>
        <v/>
      </c>
      <c r="E167" s="1152" t="n">
        <v>2</v>
      </c>
      <c r="F167" s="1152">
        <f>E167*$B167</f>
        <v/>
      </c>
      <c r="G167" s="1149">
        <f>E167/$C167-1</f>
        <v/>
      </c>
      <c r="H167" s="1152" t="n">
        <v>1</v>
      </c>
      <c r="I167" s="1152">
        <f>H167*$B167</f>
        <v/>
      </c>
      <c r="J167" s="1149">
        <f>H167/$C167-1</f>
        <v/>
      </c>
      <c r="K167" s="1152" t="n">
        <v>1.5</v>
      </c>
      <c r="L167" s="1152">
        <f>K167*$B167</f>
        <v/>
      </c>
      <c r="M167" s="1149">
        <f>K167/$C167-1</f>
        <v/>
      </c>
      <c r="N167" s="1152" t="n">
        <v>5.5</v>
      </c>
      <c r="O167" s="1152">
        <f>N167*$B167</f>
        <v/>
      </c>
      <c r="P167" s="1149">
        <f>N167/$C167-1</f>
        <v/>
      </c>
      <c r="Q167" s="1152" t="n">
        <v>5.5</v>
      </c>
      <c r="R167" s="1152">
        <f>Q167*$B167</f>
        <v/>
      </c>
      <c r="S167" s="1149">
        <f>Q167/$C167-1</f>
        <v/>
      </c>
      <c r="T167" s="1152" t="n">
        <v>5.5</v>
      </c>
      <c r="U167" s="1152">
        <f>T167*$B167</f>
        <v/>
      </c>
      <c r="V167" s="1149">
        <f>T167/$C167-1</f>
        <v/>
      </c>
      <c r="W167" s="1152" t="n">
        <v>5.5</v>
      </c>
      <c r="X167" s="1152">
        <f>W167*$B167</f>
        <v/>
      </c>
      <c r="Y167" s="1149">
        <f>W167/$C167-1</f>
        <v/>
      </c>
      <c r="Z167" s="1152" t="n">
        <v>5.5</v>
      </c>
      <c r="AA167" s="1152">
        <f>Z167*$B167</f>
        <v/>
      </c>
      <c r="AB167" s="1149">
        <f>Z167/$C167-1</f>
        <v/>
      </c>
      <c r="AC167" s="1152" t="n">
        <v>0</v>
      </c>
      <c r="AD167" s="1152">
        <f>AC167*$B167</f>
        <v/>
      </c>
      <c r="AE167" s="1149">
        <f>AC167/$C167-1</f>
        <v/>
      </c>
      <c r="AF167" s="571" t="n"/>
      <c r="AG167" s="571" t="n"/>
    </row>
    <row r="168" hidden="1" outlineLevel="1" ht="12" customFormat="1" customHeight="1" s="861">
      <c r="A168" s="338">
        <f>'Renewal Rates '!A155</f>
        <v/>
      </c>
      <c r="B168" s="1310">
        <f>'Renewal Rates '!B163</f>
        <v/>
      </c>
      <c r="C168" s="269">
        <f>'Renewal Rates '!H163</f>
        <v/>
      </c>
      <c r="D168" s="1152">
        <f>C168*$B168</f>
        <v/>
      </c>
      <c r="E168" s="1152" t="n">
        <v>2</v>
      </c>
      <c r="F168" s="1152">
        <f>E168*$B168</f>
        <v/>
      </c>
      <c r="G168" s="1149">
        <f>E168/$C168-1</f>
        <v/>
      </c>
      <c r="H168" s="1152" t="n">
        <v>1</v>
      </c>
      <c r="I168" s="1152">
        <f>H168*$B168</f>
        <v/>
      </c>
      <c r="J168" s="1149">
        <f>H168/$C168-1</f>
        <v/>
      </c>
      <c r="K168" s="1152" t="n">
        <v>1.5</v>
      </c>
      <c r="L168" s="1152">
        <f>K168*$B168</f>
        <v/>
      </c>
      <c r="M168" s="1149">
        <f>K168/$C168-1</f>
        <v/>
      </c>
      <c r="N168" s="1152" t="n">
        <v>5.5</v>
      </c>
      <c r="O168" s="1152">
        <f>N168*$B168</f>
        <v/>
      </c>
      <c r="P168" s="1149">
        <f>N168/$C168-1</f>
        <v/>
      </c>
      <c r="Q168" s="1152" t="n">
        <v>5.5</v>
      </c>
      <c r="R168" s="1152">
        <f>Q168*$B168</f>
        <v/>
      </c>
      <c r="S168" s="1149">
        <f>Q168/$C168-1</f>
        <v/>
      </c>
      <c r="T168" s="1152" t="n">
        <v>5.5</v>
      </c>
      <c r="U168" s="1152">
        <f>T168*$B168</f>
        <v/>
      </c>
      <c r="V168" s="1149">
        <f>T168/$C168-1</f>
        <v/>
      </c>
      <c r="W168" s="1152" t="n">
        <v>5.5</v>
      </c>
      <c r="X168" s="1152">
        <f>W168*$B168</f>
        <v/>
      </c>
      <c r="Y168" s="1149">
        <f>W168/$C168-1</f>
        <v/>
      </c>
      <c r="Z168" s="1152" t="n">
        <v>5.5</v>
      </c>
      <c r="AA168" s="1152">
        <f>Z168*$B168</f>
        <v/>
      </c>
      <c r="AB168" s="1149">
        <f>Z168/$C168-1</f>
        <v/>
      </c>
      <c r="AC168" s="1152" t="n">
        <v>0</v>
      </c>
      <c r="AD168" s="1152">
        <f>AC168*$B168</f>
        <v/>
      </c>
      <c r="AE168" s="1149">
        <f>AC168/$C168-1</f>
        <v/>
      </c>
      <c r="AF168" s="571" t="n"/>
      <c r="AG168" s="571" t="n"/>
    </row>
    <row r="169" hidden="1" outlineLevel="1" ht="12" customFormat="1" customHeight="1" s="861">
      <c r="A169" s="338">
        <f>'Renewal Rates '!A156</f>
        <v/>
      </c>
      <c r="B169" s="1310">
        <f>'Renewal Rates '!B164</f>
        <v/>
      </c>
      <c r="C169" s="269">
        <f>'Renewal Rates '!H164</f>
        <v/>
      </c>
      <c r="D169" s="1152">
        <f>C169*$B169</f>
        <v/>
      </c>
      <c r="E169" s="1152" t="n">
        <v>2</v>
      </c>
      <c r="F169" s="1152">
        <f>E169*$B169</f>
        <v/>
      </c>
      <c r="G169" s="1149">
        <f>E169/$C169-1</f>
        <v/>
      </c>
      <c r="H169" s="1152" t="n">
        <v>1</v>
      </c>
      <c r="I169" s="1152">
        <f>H169*$B169</f>
        <v/>
      </c>
      <c r="J169" s="1149">
        <f>H169/$C169-1</f>
        <v/>
      </c>
      <c r="K169" s="1152" t="n">
        <v>1.5</v>
      </c>
      <c r="L169" s="1152">
        <f>K169*$B169</f>
        <v/>
      </c>
      <c r="M169" s="1149">
        <f>K169/$C169-1</f>
        <v/>
      </c>
      <c r="N169" s="1152" t="n">
        <v>5.5</v>
      </c>
      <c r="O169" s="1152">
        <f>N169*$B169</f>
        <v/>
      </c>
      <c r="P169" s="1149">
        <f>N169/$C169-1</f>
        <v/>
      </c>
      <c r="Q169" s="1152" t="n">
        <v>5.5</v>
      </c>
      <c r="R169" s="1152">
        <f>Q169*$B169</f>
        <v/>
      </c>
      <c r="S169" s="1149">
        <f>Q169/$C169-1</f>
        <v/>
      </c>
      <c r="T169" s="1152" t="n">
        <v>5.5</v>
      </c>
      <c r="U169" s="1152">
        <f>T169*$B169</f>
        <v/>
      </c>
      <c r="V169" s="1149">
        <f>T169/$C169-1</f>
        <v/>
      </c>
      <c r="W169" s="1152" t="n">
        <v>5.5</v>
      </c>
      <c r="X169" s="1152">
        <f>W169*$B169</f>
        <v/>
      </c>
      <c r="Y169" s="1149">
        <f>W169/$C169-1</f>
        <v/>
      </c>
      <c r="Z169" s="1152" t="n">
        <v>5.5</v>
      </c>
      <c r="AA169" s="1152">
        <f>Z169*$B169</f>
        <v/>
      </c>
      <c r="AB169" s="1149">
        <f>Z169/$C169-1</f>
        <v/>
      </c>
      <c r="AC169" s="1152" t="n">
        <v>0</v>
      </c>
      <c r="AD169" s="1152">
        <f>AC169*$B169</f>
        <v/>
      </c>
      <c r="AE169" s="1149">
        <f>AC169/$C169-1</f>
        <v/>
      </c>
      <c r="AF169" s="571" t="n"/>
      <c r="AG169" s="571" t="n"/>
    </row>
    <row r="170" collapsed="1" ht="12" customFormat="1" customHeight="1" s="861">
      <c r="A170" s="338">
        <f>'Renewal Rates '!A157</f>
        <v/>
      </c>
      <c r="B170" s="1310">
        <f>'Additional Information'!B8</f>
        <v/>
      </c>
      <c r="C170" s="269" t="n"/>
      <c r="D170" s="1152">
        <f>C170*$B170</f>
        <v/>
      </c>
      <c r="E170" s="1152" t="n">
        <v>2</v>
      </c>
      <c r="F170" s="1152">
        <f>E170*$B170</f>
        <v/>
      </c>
      <c r="G170" s="1149">
        <f>E170/$C170-1</f>
        <v/>
      </c>
      <c r="H170" s="1152" t="n">
        <v>1</v>
      </c>
      <c r="I170" s="1152">
        <f>H170*$B170</f>
        <v/>
      </c>
      <c r="J170" s="1149">
        <f>H170/$C170-1</f>
        <v/>
      </c>
      <c r="K170" s="1152" t="n">
        <v>1.5</v>
      </c>
      <c r="L170" s="1152">
        <f>K170*$B170</f>
        <v/>
      </c>
      <c r="M170" s="1149">
        <f>K170/$C170-1</f>
        <v/>
      </c>
      <c r="N170" s="1152" t="n">
        <v>5.5</v>
      </c>
      <c r="O170" s="1152">
        <f>N170*$B170</f>
        <v/>
      </c>
      <c r="P170" s="1149">
        <f>N170/$C170-1</f>
        <v/>
      </c>
      <c r="Q170" s="1152" t="n">
        <v>1</v>
      </c>
      <c r="R170" s="1152">
        <f>Q170*$B170</f>
        <v/>
      </c>
      <c r="S170" s="1149">
        <f>Q170/$C170-1</f>
        <v/>
      </c>
      <c r="T170" s="1152" t="n">
        <v>1.5</v>
      </c>
      <c r="U170" s="1152">
        <f>T170*$B170</f>
        <v/>
      </c>
      <c r="V170" s="1149">
        <f>T170/$C170-1</f>
        <v/>
      </c>
      <c r="W170" s="1152" t="n">
        <v>8.6</v>
      </c>
      <c r="X170" s="1152">
        <f>W170*$B170</f>
        <v/>
      </c>
      <c r="Y170" s="1149">
        <f>W170/$C170-1</f>
        <v/>
      </c>
      <c r="Z170" s="1152" t="n">
        <v>3.75</v>
      </c>
      <c r="AA170" s="1152">
        <f>Z170*$B170</f>
        <v/>
      </c>
      <c r="AB170" s="1149">
        <f>Z170/$C170-1</f>
        <v/>
      </c>
      <c r="AC170" s="1152" t="n">
        <v>0</v>
      </c>
      <c r="AD170" s="1152">
        <f>AC170*$B170</f>
        <v/>
      </c>
      <c r="AE170" s="1149">
        <f>AC170/$C170-1</f>
        <v/>
      </c>
      <c r="AF170" s="571" t="n"/>
      <c r="AG170" s="571" t="n"/>
    </row>
    <row r="171" ht="12" customFormat="1" customHeight="1" s="861">
      <c r="A171" s="306" t="inlineStr">
        <is>
          <t>Total SP Product</t>
        </is>
      </c>
      <c r="B171" s="355" t="n"/>
      <c r="C171" s="1302" t="n"/>
      <c r="D171" s="1302">
        <f>SUM(D166:D170)</f>
        <v/>
      </c>
      <c r="E171" s="1302" t="n"/>
      <c r="F171" s="1302">
        <f>SUM(F166:F170)</f>
        <v/>
      </c>
      <c r="G171" s="306">
        <f>F171/$D171-1</f>
        <v/>
      </c>
      <c r="H171" s="1302" t="n"/>
      <c r="I171" s="1302">
        <f>SUM(I166:I170)</f>
        <v/>
      </c>
      <c r="J171" s="306">
        <f>I171/$D171-1</f>
        <v/>
      </c>
      <c r="K171" s="1302" t="n"/>
      <c r="L171" s="1302">
        <f>SUM(L166:L170)</f>
        <v/>
      </c>
      <c r="M171" s="306">
        <f>L171/$D171-1</f>
        <v/>
      </c>
      <c r="N171" s="1302" t="n"/>
      <c r="O171" s="1302">
        <f>SUM(O166:O170)</f>
        <v/>
      </c>
      <c r="P171" s="306">
        <f>O171/$D171-1</f>
        <v/>
      </c>
      <c r="Q171" s="1302" t="n"/>
      <c r="R171" s="1302">
        <f>SUM(R166:R170)</f>
        <v/>
      </c>
      <c r="S171" s="306">
        <f>R171/$D171-1</f>
        <v/>
      </c>
      <c r="T171" s="1302" t="n"/>
      <c r="U171" s="1302">
        <f>SUM(U166:U170)</f>
        <v/>
      </c>
      <c r="V171" s="306">
        <f>U171/$D171-1</f>
        <v/>
      </c>
      <c r="W171" s="1302" t="n"/>
      <c r="X171" s="1302">
        <f>SUM(X166:X170)</f>
        <v/>
      </c>
      <c r="Y171" s="306">
        <f>X171/$D171-1</f>
        <v/>
      </c>
      <c r="Z171" s="1302" t="n"/>
      <c r="AA171" s="1302">
        <f>SUM(AA166:AA170)</f>
        <v/>
      </c>
      <c r="AB171" s="306">
        <f>AA171/$D171-1</f>
        <v/>
      </c>
      <c r="AC171" s="1302" t="n"/>
      <c r="AD171" s="1302">
        <f>SUM(AD166:AD170)</f>
        <v/>
      </c>
      <c r="AE171" s="306">
        <f>AD171/$D171-1</f>
        <v/>
      </c>
      <c r="AF171" s="571" t="n"/>
      <c r="AG171" s="571" t="n"/>
    </row>
    <row r="172" ht="4.5" customFormat="1" customHeight="1" s="861">
      <c r="A172" s="467" t="n"/>
      <c r="B172" s="468" t="n"/>
      <c r="C172" s="468" t="n"/>
      <c r="D172" s="468" t="n"/>
      <c r="E172" s="468" t="n"/>
      <c r="F172" s="468" t="n"/>
      <c r="G172" s="468" t="n"/>
      <c r="H172" s="468" t="n"/>
      <c r="I172" s="468" t="n"/>
      <c r="J172" s="468" t="n"/>
      <c r="K172" s="468" t="n"/>
      <c r="L172" s="468" t="n"/>
      <c r="M172" s="468" t="n"/>
      <c r="N172" s="468" t="n"/>
      <c r="O172" s="468" t="n"/>
      <c r="P172" s="468" t="n"/>
      <c r="Q172" s="468" t="n"/>
      <c r="R172" s="468" t="n"/>
      <c r="S172" s="468" t="n"/>
      <c r="T172" s="468" t="n"/>
      <c r="U172" s="468" t="n"/>
      <c r="V172" s="468" t="n"/>
      <c r="W172" s="468" t="n"/>
      <c r="X172" s="468" t="n"/>
      <c r="Y172" s="468" t="n"/>
      <c r="Z172" s="468" t="n"/>
      <c r="AA172" s="468" t="n"/>
      <c r="AB172" s="468" t="n"/>
      <c r="AC172" s="468" t="n"/>
      <c r="AD172" s="468" t="n"/>
      <c r="AE172" s="469" t="n"/>
      <c r="AF172" s="571" t="n"/>
      <c r="AG172" s="571" t="n"/>
    </row>
    <row r="173" ht="12" customFormat="1" customHeight="1" s="861">
      <c r="A173" s="1060" t="inlineStr">
        <is>
          <t>Sub-total</t>
        </is>
      </c>
      <c r="B173" s="901" t="n"/>
      <c r="C173" s="1057" t="n"/>
      <c r="D173" s="1311">
        <f>D47+D65+D83+D101+D119+D137+D155+D163+D171</f>
        <v/>
      </c>
      <c r="E173" s="1057" t="n"/>
      <c r="F173" s="1311">
        <f>F47+F65+F83+F101+F119+F137+F155+F163+F171</f>
        <v/>
      </c>
      <c r="G173" s="1312">
        <f>F173/$D173-1</f>
        <v/>
      </c>
      <c r="H173" s="1057" t="n"/>
      <c r="I173" s="1311">
        <f>I47+I65+I83+I101+I119+I137+I155+I163+I171</f>
        <v/>
      </c>
      <c r="J173" s="1312">
        <f>I173/$D173-1</f>
        <v/>
      </c>
      <c r="K173" s="1057" t="n"/>
      <c r="L173" s="1311">
        <f>L47+L65+L83+L101+L119+L137+L155+L163+L171</f>
        <v/>
      </c>
      <c r="M173" s="1312">
        <f>L173/$D173-1</f>
        <v/>
      </c>
      <c r="N173" s="1057" t="n"/>
      <c r="O173" s="1311">
        <f>O47+O65+O83+O101+O119+O137+O155+O163+O171</f>
        <v/>
      </c>
      <c r="P173" s="1312">
        <f>O173/$D173-1</f>
        <v/>
      </c>
      <c r="Q173" s="1057" t="n"/>
      <c r="R173" s="1311">
        <f>R47+R65+R83+R101+R119+R137+R155+R163+R171</f>
        <v/>
      </c>
      <c r="S173" s="1312">
        <f>R173/$D173-1</f>
        <v/>
      </c>
      <c r="T173" s="1057" t="n"/>
      <c r="U173" s="1311">
        <f>U47+U65+U83+U101+U119+U137+U155+U163+U171</f>
        <v/>
      </c>
      <c r="V173" s="1312">
        <f>U173/$D173-1</f>
        <v/>
      </c>
      <c r="W173" s="1057" t="n"/>
      <c r="X173" s="1311">
        <f>X47+X65+X83+X101+X119+X137+X155+X163+X171</f>
        <v/>
      </c>
      <c r="Y173" s="1312">
        <f>X173/$D173-1</f>
        <v/>
      </c>
      <c r="Z173" s="1057" t="n"/>
      <c r="AA173" s="1311">
        <f>AA47+AA65+AA83+AA101+AA119+AA137+AA155+AA163+AA171</f>
        <v/>
      </c>
      <c r="AB173" s="1312">
        <f>AA173/$D173-1</f>
        <v/>
      </c>
      <c r="AC173" s="1057" t="n"/>
      <c r="AD173" s="1311">
        <f>AD47+AD65+AD83+AD101+AD119+AD137+AD155+AD163+AD171</f>
        <v/>
      </c>
      <c r="AE173" s="1312">
        <f>AD173/$D173-1</f>
        <v/>
      </c>
      <c r="AF173" s="571" t="n"/>
      <c r="AG173" s="571" t="n"/>
    </row>
    <row r="174" ht="12" customFormat="1" customHeight="1" s="861">
      <c r="A174" s="1059" t="inlineStr">
        <is>
          <t>Exp. Rated Benefits</t>
        </is>
      </c>
      <c r="B174" s="966" t="n"/>
      <c r="C174" s="1018" t="n"/>
      <c r="D174" s="1018" t="n"/>
      <c r="E174" s="1018" t="n"/>
      <c r="F174" s="1018" t="n"/>
      <c r="G174" s="1018" t="n"/>
      <c r="H174" s="1018" t="n"/>
      <c r="I174" s="1018" t="n"/>
      <c r="J174" s="1018" t="n"/>
      <c r="K174" s="1018" t="n"/>
      <c r="L174" s="1018" t="n"/>
      <c r="M174" s="1018" t="n"/>
      <c r="N174" s="1018" t="n"/>
      <c r="O174" s="1018" t="n"/>
      <c r="P174" s="1018" t="n"/>
      <c r="Q174" s="1018" t="n"/>
      <c r="R174" s="1018" t="n"/>
      <c r="S174" s="1018" t="n"/>
      <c r="T174" s="1018" t="n"/>
      <c r="U174" s="1018" t="n"/>
      <c r="V174" s="1018" t="n"/>
      <c r="W174" s="1018" t="n"/>
      <c r="X174" s="1018" t="n"/>
      <c r="Y174" s="1018" t="n"/>
      <c r="Z174" s="1018" t="n"/>
      <c r="AA174" s="1018" t="n"/>
      <c r="AB174" s="1018" t="n"/>
      <c r="AC174" s="1018" t="n"/>
      <c r="AD174" s="1018" t="n"/>
      <c r="AE174" s="1018" t="n"/>
      <c r="AF174" s="571" t="n"/>
      <c r="AG174" s="571" t="n"/>
    </row>
    <row r="175" ht="4.5" customFormat="1" customHeight="1" s="861">
      <c r="A175" s="464" t="n"/>
      <c r="B175" s="466" t="n"/>
      <c r="C175" s="466" t="n"/>
      <c r="D175" s="466" t="n"/>
      <c r="E175" s="466" t="n"/>
      <c r="F175" s="466" t="n"/>
      <c r="G175" s="466" t="n"/>
      <c r="H175" s="466" t="n"/>
      <c r="I175" s="466" t="n"/>
      <c r="J175" s="466" t="n"/>
      <c r="K175" s="466" t="n"/>
      <c r="L175" s="466" t="n"/>
      <c r="M175" s="466" t="n"/>
      <c r="N175" s="466" t="n"/>
      <c r="O175" s="466" t="n"/>
      <c r="P175" s="466" t="n"/>
      <c r="Q175" s="466" t="n"/>
      <c r="R175" s="466" t="n"/>
      <c r="S175" s="466" t="n"/>
      <c r="T175" s="466" t="n"/>
      <c r="U175" s="466" t="n"/>
      <c r="V175" s="466" t="n"/>
      <c r="W175" s="466" t="n"/>
      <c r="X175" s="466" t="n"/>
      <c r="Y175" s="466" t="n"/>
      <c r="Z175" s="466" t="n"/>
      <c r="AA175" s="466" t="n"/>
      <c r="AB175" s="466" t="n"/>
      <c r="AC175" s="466" t="n"/>
      <c r="AD175" s="466" t="n"/>
      <c r="AE175" s="465" t="n"/>
      <c r="AF175" s="571" t="n"/>
      <c r="AG175" s="571" t="n"/>
    </row>
    <row r="176" ht="12" customFormat="1" customHeight="1" s="861">
      <c r="A176" s="959" t="inlineStr">
        <is>
          <t>Total Monthly Premium</t>
        </is>
      </c>
      <c r="B176" s="888" t="n"/>
      <c r="C176" s="994" t="n"/>
      <c r="D176" s="1313">
        <f>D38+D173</f>
        <v/>
      </c>
      <c r="E176" s="1313" t="n"/>
      <c r="F176" s="1313">
        <f>F38+F173</f>
        <v/>
      </c>
      <c r="G176" s="1197">
        <f>F178/$D177</f>
        <v/>
      </c>
      <c r="H176" s="1313" t="n"/>
      <c r="I176" s="1313">
        <f>I38+I173</f>
        <v/>
      </c>
      <c r="J176" s="1197">
        <f>I178/$D177</f>
        <v/>
      </c>
      <c r="K176" s="1313" t="n"/>
      <c r="L176" s="1313">
        <f>L38+L173</f>
        <v/>
      </c>
      <c r="M176" s="1197">
        <f>L178/$D177</f>
        <v/>
      </c>
      <c r="N176" s="1313" t="n"/>
      <c r="O176" s="1313">
        <f>O38+O173</f>
        <v/>
      </c>
      <c r="P176" s="1197">
        <f>O178/$D177</f>
        <v/>
      </c>
      <c r="Q176" s="1313" t="n"/>
      <c r="R176" s="1313">
        <f>R38+R173</f>
        <v/>
      </c>
      <c r="S176" s="1197">
        <f>R178/$D177</f>
        <v/>
      </c>
      <c r="T176" s="1313" t="n"/>
      <c r="U176" s="1313">
        <f>U38+U173</f>
        <v/>
      </c>
      <c r="V176" s="1197">
        <f>U178/$D177</f>
        <v/>
      </c>
      <c r="W176" s="1313" t="n"/>
      <c r="X176" s="1313">
        <f>X38+X173</f>
        <v/>
      </c>
      <c r="Y176" s="1197">
        <f>X178/$D177</f>
        <v/>
      </c>
      <c r="Z176" s="1313" t="n"/>
      <c r="AA176" s="1313">
        <f>AA38+AA173</f>
        <v/>
      </c>
      <c r="AB176" s="1197">
        <f>AA178/$D177</f>
        <v/>
      </c>
      <c r="AC176" s="994" t="n"/>
      <c r="AD176" s="1313">
        <f>AD38+AD173</f>
        <v/>
      </c>
      <c r="AE176" s="1197">
        <f>AD178/$D177</f>
        <v/>
      </c>
      <c r="AF176" s="571" t="n"/>
      <c r="AG176" s="571" t="n"/>
    </row>
    <row r="177" ht="12" customFormat="1" customHeight="1" s="861">
      <c r="A177" s="959" t="inlineStr">
        <is>
          <t>Total Annual Premium</t>
        </is>
      </c>
      <c r="B177" s="888" t="n"/>
      <c r="C177" s="994" t="n"/>
      <c r="D177" s="1313">
        <f>D176*12</f>
        <v/>
      </c>
      <c r="E177" s="1313" t="n"/>
      <c r="F177" s="1313">
        <f>F176*12</f>
        <v/>
      </c>
      <c r="G177" s="1055" t="n"/>
      <c r="H177" s="1313" t="n"/>
      <c r="I177" s="1313">
        <f>I176*12</f>
        <v/>
      </c>
      <c r="J177" s="1055" t="n"/>
      <c r="K177" s="1313" t="n"/>
      <c r="L177" s="1313">
        <f>L176*12</f>
        <v/>
      </c>
      <c r="M177" s="1055" t="n"/>
      <c r="N177" s="1313" t="n"/>
      <c r="O177" s="1313">
        <f>O176*12</f>
        <v/>
      </c>
      <c r="P177" s="1055" t="n"/>
      <c r="Q177" s="1313" t="n"/>
      <c r="R177" s="1313">
        <f>R176*12</f>
        <v/>
      </c>
      <c r="S177" s="1055" t="n"/>
      <c r="T177" s="1313" t="n"/>
      <c r="U177" s="1313">
        <f>U176*12</f>
        <v/>
      </c>
      <c r="V177" s="1055" t="n"/>
      <c r="W177" s="1313" t="n"/>
      <c r="X177" s="1313">
        <f>X176*12</f>
        <v/>
      </c>
      <c r="Y177" s="1055" t="n"/>
      <c r="Z177" s="1313" t="n"/>
      <c r="AA177" s="1313">
        <f>AA176*12</f>
        <v/>
      </c>
      <c r="AB177" s="1055" t="n"/>
      <c r="AC177" s="994" t="n"/>
      <c r="AD177" s="1313">
        <f>AD176*12</f>
        <v/>
      </c>
      <c r="AE177" s="1055" t="n"/>
      <c r="AF177" s="571" t="n"/>
      <c r="AG177" s="571" t="n"/>
    </row>
    <row r="178" ht="12" customFormat="1" customHeight="1" s="861">
      <c r="A178" s="959" t="inlineStr">
        <is>
          <t>Annual Change</t>
        </is>
      </c>
      <c r="B178" s="888" t="n"/>
      <c r="C178" s="994" t="n"/>
      <c r="D178" s="994" t="n"/>
      <c r="E178" s="994" t="n"/>
      <c r="F178" s="1313">
        <f>F177-$D177</f>
        <v/>
      </c>
      <c r="G178" s="1018" t="n"/>
      <c r="H178" s="994" t="n"/>
      <c r="I178" s="1313">
        <f>I177-$D177</f>
        <v/>
      </c>
      <c r="J178" s="1018" t="n"/>
      <c r="K178" s="994" t="n"/>
      <c r="L178" s="1313">
        <f>L177-$D177</f>
        <v/>
      </c>
      <c r="M178" s="1018" t="n"/>
      <c r="N178" s="994" t="n"/>
      <c r="O178" s="1313">
        <f>O177-$D177</f>
        <v/>
      </c>
      <c r="P178" s="1018" t="n"/>
      <c r="Q178" s="994" t="n"/>
      <c r="R178" s="1313">
        <f>R177-$D177</f>
        <v/>
      </c>
      <c r="S178" s="1018" t="n"/>
      <c r="T178" s="994" t="n"/>
      <c r="U178" s="1313">
        <f>U177-$D177</f>
        <v/>
      </c>
      <c r="V178" s="1018" t="n"/>
      <c r="W178" s="994" t="n"/>
      <c r="X178" s="1313">
        <f>X177-$D177</f>
        <v/>
      </c>
      <c r="Y178" s="1018" t="n"/>
      <c r="Z178" s="994" t="n"/>
      <c r="AA178" s="1313">
        <f>AA177-$D177</f>
        <v/>
      </c>
      <c r="AB178" s="1018" t="n"/>
      <c r="AC178" s="994" t="n"/>
      <c r="AD178" s="1313">
        <f>AD177-$D177</f>
        <v/>
      </c>
      <c r="AE178" s="1018" t="n"/>
      <c r="AF178" s="571" t="n"/>
      <c r="AG178" s="571" t="n"/>
    </row>
    <row r="179" ht="15" customFormat="1" customHeight="1" s="861">
      <c r="A179" s="571" t="n"/>
      <c r="B179" s="571" t="n"/>
      <c r="C179" s="571" t="n"/>
      <c r="D179" s="571" t="n"/>
      <c r="E179" s="571" t="n"/>
      <c r="F179" s="571" t="n"/>
      <c r="G179" s="571" t="n"/>
      <c r="H179" s="571" t="n"/>
      <c r="I179" s="571" t="n"/>
      <c r="J179" s="571" t="n"/>
      <c r="K179" s="571" t="n"/>
      <c r="L179" s="571" t="n"/>
      <c r="M179" s="571" t="n"/>
      <c r="N179" s="571" t="n"/>
      <c r="O179" s="571" t="n"/>
      <c r="P179" s="571" t="n"/>
      <c r="Q179" s="571" t="n"/>
      <c r="R179" s="571" t="n"/>
      <c r="S179" s="571" t="n"/>
      <c r="T179" s="571" t="n"/>
      <c r="U179" s="571" t="n"/>
      <c r="V179" s="571" t="n"/>
      <c r="W179" s="571" t="n"/>
      <c r="X179" s="571" t="n"/>
      <c r="Y179" s="571" t="n"/>
      <c r="Z179" s="571" t="n"/>
      <c r="AA179" s="571" t="n"/>
      <c r="AB179" s="571" t="n"/>
    </row>
    <row r="180" ht="15" customFormat="1" customHeight="1" s="861">
      <c r="A180" s="571" t="n"/>
      <c r="B180" s="571" t="n"/>
      <c r="C180" s="571" t="n"/>
      <c r="D180" s="571" t="n"/>
      <c r="E180" s="571" t="n"/>
      <c r="F180" s="571" t="n"/>
      <c r="G180" s="571" t="n"/>
      <c r="H180" s="571" t="n"/>
      <c r="I180" s="571" t="n"/>
      <c r="J180" s="571" t="n"/>
      <c r="K180" s="571" t="n"/>
      <c r="L180" s="571" t="n"/>
      <c r="M180" s="571" t="n"/>
      <c r="N180" s="571" t="n"/>
      <c r="O180" s="571" t="n"/>
      <c r="P180" s="571" t="n"/>
      <c r="Q180" s="571" t="n"/>
      <c r="R180" s="571" t="n"/>
      <c r="S180" s="571" t="n"/>
      <c r="T180" s="571" t="n"/>
      <c r="U180" s="571" t="n"/>
      <c r="V180" s="571" t="n"/>
      <c r="W180" s="571" t="n"/>
      <c r="X180" s="571" t="n"/>
      <c r="Y180" s="571" t="n"/>
      <c r="Z180" s="571" t="n"/>
      <c r="AA180" s="571" t="n"/>
      <c r="AB180" s="571" t="n"/>
    </row>
  </sheetData>
  <mergeCells count="86">
    <mergeCell ref="S38:S39"/>
    <mergeCell ref="E5:G5"/>
    <mergeCell ref="E38:E39"/>
    <mergeCell ref="F38:F39"/>
    <mergeCell ref="G38:G39"/>
    <mergeCell ref="L38:L39"/>
    <mergeCell ref="M38:M39"/>
    <mergeCell ref="A2:P3"/>
    <mergeCell ref="C5:D5"/>
    <mergeCell ref="N5:P5"/>
    <mergeCell ref="A39:B39"/>
    <mergeCell ref="A38:B38"/>
    <mergeCell ref="C38:C39"/>
    <mergeCell ref="D38:D39"/>
    <mergeCell ref="N38:N39"/>
    <mergeCell ref="O38:O39"/>
    <mergeCell ref="K5:M5"/>
    <mergeCell ref="K38:K39"/>
    <mergeCell ref="H5:J5"/>
    <mergeCell ref="H38:H39"/>
    <mergeCell ref="I38:I39"/>
    <mergeCell ref="J38:J39"/>
    <mergeCell ref="E4:V4"/>
    <mergeCell ref="AC5:AE5"/>
    <mergeCell ref="P38:P39"/>
    <mergeCell ref="AC38:AC39"/>
    <mergeCell ref="AD38:AD39"/>
    <mergeCell ref="AE38:AE39"/>
    <mergeCell ref="T5:V5"/>
    <mergeCell ref="T38:T39"/>
    <mergeCell ref="U38:U39"/>
    <mergeCell ref="V38:V39"/>
    <mergeCell ref="Z5:AB5"/>
    <mergeCell ref="Z38:Z39"/>
    <mergeCell ref="AA38:AA39"/>
    <mergeCell ref="AB38:AB39"/>
    <mergeCell ref="Q5:S5"/>
    <mergeCell ref="Q38:Q39"/>
    <mergeCell ref="R38:R39"/>
    <mergeCell ref="AC173:AC174"/>
    <mergeCell ref="AD173:AD174"/>
    <mergeCell ref="AE173:AE174"/>
    <mergeCell ref="A174:B174"/>
    <mergeCell ref="A173:B173"/>
    <mergeCell ref="C173:C174"/>
    <mergeCell ref="D173:D174"/>
    <mergeCell ref="N173:N174"/>
    <mergeCell ref="O173:O174"/>
    <mergeCell ref="K173:K174"/>
    <mergeCell ref="L173:L174"/>
    <mergeCell ref="M173:M174"/>
    <mergeCell ref="P173:P174"/>
    <mergeCell ref="E173:E174"/>
    <mergeCell ref="F173:F174"/>
    <mergeCell ref="G173:G174"/>
    <mergeCell ref="AE176:AE178"/>
    <mergeCell ref="A177:B177"/>
    <mergeCell ref="A178:B178"/>
    <mergeCell ref="M176:M178"/>
    <mergeCell ref="J176:J178"/>
    <mergeCell ref="G176:G178"/>
    <mergeCell ref="V176:V178"/>
    <mergeCell ref="S176:S178"/>
    <mergeCell ref="Z173:Z174"/>
    <mergeCell ref="AA173:AA174"/>
    <mergeCell ref="AB173:AB174"/>
    <mergeCell ref="AB176:AB178"/>
    <mergeCell ref="A176:B176"/>
    <mergeCell ref="P176:P178"/>
    <mergeCell ref="T173:T174"/>
    <mergeCell ref="U173:U174"/>
    <mergeCell ref="V173:V174"/>
    <mergeCell ref="Q173:Q174"/>
    <mergeCell ref="R173:R174"/>
    <mergeCell ref="S173:S174"/>
    <mergeCell ref="H173:H174"/>
    <mergeCell ref="I173:I174"/>
    <mergeCell ref="J173:J174"/>
    <mergeCell ref="Y176:Y178"/>
    <mergeCell ref="W5:Y5"/>
    <mergeCell ref="W38:W39"/>
    <mergeCell ref="X38:X39"/>
    <mergeCell ref="Y38:Y39"/>
    <mergeCell ref="W173:W174"/>
    <mergeCell ref="X173:X174"/>
    <mergeCell ref="Y173:Y174"/>
  </mergeCells>
  <pageMargins left="0.405092592592593" right="0.474537037037037" top="0.551181102362205" bottom="0.94488188976378" header="0.31496062992126" footer="0.31496062992126"/>
  <pageSetup orientation="portrait" scale="33" fitToHeight="0"/>
  <headerFooter scaleWithDoc="0">
    <oddHeader>&amp;C&amp;G</oddHeader>
    <oddFooter>&amp;C&amp;G&amp;R&amp;P</oddFooter>
    <evenHeader/>
    <evenFooter/>
    <firstHeader/>
    <firstFooter/>
  </headerFooter>
</worksheet>
</file>

<file path=xl/worksheets/sheet50.xml><?xml version="1.0" encoding="utf-8"?>
<worksheet xmlns:r="http://schemas.openxmlformats.org/officeDocument/2006/relationships" xmlns="http://schemas.openxmlformats.org/spreadsheetml/2006/main">
  <sheetPr codeName="Sheet47">
    <tabColor rgb="FFFF0000"/>
    <outlinePr summaryBelow="1" summaryRight="1"/>
    <pageSetUpPr fitToPage="1"/>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858" min="1" max="1"/>
    <col width="26" customWidth="1" style="858" min="2" max="2"/>
    <col width="35" bestFit="1" customWidth="1" style="858" min="3" max="3"/>
    <col width="5.33203125" customWidth="1" style="858" min="4" max="4"/>
    <col width="17.1640625" customWidth="1" style="858" min="5" max="5"/>
    <col width="4.83203125" customWidth="1" style="858" min="6" max="6"/>
  </cols>
  <sheetData>
    <row r="2" ht="20.25" customHeight="1" s="858">
      <c r="A2" s="892" t="n"/>
      <c r="B2" s="23" t="n"/>
      <c r="C2" s="23" t="n"/>
      <c r="D2" s="23" t="n"/>
    </row>
    <row r="3" ht="15" customHeight="1" s="858">
      <c r="A3" s="23" t="n"/>
      <c r="B3" s="23" t="n"/>
      <c r="C3" s="23" t="n"/>
      <c r="D3" s="23" t="n"/>
    </row>
    <row r="4">
      <c r="B4" s="992" t="n"/>
      <c r="C4" s="992" t="n"/>
      <c r="D4" s="12" t="n"/>
      <c r="E4" s="12" t="n"/>
      <c r="F4" s="992" t="n"/>
    </row>
    <row r="5">
      <c r="B5" s="992" t="n"/>
      <c r="C5" s="992" t="n"/>
      <c r="D5" s="12" t="n"/>
      <c r="E5" s="12" t="n"/>
      <c r="F5" s="992" t="n"/>
    </row>
    <row r="6">
      <c r="B6" s="992" t="n"/>
      <c r="C6" s="992" t="n"/>
      <c r="D6" s="12" t="n"/>
      <c r="E6" s="12" t="n"/>
      <c r="F6" s="992" t="n"/>
    </row>
    <row r="7">
      <c r="B7" s="992" t="n"/>
      <c r="D7" s="12" t="n"/>
      <c r="E7" s="12" t="n"/>
      <c r="F7" s="992" t="n"/>
    </row>
    <row r="8">
      <c r="B8" s="992" t="n"/>
      <c r="D8" s="12" t="n"/>
      <c r="E8" s="12" t="n"/>
      <c r="F8" s="992" t="n"/>
    </row>
    <row r="9">
      <c r="B9" s="992" t="n"/>
      <c r="D9" s="12" t="n"/>
      <c r="E9" s="12" t="n"/>
      <c r="F9" s="992" t="n"/>
    </row>
    <row r="10">
      <c r="B10" s="992" t="n"/>
      <c r="E10" s="12" t="n"/>
      <c r="F10" s="992" t="n"/>
    </row>
    <row r="11">
      <c r="B11" s="992" t="n"/>
      <c r="E11" s="12" t="n"/>
      <c r="F11" s="992" t="n"/>
    </row>
    <row r="12">
      <c r="B12" s="992" t="n"/>
      <c r="C12" s="992" t="n"/>
      <c r="D12" s="12" t="n"/>
      <c r="E12" s="12" t="n"/>
      <c r="F12" s="992" t="n"/>
    </row>
    <row r="13">
      <c r="B13" s="992" t="n"/>
      <c r="C13" s="992" t="n"/>
      <c r="D13" s="12" t="n"/>
      <c r="E13" s="12" t="n"/>
      <c r="F13" s="992" t="n"/>
    </row>
    <row r="14">
      <c r="B14" s="992" t="n"/>
      <c r="C14" s="992" t="n"/>
      <c r="D14" s="12" t="n"/>
      <c r="E14" s="12" t="n"/>
      <c r="F14" s="992" t="n"/>
    </row>
    <row r="15">
      <c r="B15" s="992" t="n"/>
      <c r="C15" s="992" t="n"/>
      <c r="D15" s="12" t="n"/>
      <c r="E15" s="12" t="n"/>
      <c r="F15" s="992" t="n"/>
    </row>
    <row r="16">
      <c r="B16" s="992" t="n"/>
      <c r="C16" s="992" t="n"/>
      <c r="D16" s="12" t="n"/>
      <c r="E16" s="12" t="n"/>
      <c r="F16" s="992" t="n"/>
    </row>
    <row r="17">
      <c r="B17" s="992" t="n"/>
      <c r="C17" s="992" t="n"/>
      <c r="D17" s="12" t="n"/>
      <c r="E17" s="12" t="n"/>
      <c r="F17" s="992" t="n"/>
    </row>
    <row r="18">
      <c r="B18" s="992" t="n"/>
      <c r="C18" s="992" t="n"/>
      <c r="D18" s="12" t="n"/>
      <c r="E18" s="12" t="n"/>
      <c r="F18" s="992" t="n"/>
    </row>
    <row r="19">
      <c r="B19" s="992" t="n"/>
      <c r="C19" s="992" t="n"/>
      <c r="D19" s="12" t="n"/>
      <c r="E19" s="12" t="n"/>
      <c r="F19" s="992" t="n"/>
    </row>
    <row r="20">
      <c r="B20" s="992" t="n"/>
      <c r="C20" s="992" t="n"/>
      <c r="D20" s="12" t="n"/>
      <c r="E20" s="12" t="n"/>
      <c r="F20" s="992" t="n"/>
    </row>
    <row r="21">
      <c r="B21" s="992" t="n"/>
      <c r="C21" s="992" t="n"/>
      <c r="D21" s="12" t="n"/>
      <c r="E21" s="12" t="n"/>
      <c r="F21" s="992" t="n"/>
    </row>
    <row r="22">
      <c r="B22" s="992" t="n"/>
      <c r="C22" s="992" t="n"/>
      <c r="D22" s="12" t="n"/>
      <c r="E22" s="12" t="n"/>
      <c r="F22" s="992" t="n"/>
    </row>
    <row r="23">
      <c r="B23" s="992" t="n"/>
      <c r="C23" s="992" t="n"/>
      <c r="D23" s="12" t="n"/>
      <c r="E23" s="12" t="n"/>
      <c r="F23" s="992" t="n"/>
    </row>
    <row r="24">
      <c r="B24" s="992" t="n"/>
      <c r="C24" s="992" t="n"/>
      <c r="D24" s="12" t="n"/>
      <c r="E24" s="12" t="n"/>
      <c r="F24" s="992" t="n"/>
    </row>
    <row r="25">
      <c r="B25" s="992" t="n"/>
      <c r="C25" s="992" t="n"/>
      <c r="D25" s="12" t="n"/>
      <c r="E25" s="12" t="n"/>
      <c r="F25" s="992" t="n"/>
    </row>
    <row r="26">
      <c r="B26" s="992" t="n"/>
      <c r="C26" s="992" t="n"/>
      <c r="D26" s="12" t="n"/>
      <c r="E26" s="12" t="n"/>
      <c r="F26" s="992" t="n"/>
    </row>
    <row r="27">
      <c r="B27" s="992" t="n"/>
      <c r="C27" s="992" t="n"/>
      <c r="D27" s="12" t="n"/>
      <c r="E27" s="12" t="n"/>
      <c r="F27" s="992" t="n"/>
    </row>
    <row r="28">
      <c r="B28" s="992" t="n"/>
      <c r="C28" s="992" t="n"/>
      <c r="D28" s="12" t="n"/>
      <c r="E28" s="12" t="n"/>
      <c r="F28" s="992" t="n"/>
    </row>
    <row r="29">
      <c r="B29" s="992" t="n"/>
      <c r="C29" s="992" t="n"/>
      <c r="D29" s="12" t="n"/>
      <c r="E29" s="12" t="n"/>
      <c r="F29" s="992" t="n"/>
    </row>
    <row r="30">
      <c r="B30" s="992" t="n"/>
      <c r="C30" s="992" t="n"/>
      <c r="D30" s="12" t="n"/>
      <c r="E30" s="12" t="n"/>
      <c r="F30" s="992" t="n"/>
    </row>
    <row r="31">
      <c r="B31" s="250" t="n"/>
      <c r="C31" s="250" t="n"/>
      <c r="D31" s="250" t="n"/>
      <c r="E31" s="250" t="n"/>
      <c r="F31" s="250" t="n"/>
    </row>
  </sheetData>
  <pageMargins left="0.405092592592593" right="0.474537037037037" top="0.551181102362205" bottom="0.94488188976378" header="0.31496062992126" footer="0.31496062992126"/>
  <pageSetup orientation="portrait" scale="90" fitToHeight="0"/>
  <headerFooter scaleWithDoc="0">
    <oddHeader>&amp;C&amp;G</oddHeader>
    <oddFooter>&amp;C&amp;G&amp;R&amp;P</oddFooter>
    <evenHeader/>
    <evenFooter/>
    <firstHeader/>
    <firstFooter/>
  </headerFooter>
  <drawing r:id="rId1"/>
</worksheet>
</file>

<file path=xl/worksheets/sheet51.xml><?xml version="1.0" encoding="utf-8"?>
<worksheet xmlns:r="http://schemas.openxmlformats.org/officeDocument/2006/relationships" xmlns="http://schemas.openxmlformats.org/spreadsheetml/2006/main">
  <sheetPr codeName="Sheet60">
    <tabColor rgb="FFFF0000"/>
    <outlinePr summaryBelow="1" summaryRight="1"/>
    <pageSetUpPr fitToPage="1"/>
  </sheetPr>
  <dimension ref="A2:J31"/>
  <sheetViews>
    <sheetView showGridLines="0" view="pageLayout" zoomScale="80" zoomScaleNormal="100" zoomScalePageLayoutView="80" workbookViewId="0">
      <selection activeCell="F50" sqref="F50"/>
    </sheetView>
  </sheetViews>
  <sheetFormatPr baseColWidth="10" defaultColWidth="9.1640625" defaultRowHeight="15"/>
  <cols>
    <col width="3.33203125" customWidth="1" style="858" min="1" max="1"/>
    <col width="26" customWidth="1" style="858" min="2" max="2"/>
    <col width="35" bestFit="1" customWidth="1" style="858" min="3" max="3"/>
    <col width="5.33203125" customWidth="1" style="858" min="4" max="4"/>
    <col width="17.1640625" customWidth="1" style="858" min="5" max="5"/>
    <col width="4.83203125" customWidth="1" style="858" min="6" max="6"/>
    <col width="7.5" customWidth="1" style="858" min="7" max="7"/>
    <col width="9.1640625" customWidth="1" style="858" min="8" max="10"/>
  </cols>
  <sheetData>
    <row r="2" ht="20.25" customHeight="1" s="858">
      <c r="A2" s="892" t="n"/>
      <c r="B2" s="23" t="n"/>
      <c r="C2" s="23" t="n"/>
      <c r="D2" s="23" t="n"/>
    </row>
    <row r="3" ht="15" customHeight="1" s="858">
      <c r="A3" s="23" t="n"/>
      <c r="B3" s="23" t="n"/>
      <c r="C3" s="23" t="n"/>
      <c r="D3" s="23" t="n"/>
    </row>
    <row r="4">
      <c r="B4" s="992" t="n"/>
      <c r="C4" s="992" t="n"/>
      <c r="D4" s="12" t="n"/>
      <c r="E4" s="12" t="n"/>
      <c r="F4" s="992" t="n"/>
      <c r="G4" s="992" t="n"/>
      <c r="H4" s="992" t="n"/>
      <c r="I4" s="992" t="n"/>
      <c r="J4" s="432" t="n"/>
    </row>
    <row r="5">
      <c r="B5" s="992" t="n"/>
      <c r="C5" s="992" t="n"/>
      <c r="D5" s="12" t="n"/>
      <c r="E5" s="12" t="n"/>
      <c r="F5" s="992" t="n"/>
      <c r="G5" s="992" t="n"/>
      <c r="H5" s="992" t="n"/>
      <c r="I5" s="992" t="n"/>
      <c r="J5" s="432" t="n"/>
    </row>
    <row r="6">
      <c r="B6" s="992" t="n"/>
      <c r="C6" s="992" t="n"/>
      <c r="D6" s="12" t="n"/>
      <c r="E6" s="12" t="n"/>
      <c r="F6" s="992" t="n"/>
      <c r="G6" s="992" t="n"/>
      <c r="H6" s="992" t="n"/>
      <c r="I6" s="992" t="n"/>
      <c r="J6" s="432" t="n"/>
    </row>
    <row r="7">
      <c r="B7" s="992" t="n"/>
      <c r="D7" s="12" t="n"/>
      <c r="E7" s="12" t="n"/>
      <c r="F7" s="992" t="n"/>
      <c r="G7" s="992" t="n"/>
      <c r="H7" s="992" t="n"/>
      <c r="I7" s="992" t="n"/>
      <c r="J7" s="432" t="n"/>
    </row>
    <row r="8">
      <c r="B8" s="992" t="n"/>
      <c r="D8" s="12" t="n"/>
      <c r="E8" s="12" t="n"/>
      <c r="F8" s="992" t="n"/>
      <c r="G8" s="992" t="n"/>
      <c r="H8" s="992" t="n"/>
      <c r="I8" s="992" t="n"/>
      <c r="J8" s="432" t="n"/>
    </row>
    <row r="9">
      <c r="B9" s="992" t="n"/>
      <c r="D9" s="12" t="n"/>
      <c r="E9" s="12" t="n"/>
      <c r="F9" s="992" t="n"/>
      <c r="G9" s="992" t="n"/>
      <c r="H9" s="992" t="n"/>
      <c r="I9" s="992" t="n"/>
      <c r="J9" s="432" t="n"/>
    </row>
    <row r="10">
      <c r="B10" s="992" t="n"/>
      <c r="E10" s="12" t="n"/>
      <c r="F10" s="992" t="n"/>
      <c r="G10" s="992" t="n"/>
      <c r="H10" s="992" t="n"/>
      <c r="I10" s="992" t="n"/>
      <c r="J10" s="432" t="n"/>
    </row>
    <row r="11">
      <c r="B11" s="992" t="n"/>
      <c r="E11" s="12" t="n"/>
      <c r="F11" s="992" t="n"/>
      <c r="G11" s="992" t="n"/>
      <c r="H11" s="992" t="n"/>
      <c r="I11" s="992" t="n"/>
      <c r="J11" s="432" t="n"/>
    </row>
    <row r="12">
      <c r="B12" s="992" t="n"/>
      <c r="C12" s="992" t="n"/>
      <c r="D12" s="12" t="n"/>
      <c r="E12" s="12" t="n"/>
      <c r="F12" s="992" t="n"/>
      <c r="G12" s="992" t="n"/>
      <c r="H12" s="992" t="n"/>
      <c r="I12" s="992" t="n"/>
      <c r="J12" s="432" t="n"/>
    </row>
    <row r="13">
      <c r="B13" s="992" t="n"/>
      <c r="C13" s="992" t="n"/>
      <c r="D13" s="12" t="n"/>
      <c r="E13" s="12" t="n"/>
      <c r="F13" s="992" t="n"/>
      <c r="G13" s="992" t="n"/>
      <c r="H13" s="992" t="n"/>
      <c r="I13" s="992" t="n"/>
      <c r="J13" s="432" t="n"/>
    </row>
    <row r="14">
      <c r="B14" s="992" t="n"/>
      <c r="C14" s="992" t="n"/>
      <c r="D14" s="12" t="n"/>
      <c r="E14" s="12" t="n"/>
      <c r="F14" s="992" t="n"/>
      <c r="G14" s="992" t="n"/>
      <c r="H14" s="992" t="n"/>
      <c r="I14" s="992" t="n"/>
      <c r="J14" s="432" t="n"/>
    </row>
    <row r="15">
      <c r="B15" s="992" t="n"/>
      <c r="C15" s="992" t="n"/>
      <c r="D15" s="12" t="n"/>
      <c r="E15" s="12" t="n"/>
      <c r="F15" s="992" t="n"/>
      <c r="G15" s="992" t="n"/>
      <c r="H15" s="992" t="n"/>
      <c r="I15" s="992" t="n"/>
      <c r="J15" s="432" t="n"/>
    </row>
    <row r="16">
      <c r="B16" s="992" t="n"/>
      <c r="C16" s="992" t="n"/>
      <c r="D16" s="12" t="n"/>
      <c r="E16" s="12" t="n"/>
      <c r="F16" s="992" t="n"/>
      <c r="G16" s="992" t="n"/>
      <c r="H16" s="992" t="n"/>
      <c r="I16" s="992" t="n"/>
      <c r="J16" s="432" t="n"/>
    </row>
    <row r="17">
      <c r="B17" s="992" t="n"/>
      <c r="C17" s="992" t="n"/>
      <c r="D17" s="12" t="n"/>
      <c r="E17" s="12" t="n"/>
      <c r="F17" s="992" t="n"/>
      <c r="G17" s="992" t="n"/>
      <c r="H17" s="992" t="n"/>
      <c r="I17" s="992" t="n"/>
      <c r="J17" s="432" t="n"/>
    </row>
    <row r="18">
      <c r="B18" s="992" t="n"/>
      <c r="C18" s="992" t="n"/>
      <c r="D18" s="12" t="n"/>
      <c r="E18" s="12" t="n"/>
      <c r="F18" s="992" t="n"/>
      <c r="G18" s="992" t="n"/>
      <c r="H18" s="992" t="n"/>
      <c r="I18" s="992" t="n"/>
      <c r="J18" s="432" t="n"/>
    </row>
    <row r="19">
      <c r="B19" s="992" t="n"/>
      <c r="C19" s="992" t="n"/>
      <c r="D19" s="12" t="n"/>
      <c r="E19" s="12" t="n"/>
      <c r="F19" s="992" t="n"/>
      <c r="G19" s="992" t="n"/>
      <c r="H19" s="992" t="n"/>
      <c r="I19" s="992" t="n"/>
      <c r="J19" s="432" t="n"/>
    </row>
    <row r="20">
      <c r="B20" s="992" t="n"/>
      <c r="C20" s="992" t="n"/>
      <c r="D20" s="12" t="n"/>
      <c r="E20" s="12" t="n"/>
      <c r="F20" s="992" t="n"/>
      <c r="G20" s="992" t="n"/>
      <c r="H20" s="992" t="n"/>
      <c r="I20" s="992" t="n"/>
      <c r="J20" s="432" t="n"/>
    </row>
    <row r="21">
      <c r="B21" s="992" t="n"/>
      <c r="C21" s="992" t="n"/>
      <c r="D21" s="12" t="n"/>
      <c r="E21" s="12" t="n"/>
      <c r="F21" s="992" t="n"/>
      <c r="G21" s="992" t="n"/>
      <c r="H21" s="992" t="n"/>
      <c r="I21" s="992" t="n"/>
      <c r="J21" s="432" t="n"/>
    </row>
    <row r="22">
      <c r="B22" s="992" t="n"/>
      <c r="C22" s="992" t="n"/>
      <c r="D22" s="12" t="n"/>
      <c r="E22" s="12" t="n"/>
      <c r="F22" s="992" t="n"/>
      <c r="G22" s="992" t="n"/>
      <c r="H22" s="992" t="n"/>
      <c r="I22" s="992" t="n"/>
      <c r="J22" s="432" t="n"/>
    </row>
    <row r="23">
      <c r="B23" s="992" t="n"/>
      <c r="C23" s="992" t="n"/>
      <c r="D23" s="12" t="n"/>
      <c r="E23" s="12" t="n"/>
      <c r="F23" s="992" t="n"/>
      <c r="G23" s="992" t="n"/>
      <c r="H23" s="992" t="n"/>
      <c r="I23" s="992" t="n"/>
      <c r="J23" s="432" t="n"/>
    </row>
    <row r="24">
      <c r="B24" s="992" t="n"/>
      <c r="C24" s="992" t="n"/>
      <c r="D24" s="12" t="n"/>
      <c r="E24" s="12" t="n"/>
      <c r="F24" s="992" t="n"/>
      <c r="G24" s="992" t="n"/>
      <c r="H24" s="992" t="n"/>
      <c r="I24" s="992" t="n"/>
      <c r="J24" s="432" t="n"/>
    </row>
    <row r="25">
      <c r="B25" s="992" t="n"/>
      <c r="C25" s="992" t="n"/>
      <c r="D25" s="12" t="n"/>
      <c r="E25" s="12" t="n"/>
      <c r="F25" s="992" t="n"/>
      <c r="G25" s="992" t="n"/>
      <c r="H25" s="992" t="n"/>
      <c r="I25" s="992" t="n"/>
      <c r="J25" s="432" t="n"/>
    </row>
    <row r="26">
      <c r="B26" s="992" t="n"/>
      <c r="C26" s="992" t="n"/>
      <c r="D26" s="12" t="n"/>
      <c r="E26" s="12" t="n"/>
      <c r="F26" s="992" t="n"/>
      <c r="G26" s="992" t="n"/>
      <c r="H26" s="992" t="n"/>
      <c r="I26" s="992" t="n"/>
      <c r="J26" s="432" t="n"/>
    </row>
    <row r="27">
      <c r="B27" s="992" t="n"/>
      <c r="C27" s="992" t="n"/>
      <c r="D27" s="12" t="n"/>
      <c r="E27" s="12" t="n"/>
      <c r="F27" s="992" t="n"/>
      <c r="G27" s="992" t="n"/>
      <c r="H27" s="992" t="n"/>
      <c r="I27" s="992" t="n"/>
      <c r="J27" s="432" t="n"/>
    </row>
    <row r="28">
      <c r="B28" s="992" t="n"/>
      <c r="C28" s="992" t="n"/>
      <c r="D28" s="12" t="n"/>
      <c r="E28" s="12" t="n"/>
      <c r="F28" s="992" t="n"/>
      <c r="G28" s="992" t="n"/>
      <c r="H28" s="992" t="n"/>
      <c r="I28" s="992" t="n"/>
      <c r="J28" s="432" t="n"/>
    </row>
    <row r="29">
      <c r="B29" s="992" t="n"/>
      <c r="C29" s="992" t="n"/>
      <c r="D29" s="12" t="n"/>
      <c r="E29" s="12" t="n"/>
      <c r="F29" s="992" t="n"/>
      <c r="G29" s="992" t="n"/>
      <c r="H29" s="992" t="n"/>
      <c r="I29" s="992" t="n"/>
      <c r="J29" s="432" t="n"/>
    </row>
    <row r="30">
      <c r="B30" s="992" t="n"/>
      <c r="C30" s="992" t="n"/>
      <c r="D30" s="12" t="n"/>
      <c r="E30" s="12" t="n"/>
      <c r="F30" s="992" t="n"/>
      <c r="G30" s="992" t="n"/>
      <c r="H30" s="992" t="n"/>
      <c r="I30" s="992" t="n"/>
      <c r="J30" s="432" t="n"/>
    </row>
    <row r="31">
      <c r="B31" s="250" t="n"/>
      <c r="C31" s="250" t="n"/>
      <c r="D31" s="250" t="n"/>
      <c r="E31" s="250" t="n"/>
      <c r="F31" s="250" t="n"/>
      <c r="G31" s="250" t="n"/>
      <c r="H31" s="250" t="n"/>
      <c r="I31" s="250" t="n"/>
      <c r="J31" s="250" t="n"/>
    </row>
  </sheetData>
  <printOptions horizontalCentered="1"/>
  <pageMargins left="0.405092592592593" right="0.474537037037037" top="0.551181102362205" bottom="0.94488188976378" header="0.31496062992126" footer="0.31496062992126"/>
  <pageSetup orientation="portrait" scale="92" fitToHeight="0"/>
  <headerFooter>
    <oddHeader>&amp;L&amp;"Arial,Regular"&amp;9 NFP Canada&amp;R&amp;"Arial,Regular"&amp;9 &amp;K000000Page &amp;P</oddHeader>
    <oddFooter>&amp;L&amp;"Arial,Bold"&amp;9&amp;K4C5B52Renewal Report. &amp;"Arial,Regular"Insurance services provided through NFP Canada, _x000a_a subsidiary of NFP Corp. (NFP).&amp;R&amp;G</oddFooter>
    <evenHeader/>
    <evenFooter/>
    <firstHeader/>
    <firstFooter/>
  </headerFooter>
  <drawing r:id="rId1"/>
</worksheet>
</file>

<file path=xl/worksheets/sheet52.xml><?xml version="1.0" encoding="utf-8"?>
<worksheet xmlns:r="http://schemas.openxmlformats.org/officeDocument/2006/relationships" xmlns="http://schemas.openxmlformats.org/spreadsheetml/2006/main">
  <sheetPr codeName="Sheet61">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858" min="1" max="1"/>
    <col width="26" customWidth="1" style="858" min="2" max="2"/>
    <col width="35" bestFit="1" customWidth="1" style="858" min="3" max="3"/>
    <col width="5.33203125" customWidth="1" style="858" min="4" max="4"/>
    <col width="17.1640625" customWidth="1" style="858" min="5" max="5"/>
    <col width="4.83203125" customWidth="1" style="858" min="6" max="6"/>
  </cols>
  <sheetData>
    <row r="2" ht="20.25" customHeight="1" s="858">
      <c r="A2" s="892" t="n"/>
      <c r="B2" s="23" t="n"/>
      <c r="C2" s="23" t="n"/>
      <c r="D2" s="23" t="n"/>
    </row>
    <row r="3" ht="15" customHeight="1" s="858">
      <c r="A3" s="23" t="n"/>
      <c r="B3" s="23" t="n"/>
      <c r="C3" s="23" t="n"/>
      <c r="D3" s="23" t="n"/>
    </row>
    <row r="4">
      <c r="B4" s="992" t="n"/>
      <c r="C4" s="992" t="n"/>
      <c r="D4" s="12" t="n"/>
      <c r="E4" s="12" t="n"/>
      <c r="F4" s="992" t="n"/>
    </row>
    <row r="5">
      <c r="B5" s="992" t="n"/>
      <c r="C5" s="992" t="n"/>
      <c r="D5" s="12" t="n"/>
      <c r="E5" s="12" t="n"/>
      <c r="F5" s="992" t="n"/>
    </row>
    <row r="6">
      <c r="B6" s="992" t="n"/>
      <c r="C6" s="992" t="n"/>
      <c r="D6" s="12" t="n"/>
      <c r="E6" s="12" t="n"/>
      <c r="F6" s="992" t="n"/>
    </row>
    <row r="7">
      <c r="B7" s="992" t="n"/>
      <c r="D7" s="12" t="n"/>
      <c r="E7" s="12" t="n"/>
      <c r="F7" s="992" t="n"/>
    </row>
    <row r="8">
      <c r="B8" s="992" t="n"/>
      <c r="D8" s="12" t="n"/>
      <c r="E8" s="12" t="n"/>
      <c r="F8" s="992" t="n"/>
    </row>
    <row r="9">
      <c r="B9" s="992" t="n"/>
      <c r="D9" s="12" t="n"/>
      <c r="E9" s="12" t="n"/>
      <c r="F9" s="992" t="n"/>
    </row>
    <row r="10">
      <c r="B10" s="992" t="n"/>
      <c r="E10" s="12" t="n"/>
      <c r="F10" s="992" t="n"/>
    </row>
    <row r="11">
      <c r="B11" s="992" t="n"/>
      <c r="E11" s="12" t="n"/>
      <c r="F11" s="992" t="n"/>
    </row>
    <row r="12">
      <c r="B12" s="992" t="n"/>
      <c r="C12" s="992" t="n"/>
      <c r="D12" s="12" t="n"/>
      <c r="E12" s="12" t="n"/>
      <c r="F12" s="992" t="n"/>
    </row>
    <row r="13">
      <c r="B13" s="992" t="n"/>
      <c r="C13" s="992" t="n"/>
      <c r="D13" s="12" t="n"/>
      <c r="E13" s="12" t="n"/>
      <c r="F13" s="992" t="n"/>
    </row>
    <row r="14">
      <c r="B14" s="992" t="n"/>
      <c r="C14" s="992" t="n"/>
      <c r="D14" s="12" t="n"/>
      <c r="E14" s="12" t="n"/>
      <c r="F14" s="992" t="n"/>
    </row>
    <row r="15">
      <c r="B15" s="992" t="n"/>
      <c r="C15" s="992" t="n"/>
      <c r="D15" s="12" t="n"/>
      <c r="E15" s="12" t="n"/>
      <c r="F15" s="992" t="n"/>
    </row>
    <row r="16">
      <c r="B16" s="992" t="n"/>
      <c r="C16" s="992" t="n"/>
      <c r="D16" s="12" t="n"/>
      <c r="E16" s="12" t="n"/>
      <c r="F16" s="992" t="n"/>
    </row>
    <row r="17">
      <c r="B17" s="992" t="n"/>
      <c r="C17" s="992" t="n"/>
      <c r="D17" s="12" t="n"/>
      <c r="E17" s="12" t="n"/>
      <c r="F17" s="992" t="n"/>
    </row>
    <row r="18">
      <c r="B18" s="992" t="n"/>
      <c r="C18" s="992" t="n"/>
      <c r="D18" s="12" t="n"/>
      <c r="E18" s="12" t="n"/>
      <c r="F18" s="992" t="n"/>
    </row>
    <row r="19">
      <c r="B19" s="992" t="n"/>
      <c r="C19" s="992" t="n"/>
      <c r="D19" s="12" t="n"/>
      <c r="E19" s="12" t="n"/>
      <c r="F19" s="992" t="n"/>
    </row>
    <row r="20">
      <c r="B20" s="992" t="n"/>
      <c r="C20" s="992" t="n"/>
      <c r="D20" s="12" t="n"/>
      <c r="E20" s="12" t="n"/>
      <c r="F20" s="992" t="n"/>
    </row>
    <row r="21">
      <c r="B21" s="992" t="n"/>
      <c r="C21" s="992" t="n"/>
      <c r="D21" s="12" t="n"/>
      <c r="E21" s="12" t="n"/>
      <c r="F21" s="992" t="n"/>
    </row>
    <row r="22">
      <c r="B22" s="992" t="n"/>
      <c r="C22" s="992" t="n"/>
      <c r="D22" s="12" t="n"/>
      <c r="E22" s="12" t="n"/>
      <c r="F22" s="992" t="n"/>
    </row>
    <row r="23">
      <c r="B23" s="992" t="n"/>
      <c r="C23" s="992" t="n"/>
      <c r="D23" s="12" t="n"/>
      <c r="E23" s="12" t="n"/>
      <c r="F23" s="992" t="n"/>
    </row>
    <row r="24">
      <c r="B24" s="992" t="n"/>
      <c r="C24" s="992" t="n"/>
      <c r="D24" s="12" t="n"/>
      <c r="E24" s="12" t="n"/>
      <c r="F24" s="992" t="n"/>
    </row>
    <row r="25">
      <c r="B25" s="992" t="n"/>
      <c r="C25" s="992" t="n"/>
      <c r="D25" s="12" t="n"/>
      <c r="E25" s="12" t="n"/>
      <c r="F25" s="992" t="n"/>
    </row>
    <row r="26">
      <c r="B26" s="992" t="n"/>
      <c r="C26" s="992" t="n"/>
      <c r="D26" s="12" t="n"/>
      <c r="E26" s="12" t="n"/>
      <c r="F26" s="992" t="n"/>
    </row>
    <row r="27">
      <c r="B27" s="992" t="n"/>
      <c r="C27" s="992" t="n"/>
      <c r="D27" s="12" t="n"/>
      <c r="E27" s="12" t="n"/>
      <c r="F27" s="992" t="n"/>
    </row>
    <row r="28">
      <c r="B28" s="992" t="n"/>
      <c r="C28" s="992" t="n"/>
      <c r="D28" s="12" t="n"/>
      <c r="E28" s="12" t="n"/>
      <c r="F28" s="992" t="n"/>
    </row>
    <row r="29">
      <c r="B29" s="992" t="n"/>
      <c r="C29" s="992" t="n"/>
      <c r="D29" s="12" t="n"/>
      <c r="E29" s="12" t="n"/>
      <c r="F29" s="992" t="n"/>
    </row>
    <row r="30">
      <c r="B30" s="992" t="n"/>
      <c r="C30" s="992" t="n"/>
      <c r="D30" s="12" t="n"/>
      <c r="E30" s="12" t="n"/>
      <c r="F30" s="992" t="n"/>
    </row>
    <row r="31">
      <c r="B31" s="250" t="n"/>
      <c r="C31" s="250" t="n"/>
      <c r="D31" s="250" t="n"/>
      <c r="E31" s="250" t="n"/>
      <c r="F31" s="250"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3.xml><?xml version="1.0" encoding="utf-8"?>
<worksheet xmlns:r="http://schemas.openxmlformats.org/officeDocument/2006/relationships" xmlns="http://schemas.openxmlformats.org/spreadsheetml/2006/main">
  <sheetPr codeName="Sheet62">
    <tabColor rgb="FFFF0000"/>
    <outlinePr summaryBelow="1" summaryRight="1"/>
    <pageSetUpPr/>
  </sheetPr>
  <dimension ref="A2:J31"/>
  <sheetViews>
    <sheetView showGridLines="0" view="pageLayout" topLeftCell="A7" zoomScale="80" zoomScaleNormal="100" zoomScalePageLayoutView="80" workbookViewId="0">
      <selection activeCell="H10" sqref="H10"/>
    </sheetView>
  </sheetViews>
  <sheetFormatPr baseColWidth="10" defaultColWidth="9.1640625" defaultRowHeight="15"/>
  <cols>
    <col width="3.33203125" customWidth="1" style="858" min="1" max="1"/>
    <col width="26" customWidth="1" style="858" min="2" max="2"/>
    <col width="35" bestFit="1" customWidth="1" style="858" min="3" max="3"/>
    <col width="5.33203125" customWidth="1" style="858" min="4" max="4"/>
    <col width="17.1640625" customWidth="1" style="858" min="5" max="5"/>
    <col width="4.83203125" customWidth="1" style="858" min="6" max="6"/>
    <col width="7.5" customWidth="1" style="858" min="7" max="7"/>
    <col width="9.1640625" customWidth="1" style="858" min="8" max="10"/>
  </cols>
  <sheetData>
    <row r="2" ht="20.25" customHeight="1" s="858">
      <c r="A2" s="892" t="n"/>
      <c r="B2" s="23" t="n"/>
      <c r="C2" s="23" t="n"/>
      <c r="D2" s="23" t="n"/>
    </row>
    <row r="3" ht="15" customHeight="1" s="858">
      <c r="A3" s="23" t="n"/>
      <c r="B3" s="23" t="n"/>
      <c r="C3" s="23" t="n"/>
      <c r="D3" s="23" t="n"/>
    </row>
    <row r="4">
      <c r="B4" s="992" t="n"/>
      <c r="C4" s="992" t="n"/>
      <c r="D4" s="12" t="n"/>
      <c r="E4" s="12" t="n"/>
      <c r="F4" s="992" t="n"/>
      <c r="G4" s="992" t="n"/>
      <c r="H4" s="992" t="n"/>
      <c r="I4" s="992" t="n"/>
      <c r="J4" s="432" t="n"/>
    </row>
    <row r="5">
      <c r="B5" s="992" t="n"/>
      <c r="C5" s="992" t="n"/>
      <c r="D5" s="12" t="n"/>
      <c r="E5" s="12" t="n"/>
      <c r="F5" s="992" t="n"/>
      <c r="G5" s="992" t="n"/>
      <c r="H5" s="992" t="n"/>
      <c r="I5" s="992" t="n"/>
      <c r="J5" s="432" t="n"/>
    </row>
    <row r="6">
      <c r="B6" s="992" t="n"/>
      <c r="C6" s="992" t="n"/>
      <c r="D6" s="12" t="n"/>
      <c r="E6" s="12" t="n"/>
      <c r="F6" s="992" t="n"/>
      <c r="G6" s="992" t="n"/>
      <c r="H6" s="992" t="n"/>
      <c r="I6" s="992" t="n"/>
      <c r="J6" s="432" t="n"/>
    </row>
    <row r="7">
      <c r="B7" s="992" t="n"/>
      <c r="D7" s="12" t="n"/>
      <c r="E7" s="12" t="n"/>
      <c r="F7" s="992" t="n"/>
      <c r="G7" s="992" t="n"/>
      <c r="H7" s="992" t="n"/>
      <c r="I7" s="992" t="n"/>
      <c r="J7" s="432" t="n"/>
    </row>
    <row r="8">
      <c r="B8" s="992" t="n"/>
      <c r="D8" s="12" t="n"/>
      <c r="E8" s="12" t="n"/>
      <c r="F8" s="992" t="n"/>
      <c r="G8" s="992" t="n"/>
      <c r="H8" s="992" t="n"/>
      <c r="I8" s="992" t="n"/>
      <c r="J8" s="432" t="n"/>
    </row>
    <row r="9">
      <c r="B9" s="992" t="n"/>
      <c r="D9" s="12" t="n"/>
      <c r="E9" s="12" t="n"/>
      <c r="F9" s="992" t="n"/>
      <c r="G9" s="992" t="n"/>
      <c r="H9" s="992" t="n"/>
      <c r="I9" s="992" t="n"/>
      <c r="J9" s="432" t="n"/>
    </row>
    <row r="10">
      <c r="B10" s="992" t="n"/>
      <c r="E10" s="12" t="n"/>
      <c r="F10" s="992" t="n"/>
      <c r="G10" s="992" t="n"/>
      <c r="H10" s="992" t="n"/>
      <c r="I10" s="992" t="n"/>
      <c r="J10" s="432" t="n"/>
    </row>
    <row r="11">
      <c r="B11" s="992" t="n"/>
      <c r="E11" s="12" t="n"/>
      <c r="F11" s="992" t="n"/>
      <c r="G11" s="992" t="n"/>
      <c r="H11" s="992" t="n"/>
      <c r="I11" s="992" t="n"/>
      <c r="J11" s="432" t="n"/>
    </row>
    <row r="12">
      <c r="B12" s="992" t="n"/>
      <c r="C12" s="992" t="n"/>
      <c r="D12" s="12" t="n"/>
      <c r="E12" s="12" t="n"/>
      <c r="F12" s="992" t="n"/>
      <c r="G12" s="992" t="n"/>
      <c r="H12" s="992" t="n"/>
      <c r="I12" s="992" t="n"/>
      <c r="J12" s="432" t="n"/>
    </row>
    <row r="13">
      <c r="B13" s="992" t="n"/>
      <c r="C13" s="992" t="n"/>
      <c r="D13" s="12" t="n"/>
      <c r="E13" s="12" t="n"/>
      <c r="F13" s="992" t="n"/>
      <c r="G13" s="992" t="n"/>
      <c r="H13" s="992" t="n"/>
      <c r="I13" s="992" t="n"/>
      <c r="J13" s="432" t="n"/>
    </row>
    <row r="14">
      <c r="B14" s="992" t="n"/>
      <c r="C14" s="992" t="n"/>
      <c r="D14" s="12" t="n"/>
      <c r="E14" s="12" t="n"/>
      <c r="F14" s="992" t="n"/>
      <c r="G14" s="992" t="n"/>
      <c r="H14" s="992" t="n"/>
      <c r="I14" s="992" t="n"/>
      <c r="J14" s="432" t="n"/>
    </row>
    <row r="15">
      <c r="B15" s="992" t="n"/>
      <c r="C15" s="992" t="n"/>
      <c r="D15" s="12" t="n"/>
      <c r="E15" s="12" t="n"/>
      <c r="F15" s="992" t="n"/>
      <c r="G15" s="992" t="n"/>
      <c r="H15" s="992" t="n"/>
      <c r="I15" s="992" t="n"/>
      <c r="J15" s="432" t="n"/>
    </row>
    <row r="16">
      <c r="B16" s="992" t="n"/>
      <c r="C16" s="992" t="n"/>
      <c r="D16" s="12" t="n"/>
      <c r="E16" s="12" t="n"/>
      <c r="F16" s="992" t="n"/>
      <c r="G16" s="992" t="n"/>
      <c r="H16" s="992" t="n"/>
      <c r="I16" s="992" t="n"/>
      <c r="J16" s="432" t="n"/>
    </row>
    <row r="17">
      <c r="B17" s="992" t="n"/>
      <c r="C17" s="992" t="n"/>
      <c r="D17" s="12" t="n"/>
      <c r="E17" s="12" t="n"/>
      <c r="F17" s="992" t="n"/>
      <c r="G17" s="992" t="n"/>
      <c r="H17" s="992" t="n"/>
      <c r="I17" s="992" t="n"/>
      <c r="J17" s="432" t="n"/>
    </row>
    <row r="18">
      <c r="B18" s="992" t="n"/>
      <c r="C18" s="992" t="n"/>
      <c r="D18" s="12" t="n"/>
      <c r="E18" s="12" t="n"/>
      <c r="F18" s="992" t="n"/>
      <c r="G18" s="992" t="n"/>
      <c r="H18" s="992" t="n"/>
      <c r="I18" s="992" t="n"/>
      <c r="J18" s="432" t="n"/>
    </row>
    <row r="19">
      <c r="B19" s="992" t="n"/>
      <c r="C19" s="992" t="n"/>
      <c r="D19" s="12" t="n"/>
      <c r="E19" s="12" t="n"/>
      <c r="F19" s="992" t="n"/>
      <c r="G19" s="992" t="n"/>
      <c r="H19" s="992" t="n"/>
      <c r="I19" s="992" t="n"/>
      <c r="J19" s="432" t="n"/>
    </row>
    <row r="20">
      <c r="B20" s="992" t="n"/>
      <c r="C20" s="992" t="n"/>
      <c r="D20" s="12" t="n"/>
      <c r="E20" s="12" t="n"/>
      <c r="F20" s="992" t="n"/>
      <c r="G20" s="992" t="n"/>
      <c r="H20" s="992" t="n"/>
      <c r="I20" s="992" t="n"/>
      <c r="J20" s="432" t="n"/>
    </row>
    <row r="21">
      <c r="B21" s="992" t="n"/>
      <c r="C21" s="992" t="n"/>
      <c r="D21" s="12" t="n"/>
      <c r="E21" s="12" t="n"/>
      <c r="F21" s="992" t="n"/>
      <c r="G21" s="992" t="n"/>
      <c r="H21" s="992" t="n"/>
      <c r="I21" s="992" t="n"/>
      <c r="J21" s="432" t="n"/>
    </row>
    <row r="22">
      <c r="B22" s="992" t="n"/>
      <c r="C22" s="992" t="n"/>
      <c r="D22" s="12" t="n"/>
      <c r="E22" s="12" t="n"/>
      <c r="F22" s="992" t="n"/>
      <c r="G22" s="992" t="n"/>
      <c r="H22" s="992" t="n"/>
      <c r="I22" s="992" t="n"/>
      <c r="J22" s="432" t="n"/>
    </row>
    <row r="23">
      <c r="B23" s="992" t="n"/>
      <c r="C23" s="992" t="n"/>
      <c r="D23" s="12" t="n"/>
      <c r="E23" s="12" t="n"/>
      <c r="F23" s="992" t="n"/>
      <c r="G23" s="992" t="n"/>
      <c r="H23" s="992" t="n"/>
      <c r="I23" s="992" t="n"/>
      <c r="J23" s="432" t="n"/>
    </row>
    <row r="24">
      <c r="B24" s="992" t="n"/>
      <c r="C24" s="992" t="n"/>
      <c r="D24" s="12" t="n"/>
      <c r="E24" s="12" t="n"/>
      <c r="F24" s="992" t="n"/>
      <c r="G24" s="992" t="n"/>
      <c r="H24" s="992" t="n"/>
      <c r="I24" s="992" t="n"/>
      <c r="J24" s="432" t="n"/>
    </row>
    <row r="25">
      <c r="B25" s="992" t="n"/>
      <c r="C25" s="992" t="n"/>
      <c r="D25" s="12" t="n"/>
      <c r="E25" s="12" t="n"/>
      <c r="F25" s="992" t="n"/>
      <c r="G25" s="992" t="n"/>
      <c r="H25" s="992" t="n"/>
      <c r="I25" s="992" t="n"/>
      <c r="J25" s="432" t="n"/>
    </row>
    <row r="26">
      <c r="B26" s="992" t="n"/>
      <c r="C26" s="992" t="n"/>
      <c r="D26" s="12" t="n"/>
      <c r="E26" s="12" t="n"/>
      <c r="F26" s="992" t="n"/>
      <c r="G26" s="992" t="n"/>
      <c r="H26" s="992" t="n"/>
      <c r="I26" s="992" t="n"/>
      <c r="J26" s="432" t="n"/>
    </row>
    <row r="27">
      <c r="B27" s="992" t="n"/>
      <c r="C27" s="992" t="n"/>
      <c r="D27" s="12" t="n"/>
      <c r="E27" s="12" t="n"/>
      <c r="F27" s="992" t="n"/>
      <c r="G27" s="992" t="n"/>
      <c r="H27" s="992" t="n"/>
      <c r="I27" s="992" t="n"/>
      <c r="J27" s="432" t="n"/>
    </row>
    <row r="28">
      <c r="B28" s="992" t="n"/>
      <c r="C28" s="992" t="n"/>
      <c r="D28" s="12" t="n"/>
      <c r="E28" s="12" t="n"/>
      <c r="F28" s="992" t="n"/>
      <c r="G28" s="992" t="n"/>
      <c r="H28" s="992" t="n"/>
      <c r="I28" s="992" t="n"/>
      <c r="J28" s="432" t="n"/>
    </row>
    <row r="29">
      <c r="B29" s="992" t="n"/>
      <c r="C29" s="992" t="n"/>
      <c r="D29" s="12" t="n"/>
      <c r="E29" s="12" t="n"/>
      <c r="F29" s="992" t="n"/>
      <c r="G29" s="992" t="n"/>
      <c r="H29" s="992" t="n"/>
      <c r="I29" s="992" t="n"/>
      <c r="J29" s="432" t="n"/>
    </row>
    <row r="30">
      <c r="B30" s="992" t="n"/>
      <c r="C30" s="992" t="n"/>
      <c r="D30" s="12" t="n"/>
      <c r="E30" s="12" t="n"/>
      <c r="F30" s="992" t="n"/>
      <c r="G30" s="992" t="n"/>
      <c r="H30" s="992" t="n"/>
      <c r="I30" s="992" t="n"/>
      <c r="J30" s="432" t="n"/>
    </row>
    <row r="31">
      <c r="B31" s="250" t="n"/>
      <c r="C31" s="250" t="n"/>
      <c r="D31" s="250" t="n"/>
      <c r="E31" s="250" t="n"/>
      <c r="F31" s="250" t="n"/>
      <c r="G31" s="250" t="n"/>
      <c r="H31" s="250" t="n"/>
      <c r="I31" s="250" t="n"/>
      <c r="J31" s="250"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4.xml><?xml version="1.0" encoding="utf-8"?>
<worksheet xmlns:r="http://schemas.openxmlformats.org/officeDocument/2006/relationships" xmlns="http://schemas.openxmlformats.org/spreadsheetml/2006/main">
  <sheetPr codeName="Sheet71">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858" min="1" max="1"/>
    <col width="26" customWidth="1" style="858" min="2" max="2"/>
    <col width="35" bestFit="1" customWidth="1" style="858" min="3" max="3"/>
    <col width="5.33203125" customWidth="1" style="858" min="4" max="4"/>
    <col width="17.1640625" customWidth="1" style="858" min="5" max="5"/>
    <col width="4.83203125" customWidth="1" style="858" min="6" max="6"/>
    <col width="9.1640625" customWidth="1" style="858" min="7" max="7"/>
    <col width="9.1640625" customWidth="1" style="858" min="8" max="16384"/>
  </cols>
  <sheetData>
    <row r="2" ht="20.25" customHeight="1" s="858">
      <c r="A2" s="892" t="n"/>
      <c r="B2" s="23" t="n"/>
      <c r="C2" s="23" t="n"/>
      <c r="D2" s="23" t="n"/>
    </row>
    <row r="3" ht="15" customHeight="1" s="858">
      <c r="A3" s="23" t="n"/>
      <c r="B3" s="23" t="n"/>
      <c r="C3" s="23" t="n"/>
      <c r="D3" s="23" t="n"/>
    </row>
    <row r="4">
      <c r="B4" s="992" t="n"/>
      <c r="C4" s="992" t="n"/>
      <c r="D4" s="12" t="n"/>
      <c r="E4" s="12" t="n"/>
      <c r="F4" s="992" t="n"/>
    </row>
    <row r="5">
      <c r="B5" s="992" t="n"/>
      <c r="C5" s="992" t="n"/>
      <c r="D5" s="12" t="n"/>
      <c r="E5" s="12" t="n"/>
      <c r="F5" s="992" t="n"/>
    </row>
    <row r="6">
      <c r="B6" s="992" t="n"/>
      <c r="C6" s="992" t="n"/>
      <c r="D6" s="12" t="n"/>
      <c r="E6" s="12" t="n"/>
      <c r="F6" s="992" t="n"/>
    </row>
    <row r="7">
      <c r="B7" s="992" t="n"/>
      <c r="D7" s="12" t="n"/>
      <c r="E7" s="12" t="n"/>
      <c r="F7" s="992" t="n"/>
    </row>
    <row r="8">
      <c r="B8" s="992" t="n"/>
      <c r="D8" s="12" t="n"/>
      <c r="E8" s="12" t="n"/>
      <c r="F8" s="992" t="n"/>
    </row>
    <row r="9">
      <c r="B9" s="992" t="n"/>
      <c r="D9" s="12" t="n"/>
      <c r="E9" s="12" t="n"/>
      <c r="F9" s="992" t="n"/>
    </row>
    <row r="10">
      <c r="B10" s="992" t="n"/>
      <c r="E10" s="12" t="n"/>
      <c r="F10" s="992" t="n"/>
    </row>
    <row r="11">
      <c r="B11" s="992" t="n"/>
      <c r="E11" s="12" t="n"/>
      <c r="F11" s="992" t="n"/>
    </row>
    <row r="12">
      <c r="B12" s="992" t="n"/>
      <c r="C12" s="992" t="n"/>
      <c r="D12" s="12" t="n"/>
      <c r="E12" s="12" t="n"/>
      <c r="F12" s="992" t="n"/>
    </row>
    <row r="13">
      <c r="B13" s="992" t="n"/>
      <c r="C13" s="992" t="n"/>
      <c r="D13" s="12" t="n"/>
      <c r="E13" s="12" t="n"/>
      <c r="F13" s="992" t="n"/>
    </row>
    <row r="14">
      <c r="B14" s="992" t="n"/>
      <c r="C14" s="992" t="n"/>
      <c r="D14" s="12" t="n"/>
      <c r="E14" s="12" t="n"/>
      <c r="F14" s="992" t="n"/>
    </row>
    <row r="15">
      <c r="B15" s="992" t="n"/>
      <c r="C15" s="992" t="n"/>
      <c r="D15" s="12" t="n"/>
      <c r="E15" s="12" t="n"/>
      <c r="F15" s="992" t="n"/>
    </row>
    <row r="16">
      <c r="B16" s="992" t="n"/>
      <c r="C16" s="992" t="n"/>
      <c r="D16" s="12" t="n"/>
      <c r="E16" s="12" t="n"/>
      <c r="F16" s="992" t="n"/>
    </row>
    <row r="17">
      <c r="B17" s="992" t="n"/>
      <c r="C17" s="992" t="n"/>
      <c r="D17" s="12" t="n"/>
      <c r="E17" s="12" t="n"/>
      <c r="F17" s="992" t="n"/>
    </row>
    <row r="18">
      <c r="B18" s="992" t="n"/>
      <c r="C18" s="992" t="n"/>
      <c r="D18" s="12" t="n"/>
      <c r="E18" s="12" t="n"/>
      <c r="F18" s="992" t="n"/>
    </row>
    <row r="19">
      <c r="B19" s="992" t="n"/>
      <c r="C19" s="992" t="n"/>
      <c r="D19" s="12" t="n"/>
      <c r="E19" s="12" t="n"/>
      <c r="F19" s="992" t="n"/>
    </row>
    <row r="20">
      <c r="B20" s="992" t="n"/>
      <c r="C20" s="992" t="n"/>
      <c r="D20" s="12" t="n"/>
      <c r="E20" s="12" t="n"/>
      <c r="F20" s="992" t="n"/>
    </row>
    <row r="21">
      <c r="B21" s="992" t="n"/>
      <c r="C21" s="992" t="n"/>
      <c r="D21" s="12" t="n"/>
      <c r="E21" s="12" t="n"/>
      <c r="F21" s="992" t="n"/>
    </row>
    <row r="22">
      <c r="B22" s="992" t="n"/>
      <c r="C22" s="992" t="n"/>
      <c r="D22" s="12" t="n"/>
      <c r="E22" s="12" t="n"/>
      <c r="F22" s="992" t="n"/>
    </row>
    <row r="23">
      <c r="B23" s="992" t="n"/>
      <c r="C23" s="992" t="n"/>
      <c r="D23" s="12" t="n"/>
      <c r="E23" s="12" t="n"/>
      <c r="F23" s="992" t="n"/>
    </row>
    <row r="24">
      <c r="B24" s="992" t="n"/>
      <c r="C24" s="992" t="n"/>
      <c r="D24" s="12" t="n"/>
      <c r="E24" s="12" t="n"/>
      <c r="F24" s="992" t="n"/>
    </row>
    <row r="25">
      <c r="B25" s="992" t="n"/>
      <c r="C25" s="992" t="n"/>
      <c r="D25" s="12" t="n"/>
      <c r="E25" s="12" t="n"/>
      <c r="F25" s="992" t="n"/>
    </row>
    <row r="26">
      <c r="B26" s="992" t="n"/>
      <c r="C26" s="992" t="n"/>
      <c r="D26" s="12" t="n"/>
      <c r="E26" s="12" t="n"/>
      <c r="F26" s="992" t="n"/>
    </row>
    <row r="27">
      <c r="B27" s="992" t="n"/>
      <c r="C27" s="992" t="n"/>
      <c r="D27" s="12" t="n"/>
      <c r="E27" s="12" t="n"/>
      <c r="F27" s="992" t="n"/>
    </row>
    <row r="28">
      <c r="B28" s="992" t="n"/>
      <c r="C28" s="992" t="n"/>
      <c r="D28" s="12" t="n"/>
      <c r="E28" s="12" t="n"/>
      <c r="F28" s="992" t="n"/>
    </row>
    <row r="29">
      <c r="B29" s="992" t="n"/>
      <c r="C29" s="992" t="n"/>
      <c r="D29" s="12" t="n"/>
      <c r="E29" s="12" t="n"/>
      <c r="F29" s="992" t="n"/>
    </row>
    <row r="30">
      <c r="B30" s="992" t="n"/>
      <c r="C30" s="992" t="n"/>
      <c r="D30" s="12" t="n"/>
      <c r="E30" s="12" t="n"/>
      <c r="F30" s="992" t="n"/>
    </row>
    <row r="31">
      <c r="B31" s="250" t="n"/>
      <c r="C31" s="250" t="n"/>
      <c r="D31" s="250" t="n"/>
      <c r="E31" s="250" t="n"/>
      <c r="F31" s="250"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5.xml><?xml version="1.0" encoding="utf-8"?>
<worksheet xmlns:r="http://schemas.openxmlformats.org/officeDocument/2006/relationships" xmlns="http://schemas.openxmlformats.org/spreadsheetml/2006/main">
  <sheetPr codeName="Sheet73">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858" min="1" max="1"/>
    <col width="26" customWidth="1" style="858" min="2" max="2"/>
    <col width="35" bestFit="1" customWidth="1" style="858" min="3" max="3"/>
    <col width="5.33203125" customWidth="1" style="858" min="4" max="4"/>
    <col width="17.1640625" customWidth="1" style="858" min="5" max="5"/>
    <col width="4.83203125" customWidth="1" style="858" min="6" max="6"/>
    <col width="9.1640625" customWidth="1" style="858" min="7" max="7"/>
    <col width="9.1640625" customWidth="1" style="858" min="8" max="16384"/>
  </cols>
  <sheetData>
    <row r="2" ht="20.25" customHeight="1" s="858">
      <c r="A2" s="892" t="n"/>
      <c r="B2" s="23" t="n"/>
      <c r="C2" s="23" t="n"/>
      <c r="D2" s="23" t="n"/>
    </row>
    <row r="3" ht="15" customHeight="1" s="858">
      <c r="A3" s="23" t="n"/>
      <c r="B3" s="23" t="n"/>
      <c r="C3" s="23" t="n"/>
      <c r="D3" s="23" t="n"/>
    </row>
    <row r="4">
      <c r="B4" s="992" t="n"/>
      <c r="C4" s="992" t="n"/>
      <c r="D4" s="12" t="n"/>
      <c r="E4" s="12" t="n"/>
      <c r="F4" s="992" t="n"/>
    </row>
    <row r="5">
      <c r="B5" s="992" t="n"/>
      <c r="C5" s="992" t="n"/>
      <c r="D5" s="12" t="n"/>
      <c r="E5" s="12" t="n"/>
      <c r="F5" s="992" t="n"/>
    </row>
    <row r="6">
      <c r="B6" s="992" t="n"/>
      <c r="C6" s="992" t="n"/>
      <c r="D6" s="12" t="n"/>
      <c r="E6" s="12" t="n"/>
      <c r="F6" s="992" t="n"/>
    </row>
    <row r="7">
      <c r="B7" s="992" t="n"/>
      <c r="D7" s="12" t="n"/>
      <c r="E7" s="12" t="n"/>
      <c r="F7" s="992" t="n"/>
    </row>
    <row r="8">
      <c r="B8" s="992" t="n"/>
      <c r="D8" s="12" t="n"/>
      <c r="E8" s="12" t="n"/>
      <c r="F8" s="992" t="n"/>
    </row>
    <row r="9">
      <c r="B9" s="992" t="n"/>
      <c r="D9" s="12" t="n"/>
      <c r="E9" s="12" t="n"/>
      <c r="F9" s="992" t="n"/>
    </row>
    <row r="10">
      <c r="B10" s="992" t="n"/>
      <c r="E10" s="12" t="n"/>
      <c r="F10" s="992" t="n"/>
    </row>
    <row r="11">
      <c r="B11" s="992" t="n"/>
      <c r="E11" s="12" t="n"/>
      <c r="F11" s="992" t="n"/>
    </row>
    <row r="12">
      <c r="B12" s="992" t="n"/>
      <c r="C12" s="992" t="n"/>
      <c r="D12" s="12" t="n"/>
      <c r="E12" s="12" t="n"/>
      <c r="F12" s="992" t="n"/>
    </row>
    <row r="13">
      <c r="B13" s="992" t="n"/>
      <c r="C13" s="992" t="n"/>
      <c r="D13" s="12" t="n"/>
      <c r="E13" s="12" t="n"/>
      <c r="F13" s="992" t="n"/>
    </row>
    <row r="14">
      <c r="B14" s="992" t="n"/>
      <c r="C14" s="992" t="n"/>
      <c r="D14" s="12" t="n"/>
      <c r="E14" s="12" t="n"/>
      <c r="F14" s="992" t="n"/>
    </row>
    <row r="15">
      <c r="B15" s="992" t="n"/>
      <c r="C15" s="992" t="n"/>
      <c r="D15" s="12" t="n"/>
      <c r="E15" s="12" t="n"/>
      <c r="F15" s="992" t="n"/>
    </row>
    <row r="16">
      <c r="B16" s="992" t="n"/>
      <c r="C16" s="992" t="n"/>
      <c r="D16" s="12" t="n"/>
      <c r="E16" s="12" t="n"/>
      <c r="F16" s="992" t="n"/>
    </row>
    <row r="17">
      <c r="B17" s="992" t="n"/>
      <c r="C17" s="992" t="n"/>
      <c r="D17" s="12" t="n"/>
      <c r="E17" s="12" t="n"/>
      <c r="F17" s="992" t="n"/>
    </row>
    <row r="18">
      <c r="B18" s="992" t="n"/>
      <c r="C18" s="992" t="n"/>
      <c r="D18" s="12" t="n"/>
      <c r="E18" s="12" t="n"/>
      <c r="F18" s="992" t="n"/>
    </row>
    <row r="19">
      <c r="B19" s="992" t="n"/>
      <c r="C19" s="992" t="n"/>
      <c r="D19" s="12" t="n"/>
      <c r="E19" s="12" t="n"/>
      <c r="F19" s="992" t="n"/>
    </row>
    <row r="20">
      <c r="B20" s="992" t="n"/>
      <c r="C20" s="992" t="n"/>
      <c r="D20" s="12" t="n"/>
      <c r="E20" s="12" t="n"/>
      <c r="F20" s="992" t="n"/>
    </row>
    <row r="21">
      <c r="B21" s="992" t="n"/>
      <c r="C21" s="992" t="n"/>
      <c r="D21" s="12" t="n"/>
      <c r="E21" s="12" t="n"/>
      <c r="F21" s="992" t="n"/>
    </row>
    <row r="22">
      <c r="B22" s="992" t="n"/>
      <c r="C22" s="992" t="n"/>
      <c r="D22" s="12" t="n"/>
      <c r="E22" s="12" t="n"/>
      <c r="F22" s="992" t="n"/>
    </row>
    <row r="23">
      <c r="B23" s="992" t="n"/>
      <c r="C23" s="992" t="n"/>
      <c r="D23" s="12" t="n"/>
      <c r="E23" s="12" t="n"/>
      <c r="F23" s="992" t="n"/>
    </row>
    <row r="24">
      <c r="B24" s="992" t="n"/>
      <c r="C24" s="992" t="n"/>
      <c r="D24" s="12" t="n"/>
      <c r="E24" s="12" t="n"/>
      <c r="F24" s="992" t="n"/>
    </row>
    <row r="25">
      <c r="B25" s="992" t="n"/>
      <c r="C25" s="992" t="n"/>
      <c r="D25" s="12" t="n"/>
      <c r="E25" s="12" t="n"/>
      <c r="F25" s="992" t="n"/>
    </row>
    <row r="26">
      <c r="B26" s="992" t="n"/>
      <c r="C26" s="992" t="n"/>
      <c r="D26" s="12" t="n"/>
      <c r="E26" s="12" t="n"/>
      <c r="F26" s="992" t="n"/>
    </row>
    <row r="27">
      <c r="B27" s="992" t="n"/>
      <c r="C27" s="992" t="n"/>
      <c r="D27" s="12" t="n"/>
      <c r="E27" s="12" t="n"/>
      <c r="F27" s="992" t="n"/>
    </row>
    <row r="28">
      <c r="B28" s="992" t="n"/>
      <c r="C28" s="992" t="n"/>
      <c r="D28" s="12" t="n"/>
      <c r="E28" s="12" t="n"/>
      <c r="F28" s="992" t="n"/>
    </row>
    <row r="29">
      <c r="B29" s="992" t="n"/>
      <c r="C29" s="992" t="n"/>
      <c r="D29" s="12" t="n"/>
      <c r="E29" s="12" t="n"/>
      <c r="F29" s="992" t="n"/>
    </row>
    <row r="30">
      <c r="B30" s="992" t="n"/>
      <c r="C30" s="992" t="n"/>
      <c r="D30" s="12" t="n"/>
      <c r="E30" s="12" t="n"/>
      <c r="F30" s="992" t="n"/>
    </row>
    <row r="31">
      <c r="B31" s="250" t="n"/>
      <c r="C31" s="250" t="n"/>
      <c r="D31" s="250" t="n"/>
      <c r="E31" s="250" t="n"/>
      <c r="F31" s="250"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6.xml><?xml version="1.0" encoding="utf-8"?>
<worksheet xmlns:r="http://schemas.openxmlformats.org/officeDocument/2006/relationships" xmlns="http://schemas.openxmlformats.org/spreadsheetml/2006/main">
  <sheetPr codeName="Sheet74">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858" min="1" max="1"/>
    <col width="26" customWidth="1" style="858" min="2" max="2"/>
    <col width="35" bestFit="1" customWidth="1" style="858" min="3" max="3"/>
    <col width="5.33203125" customWidth="1" style="858" min="4" max="4"/>
    <col width="17.1640625" customWidth="1" style="858" min="5" max="5"/>
    <col width="4.83203125" customWidth="1" style="858" min="6" max="6"/>
    <col width="9.1640625" customWidth="1" style="858" min="7" max="7"/>
    <col width="9.1640625" customWidth="1" style="858" min="8" max="16384"/>
  </cols>
  <sheetData>
    <row r="2" ht="20.25" customHeight="1" s="858">
      <c r="A2" s="892" t="n"/>
      <c r="B2" s="23" t="n"/>
      <c r="C2" s="23" t="n"/>
      <c r="D2" s="23" t="n"/>
    </row>
    <row r="3" ht="15" customHeight="1" s="858">
      <c r="A3" s="23" t="n"/>
      <c r="B3" s="23" t="n"/>
      <c r="C3" s="23" t="n"/>
      <c r="D3" s="23" t="n"/>
    </row>
    <row r="4">
      <c r="B4" s="992" t="n"/>
      <c r="C4" s="992" t="n"/>
      <c r="D4" s="12" t="n"/>
      <c r="E4" s="12" t="n"/>
      <c r="F4" s="992" t="n"/>
    </row>
    <row r="5">
      <c r="B5" s="992" t="n"/>
      <c r="C5" s="992" t="n"/>
      <c r="D5" s="12" t="n"/>
      <c r="E5" s="12" t="n"/>
      <c r="F5" s="992" t="n"/>
    </row>
    <row r="6">
      <c r="B6" s="992" t="n"/>
      <c r="C6" s="992" t="n"/>
      <c r="D6" s="12" t="n"/>
      <c r="E6" s="12" t="n"/>
      <c r="F6" s="992" t="n"/>
    </row>
    <row r="7">
      <c r="B7" s="992" t="n"/>
      <c r="D7" s="12" t="n"/>
      <c r="E7" s="12" t="n"/>
      <c r="F7" s="992" t="n"/>
    </row>
    <row r="8">
      <c r="B8" s="992" t="n"/>
      <c r="D8" s="12" t="n"/>
      <c r="E8" s="12" t="n"/>
      <c r="F8" s="992" t="n"/>
    </row>
    <row r="9">
      <c r="B9" s="992" t="n"/>
      <c r="D9" s="12" t="n"/>
      <c r="E9" s="12" t="n"/>
      <c r="F9" s="992" t="n"/>
    </row>
    <row r="10">
      <c r="B10" s="992" t="n"/>
      <c r="E10" s="12" t="n"/>
      <c r="F10" s="992" t="n"/>
    </row>
    <row r="11">
      <c r="B11" s="992" t="n"/>
      <c r="E11" s="12" t="n"/>
      <c r="F11" s="992" t="n"/>
    </row>
    <row r="12">
      <c r="B12" s="992" t="n"/>
      <c r="C12" s="992" t="n"/>
      <c r="D12" s="12" t="n"/>
      <c r="E12" s="12" t="n"/>
      <c r="F12" s="992" t="n"/>
    </row>
    <row r="13">
      <c r="B13" s="992" t="n"/>
      <c r="C13" s="992" t="n"/>
      <c r="D13" s="12" t="n"/>
      <c r="E13" s="12" t="n"/>
      <c r="F13" s="992" t="n"/>
    </row>
    <row r="14">
      <c r="B14" s="992" t="n"/>
      <c r="C14" s="992" t="n"/>
      <c r="D14" s="12" t="n"/>
      <c r="E14" s="12" t="n"/>
      <c r="F14" s="992" t="n"/>
    </row>
    <row r="15">
      <c r="B15" s="992" t="n"/>
      <c r="C15" s="992" t="n"/>
      <c r="D15" s="12" t="n"/>
      <c r="E15" s="12" t="n"/>
      <c r="F15" s="992" t="n"/>
    </row>
    <row r="16">
      <c r="B16" s="992" t="n"/>
      <c r="C16" s="992" t="n"/>
      <c r="D16" s="12" t="n"/>
      <c r="E16" s="12" t="n"/>
      <c r="F16" s="992" t="n"/>
    </row>
    <row r="17">
      <c r="B17" s="992" t="n"/>
      <c r="C17" s="992" t="n"/>
      <c r="D17" s="12" t="n"/>
      <c r="E17" s="12" t="n"/>
      <c r="F17" s="992" t="n"/>
    </row>
    <row r="18">
      <c r="B18" s="992" t="n"/>
      <c r="C18" s="992" t="n"/>
      <c r="D18" s="12" t="n"/>
      <c r="E18" s="12" t="n"/>
      <c r="F18" s="992" t="n"/>
    </row>
    <row r="19">
      <c r="B19" s="992" t="n"/>
      <c r="C19" s="992" t="n"/>
      <c r="D19" s="12" t="n"/>
      <c r="E19" s="12" t="n"/>
      <c r="F19" s="992" t="n"/>
    </row>
    <row r="20">
      <c r="B20" s="992" t="n"/>
      <c r="C20" s="992" t="n"/>
      <c r="D20" s="12" t="n"/>
      <c r="E20" s="12" t="n"/>
      <c r="F20" s="992" t="n"/>
    </row>
    <row r="21">
      <c r="B21" s="992" t="n"/>
      <c r="C21" s="992" t="n"/>
      <c r="D21" s="12" t="n"/>
      <c r="E21" s="12" t="n"/>
      <c r="F21" s="992" t="n"/>
    </row>
    <row r="22">
      <c r="B22" s="992" t="n"/>
      <c r="C22" s="992" t="n"/>
      <c r="D22" s="12" t="n"/>
      <c r="E22" s="12" t="n"/>
      <c r="F22" s="992" t="n"/>
    </row>
    <row r="23">
      <c r="B23" s="992" t="n"/>
      <c r="C23" s="992" t="n"/>
      <c r="D23" s="12" t="n"/>
      <c r="E23" s="12" t="n"/>
      <c r="F23" s="992" t="n"/>
    </row>
    <row r="24">
      <c r="B24" s="992" t="n"/>
      <c r="C24" s="992" t="n"/>
      <c r="D24" s="12" t="n"/>
      <c r="E24" s="12" t="n"/>
      <c r="F24" s="992" t="n"/>
    </row>
    <row r="25">
      <c r="B25" s="992" t="n"/>
      <c r="C25" s="992" t="n"/>
      <c r="D25" s="12" t="n"/>
      <c r="E25" s="12" t="n"/>
      <c r="F25" s="992" t="n"/>
    </row>
    <row r="26">
      <c r="B26" s="992" t="n"/>
      <c r="C26" s="992" t="n"/>
      <c r="D26" s="12" t="n"/>
      <c r="E26" s="12" t="n"/>
      <c r="F26" s="992" t="n"/>
    </row>
    <row r="27">
      <c r="B27" s="992" t="n"/>
      <c r="C27" s="992" t="n"/>
      <c r="D27" s="12" t="n"/>
      <c r="E27" s="12" t="n"/>
      <c r="F27" s="992" t="n"/>
    </row>
    <row r="28">
      <c r="B28" s="992" t="n"/>
      <c r="C28" s="992" t="n"/>
      <c r="D28" s="12" t="n"/>
      <c r="E28" s="12" t="n"/>
      <c r="F28" s="992" t="n"/>
    </row>
    <row r="29">
      <c r="B29" s="992" t="n"/>
      <c r="C29" s="992" t="n"/>
      <c r="D29" s="12" t="n"/>
      <c r="E29" s="12" t="n"/>
      <c r="F29" s="992" t="n"/>
    </row>
    <row r="30">
      <c r="B30" s="992" t="n"/>
      <c r="C30" s="992" t="n"/>
      <c r="D30" s="12" t="n"/>
      <c r="E30" s="12" t="n"/>
      <c r="F30" s="992" t="n"/>
    </row>
    <row r="31">
      <c r="B31" s="250" t="n"/>
      <c r="C31" s="250" t="n"/>
      <c r="D31" s="250" t="n"/>
      <c r="E31" s="250" t="n"/>
      <c r="F31" s="250"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7.xml><?xml version="1.0" encoding="utf-8"?>
<worksheet xmlns:r="http://schemas.openxmlformats.org/officeDocument/2006/relationships" xmlns="http://schemas.openxmlformats.org/spreadsheetml/2006/main">
  <sheetPr codeName="Sheet75">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858" min="1" max="1"/>
    <col width="26" customWidth="1" style="858" min="2" max="2"/>
    <col width="35" bestFit="1" customWidth="1" style="858" min="3" max="3"/>
    <col width="5.33203125" customWidth="1" style="858" min="4" max="4"/>
    <col width="17.1640625" customWidth="1" style="858" min="5" max="5"/>
    <col width="4.83203125" customWidth="1" style="858" min="6" max="6"/>
    <col width="9.1640625" customWidth="1" style="858" min="7" max="7"/>
    <col width="9.1640625" customWidth="1" style="858" min="8" max="16384"/>
  </cols>
  <sheetData>
    <row r="2" ht="20.25" customHeight="1" s="858">
      <c r="A2" s="892" t="n"/>
      <c r="B2" s="23" t="n"/>
      <c r="C2" s="23" t="n"/>
      <c r="D2" s="23" t="n"/>
    </row>
    <row r="3" ht="15" customHeight="1" s="858">
      <c r="A3" s="23" t="n"/>
      <c r="B3" s="23" t="n"/>
      <c r="C3" s="23" t="n"/>
      <c r="D3" s="23" t="n"/>
    </row>
    <row r="4">
      <c r="B4" s="992" t="n"/>
      <c r="C4" s="992" t="n"/>
      <c r="D4" s="12" t="n"/>
      <c r="E4" s="12" t="n"/>
      <c r="F4" s="992" t="n"/>
    </row>
    <row r="5">
      <c r="B5" s="992" t="n"/>
      <c r="C5" s="992" t="n"/>
      <c r="D5" s="12" t="n"/>
      <c r="E5" s="12" t="n"/>
      <c r="F5" s="992" t="n"/>
    </row>
    <row r="6">
      <c r="B6" s="992" t="n"/>
      <c r="C6" s="992" t="n"/>
      <c r="D6" s="12" t="n"/>
      <c r="E6" s="12" t="n"/>
      <c r="F6" s="992" t="n"/>
    </row>
    <row r="7">
      <c r="B7" s="992" t="n"/>
      <c r="D7" s="12" t="n"/>
      <c r="E7" s="12" t="n"/>
      <c r="F7" s="992" t="n"/>
    </row>
    <row r="8">
      <c r="B8" s="992" t="n"/>
      <c r="D8" s="12" t="n"/>
      <c r="E8" s="12" t="n"/>
      <c r="F8" s="992" t="n"/>
    </row>
    <row r="9">
      <c r="B9" s="992" t="n"/>
      <c r="D9" s="12" t="n"/>
      <c r="E9" s="12" t="n"/>
      <c r="F9" s="992" t="n"/>
    </row>
    <row r="10">
      <c r="B10" s="992" t="n"/>
      <c r="E10" s="12" t="n"/>
      <c r="F10" s="992" t="n"/>
    </row>
    <row r="11">
      <c r="B11" s="992" t="n"/>
      <c r="E11" s="12" t="n"/>
      <c r="F11" s="992" t="n"/>
    </row>
    <row r="12">
      <c r="B12" s="992" t="n"/>
      <c r="C12" s="992" t="n"/>
      <c r="D12" s="12" t="n"/>
      <c r="E12" s="12" t="n"/>
      <c r="F12" s="992" t="n"/>
    </row>
    <row r="13">
      <c r="B13" s="992" t="n"/>
      <c r="C13" s="992" t="n"/>
      <c r="D13" s="12" t="n"/>
      <c r="E13" s="12" t="n"/>
      <c r="F13" s="992" t="n"/>
    </row>
    <row r="14">
      <c r="B14" s="992" t="n"/>
      <c r="C14" s="992" t="n"/>
      <c r="D14" s="12" t="n"/>
      <c r="E14" s="12" t="n"/>
      <c r="F14" s="992" t="n"/>
    </row>
    <row r="15">
      <c r="B15" s="992" t="n"/>
      <c r="C15" s="992" t="n"/>
      <c r="D15" s="12" t="n"/>
      <c r="E15" s="12" t="n"/>
      <c r="F15" s="992" t="n"/>
    </row>
    <row r="16">
      <c r="B16" s="992" t="n"/>
      <c r="C16" s="992" t="n"/>
      <c r="D16" s="12" t="n"/>
      <c r="E16" s="12" t="n"/>
      <c r="F16" s="992" t="n"/>
    </row>
    <row r="17">
      <c r="B17" s="992" t="n"/>
      <c r="C17" s="992" t="n"/>
      <c r="D17" s="12" t="n"/>
      <c r="E17" s="12" t="n"/>
      <c r="F17" s="992" t="n"/>
    </row>
    <row r="18">
      <c r="B18" s="992" t="n"/>
      <c r="C18" s="992" t="n"/>
      <c r="D18" s="12" t="n"/>
      <c r="E18" s="12" t="n"/>
      <c r="F18" s="992" t="n"/>
    </row>
    <row r="19">
      <c r="B19" s="992" t="n"/>
      <c r="C19" s="992" t="n"/>
      <c r="D19" s="12" t="n"/>
      <c r="E19" s="12" t="n"/>
      <c r="F19" s="992" t="n"/>
    </row>
    <row r="20">
      <c r="B20" s="992" t="n"/>
      <c r="C20" s="992" t="n"/>
      <c r="D20" s="12" t="n"/>
      <c r="E20" s="12" t="n"/>
      <c r="F20" s="992" t="n"/>
    </row>
    <row r="21">
      <c r="B21" s="992" t="n"/>
      <c r="C21" s="992" t="n"/>
      <c r="D21" s="12" t="n"/>
      <c r="E21" s="12" t="n"/>
      <c r="F21" s="992" t="n"/>
    </row>
    <row r="22">
      <c r="B22" s="992" t="n"/>
      <c r="C22" s="992" t="n"/>
      <c r="D22" s="12" t="n"/>
      <c r="E22" s="12" t="n"/>
      <c r="F22" s="992" t="n"/>
    </row>
    <row r="23">
      <c r="B23" s="992" t="n"/>
      <c r="C23" s="992" t="n"/>
      <c r="D23" s="12" t="n"/>
      <c r="E23" s="12" t="n"/>
      <c r="F23" s="992" t="n"/>
    </row>
    <row r="24">
      <c r="B24" s="992" t="n"/>
      <c r="C24" s="992" t="n"/>
      <c r="D24" s="12" t="n"/>
      <c r="E24" s="12" t="n"/>
      <c r="F24" s="992" t="n"/>
    </row>
    <row r="25">
      <c r="B25" s="992" t="n"/>
      <c r="C25" s="992" t="n"/>
      <c r="D25" s="12" t="n"/>
      <c r="E25" s="12" t="n"/>
      <c r="F25" s="992" t="n"/>
    </row>
    <row r="26">
      <c r="B26" s="992" t="n"/>
      <c r="C26" s="992" t="n"/>
      <c r="D26" s="12" t="n"/>
      <c r="E26" s="12" t="n"/>
      <c r="F26" s="992" t="n"/>
    </row>
    <row r="27">
      <c r="B27" s="992" t="n"/>
      <c r="C27" s="992" t="n"/>
      <c r="D27" s="12" t="n"/>
      <c r="E27" s="12" t="n"/>
      <c r="F27" s="992" t="n"/>
    </row>
    <row r="28">
      <c r="B28" s="992" t="n"/>
      <c r="C28" s="992" t="n"/>
      <c r="D28" s="12" t="n"/>
      <c r="E28" s="12" t="n"/>
      <c r="F28" s="992" t="n"/>
    </row>
    <row r="29">
      <c r="B29" s="992" t="n"/>
      <c r="C29" s="992" t="n"/>
      <c r="D29" s="12" t="n"/>
      <c r="E29" s="12" t="n"/>
      <c r="F29" s="992" t="n"/>
    </row>
    <row r="30">
      <c r="B30" s="992" t="n"/>
      <c r="C30" s="992" t="n"/>
      <c r="D30" s="12" t="n"/>
      <c r="E30" s="12" t="n"/>
      <c r="F30" s="992" t="n"/>
    </row>
    <row r="31">
      <c r="B31" s="250" t="n"/>
      <c r="C31" s="250" t="n"/>
      <c r="D31" s="250" t="n"/>
      <c r="E31" s="250" t="n"/>
      <c r="F31" s="250" t="n"/>
    </row>
  </sheetData>
  <pageMargins left="0.405092592592593" right="0.474537037037037" top="0.551181102362205" bottom="0.94488188976378" header="0.31496062992126" footer="0.31496062992126"/>
  <pageSetup orientation="landscape" fitToHeight="0"/>
  <headerFooter scaleWithDoc="0">
    <oddHeader>&amp;C&amp;G</oddHeader>
    <oddFooter>&amp;C&amp;G&amp;R&amp;P</oddFooter>
    <evenHeader/>
    <evenFooter/>
    <firstHeader/>
    <firstFooter/>
  </headerFooter>
  <drawing r:id="rId1"/>
</worksheet>
</file>

<file path=xl/worksheets/sheet58.xml><?xml version="1.0" encoding="utf-8"?>
<worksheet xmlns:r="http://schemas.openxmlformats.org/officeDocument/2006/relationships" xmlns="http://schemas.openxmlformats.org/spreadsheetml/2006/main">
  <sheetPr codeName="Sheet58">
    <tabColor rgb="FF7030A0"/>
    <outlinePr summaryBelow="1" summaryRight="1"/>
    <pageSetUpPr fitToPage="1"/>
  </sheetPr>
  <dimension ref="A2:F31"/>
  <sheetViews>
    <sheetView showGridLines="0" view="pageLayout" topLeftCell="A7" zoomScale="80" zoomScaleNormal="100" zoomScalePageLayoutView="80" workbookViewId="0">
      <selection activeCell="H10" sqref="H10"/>
    </sheetView>
  </sheetViews>
  <sheetFormatPr baseColWidth="10" defaultColWidth="9.1640625" defaultRowHeight="15"/>
  <cols>
    <col width="3.33203125" customWidth="1" style="858" min="1" max="1"/>
    <col width="26" customWidth="1" style="858" min="2" max="2"/>
    <col width="35" bestFit="1" customWidth="1" style="858" min="3" max="3"/>
    <col width="5.33203125" customWidth="1" style="858" min="4" max="4"/>
    <col width="17.1640625" customWidth="1" style="858" min="5" max="5"/>
    <col width="4.83203125" customWidth="1" style="858" min="6" max="6"/>
    <col width="9.1640625" customWidth="1" style="858" min="7" max="7"/>
    <col width="9.1640625" customWidth="1" style="858" min="8" max="16384"/>
  </cols>
  <sheetData>
    <row r="2" ht="20.25" customHeight="1" s="858">
      <c r="A2" s="892" t="n"/>
      <c r="B2" s="23" t="n"/>
      <c r="C2" s="23" t="n"/>
      <c r="D2" s="23" t="n"/>
    </row>
    <row r="3" ht="15" customHeight="1" s="858">
      <c r="A3" s="23" t="n"/>
      <c r="B3" s="23" t="n"/>
      <c r="C3" s="23" t="n"/>
      <c r="D3" s="23" t="n"/>
    </row>
    <row r="4">
      <c r="B4" s="992" t="n"/>
      <c r="C4" s="992" t="n"/>
      <c r="D4" s="12" t="n"/>
      <c r="E4" s="12" t="n"/>
      <c r="F4" s="992" t="n"/>
    </row>
    <row r="5">
      <c r="B5" s="992" t="n"/>
      <c r="C5" s="992" t="n"/>
      <c r="D5" s="12" t="n"/>
      <c r="E5" s="12" t="n"/>
      <c r="F5" s="992" t="n"/>
    </row>
    <row r="6">
      <c r="B6" s="992" t="n"/>
      <c r="C6" s="992" t="n"/>
      <c r="D6" s="12" t="n"/>
      <c r="E6" s="12" t="n"/>
      <c r="F6" s="992" t="n"/>
    </row>
    <row r="7">
      <c r="B7" s="992" t="n"/>
      <c r="D7" s="12" t="n"/>
      <c r="E7" s="12" t="n"/>
      <c r="F7" s="992" t="n"/>
    </row>
    <row r="8">
      <c r="B8" s="992" t="n"/>
      <c r="D8" s="12" t="n"/>
      <c r="E8" s="12" t="n"/>
      <c r="F8" s="992" t="n"/>
    </row>
    <row r="9">
      <c r="B9" s="992" t="n"/>
      <c r="D9" s="12" t="n"/>
      <c r="E9" s="12" t="n"/>
      <c r="F9" s="992" t="n"/>
    </row>
    <row r="10">
      <c r="B10" s="992" t="n"/>
      <c r="E10" s="12" t="n"/>
      <c r="F10" s="992" t="n"/>
    </row>
    <row r="11">
      <c r="B11" s="992" t="n"/>
      <c r="E11" s="12" t="n"/>
      <c r="F11" s="992" t="n"/>
    </row>
    <row r="12">
      <c r="B12" s="992" t="n"/>
      <c r="C12" s="992" t="n"/>
      <c r="D12" s="12" t="n"/>
      <c r="E12" s="12" t="n"/>
      <c r="F12" s="992" t="n"/>
    </row>
    <row r="13">
      <c r="B13" s="992" t="n"/>
      <c r="C13" s="992" t="n"/>
      <c r="D13" s="12" t="n"/>
      <c r="E13" s="12" t="n"/>
      <c r="F13" s="992" t="n"/>
    </row>
    <row r="14">
      <c r="B14" s="992" t="n"/>
      <c r="C14" s="992" t="n"/>
      <c r="D14" s="12" t="n"/>
      <c r="E14" s="12" t="n"/>
      <c r="F14" s="992" t="n"/>
    </row>
    <row r="15">
      <c r="B15" s="992" t="n"/>
      <c r="C15" s="992" t="n"/>
      <c r="D15" s="12" t="n"/>
      <c r="E15" s="12" t="n"/>
      <c r="F15" s="992" t="n"/>
    </row>
    <row r="16">
      <c r="B16" s="992" t="n"/>
      <c r="C16" s="992" t="n"/>
      <c r="D16" s="12" t="n"/>
      <c r="E16" s="12" t="n"/>
      <c r="F16" s="992" t="n"/>
    </row>
    <row r="17">
      <c r="B17" s="992" t="n"/>
      <c r="C17" s="992" t="n"/>
      <c r="D17" s="12" t="n"/>
      <c r="E17" s="12" t="n"/>
      <c r="F17" s="992" t="n"/>
    </row>
    <row r="18">
      <c r="B18" s="992" t="n"/>
      <c r="C18" s="992" t="n"/>
      <c r="D18" s="12" t="n"/>
      <c r="E18" s="12" t="n"/>
      <c r="F18" s="992" t="n"/>
    </row>
    <row r="19">
      <c r="B19" s="992" t="n"/>
      <c r="C19" s="992" t="n"/>
      <c r="D19" s="12" t="n"/>
      <c r="E19" s="12" t="n"/>
      <c r="F19" s="992" t="n"/>
    </row>
    <row r="20">
      <c r="B20" s="992" t="n"/>
      <c r="C20" s="992" t="n"/>
      <c r="D20" s="12" t="n"/>
      <c r="E20" s="12" t="n"/>
      <c r="F20" s="992" t="n"/>
    </row>
    <row r="21">
      <c r="B21" s="992" t="n"/>
      <c r="C21" s="992" t="n"/>
      <c r="D21" s="12" t="n"/>
      <c r="E21" s="12" t="n"/>
      <c r="F21" s="992" t="n"/>
    </row>
    <row r="22">
      <c r="B22" s="992" t="n"/>
      <c r="C22" s="992" t="n"/>
      <c r="D22" s="12" t="n"/>
      <c r="E22" s="12" t="n"/>
      <c r="F22" s="992" t="n"/>
    </row>
    <row r="23">
      <c r="B23" s="992" t="n"/>
      <c r="C23" s="992" t="n"/>
      <c r="D23" s="12" t="n"/>
      <c r="E23" s="12" t="n"/>
      <c r="F23" s="992" t="n"/>
    </row>
    <row r="24">
      <c r="B24" s="992" t="n"/>
      <c r="C24" s="992" t="n"/>
      <c r="D24" s="12" t="n"/>
      <c r="E24" s="12" t="n"/>
      <c r="F24" s="992" t="n"/>
    </row>
    <row r="25">
      <c r="B25" s="992" t="n"/>
      <c r="C25" s="992" t="n"/>
      <c r="D25" s="12" t="n"/>
      <c r="E25" s="12" t="n"/>
      <c r="F25" s="992" t="n"/>
    </row>
    <row r="26">
      <c r="B26" s="992" t="n"/>
      <c r="C26" s="992" t="n"/>
      <c r="D26" s="12" t="n"/>
      <c r="E26" s="12" t="n"/>
      <c r="F26" s="992" t="n"/>
    </row>
    <row r="27">
      <c r="B27" s="992" t="n"/>
      <c r="C27" s="992" t="n"/>
      <c r="D27" s="12" t="n"/>
      <c r="E27" s="12" t="n"/>
      <c r="F27" s="992" t="n"/>
    </row>
    <row r="28">
      <c r="B28" s="992" t="n"/>
      <c r="C28" s="992" t="n"/>
      <c r="D28" s="12" t="n"/>
      <c r="E28" s="12" t="n"/>
      <c r="F28" s="992" t="n"/>
    </row>
    <row r="29">
      <c r="B29" s="992" t="n"/>
      <c r="C29" s="992" t="n"/>
      <c r="D29" s="12" t="n"/>
      <c r="E29" s="12" t="n"/>
      <c r="F29" s="992" t="n"/>
    </row>
    <row r="30">
      <c r="B30" s="992" t="n"/>
      <c r="C30" s="992" t="n"/>
      <c r="D30" s="12" t="n"/>
      <c r="E30" s="12" t="n"/>
      <c r="F30" s="992" t="n"/>
    </row>
    <row r="31">
      <c r="B31" s="250" t="n"/>
      <c r="C31" s="250" t="n"/>
      <c r="D31" s="250" t="n"/>
      <c r="E31" s="250" t="n"/>
      <c r="F31" s="250" t="n"/>
    </row>
  </sheetData>
  <pageMargins left="0.405092592592593" right="0.474537037037037" top="0.551181102362205" bottom="0.94488188976378" header="0.31496062992126" footer="0.31496062992126"/>
  <pageSetup orientation="portrait" scale="82" fitToHeight="0"/>
  <headerFooter scaleWithDoc="0">
    <oddHeader>&amp;C&amp;G</oddHeader>
    <oddFooter>&amp;C&amp;G&amp;R&amp;P</oddFooter>
    <evenHeader/>
    <evenFooter/>
    <firstHeader/>
    <firstFooter/>
  </headerFooter>
  <drawing r:id="rId1"/>
</worksheet>
</file>

<file path=xl/worksheets/sheet59.xml><?xml version="1.0" encoding="utf-8"?>
<worksheet xmlns="http://schemas.openxmlformats.org/spreadsheetml/2006/main">
  <sheetPr codeName="Sheet35">
    <tabColor rgb="FFFF0000"/>
    <outlinePr summaryBelow="1" summaryRight="1"/>
    <pageSetUpPr/>
  </sheetPr>
  <dimension ref="A2:G46"/>
  <sheetViews>
    <sheetView showGridLines="0" view="pageLayout" zoomScaleNormal="100" workbookViewId="0">
      <selection activeCell="H10" sqref="H10"/>
    </sheetView>
  </sheetViews>
  <sheetFormatPr baseColWidth="10" defaultColWidth="9.1640625" defaultRowHeight="15"/>
  <cols>
    <col width="17.6640625" customWidth="1" style="858" min="1" max="1"/>
    <col width="9.33203125" customWidth="1" style="858" min="2" max="2"/>
    <col width="16.5" customWidth="1" style="858" min="3" max="4"/>
    <col width="14.5" customWidth="1" style="858" min="5" max="7"/>
  </cols>
  <sheetData>
    <row r="1" ht="28.5" customHeight="1" s="858"/>
    <row r="2" ht="15" customFormat="1" customHeight="1" s="861">
      <c r="A2" s="862" t="inlineStr">
        <is>
          <t>Renewal History</t>
        </is>
      </c>
      <c r="E2" s="1113" t="n"/>
      <c r="F2" s="1113" t="n"/>
      <c r="G2" s="1113" t="n"/>
    </row>
    <row r="3" ht="15" customFormat="1" customHeight="1" s="861">
      <c r="E3" s="1113" t="n"/>
      <c r="F3" s="1113" t="n"/>
      <c r="G3" s="1113" t="n"/>
    </row>
    <row r="4" ht="15" customFormat="1" customHeight="1" s="861">
      <c r="A4" s="571" t="n"/>
      <c r="B4" s="571" t="n"/>
      <c r="C4" s="571" t="n"/>
      <c r="D4" s="571" t="n"/>
      <c r="E4" s="1113" t="n"/>
      <c r="F4" s="1113" t="n"/>
      <c r="G4" s="1113" t="n"/>
    </row>
    <row r="5" ht="26" customFormat="1" customHeight="1" s="861">
      <c r="A5" s="580" t="inlineStr">
        <is>
          <t>Renewal Date</t>
        </is>
      </c>
      <c r="B5" s="902" t="inlineStr">
        <is>
          <t>Total Lives</t>
        </is>
      </c>
      <c r="C5" s="902" t="inlineStr">
        <is>
          <t>Pre-Renewal Monthly Premium</t>
        </is>
      </c>
      <c r="D5" s="902" t="inlineStr">
        <is>
          <t>Renewal Monthly Premium</t>
        </is>
      </c>
      <c r="E5" s="902" t="inlineStr">
        <is>
          <t>% Change</t>
        </is>
      </c>
      <c r="F5" s="902" t="inlineStr">
        <is>
          <t>Average Cost / Employee</t>
        </is>
      </c>
      <c r="G5" s="905" t="inlineStr">
        <is>
          <t>% Change</t>
        </is>
      </c>
    </row>
    <row r="6" ht="15" customFormat="1" customHeight="1" s="861">
      <c r="A6" s="1326">
        <f>RenewalMonth &amp; " 1, " &amp; RenewalYear</f>
        <v/>
      </c>
      <c r="B6" s="537">
        <f>'Additional Information'!B8</f>
        <v/>
      </c>
      <c r="C6" s="1152">
        <f>'Renewal Rates '!D161</f>
        <v/>
      </c>
      <c r="D6" s="1152">
        <f>'Renewal Rates '!I161</f>
        <v/>
      </c>
      <c r="E6" s="1139">
        <f>D6/C6-1</f>
        <v/>
      </c>
      <c r="F6" s="1152">
        <f>D6/B6</f>
        <v/>
      </c>
      <c r="G6" s="1139">
        <f>F6/F7-1</f>
        <v/>
      </c>
    </row>
    <row r="7" ht="15" customFormat="1" customHeight="1" s="861">
      <c r="A7" s="1326">
        <f>EDATE(A6,-12)</f>
        <v/>
      </c>
      <c r="B7" s="537">
        <f>'Additional Information'!C8</f>
        <v/>
      </c>
      <c r="C7" s="1152" t="n">
        <v>0</v>
      </c>
      <c r="D7" s="1152" t="n">
        <v>0</v>
      </c>
      <c r="E7" s="1139">
        <f>D7/C7-1</f>
        <v/>
      </c>
      <c r="F7" s="1152">
        <f>D7/B7</f>
        <v/>
      </c>
      <c r="G7" s="1139">
        <f>F7/F8-1</f>
        <v/>
      </c>
    </row>
    <row r="8" ht="15" customFormat="1" customHeight="1" s="861">
      <c r="A8" s="1326">
        <f>EDATE(A7,-12)</f>
        <v/>
      </c>
      <c r="B8" s="1045" t="n">
        <v>0</v>
      </c>
      <c r="C8" s="1152" t="n">
        <v>0</v>
      </c>
      <c r="D8" s="1152" t="n">
        <v>0</v>
      </c>
      <c r="E8" s="1139">
        <f>D8/C8-1</f>
        <v/>
      </c>
      <c r="F8" s="1152">
        <f>D8/B8</f>
        <v/>
      </c>
      <c r="G8" s="1139">
        <f>F8/F9-1</f>
        <v/>
      </c>
    </row>
    <row r="9" ht="15" customFormat="1" customHeight="1" s="861">
      <c r="A9" s="1326">
        <f>EDATE(A8,-12)</f>
        <v/>
      </c>
      <c r="B9" s="1045" t="n">
        <v>0</v>
      </c>
      <c r="C9" s="1152" t="n">
        <v>0</v>
      </c>
      <c r="D9" s="1152" t="n">
        <v>0</v>
      </c>
      <c r="E9" s="1139">
        <f>D9/C9-1</f>
        <v/>
      </c>
      <c r="F9" s="1152">
        <f>D9/B9</f>
        <v/>
      </c>
      <c r="G9" s="1139">
        <f>F9/F10-1</f>
        <v/>
      </c>
    </row>
    <row r="10" ht="15" customFormat="1" customHeight="1" s="861">
      <c r="A10" s="1326">
        <f>EDATE(A9,-12)</f>
        <v/>
      </c>
      <c r="B10" s="1045" t="n">
        <v>0</v>
      </c>
      <c r="C10" s="1152" t="n">
        <v>0</v>
      </c>
      <c r="D10" s="1152" t="n">
        <v>0</v>
      </c>
      <c r="E10" s="1139">
        <f>D10/C10-1</f>
        <v/>
      </c>
      <c r="F10" s="1152">
        <f>D10/B10</f>
        <v/>
      </c>
      <c r="G10" s="1139">
        <f>F10/F11-1</f>
        <v/>
      </c>
    </row>
    <row r="11" ht="15" customFormat="1" customHeight="1" s="861">
      <c r="A11" s="1326">
        <f>EDATE(A10,-12)</f>
        <v/>
      </c>
      <c r="B11" s="1045" t="n">
        <v>0</v>
      </c>
      <c r="C11" s="1152" t="n">
        <v>0</v>
      </c>
      <c r="D11" s="1152" t="n">
        <v>0</v>
      </c>
      <c r="E11" s="1139">
        <f>D11/C11-1</f>
        <v/>
      </c>
      <c r="F11" s="1152">
        <f>D11/B11</f>
        <v/>
      </c>
      <c r="G11" s="1045" t="n"/>
    </row>
    <row r="12" ht="15" customFormat="1" customHeight="1" s="861">
      <c r="A12" s="571" t="n"/>
      <c r="B12" s="571" t="n"/>
      <c r="C12" s="571" t="n"/>
      <c r="D12" s="571" t="n"/>
      <c r="E12" s="1113" t="n"/>
      <c r="F12" s="1113" t="n"/>
      <c r="G12" s="1113" t="n"/>
    </row>
    <row r="13" ht="15" customFormat="1" customHeight="1" s="861">
      <c r="A13" s="571" t="n"/>
      <c r="B13" s="571" t="n"/>
      <c r="C13" s="571" t="n"/>
      <c r="D13" s="571" t="n"/>
      <c r="E13" s="1113" t="n"/>
      <c r="F13" s="1113" t="n"/>
      <c r="G13" s="1113" t="n"/>
    </row>
    <row r="14" ht="15" customFormat="1" customHeight="1" s="861">
      <c r="A14" s="30" t="n"/>
      <c r="B14" s="571" t="n"/>
      <c r="C14" s="571" t="n"/>
      <c r="D14" s="571" t="n"/>
      <c r="E14" s="1113" t="n"/>
      <c r="F14" s="1113" t="n"/>
      <c r="G14" s="1113" t="n"/>
    </row>
    <row r="15" ht="15" customFormat="1" customHeight="1" s="861">
      <c r="A15" s="571" t="n"/>
      <c r="B15" s="571" t="n"/>
      <c r="C15" s="571" t="n"/>
      <c r="D15" s="571" t="n"/>
      <c r="E15" s="1113" t="n"/>
      <c r="F15" s="1113" t="n"/>
      <c r="G15" s="1113" t="n"/>
    </row>
    <row r="16" ht="15" customFormat="1" customHeight="1" s="861">
      <c r="A16" s="571" t="n"/>
      <c r="B16" s="571" t="n"/>
      <c r="C16" s="571" t="n"/>
      <c r="D16" s="571" t="n"/>
      <c r="E16" s="1113" t="n"/>
      <c r="F16" s="1113" t="n"/>
      <c r="G16" s="1113" t="n"/>
    </row>
    <row r="17" ht="15" customFormat="1" customHeight="1" s="861">
      <c r="A17" s="571" t="n"/>
      <c r="B17" s="571" t="n"/>
      <c r="C17" s="571" t="n"/>
      <c r="D17" s="571" t="n"/>
      <c r="E17" s="1113" t="n"/>
      <c r="F17" s="1113" t="n"/>
      <c r="G17" s="1113" t="n"/>
    </row>
    <row r="18" ht="15" customFormat="1" customHeight="1" s="861">
      <c r="A18" s="571" t="n"/>
      <c r="B18" s="571" t="n"/>
      <c r="C18" s="571" t="n"/>
      <c r="D18" s="571" t="n"/>
      <c r="E18" s="1113" t="n"/>
      <c r="F18" s="1113" t="n"/>
      <c r="G18" s="1113" t="n"/>
    </row>
    <row r="19" ht="15" customFormat="1" customHeight="1" s="861">
      <c r="A19" s="571" t="n"/>
      <c r="B19" s="571" t="n"/>
      <c r="C19" s="571" t="n"/>
      <c r="D19" s="571" t="n"/>
      <c r="E19" s="1113" t="n"/>
      <c r="F19" s="1113" t="n"/>
      <c r="G19" s="1113" t="n"/>
    </row>
    <row r="20" ht="15" customFormat="1" customHeight="1" s="861">
      <c r="A20" s="571" t="n"/>
      <c r="B20" s="571" t="n"/>
      <c r="C20" s="571" t="n"/>
      <c r="D20" s="571" t="n"/>
      <c r="E20" s="1113" t="n"/>
      <c r="F20" s="1113" t="n"/>
      <c r="G20" s="1113" t="n"/>
    </row>
    <row r="21" ht="15" customFormat="1" customHeight="1" s="861">
      <c r="A21" s="571" t="n"/>
      <c r="B21" s="571" t="n"/>
      <c r="C21" s="571" t="n"/>
      <c r="D21" s="571" t="n"/>
      <c r="E21" s="1113" t="n"/>
      <c r="F21" s="1113" t="n"/>
      <c r="G21" s="1113" t="n"/>
    </row>
    <row r="22" ht="15" customFormat="1" customHeight="1" s="861">
      <c r="A22" s="571" t="n"/>
      <c r="B22" s="571" t="n"/>
      <c r="C22" s="166" t="n"/>
      <c r="D22" s="571" t="n"/>
      <c r="E22" s="1113" t="n"/>
      <c r="F22" s="1113" t="n"/>
      <c r="G22" s="1113" t="n"/>
    </row>
    <row r="23" ht="15" customFormat="1" customHeight="1" s="861">
      <c r="A23" s="571" t="n"/>
      <c r="B23" s="571" t="n"/>
      <c r="C23" s="571" t="n"/>
      <c r="D23" s="571" t="n"/>
      <c r="E23" s="1113" t="n"/>
      <c r="F23" s="1113" t="n"/>
      <c r="G23" s="1113" t="n"/>
    </row>
    <row r="24" ht="15" customFormat="1" customHeight="1" s="861">
      <c r="A24" s="571" t="n"/>
      <c r="B24" s="571" t="n"/>
      <c r="C24" s="571" t="n"/>
      <c r="D24" s="571" t="n"/>
      <c r="E24" s="1113" t="n"/>
      <c r="F24" s="1113" t="n"/>
      <c r="G24" s="1113" t="n"/>
    </row>
    <row r="25" ht="15" customFormat="1" customHeight="1" s="861">
      <c r="A25" s="571" t="n"/>
      <c r="B25" s="571" t="n"/>
      <c r="C25" s="571" t="n"/>
      <c r="D25" s="571" t="n"/>
      <c r="E25" s="1113" t="n"/>
      <c r="F25" s="1113" t="n"/>
      <c r="G25" s="1113" t="n"/>
    </row>
    <row r="26" ht="15" customFormat="1" customHeight="1" s="861">
      <c r="A26" s="571" t="n"/>
      <c r="B26" s="571" t="n"/>
      <c r="C26" s="571" t="n"/>
      <c r="D26" s="571" t="n"/>
      <c r="E26" s="1113" t="n"/>
      <c r="F26" s="1113" t="n"/>
      <c r="G26" s="1113" t="n"/>
    </row>
    <row r="27" ht="15" customFormat="1" customHeight="1" s="861">
      <c r="A27" s="571" t="n"/>
      <c r="B27" s="571" t="n"/>
      <c r="C27" s="571" t="n"/>
      <c r="D27" s="571" t="n"/>
      <c r="E27" s="1113" t="n"/>
      <c r="F27" s="1113" t="n"/>
      <c r="G27" s="1113" t="n"/>
    </row>
    <row r="28" ht="15" customFormat="1" customHeight="1" s="861">
      <c r="A28" s="571" t="n"/>
      <c r="B28" s="571" t="n"/>
      <c r="C28" s="571" t="n"/>
      <c r="D28" s="571" t="n"/>
      <c r="E28" s="1113" t="n"/>
      <c r="F28" s="1113" t="n"/>
      <c r="G28" s="1113" t="n"/>
    </row>
    <row r="29" ht="15" customFormat="1" customHeight="1" s="861">
      <c r="A29" s="571" t="n"/>
      <c r="B29" s="571" t="n"/>
      <c r="C29" s="571" t="n"/>
      <c r="D29" s="571" t="n"/>
      <c r="E29" s="1113" t="n"/>
      <c r="F29" s="1113" t="n"/>
      <c r="G29" s="1113" t="n"/>
    </row>
    <row r="30" ht="15" customFormat="1" customHeight="1" s="861">
      <c r="A30" s="571" t="n"/>
      <c r="B30" s="571" t="n"/>
      <c r="C30" s="571" t="n"/>
      <c r="D30" s="571" t="n"/>
      <c r="E30" s="1113" t="n"/>
      <c r="F30" s="1113" t="n"/>
      <c r="G30" s="1113" t="n"/>
    </row>
    <row r="31" ht="15" customFormat="1" customHeight="1" s="861">
      <c r="A31" s="571" t="n"/>
      <c r="B31" s="571" t="n"/>
      <c r="C31" s="571" t="n"/>
      <c r="D31" s="571" t="n"/>
      <c r="E31" s="1113" t="n"/>
      <c r="F31" s="1113" t="n"/>
      <c r="G31" s="1113" t="n"/>
    </row>
    <row r="32" ht="15" customFormat="1" customHeight="1" s="861">
      <c r="A32" s="571" t="n"/>
      <c r="B32" s="571" t="n"/>
      <c r="C32" s="571" t="n"/>
      <c r="D32" s="571" t="n"/>
      <c r="E32" s="1113" t="n"/>
      <c r="F32" s="1113" t="n"/>
      <c r="G32" s="1113" t="n"/>
    </row>
    <row r="33" ht="15" customFormat="1" customHeight="1" s="861">
      <c r="A33" s="571" t="n"/>
      <c r="B33" s="571" t="n"/>
      <c r="C33" s="571" t="n"/>
      <c r="D33" s="571" t="n"/>
      <c r="E33" s="1113" t="n"/>
      <c r="F33" s="1113" t="n"/>
      <c r="G33" s="1113" t="n"/>
    </row>
    <row r="34" ht="15" customFormat="1" customHeight="1" s="861">
      <c r="A34" s="571" t="n"/>
      <c r="B34" s="571" t="n"/>
      <c r="C34" s="571" t="n"/>
      <c r="D34" s="571" t="n"/>
      <c r="E34" s="1113" t="n"/>
      <c r="F34" s="1113" t="n"/>
      <c r="G34" s="1113" t="n"/>
    </row>
    <row r="35" ht="15" customFormat="1" customHeight="1" s="861">
      <c r="A35" s="571" t="n"/>
      <c r="B35" s="571" t="n"/>
      <c r="C35" s="571" t="n"/>
      <c r="D35" s="571" t="n"/>
      <c r="E35" s="1113" t="n"/>
      <c r="F35" s="1113" t="n"/>
      <c r="G35" s="1113" t="n"/>
    </row>
    <row r="36" ht="15" customFormat="1" customHeight="1" s="861">
      <c r="A36" s="571" t="n"/>
      <c r="B36" s="571" t="n"/>
      <c r="C36" s="571" t="n"/>
      <c r="D36" s="571" t="n"/>
      <c r="E36" s="1113" t="n"/>
      <c r="F36" s="1113" t="n"/>
      <c r="G36" s="1113" t="n"/>
    </row>
    <row r="37" ht="15" customFormat="1" customHeight="1" s="861">
      <c r="A37" s="571" t="n"/>
      <c r="B37" s="571" t="n"/>
      <c r="C37" s="571" t="n"/>
      <c r="D37" s="571" t="n"/>
      <c r="E37" s="1113" t="n"/>
      <c r="F37" s="1113" t="n"/>
      <c r="G37" s="1113" t="n"/>
    </row>
    <row r="38" ht="15" customFormat="1" customHeight="1" s="861">
      <c r="A38" s="571" t="n"/>
      <c r="B38" s="571" t="n"/>
      <c r="C38" s="571" t="n"/>
      <c r="D38" s="571" t="n"/>
      <c r="E38" s="1113" t="n"/>
      <c r="F38" s="1113" t="n"/>
      <c r="G38" s="1113" t="n"/>
    </row>
    <row r="39" ht="15" customFormat="1" customHeight="1" s="861">
      <c r="A39" s="571" t="n"/>
      <c r="B39" s="571" t="n"/>
      <c r="C39" s="571" t="n"/>
      <c r="D39" s="571" t="n"/>
      <c r="E39" s="1113" t="n"/>
      <c r="F39" s="1113" t="n"/>
      <c r="G39" s="1113" t="n"/>
    </row>
    <row r="40" ht="15" customFormat="1" customHeight="1" s="861">
      <c r="A40" s="571" t="n"/>
      <c r="B40" s="571" t="n"/>
      <c r="C40" s="571" t="n"/>
      <c r="D40" s="571" t="n"/>
      <c r="E40" s="1113" t="n"/>
      <c r="F40" s="1113" t="n"/>
      <c r="G40" s="1113" t="n"/>
    </row>
    <row r="41" ht="15" customFormat="1" customHeight="1" s="861">
      <c r="A41" s="571" t="n"/>
      <c r="B41" s="571" t="n"/>
      <c r="C41" s="571" t="n"/>
      <c r="D41" s="571" t="n"/>
      <c r="E41" s="1113" t="n"/>
      <c r="F41" s="1113" t="n"/>
      <c r="G41" s="1113" t="n"/>
    </row>
    <row r="42" ht="15" customFormat="1" customHeight="1" s="861">
      <c r="A42" s="571" t="n"/>
      <c r="B42" s="571" t="n"/>
      <c r="C42" s="571" t="n"/>
      <c r="D42" s="571" t="n"/>
      <c r="E42" s="1113" t="n"/>
      <c r="F42" s="1113" t="n"/>
      <c r="G42" s="1113" t="n"/>
    </row>
    <row r="43" ht="15" customFormat="1" customHeight="1" s="861">
      <c r="A43" s="571" t="n"/>
      <c r="B43" s="571" t="n"/>
      <c r="C43" s="571" t="n"/>
      <c r="D43" s="571" t="n"/>
      <c r="E43" s="1113" t="n"/>
      <c r="F43" s="1113" t="n"/>
      <c r="G43" s="1113" t="n"/>
    </row>
    <row r="44" ht="15" customFormat="1" customHeight="1" s="861">
      <c r="A44" s="571" t="n"/>
      <c r="B44" s="571" t="n"/>
      <c r="C44" s="571" t="n"/>
      <c r="D44" s="571" t="n"/>
      <c r="E44" s="1113" t="n"/>
      <c r="F44" s="1113" t="n"/>
      <c r="G44" s="1113" t="n"/>
    </row>
    <row r="45" ht="15" customFormat="1" customHeight="1" s="861">
      <c r="A45" s="571" t="n"/>
      <c r="B45" s="571" t="n"/>
      <c r="C45" s="571" t="n"/>
      <c r="D45" s="571" t="n"/>
      <c r="E45" s="1113" t="n"/>
      <c r="F45" s="1113" t="n"/>
      <c r="G45" s="1113" t="n"/>
    </row>
    <row r="46" ht="15" customFormat="1" customHeight="1" s="861">
      <c r="A46" s="571" t="n"/>
      <c r="B46" s="571" t="n"/>
      <c r="C46" s="571" t="n"/>
      <c r="D46" s="571" t="n"/>
      <c r="E46" s="1113" t="n"/>
      <c r="F46" s="1113" t="n"/>
      <c r="G46" s="1113" t="n"/>
    </row>
    <row r="47" ht="15" customHeight="1" s="858"/>
    <row r="48" ht="15" customHeight="1" s="858"/>
    <row r="49" ht="15" customHeight="1" s="858"/>
    <row r="50" ht="15" customHeight="1" s="858"/>
    <row r="51" ht="15" customHeight="1" s="858"/>
    <row r="52" ht="15" customHeight="1" s="858"/>
    <row r="53" ht="15" customHeight="1" s="858"/>
    <row r="54" ht="15" customHeight="1" s="858"/>
    <row r="55" ht="15" customHeight="1" s="858"/>
    <row r="56" ht="15" customHeight="1" s="858"/>
    <row r="57" ht="15" customHeight="1" s="858"/>
    <row r="58" ht="15" customHeight="1" s="858"/>
    <row r="59" ht="15" customHeight="1" s="858"/>
    <row r="60" ht="15" customHeight="1" s="858"/>
    <row r="61" ht="15" customHeight="1" s="858"/>
    <row r="62" ht="15" customHeight="1" s="858"/>
    <row r="63" ht="15" customHeight="1" s="858"/>
  </sheetData>
  <mergeCells count="1">
    <mergeCell ref="A2:D3"/>
  </mergeCells>
  <pageMargins left="0.405092592592593" right="0.474537037037037" top="0.551181102362205" bottom="0.94488188976378" header="0.31496062992126" footer="0.31496062992126"/>
  <pageSetup orientation="portrait" scale="94"/>
  <headerFooter scaleWithDoc="0">
    <oddHeader>&amp;C&amp;G</oddHeader>
    <oddFooter>&amp;C&amp;G&amp;R&amp;P</oddFooter>
    <evenHeader/>
    <evenFooter/>
    <firstHeader/>
    <firstFooter/>
  </headerFooter>
</worksheet>
</file>

<file path=xl/worksheets/sheet60.xml><?xml version="1.0" encoding="utf-8"?>
<worksheet xmlns="http://schemas.openxmlformats.org/spreadsheetml/2006/main">
  <sheetPr>
    <tabColor theme="1"/>
    <outlinePr summaryBelow="1" summaryRight="1"/>
    <pageSetUpPr/>
  </sheetPr>
  <dimension ref="A1:J67"/>
  <sheetViews>
    <sheetView topLeftCell="A7" workbookViewId="0">
      <selection activeCell="C50" sqref="C50"/>
    </sheetView>
  </sheetViews>
  <sheetFormatPr baseColWidth="10" defaultColWidth="8.83203125" defaultRowHeight="15"/>
  <sheetData>
    <row r="1">
      <c r="A1">
        <f>GroupName</f>
        <v/>
      </c>
    </row>
    <row r="3" ht="23" customHeight="1" s="858">
      <c r="A3" s="1074" t="inlineStr">
        <is>
          <t>CLAIMS EXPERIENCE AND RATE HISTORY</t>
        </is>
      </c>
      <c r="B3" s="1075" t="n"/>
      <c r="C3" s="1075" t="n"/>
      <c r="D3" s="1075" t="n"/>
      <c r="E3" s="1075" t="n"/>
      <c r="F3" s="1075" t="n"/>
      <c r="G3" s="1075" t="n"/>
      <c r="H3" s="1075" t="n"/>
      <c r="I3" s="1075" t="n"/>
      <c r="J3" s="914" t="n"/>
    </row>
    <row r="5">
      <c r="A5" s="1076" t="inlineStr">
        <is>
          <t>If there is current coverage in place, please provide the most current rates and experience for a minimum of the last two years.  (Preferrably three years)</t>
        </is>
      </c>
    </row>
    <row r="8" ht="23" customHeight="1" s="858">
      <c r="A8" s="1074" t="inlineStr">
        <is>
          <t>Rate History</t>
        </is>
      </c>
      <c r="B8" s="1075" t="n"/>
      <c r="C8" s="1075" t="n"/>
      <c r="D8" s="1075" t="n"/>
      <c r="E8" s="1075" t="n"/>
      <c r="F8" s="1075" t="n"/>
      <c r="G8" s="1075" t="n"/>
      <c r="H8" s="1075" t="n"/>
      <c r="I8" s="1075" t="n"/>
      <c r="J8" s="914" t="n"/>
    </row>
    <row r="10">
      <c r="A10" s="1077" t="inlineStr">
        <is>
          <t>Pooled Benefits</t>
        </is>
      </c>
      <c r="B10" s="1075" t="n"/>
      <c r="C10" s="1075" t="n"/>
      <c r="D10" s="914" t="n"/>
      <c r="E10" s="1077" t="inlineStr">
        <is>
          <t>Current Pooled Rates</t>
        </is>
      </c>
      <c r="F10" s="1075" t="n"/>
      <c r="G10" s="914" t="n"/>
      <c r="H10" s="1077" t="inlineStr">
        <is>
          <t>Renewal Pooled Rates</t>
        </is>
      </c>
      <c r="I10" s="1075" t="n"/>
      <c r="J10" s="914" t="n"/>
    </row>
    <row r="11" hidden="1" s="858">
      <c r="A11" s="1078">
        <f>('Rate History '!$A$6) &amp; " " &amp; ('Rate History '!B6)</f>
        <v/>
      </c>
      <c r="B11" s="1079" t="n"/>
      <c r="C11" s="1079" t="n"/>
      <c r="D11" s="1080" t="n"/>
      <c r="E11" s="1327">
        <f>'Rate History '!G6</f>
        <v/>
      </c>
      <c r="F11" s="1079" t="n"/>
      <c r="G11" s="1080" t="n"/>
      <c r="H11" s="1328">
        <f>'Rate History '!H6</f>
        <v/>
      </c>
      <c r="I11" s="1079" t="n"/>
      <c r="J11" s="1080" t="n"/>
    </row>
    <row r="12" hidden="1" s="858">
      <c r="A12" s="1078">
        <f>('Rate History '!$A$6) &amp; " " &amp; ('Rate History '!B7)</f>
        <v/>
      </c>
      <c r="B12" s="1079" t="n"/>
      <c r="C12" s="1079" t="n"/>
      <c r="D12" s="1080" t="n"/>
      <c r="E12" s="1327">
        <f>'Rate History '!G7</f>
        <v/>
      </c>
      <c r="F12" s="1079" t="n"/>
      <c r="G12" s="1080" t="n"/>
      <c r="H12" s="1328">
        <f>'Rate History '!H7</f>
        <v/>
      </c>
      <c r="I12" s="1079" t="n"/>
      <c r="J12" s="1080" t="n"/>
    </row>
    <row r="13" hidden="1" s="858">
      <c r="A13" s="1078">
        <f>('Rate History '!$A$6) &amp; " " &amp; ('Rate History '!B8)</f>
        <v/>
      </c>
      <c r="B13" s="1079" t="n"/>
      <c r="C13" s="1079" t="n"/>
      <c r="D13" s="1080" t="n"/>
      <c r="E13" s="1327">
        <f>'Rate History '!G8</f>
        <v/>
      </c>
      <c r="F13" s="1079" t="n"/>
      <c r="G13" s="1080" t="n"/>
      <c r="H13" s="1328">
        <f>'Rate History '!H8</f>
        <v/>
      </c>
      <c r="I13" s="1079" t="n"/>
      <c r="J13" s="1080" t="n"/>
    </row>
    <row r="14" hidden="1" s="858">
      <c r="A14" s="1078">
        <f>('Rate History '!$A$6) &amp; " " &amp; ('Rate History '!B9)</f>
        <v/>
      </c>
      <c r="B14" s="1079" t="n"/>
      <c r="C14" s="1079" t="n"/>
      <c r="D14" s="1080" t="n"/>
      <c r="E14" s="1327">
        <f>'Rate History '!G9</f>
        <v/>
      </c>
      <c r="F14" s="1079" t="n"/>
      <c r="G14" s="1080" t="n"/>
      <c r="H14" s="1328">
        <f>'Rate History '!H9</f>
        <v/>
      </c>
      <c r="I14" s="1079" t="n"/>
      <c r="J14" s="1080" t="n"/>
    </row>
    <row r="15">
      <c r="A15" s="1078">
        <f>('Rate History '!$A$6) &amp; " " &amp; ('Rate History '!B10)</f>
        <v/>
      </c>
      <c r="B15" s="1079" t="n"/>
      <c r="C15" s="1079" t="n"/>
      <c r="D15" s="1080" t="n"/>
      <c r="E15" s="1327">
        <f>'Rate History '!G10</f>
        <v/>
      </c>
      <c r="F15" s="1079" t="n"/>
      <c r="G15" s="1080" t="n"/>
      <c r="H15" s="1328">
        <f>'Rate History '!H10</f>
        <v/>
      </c>
      <c r="I15" s="1079" t="n"/>
      <c r="J15" s="1080" t="n"/>
    </row>
    <row r="16" hidden="1" s="858">
      <c r="A16" s="1078">
        <f>('Rate History '!$A$11) &amp; " " &amp; ('Rate History '!B11)</f>
        <v/>
      </c>
      <c r="B16" s="1079" t="n"/>
      <c r="C16" s="1079" t="n"/>
      <c r="D16" s="1080" t="n"/>
      <c r="E16" s="1327">
        <f>'Rate History '!G11</f>
        <v/>
      </c>
      <c r="F16" s="1079" t="n"/>
      <c r="G16" s="1080" t="n"/>
      <c r="H16" s="1328">
        <f>'Rate History '!H11</f>
        <v/>
      </c>
      <c r="I16" s="1079" t="n"/>
      <c r="J16" s="1080" t="n"/>
    </row>
    <row r="17" hidden="1" s="858">
      <c r="A17" s="1078">
        <f>('Rate History '!$A$11) &amp; " " &amp; ('Rate History '!B12)</f>
        <v/>
      </c>
      <c r="B17" s="1079" t="n"/>
      <c r="C17" s="1079" t="n"/>
      <c r="D17" s="1080" t="n"/>
      <c r="E17" s="1327">
        <f>'Rate History '!G12</f>
        <v/>
      </c>
      <c r="F17" s="1079" t="n"/>
      <c r="G17" s="1080" t="n"/>
      <c r="H17" s="1328">
        <f>'Rate History '!H12</f>
        <v/>
      </c>
      <c r="I17" s="1079" t="n"/>
      <c r="J17" s="1080" t="n"/>
    </row>
    <row r="18" hidden="1" s="858">
      <c r="A18" s="1078">
        <f>('Rate History '!$A$11) &amp; " " &amp; ('Rate History '!B13)</f>
        <v/>
      </c>
      <c r="B18" s="1079" t="n"/>
      <c r="C18" s="1079" t="n"/>
      <c r="D18" s="1080" t="n"/>
      <c r="E18" s="1327">
        <f>'Rate History '!G13</f>
        <v/>
      </c>
      <c r="F18" s="1079" t="n"/>
      <c r="G18" s="1080" t="n"/>
      <c r="H18" s="1328">
        <f>'Rate History '!H13</f>
        <v/>
      </c>
      <c r="I18" s="1079" t="n"/>
      <c r="J18" s="1080" t="n"/>
    </row>
    <row r="19" hidden="1" s="858">
      <c r="A19" s="1078">
        <f>('Rate History '!$A$11) &amp; " " &amp; ('Rate History '!B14)</f>
        <v/>
      </c>
      <c r="B19" s="1079" t="n"/>
      <c r="C19" s="1079" t="n"/>
      <c r="D19" s="1080" t="n"/>
      <c r="E19" s="1327">
        <f>'Rate History '!G14</f>
        <v/>
      </c>
      <c r="F19" s="1079" t="n"/>
      <c r="G19" s="1080" t="n"/>
      <c r="H19" s="1328">
        <f>'Rate History '!H14</f>
        <v/>
      </c>
      <c r="I19" s="1079" t="n"/>
      <c r="J19" s="1080" t="n"/>
    </row>
    <row r="20">
      <c r="A20" s="1078">
        <f>('Rate History '!$A$11) &amp; " " &amp; ('Rate History '!B15)</f>
        <v/>
      </c>
      <c r="B20" s="1079" t="n"/>
      <c r="C20" s="1079" t="n"/>
      <c r="D20" s="1080" t="n"/>
      <c r="E20" s="1327">
        <f>'Rate History '!G15</f>
        <v/>
      </c>
      <c r="F20" s="1079" t="n"/>
      <c r="G20" s="1080" t="n"/>
      <c r="H20" s="1328">
        <f>'Rate History '!H15</f>
        <v/>
      </c>
      <c r="I20" s="1079" t="n"/>
      <c r="J20" s="1080" t="n"/>
    </row>
    <row r="21" hidden="1" s="858">
      <c r="A21" s="1078">
        <f>('Rate History '!$A$16) &amp; " " &amp; ('Rate History '!B16)</f>
        <v/>
      </c>
      <c r="B21" s="1079" t="n"/>
      <c r="C21" s="1079" t="n"/>
      <c r="D21" s="1080" t="n"/>
      <c r="E21" s="1327">
        <f>'Rate History '!G16</f>
        <v/>
      </c>
      <c r="F21" s="1079" t="n"/>
      <c r="G21" s="1080" t="n"/>
      <c r="H21" s="1328">
        <f>'Rate History '!H16</f>
        <v/>
      </c>
      <c r="I21" s="1079" t="n"/>
      <c r="J21" s="1080" t="n"/>
    </row>
    <row r="22" hidden="1" s="858">
      <c r="A22" s="1078">
        <f>('Rate History '!$A$16) &amp; " " &amp; ('Rate History '!B17)</f>
        <v/>
      </c>
      <c r="B22" s="1079" t="n"/>
      <c r="C22" s="1079" t="n"/>
      <c r="D22" s="1080" t="n"/>
      <c r="E22" s="1327">
        <f>'Rate History '!G17</f>
        <v/>
      </c>
      <c r="F22" s="1079" t="n"/>
      <c r="G22" s="1080" t="n"/>
      <c r="H22" s="1328">
        <f>'Rate History '!H17</f>
        <v/>
      </c>
      <c r="I22" s="1079" t="n"/>
      <c r="J22" s="1080" t="n"/>
    </row>
    <row r="23" hidden="1" s="858">
      <c r="A23" s="1078">
        <f>('Rate History '!$A$16) &amp; " " &amp; ('Rate History '!B18)</f>
        <v/>
      </c>
      <c r="B23" s="1079" t="n"/>
      <c r="C23" s="1079" t="n"/>
      <c r="D23" s="1080" t="n"/>
      <c r="E23" s="1327">
        <f>'Rate History '!G18</f>
        <v/>
      </c>
      <c r="F23" s="1079" t="n"/>
      <c r="G23" s="1080" t="n"/>
      <c r="H23" s="1328">
        <f>'Rate History '!H18</f>
        <v/>
      </c>
      <c r="I23" s="1079" t="n"/>
      <c r="J23" s="1080" t="n"/>
    </row>
    <row r="24" hidden="1" s="858">
      <c r="A24" s="1078">
        <f>('Rate History '!$A$16) &amp; " " &amp; ('Rate History '!B19)</f>
        <v/>
      </c>
      <c r="B24" s="1079" t="n"/>
      <c r="C24" s="1079" t="n"/>
      <c r="D24" s="1080" t="n"/>
      <c r="E24" s="1327">
        <f>'Rate History '!G19</f>
        <v/>
      </c>
      <c r="F24" s="1079" t="n"/>
      <c r="G24" s="1080" t="n"/>
      <c r="H24" s="1328">
        <f>'Rate History '!H19</f>
        <v/>
      </c>
      <c r="I24" s="1079" t="n"/>
      <c r="J24" s="1080" t="n"/>
    </row>
    <row r="25">
      <c r="A25" s="1078">
        <f>('Rate History '!$A$16) &amp; " " &amp; ('Rate History '!B20)</f>
        <v/>
      </c>
      <c r="B25" s="1079" t="n"/>
      <c r="C25" s="1079" t="n"/>
      <c r="D25" s="1080" t="n"/>
      <c r="E25" s="1327">
        <f>'Rate History '!G20</f>
        <v/>
      </c>
      <c r="F25" s="1079" t="n"/>
      <c r="G25" s="1080" t="n"/>
      <c r="H25" s="1328">
        <f>'Rate History '!H20</f>
        <v/>
      </c>
      <c r="I25" s="1079" t="n"/>
      <c r="J25" s="1080" t="n"/>
    </row>
    <row r="26" hidden="1" s="858">
      <c r="A26" s="1078">
        <f>('Rate History '!$A$21) &amp; " " &amp; ('Rate History '!B21)</f>
        <v/>
      </c>
      <c r="B26" s="1079" t="n"/>
      <c r="C26" s="1079" t="n"/>
      <c r="D26" s="1080" t="n"/>
      <c r="E26" s="1327">
        <f>'Rate History '!G21</f>
        <v/>
      </c>
      <c r="F26" s="1079" t="n"/>
      <c r="G26" s="1080" t="n"/>
      <c r="H26" s="1328">
        <f>'Rate History '!H21</f>
        <v/>
      </c>
      <c r="I26" s="1079" t="n"/>
      <c r="J26" s="1080" t="n"/>
    </row>
    <row r="27" hidden="1" s="858">
      <c r="A27" s="1078">
        <f>('Rate History '!$A$21) &amp; " " &amp; ('Rate History '!B22)</f>
        <v/>
      </c>
      <c r="B27" s="1079" t="n"/>
      <c r="C27" s="1079" t="n"/>
      <c r="D27" s="1080" t="n"/>
      <c r="E27" s="1327">
        <f>'Rate History '!G22</f>
        <v/>
      </c>
      <c r="F27" s="1079" t="n"/>
      <c r="G27" s="1080" t="n"/>
      <c r="H27" s="1328">
        <f>'Rate History '!H22</f>
        <v/>
      </c>
      <c r="I27" s="1079" t="n"/>
      <c r="J27" s="1080" t="n"/>
    </row>
    <row r="28" hidden="1" s="858">
      <c r="A28" s="1078">
        <f>('Rate History '!$A$21) &amp; " " &amp; ('Rate History '!B23)</f>
        <v/>
      </c>
      <c r="B28" s="1079" t="n"/>
      <c r="C28" s="1079" t="n"/>
      <c r="D28" s="1080" t="n"/>
      <c r="E28" s="1327">
        <f>'Rate History '!G23</f>
        <v/>
      </c>
      <c r="F28" s="1079" t="n"/>
      <c r="G28" s="1080" t="n"/>
      <c r="H28" s="1328">
        <f>'Rate History '!H23</f>
        <v/>
      </c>
      <c r="I28" s="1079" t="n"/>
      <c r="J28" s="1080" t="n"/>
    </row>
    <row r="29" hidden="1" s="858">
      <c r="A29" s="1078">
        <f>('Rate History '!$A$21) &amp; " " &amp; ('Rate History '!B24)</f>
        <v/>
      </c>
      <c r="B29" s="1079" t="n"/>
      <c r="C29" s="1079" t="n"/>
      <c r="D29" s="1080" t="n"/>
      <c r="E29" s="1327">
        <f>'Rate History '!G24</f>
        <v/>
      </c>
      <c r="F29" s="1079" t="n"/>
      <c r="G29" s="1080" t="n"/>
      <c r="H29" s="1328">
        <f>'Rate History '!H24</f>
        <v/>
      </c>
      <c r="I29" s="1079" t="n"/>
      <c r="J29" s="1080" t="n"/>
    </row>
    <row r="30">
      <c r="A30" s="1078">
        <f>('Rate History '!$A$21) &amp; " " &amp; ('Rate History '!B25)</f>
        <v/>
      </c>
      <c r="B30" s="1079" t="n"/>
      <c r="C30" s="1079" t="n"/>
      <c r="D30" s="1080" t="n"/>
      <c r="E30" s="1327">
        <f>'Rate History '!G25</f>
        <v/>
      </c>
      <c r="F30" s="1079" t="n"/>
      <c r="G30" s="1080" t="n"/>
      <c r="H30" s="1328">
        <f>'Rate History '!H25</f>
        <v/>
      </c>
      <c r="I30" s="1079" t="n"/>
      <c r="J30" s="1080" t="n"/>
    </row>
    <row r="31" hidden="1" s="858">
      <c r="A31" s="1078">
        <f>('Rate History '!$A$26) &amp; " " &amp; ('Rate History '!B26)</f>
        <v/>
      </c>
      <c r="B31" s="1079" t="n"/>
      <c r="C31" s="1079" t="n"/>
      <c r="D31" s="1080" t="n"/>
      <c r="E31" s="1327">
        <f>'Rate History '!G26</f>
        <v/>
      </c>
      <c r="F31" s="1079" t="n"/>
      <c r="G31" s="1080" t="n"/>
      <c r="H31" s="1328">
        <f>'Rate History '!H26</f>
        <v/>
      </c>
      <c r="I31" s="1079" t="n"/>
      <c r="J31" s="1080" t="n"/>
    </row>
    <row r="32" hidden="1" s="858">
      <c r="A32" s="1078">
        <f>('Rate History '!$A$26) &amp; " " &amp; ('Rate History '!B27)</f>
        <v/>
      </c>
      <c r="B32" s="1079" t="n"/>
      <c r="C32" s="1079" t="n"/>
      <c r="D32" s="1080" t="n"/>
      <c r="E32" s="1327">
        <f>'Rate History '!G27</f>
        <v/>
      </c>
      <c r="F32" s="1079" t="n"/>
      <c r="G32" s="1080" t="n"/>
      <c r="H32" s="1328">
        <f>'Rate History '!H27</f>
        <v/>
      </c>
      <c r="I32" s="1079" t="n"/>
      <c r="J32" s="1080" t="n"/>
    </row>
    <row r="33" hidden="1" s="858">
      <c r="A33" s="1078">
        <f>('Rate History '!$A$26) &amp; " " &amp; ('Rate History '!B28)</f>
        <v/>
      </c>
      <c r="B33" s="1079" t="n"/>
      <c r="C33" s="1079" t="n"/>
      <c r="D33" s="1080" t="n"/>
      <c r="E33" s="1327">
        <f>'Rate History '!G28</f>
        <v/>
      </c>
      <c r="F33" s="1079" t="n"/>
      <c r="G33" s="1080" t="n"/>
      <c r="H33" s="1328">
        <f>'Rate History '!H28</f>
        <v/>
      </c>
      <c r="I33" s="1079" t="n"/>
      <c r="J33" s="1080" t="n"/>
    </row>
    <row r="34" hidden="1" s="858">
      <c r="A34" s="1078">
        <f>('Rate History '!$A$26) &amp; " " &amp; ('Rate History '!B29)</f>
        <v/>
      </c>
      <c r="B34" s="1079" t="n"/>
      <c r="C34" s="1079" t="n"/>
      <c r="D34" s="1080" t="n"/>
      <c r="E34" s="1327">
        <f>'Rate History '!G29</f>
        <v/>
      </c>
      <c r="F34" s="1079" t="n"/>
      <c r="G34" s="1080" t="n"/>
      <c r="H34" s="1328">
        <f>'Rate History '!H29</f>
        <v/>
      </c>
      <c r="I34" s="1079" t="n"/>
      <c r="J34" s="1080" t="n"/>
    </row>
    <row r="35">
      <c r="A35" s="1078">
        <f>('Rate History '!$A$26) &amp; " " &amp; ('Rate History '!B30)</f>
        <v/>
      </c>
      <c r="B35" s="1079" t="n"/>
      <c r="C35" s="1079" t="n"/>
      <c r="D35" s="1080" t="n"/>
      <c r="E35" s="1327">
        <f>'Rate History '!G30</f>
        <v/>
      </c>
      <c r="F35" s="1079" t="n"/>
      <c r="G35" s="1080" t="n"/>
      <c r="H35" s="1328">
        <f>'Rate History '!H30</f>
        <v/>
      </c>
      <c r="I35" s="1079" t="n"/>
      <c r="J35" s="1080" t="n"/>
    </row>
    <row r="36" hidden="1" s="858">
      <c r="A36" s="1078">
        <f>('Rate History '!$A$31) &amp; " " &amp; ('Rate History '!B31)</f>
        <v/>
      </c>
      <c r="B36" s="1079" t="n"/>
      <c r="C36" s="1079" t="n"/>
      <c r="D36" s="1080" t="n"/>
      <c r="E36" s="1327">
        <f>'Rate History '!G31</f>
        <v/>
      </c>
      <c r="F36" s="1079" t="n"/>
      <c r="G36" s="1080" t="n"/>
      <c r="H36" s="1328">
        <f>'Rate History '!H31</f>
        <v/>
      </c>
      <c r="I36" s="1079" t="n"/>
      <c r="J36" s="1080" t="n"/>
    </row>
    <row r="37" hidden="1" s="858">
      <c r="A37" s="1078">
        <f>('Rate History '!$A$31) &amp; " " &amp; ('Rate History '!B32)</f>
        <v/>
      </c>
      <c r="B37" s="1079" t="n"/>
      <c r="C37" s="1079" t="n"/>
      <c r="D37" s="1080" t="n"/>
      <c r="E37" s="1327">
        <f>'Rate History '!G32</f>
        <v/>
      </c>
      <c r="F37" s="1079" t="n"/>
      <c r="G37" s="1080" t="n"/>
      <c r="H37" s="1328">
        <f>'Rate History '!H32</f>
        <v/>
      </c>
      <c r="I37" s="1079" t="n"/>
      <c r="J37" s="1080" t="n"/>
    </row>
    <row r="38" hidden="1" s="858">
      <c r="A38" s="1078">
        <f>('Rate History '!$A$31) &amp; " " &amp; ('Rate History '!B33)</f>
        <v/>
      </c>
      <c r="B38" s="1079" t="n"/>
      <c r="C38" s="1079" t="n"/>
      <c r="D38" s="1080" t="n"/>
      <c r="E38" s="1327">
        <f>'Rate History '!G33</f>
        <v/>
      </c>
      <c r="F38" s="1079" t="n"/>
      <c r="G38" s="1080" t="n"/>
      <c r="H38" s="1328">
        <f>'Rate History '!H33</f>
        <v/>
      </c>
      <c r="I38" s="1079" t="n"/>
      <c r="J38" s="1080" t="n"/>
    </row>
    <row r="39" hidden="1" s="858">
      <c r="A39" s="1078">
        <f>('Rate History '!$A$31) &amp; " " &amp; ('Rate History '!B34)</f>
        <v/>
      </c>
      <c r="B39" s="1079" t="n"/>
      <c r="C39" s="1079" t="n"/>
      <c r="D39" s="1080" t="n"/>
      <c r="E39" s="1327">
        <f>'Rate History '!G34</f>
        <v/>
      </c>
      <c r="F39" s="1079" t="n"/>
      <c r="G39" s="1080" t="n"/>
      <c r="H39" s="1328">
        <f>'Rate History '!H34</f>
        <v/>
      </c>
      <c r="I39" s="1079" t="n"/>
      <c r="J39" s="1080" t="n"/>
    </row>
    <row r="40">
      <c r="A40" s="913">
        <f>('Rate History '!$A$31) &amp; " " &amp; ('Rate History '!B35)</f>
        <v/>
      </c>
      <c r="B40" s="1075" t="n"/>
      <c r="C40" s="1075" t="n"/>
      <c r="D40" s="914" t="n"/>
      <c r="E40" s="1329">
        <f>'Rate History '!G35</f>
        <v/>
      </c>
      <c r="F40" s="1075" t="n"/>
      <c r="G40" s="914" t="n"/>
      <c r="H40" s="1330">
        <f>'Rate History '!H35</f>
        <v/>
      </c>
      <c r="I40" s="1075" t="n"/>
      <c r="J40" s="914" t="n"/>
    </row>
    <row r="41" hidden="1" s="858">
      <c r="A41" s="1089" t="n"/>
      <c r="B41" s="1088" t="n"/>
      <c r="C41" s="1088" t="n"/>
      <c r="D41" s="920" t="n"/>
      <c r="E41" s="1331" t="n"/>
      <c r="F41" s="1088" t="n"/>
      <c r="G41" s="920" t="n"/>
      <c r="H41" s="1332" t="n"/>
      <c r="I41" s="1088" t="n"/>
      <c r="J41" s="920" t="n"/>
    </row>
    <row r="43">
      <c r="A43">
        <f>'Rate History '!B48</f>
        <v/>
      </c>
    </row>
    <row r="44" ht="30" customHeight="1" s="858">
      <c r="A44" s="1083" t="inlineStr">
        <is>
          <t>Period</t>
        </is>
      </c>
      <c r="B44" s="1083" t="inlineStr">
        <is>
          <t>Effective Date</t>
        </is>
      </c>
      <c r="C44" s="1075" t="n"/>
      <c r="D44" s="914" t="n"/>
      <c r="E44" s="252" t="inlineStr">
        <is>
          <t>Health Single</t>
        </is>
      </c>
      <c r="F44" s="252" t="inlineStr">
        <is>
          <t>Health Family</t>
        </is>
      </c>
      <c r="G44" s="240" t="n"/>
      <c r="H44" s="252" t="inlineStr">
        <is>
          <t>Dental Single</t>
        </is>
      </c>
      <c r="I44" s="252" t="inlineStr">
        <is>
          <t>Dental Family</t>
        </is>
      </c>
      <c r="J44" s="1083" t="n"/>
    </row>
    <row r="45">
      <c r="A45" s="241" t="n"/>
      <c r="B45" s="1084">
        <f>'Rate History '!$H$5</f>
        <v/>
      </c>
      <c r="C45" s="1079" t="n"/>
      <c r="D45" s="1080" t="n"/>
      <c r="E45" s="1333">
        <f>'Rate History '!H49</f>
        <v/>
      </c>
      <c r="F45" s="1333">
        <f>'Rate History '!H50</f>
        <v/>
      </c>
      <c r="G45" s="1334" t="n"/>
      <c r="H45" s="1333" t="n"/>
      <c r="I45" s="1333" t="n"/>
      <c r="J45" s="242" t="n"/>
    </row>
    <row r="46">
      <c r="A46" s="243" t="n"/>
      <c r="B46" s="1085">
        <f>'Rate History '!$G$5</f>
        <v/>
      </c>
      <c r="D46" s="1086" t="n"/>
      <c r="E46" s="1335" t="n"/>
      <c r="F46" s="1335" t="n"/>
      <c r="G46" s="1336" t="n"/>
      <c r="H46" s="1335" t="n"/>
      <c r="I46" s="1335" t="n"/>
      <c r="J46" s="244" t="n"/>
    </row>
    <row r="47">
      <c r="A47" s="243" t="n"/>
      <c r="B47" s="1085">
        <f>'Rate History '!$F$5</f>
        <v/>
      </c>
      <c r="D47" s="1086" t="n"/>
      <c r="E47" s="243" t="n"/>
      <c r="F47" s="243" t="n"/>
      <c r="G47" s="245" t="n"/>
      <c r="H47" s="243" t="n"/>
      <c r="I47" s="243" t="n"/>
      <c r="J47" s="244" t="n"/>
    </row>
    <row r="48">
      <c r="A48" s="246" t="n"/>
      <c r="B48" s="1087">
        <f>'Rate History '!$E$5</f>
        <v/>
      </c>
      <c r="C48" s="1088" t="n"/>
      <c r="D48" s="920" t="n"/>
      <c r="E48" s="246" t="n"/>
      <c r="F48" s="246" t="n"/>
      <c r="G48" s="247" t="n"/>
      <c r="H48" s="248" t="n"/>
      <c r="I48" s="246" t="n"/>
      <c r="J48" s="249" t="n"/>
    </row>
    <row r="51" ht="23" customHeight="1" s="858">
      <c r="A51" s="1074" t="inlineStr">
        <is>
          <t>Claims Experience</t>
        </is>
      </c>
      <c r="B51" s="1075" t="n"/>
      <c r="C51" s="1075" t="n"/>
      <c r="D51" s="1075" t="n"/>
      <c r="E51" s="1075" t="n"/>
      <c r="F51" s="1075" t="n"/>
      <c r="G51" s="1075" t="n"/>
      <c r="H51" s="1075" t="n"/>
      <c r="I51" s="1075" t="n"/>
      <c r="J51" s="914" t="n"/>
    </row>
    <row r="52">
      <c r="A52" s="250" t="n"/>
      <c r="B52" s="250" t="n"/>
      <c r="C52" s="250" t="n"/>
      <c r="D52" s="250" t="n"/>
      <c r="E52" s="250" t="n"/>
      <c r="F52" s="250" t="n"/>
      <c r="G52" s="250" t="n"/>
      <c r="H52" s="250" t="n"/>
      <c r="I52" s="250" t="n"/>
      <c r="J52" s="250" t="n"/>
    </row>
    <row r="53" ht="32" customHeight="1" s="858">
      <c r="A53" s="1083" t="inlineStr">
        <is>
          <t>Period</t>
        </is>
      </c>
      <c r="B53" s="1083" t="inlineStr">
        <is>
          <t>Dates From / To</t>
        </is>
      </c>
      <c r="C53" s="1075" t="n"/>
      <c r="D53" s="914" t="n"/>
      <c r="E53" s="252" t="inlineStr">
        <is>
          <t>All Benefits Premiums</t>
        </is>
      </c>
      <c r="F53" s="252" t="inlineStr">
        <is>
          <t>All Benefits Claims</t>
        </is>
      </c>
      <c r="G53" s="253" t="inlineStr">
        <is>
          <t>Loss
Ratio</t>
        </is>
      </c>
      <c r="H53" s="252" t="inlineStr">
        <is>
          <t>Dental Premiums</t>
        </is>
      </c>
      <c r="I53" s="252" t="inlineStr">
        <is>
          <t>Dental Claims</t>
        </is>
      </c>
      <c r="J53" s="252" t="inlineStr">
        <is>
          <t>Loss
Ratio</t>
        </is>
      </c>
    </row>
    <row r="54">
      <c r="A54" s="254" t="n"/>
      <c r="B54" s="1096" t="n"/>
      <c r="C54" s="1079" t="n"/>
      <c r="D54" s="1080" t="n"/>
      <c r="E54" s="815" t="n"/>
      <c r="F54" s="816" t="n"/>
      <c r="G54" s="1337" t="e">
        <v>#DIV/0!</v>
      </c>
      <c r="H54" s="818" t="n"/>
      <c r="I54" s="816" t="n"/>
      <c r="J54" s="1337" t="e">
        <v>#DIV/0!</v>
      </c>
    </row>
    <row r="55">
      <c r="A55" s="255" t="n"/>
      <c r="B55" s="1097" t="n"/>
      <c r="D55" s="1086" t="n"/>
      <c r="E55" s="819" t="n"/>
      <c r="F55" s="820" t="n"/>
      <c r="G55" s="1337" t="e">
        <v>#DIV/0!</v>
      </c>
      <c r="H55" s="821" t="n"/>
      <c r="I55" s="820" t="n"/>
      <c r="J55" s="1337" t="e">
        <v>#DIV/0!</v>
      </c>
    </row>
    <row r="56">
      <c r="A56" s="1098" t="n"/>
      <c r="B56" s="1098" t="n"/>
      <c r="C56" s="1088" t="n"/>
      <c r="D56" s="920" t="n"/>
      <c r="E56" s="822" t="n"/>
      <c r="F56" s="823" t="n"/>
      <c r="G56" s="1338" t="e">
        <v>#DIV/0!</v>
      </c>
      <c r="H56" s="825" t="n"/>
      <c r="I56" s="823" t="n"/>
      <c r="J56" s="1338" t="e">
        <v>#DIV/0!</v>
      </c>
    </row>
    <row r="59">
      <c r="A59" s="1092" t="inlineStr">
        <is>
          <t>Are there any large amount pooling claims? No</t>
        </is>
      </c>
    </row>
    <row r="60">
      <c r="A60" s="1076" t="inlineStr">
        <is>
          <t>If yes, please advise total claims amount pooled: 
 from above health claims)</t>
        </is>
      </c>
    </row>
    <row r="61">
      <c r="A61" s="1095">
        <f>EP_Current</f>
        <v/>
      </c>
      <c r="E61" s="1339">
        <f>'Stop Loss '!E11</f>
        <v/>
      </c>
      <c r="F61" s="1092" t="n"/>
      <c r="G61" s="1092" t="n"/>
      <c r="H61" s="1092" t="n"/>
      <c r="I61" s="1092" t="n"/>
      <c r="J61" s="1092" t="n"/>
    </row>
    <row r="62">
      <c r="A62" s="1095">
        <f>'General Information - DNP'!B15</f>
        <v/>
      </c>
      <c r="E62" s="1339">
        <f>'Stop Loss '!E12</f>
        <v/>
      </c>
      <c r="F62" s="1092" t="n"/>
      <c r="G62" s="1092" t="n"/>
      <c r="H62" s="1092" t="n"/>
      <c r="I62" s="1092" t="n"/>
      <c r="J62" s="1092" t="n"/>
    </row>
    <row r="63">
      <c r="A63" s="1095">
        <f>'General Information - DNP'!B16</f>
        <v/>
      </c>
      <c r="E63" s="1339">
        <f>'Stop Loss '!E13</f>
        <v/>
      </c>
      <c r="F63" s="1092" t="n"/>
      <c r="G63" s="1092" t="n"/>
      <c r="H63" s="1092" t="n"/>
      <c r="I63" s="1092" t="n"/>
      <c r="J63" s="1092" t="n"/>
    </row>
    <row r="64">
      <c r="A64" s="1092" t="inlineStr">
        <is>
          <t xml:space="preserve">Are these claims recurring? </t>
        </is>
      </c>
    </row>
    <row r="65">
      <c r="A65" s="1093">
        <f>"Current carrier's stop loss amount: " &amp;('Additional Information'!B9) &amp; " " &amp; ('Additional Information'!B10)</f>
        <v/>
      </c>
    </row>
    <row r="67">
      <c r="A67" s="1094" t="inlineStr">
        <is>
          <t>Please refer to the attached email for any additional notes or alternate quote requests</t>
        </is>
      </c>
    </row>
  </sheetData>
  <mergeCells count="117">
    <mergeCell ref="A40:D40"/>
    <mergeCell ref="E40:G40"/>
    <mergeCell ref="H40:J40"/>
    <mergeCell ref="A37:D37"/>
    <mergeCell ref="E37:G37"/>
    <mergeCell ref="H37:J37"/>
    <mergeCell ref="A38:D38"/>
    <mergeCell ref="E38:G38"/>
    <mergeCell ref="H38:J38"/>
    <mergeCell ref="E39:G39"/>
    <mergeCell ref="H39:J39"/>
    <mergeCell ref="A18:D18"/>
    <mergeCell ref="E18:G18"/>
    <mergeCell ref="H18:J18"/>
    <mergeCell ref="A19:D19"/>
    <mergeCell ref="E19:G19"/>
    <mergeCell ref="H19:J19"/>
    <mergeCell ref="E22:G22"/>
    <mergeCell ref="H22:J22"/>
    <mergeCell ref="A35:D35"/>
    <mergeCell ref="E35:G35"/>
    <mergeCell ref="H35:J35"/>
    <mergeCell ref="A33:D33"/>
    <mergeCell ref="E33:G33"/>
    <mergeCell ref="H33:J33"/>
    <mergeCell ref="A34:D34"/>
    <mergeCell ref="E34:G34"/>
    <mergeCell ref="H34:J34"/>
    <mergeCell ref="A31:D31"/>
    <mergeCell ref="E31:G31"/>
    <mergeCell ref="H31:J31"/>
    <mergeCell ref="A32:D32"/>
    <mergeCell ref="E32:G32"/>
    <mergeCell ref="H32:J32"/>
    <mergeCell ref="A20:D20"/>
    <mergeCell ref="E16:G16"/>
    <mergeCell ref="H16:J16"/>
    <mergeCell ref="A17:D17"/>
    <mergeCell ref="E17:G17"/>
    <mergeCell ref="H17:J17"/>
    <mergeCell ref="A23:D23"/>
    <mergeCell ref="E23:G23"/>
    <mergeCell ref="H23:J23"/>
    <mergeCell ref="A12:D12"/>
    <mergeCell ref="E12:G12"/>
    <mergeCell ref="H12:J12"/>
    <mergeCell ref="A13:D13"/>
    <mergeCell ref="E13:G13"/>
    <mergeCell ref="H13:J13"/>
    <mergeCell ref="A14:D14"/>
    <mergeCell ref="E14:G14"/>
    <mergeCell ref="H14:J14"/>
    <mergeCell ref="A15:D15"/>
    <mergeCell ref="E15:G15"/>
    <mergeCell ref="H15:J15"/>
    <mergeCell ref="A16:D16"/>
    <mergeCell ref="E21:G21"/>
    <mergeCell ref="H21:J21"/>
    <mergeCell ref="A22:D22"/>
    <mergeCell ref="A64:J64"/>
    <mergeCell ref="A65:J65"/>
    <mergeCell ref="A67:J67"/>
    <mergeCell ref="A59:J59"/>
    <mergeCell ref="A60:J60"/>
    <mergeCell ref="A61:D61"/>
    <mergeCell ref="A62:D62"/>
    <mergeCell ref="A63:D63"/>
    <mergeCell ref="A51:J51"/>
    <mergeCell ref="B53:D53"/>
    <mergeCell ref="B54:D54"/>
    <mergeCell ref="B55:D55"/>
    <mergeCell ref="B56:D56"/>
    <mergeCell ref="E20:G20"/>
    <mergeCell ref="H20:J20"/>
    <mergeCell ref="A21:D21"/>
    <mergeCell ref="A26:D26"/>
    <mergeCell ref="E26:G26"/>
    <mergeCell ref="H26:J26"/>
    <mergeCell ref="A24:D24"/>
    <mergeCell ref="E24:G24"/>
    <mergeCell ref="H24:J24"/>
    <mergeCell ref="A25:D25"/>
    <mergeCell ref="E25:G25"/>
    <mergeCell ref="H25:J25"/>
    <mergeCell ref="B44:D44"/>
    <mergeCell ref="B45:D45"/>
    <mergeCell ref="B46:D46"/>
    <mergeCell ref="B47:D47"/>
    <mergeCell ref="B48:D48"/>
    <mergeCell ref="A27:D27"/>
    <mergeCell ref="E27:G27"/>
    <mergeCell ref="H27:J27"/>
    <mergeCell ref="A41:D41"/>
    <mergeCell ref="E41:G41"/>
    <mergeCell ref="H41:J41"/>
    <mergeCell ref="A28:D28"/>
    <mergeCell ref="E28:G28"/>
    <mergeCell ref="H28:J28"/>
    <mergeCell ref="A29:D29"/>
    <mergeCell ref="E29:G29"/>
    <mergeCell ref="H29:J29"/>
    <mergeCell ref="A30:D30"/>
    <mergeCell ref="E30:G30"/>
    <mergeCell ref="H30:J30"/>
    <mergeCell ref="A36:D36"/>
    <mergeCell ref="E36:G36"/>
    <mergeCell ref="H36:J36"/>
    <mergeCell ref="A39:D39"/>
    <mergeCell ref="A3:J3"/>
    <mergeCell ref="A5:J5"/>
    <mergeCell ref="A8:J8"/>
    <mergeCell ref="A10:D10"/>
    <mergeCell ref="E10:G10"/>
    <mergeCell ref="H10:J10"/>
    <mergeCell ref="A11:D11"/>
    <mergeCell ref="E11:G11"/>
    <mergeCell ref="H11:J11"/>
  </mergeCells>
  <pageMargins left="0.7" right="0.7" top="0.75" bottom="0.75" header="0.3" footer="0.3"/>
</worksheet>
</file>

<file path=xl/worksheets/sheet61.xml><?xml version="1.0" encoding="utf-8"?>
<worksheet xmlns="http://schemas.openxmlformats.org/spreadsheetml/2006/main">
  <sheetPr codeName="Sheet36">
    <tabColor rgb="FFFF0000"/>
    <outlinePr summaryBelow="1" summaryRight="1"/>
    <pageSetUpPr/>
  </sheetPr>
  <dimension ref="A2:H164"/>
  <sheetViews>
    <sheetView showGridLines="0" view="pageLayout" zoomScaleNormal="100" workbookViewId="0">
      <selection activeCell="H10" sqref="H10"/>
    </sheetView>
  </sheetViews>
  <sheetFormatPr baseColWidth="10" defaultColWidth="9.1640625" defaultRowHeight="15" outlineLevelRow="2"/>
  <cols>
    <col width="14" customWidth="1" style="235" min="1" max="1"/>
    <col width="13" customWidth="1" style="169" min="2" max="2"/>
    <col width="11.1640625" customWidth="1" style="177" min="3" max="8"/>
  </cols>
  <sheetData>
    <row r="1" ht="18.75" customHeight="1" s="858"/>
    <row r="2" ht="15" customFormat="1" customHeight="1" s="861">
      <c r="A2" s="862" t="inlineStr">
        <is>
          <t>Rate History</t>
        </is>
      </c>
      <c r="E2" s="233" t="n"/>
      <c r="F2" s="233" t="n"/>
      <c r="G2" s="233" t="n"/>
      <c r="H2" s="233" t="n"/>
    </row>
    <row r="3" ht="15" customFormat="1" customHeight="1" s="861">
      <c r="E3" s="233" t="n"/>
      <c r="F3" s="233" t="n"/>
      <c r="G3" s="233" t="n"/>
      <c r="H3" s="233" t="n"/>
    </row>
    <row r="4" ht="10.5" customFormat="1" customHeight="1" s="861">
      <c r="A4" s="571" t="n"/>
      <c r="B4" s="232" t="n"/>
      <c r="C4" s="571" t="n"/>
      <c r="D4" s="571" t="n"/>
      <c r="E4" s="233" t="n"/>
      <c r="F4" s="233" t="n"/>
      <c r="G4" s="233" t="n"/>
      <c r="H4" s="233" t="n"/>
    </row>
    <row r="5" ht="24" customFormat="1" customHeight="1" s="861">
      <c r="A5" s="580" t="inlineStr">
        <is>
          <t>Benefit</t>
        </is>
      </c>
      <c r="B5" s="371" t="inlineStr">
        <is>
          <t>Classes</t>
        </is>
      </c>
      <c r="C5" s="1340">
        <f>EDATE(D5,-12)</f>
        <v/>
      </c>
      <c r="D5" s="1340">
        <f>EDATE(E5,-12)</f>
        <v/>
      </c>
      <c r="E5" s="1340">
        <f>EDATE(F5,-12)</f>
        <v/>
      </c>
      <c r="F5" s="1340">
        <f>EDATE(G5,-12)</f>
        <v/>
      </c>
      <c r="G5" s="1340">
        <f>EDATE(H5,-12)</f>
        <v/>
      </c>
      <c r="H5" s="1341">
        <f>RenewalMonth &amp; " 1, " &amp; RenewalYear</f>
        <v/>
      </c>
    </row>
    <row r="6" hidden="1" outlineLevel="1" ht="15" customFormat="1" customHeight="1" s="861">
      <c r="A6" s="894" t="inlineStr">
        <is>
          <t>Life</t>
        </is>
      </c>
      <c r="B6" s="886">
        <f>'Renewal Rates '!A7</f>
        <v/>
      </c>
      <c r="C6" s="1342" t="n">
        <v>0</v>
      </c>
      <c r="D6" s="1342" t="n">
        <v>0</v>
      </c>
      <c r="E6" s="1343" t="n">
        <v>0</v>
      </c>
      <c r="F6" s="1343" t="n">
        <v>0</v>
      </c>
      <c r="G6" s="1343">
        <f>'Renewal Rates '!C7</f>
        <v/>
      </c>
      <c r="H6" s="1343">
        <f>'Renewal Rates '!H7</f>
        <v/>
      </c>
    </row>
    <row r="7" hidden="1" outlineLevel="1" ht="15" customFormat="1" customHeight="1" s="861">
      <c r="A7" s="1055" t="n"/>
      <c r="B7" s="886">
        <f>'Renewal Rates '!A8</f>
        <v/>
      </c>
      <c r="C7" s="1342" t="n">
        <v>0</v>
      </c>
      <c r="D7" s="1342" t="n">
        <v>0</v>
      </c>
      <c r="E7" s="1343" t="n">
        <v>0</v>
      </c>
      <c r="F7" s="1343" t="n">
        <v>0</v>
      </c>
      <c r="G7" s="1343">
        <f>'Renewal Rates '!C8</f>
        <v/>
      </c>
      <c r="H7" s="1343">
        <f>'Renewal Rates '!H8</f>
        <v/>
      </c>
    </row>
    <row r="8" hidden="1" outlineLevel="1" ht="15" customFormat="1" customHeight="1" s="861">
      <c r="A8" s="1055" t="n"/>
      <c r="B8" s="886">
        <f>'Renewal Rates '!A9</f>
        <v/>
      </c>
      <c r="C8" s="1342" t="n">
        <v>0</v>
      </c>
      <c r="D8" s="1342" t="n">
        <v>0</v>
      </c>
      <c r="E8" s="1343" t="n">
        <v>0</v>
      </c>
      <c r="F8" s="1343" t="n">
        <v>0</v>
      </c>
      <c r="G8" s="1343">
        <f>'Renewal Rates '!C9</f>
        <v/>
      </c>
      <c r="H8" s="1343">
        <f>'Renewal Rates '!H9</f>
        <v/>
      </c>
    </row>
    <row r="9" hidden="1" outlineLevel="1" ht="15" customFormat="1" customHeight="1" s="861">
      <c r="A9" s="1055" t="n"/>
      <c r="B9" s="886">
        <f>'Renewal Rates '!A10</f>
        <v/>
      </c>
      <c r="C9" s="1342" t="n">
        <v>0</v>
      </c>
      <c r="D9" s="1342" t="n">
        <v>0</v>
      </c>
      <c r="E9" s="1343" t="n">
        <v>0</v>
      </c>
      <c r="F9" s="1343" t="n">
        <v>0</v>
      </c>
      <c r="G9" s="1343">
        <f>'Renewal Rates '!C10</f>
        <v/>
      </c>
      <c r="H9" s="1343">
        <f>'Renewal Rates '!H10</f>
        <v/>
      </c>
    </row>
    <row r="10" collapsed="1" ht="15" customFormat="1" customHeight="1" s="861">
      <c r="A10" s="1018" t="n"/>
      <c r="B10" s="886">
        <f>'Renewal Rates '!A11</f>
        <v/>
      </c>
      <c r="C10" s="1342" t="n">
        <v>0</v>
      </c>
      <c r="D10" s="1342" t="n">
        <v>0</v>
      </c>
      <c r="E10" s="1343" t="n">
        <v>0</v>
      </c>
      <c r="F10" s="1343" t="n">
        <v>0</v>
      </c>
      <c r="G10" s="1343">
        <f>'Renewal Rates '!C11</f>
        <v/>
      </c>
      <c r="H10" s="1343">
        <f>'Renewal Rates '!H11</f>
        <v/>
      </c>
    </row>
    <row r="11" hidden="1" outlineLevel="1" ht="15" customFormat="1" customHeight="1" s="861">
      <c r="A11" s="894" t="inlineStr">
        <is>
          <t>AD&amp;D</t>
        </is>
      </c>
      <c r="B11" s="886">
        <f>'Renewal Rates '!A14</f>
        <v/>
      </c>
      <c r="C11" s="1342" t="n">
        <v>0</v>
      </c>
      <c r="D11" s="1342" t="n">
        <v>0</v>
      </c>
      <c r="E11" s="1343" t="n">
        <v>0</v>
      </c>
      <c r="F11" s="1343" t="n">
        <v>0</v>
      </c>
      <c r="G11" s="1343">
        <f>'Renewal Rates '!C14</f>
        <v/>
      </c>
      <c r="H11" s="1343">
        <f>'Renewal Rates '!H14</f>
        <v/>
      </c>
    </row>
    <row r="12" hidden="1" outlineLevel="1" ht="15" customFormat="1" customHeight="1" s="861">
      <c r="A12" s="1055" t="n"/>
      <c r="B12" s="886">
        <f>'Renewal Rates '!A15</f>
        <v/>
      </c>
      <c r="C12" s="1342" t="n">
        <v>0</v>
      </c>
      <c r="D12" s="1342" t="n">
        <v>0</v>
      </c>
      <c r="E12" s="1343" t="n">
        <v>0</v>
      </c>
      <c r="F12" s="1343" t="n">
        <v>0</v>
      </c>
      <c r="G12" s="1343">
        <f>'Renewal Rates '!C15</f>
        <v/>
      </c>
      <c r="H12" s="1343">
        <f>'Renewal Rates '!H15</f>
        <v/>
      </c>
    </row>
    <row r="13" hidden="1" outlineLevel="1" ht="15" customFormat="1" customHeight="1" s="861">
      <c r="A13" s="1055" t="n"/>
      <c r="B13" s="886">
        <f>'Renewal Rates '!A16</f>
        <v/>
      </c>
      <c r="C13" s="1342" t="n">
        <v>0</v>
      </c>
      <c r="D13" s="1342" t="n">
        <v>0</v>
      </c>
      <c r="E13" s="1343" t="n">
        <v>0</v>
      </c>
      <c r="F13" s="1343" t="n">
        <v>0</v>
      </c>
      <c r="G13" s="1343">
        <f>'Renewal Rates '!C16</f>
        <v/>
      </c>
      <c r="H13" s="1343">
        <f>'Renewal Rates '!H16</f>
        <v/>
      </c>
    </row>
    <row r="14" hidden="1" outlineLevel="1" ht="15" customFormat="1" customHeight="1" s="861">
      <c r="A14" s="1055" t="n"/>
      <c r="B14" s="886">
        <f>'Renewal Rates '!A17</f>
        <v/>
      </c>
      <c r="C14" s="1342" t="n">
        <v>0</v>
      </c>
      <c r="D14" s="1342" t="n">
        <v>0</v>
      </c>
      <c r="E14" s="1343" t="n">
        <v>0</v>
      </c>
      <c r="F14" s="1343" t="n">
        <v>0</v>
      </c>
      <c r="G14" s="1343">
        <f>'Renewal Rates '!C17</f>
        <v/>
      </c>
      <c r="H14" s="1343">
        <f>'Renewal Rates '!H17</f>
        <v/>
      </c>
    </row>
    <row r="15" collapsed="1" ht="15" customFormat="1" customHeight="1" s="861">
      <c r="A15" s="1018" t="n"/>
      <c r="B15" s="886">
        <f>'Renewal Rates '!A18</f>
        <v/>
      </c>
      <c r="C15" s="1342" t="n">
        <v>0</v>
      </c>
      <c r="D15" s="1342" t="n">
        <v>0</v>
      </c>
      <c r="E15" s="1343" t="n">
        <v>0</v>
      </c>
      <c r="F15" s="1343" t="n">
        <v>0</v>
      </c>
      <c r="G15" s="1343">
        <f>'Renewal Rates '!C18</f>
        <v/>
      </c>
      <c r="H15" s="1343">
        <f>'Renewal Rates '!H18</f>
        <v/>
      </c>
    </row>
    <row r="16" hidden="1" outlineLevel="1" ht="15" customFormat="1" customHeight="1" s="861" thickBot="1">
      <c r="A16" s="894" t="inlineStr">
        <is>
          <t>Dependent Life</t>
        </is>
      </c>
      <c r="B16" s="886">
        <f>'Renewal Rates '!A21</f>
        <v/>
      </c>
      <c r="C16" s="1216" t="n">
        <v>0</v>
      </c>
      <c r="D16" s="1216" t="n">
        <v>0</v>
      </c>
      <c r="E16" s="1344" t="n">
        <v>0</v>
      </c>
      <c r="F16" s="1344" t="n">
        <v>0</v>
      </c>
      <c r="G16" s="1344">
        <f>'Renewal Rates '!C21</f>
        <v/>
      </c>
      <c r="H16" s="1344">
        <f>'Renewal Rates '!H21</f>
        <v/>
      </c>
    </row>
    <row r="17" hidden="1" outlineLevel="1" ht="15" customFormat="1" customHeight="1" s="861" thickBot="1">
      <c r="A17" s="1055" t="n"/>
      <c r="B17" s="886">
        <f>'Renewal Rates '!A22</f>
        <v/>
      </c>
      <c r="C17" s="1216" t="n">
        <v>0</v>
      </c>
      <c r="D17" s="1216" t="n">
        <v>0</v>
      </c>
      <c r="E17" s="1344" t="n">
        <v>0</v>
      </c>
      <c r="F17" s="1344" t="n">
        <v>0</v>
      </c>
      <c r="G17" s="1344">
        <f>'Renewal Rates '!C22</f>
        <v/>
      </c>
      <c r="H17" s="1344">
        <f>'Renewal Rates '!H22</f>
        <v/>
      </c>
    </row>
    <row r="18" hidden="1" outlineLevel="1" ht="15" customFormat="1" customHeight="1" s="861" thickBot="1">
      <c r="A18" s="1055" t="n"/>
      <c r="B18" s="886">
        <f>'Renewal Rates '!A23</f>
        <v/>
      </c>
      <c r="C18" s="1216" t="n">
        <v>0</v>
      </c>
      <c r="D18" s="1216" t="n">
        <v>0</v>
      </c>
      <c r="E18" s="1344" t="n">
        <v>0</v>
      </c>
      <c r="F18" s="1344" t="n">
        <v>0</v>
      </c>
      <c r="G18" s="1344">
        <f>'Renewal Rates '!C23</f>
        <v/>
      </c>
      <c r="H18" s="1344">
        <f>'Renewal Rates '!H23</f>
        <v/>
      </c>
    </row>
    <row r="19" hidden="1" outlineLevel="1" ht="15" customFormat="1" customHeight="1" s="861" thickBot="1">
      <c r="A19" s="1055" t="n"/>
      <c r="B19" s="886">
        <f>'Renewal Rates '!A24</f>
        <v/>
      </c>
      <c r="C19" s="1216" t="n">
        <v>0</v>
      </c>
      <c r="D19" s="1216" t="n">
        <v>0</v>
      </c>
      <c r="E19" s="1344" t="n">
        <v>0</v>
      </c>
      <c r="F19" s="1344" t="n">
        <v>0</v>
      </c>
      <c r="G19" s="1344">
        <f>'Renewal Rates '!C24</f>
        <v/>
      </c>
      <c r="H19" s="1344">
        <f>'Renewal Rates '!H24</f>
        <v/>
      </c>
    </row>
    <row r="20" collapsed="1" ht="15" customFormat="1" customHeight="1" s="861">
      <c r="A20" s="1018" t="n"/>
      <c r="B20" s="886">
        <f>'Renewal Rates '!A25</f>
        <v/>
      </c>
      <c r="C20" s="1216" t="n">
        <v>0</v>
      </c>
      <c r="D20" s="1216" t="n">
        <v>0</v>
      </c>
      <c r="E20" s="1344" t="n">
        <v>0</v>
      </c>
      <c r="F20" s="1344" t="n">
        <v>0</v>
      </c>
      <c r="G20" s="1344">
        <f>'Renewal Rates '!C25</f>
        <v/>
      </c>
      <c r="H20" s="1344">
        <f>'Renewal Rates '!H25</f>
        <v/>
      </c>
    </row>
    <row r="21" hidden="1" outlineLevel="1" ht="15" customFormat="1" customHeight="1" s="861" thickBot="1">
      <c r="A21" s="894" t="inlineStr">
        <is>
          <t>LTD</t>
        </is>
      </c>
      <c r="B21" s="886">
        <f>'Renewal Rates '!A28</f>
        <v/>
      </c>
      <c r="C21" s="1342" t="n">
        <v>0</v>
      </c>
      <c r="D21" s="1342" t="n">
        <v>0</v>
      </c>
      <c r="E21" s="1343" t="n">
        <v>0</v>
      </c>
      <c r="F21" s="1343" t="n">
        <v>0</v>
      </c>
      <c r="G21" s="1343">
        <f>'Renewal Rates '!C28</f>
        <v/>
      </c>
      <c r="H21" s="1343">
        <f>'Renewal Rates '!H28</f>
        <v/>
      </c>
    </row>
    <row r="22" hidden="1" outlineLevel="1" ht="15" customFormat="1" customHeight="1" s="861" thickBot="1">
      <c r="A22" s="1055" t="n"/>
      <c r="B22" s="886">
        <f>'Renewal Rates '!A29</f>
        <v/>
      </c>
      <c r="C22" s="1342" t="n">
        <v>0</v>
      </c>
      <c r="D22" s="1342" t="n">
        <v>0</v>
      </c>
      <c r="E22" s="1343" t="n">
        <v>0</v>
      </c>
      <c r="F22" s="1343" t="n">
        <v>0</v>
      </c>
      <c r="G22" s="1343">
        <f>'Renewal Rates '!C29</f>
        <v/>
      </c>
      <c r="H22" s="1343">
        <f>'Renewal Rates '!H29</f>
        <v/>
      </c>
    </row>
    <row r="23" hidden="1" outlineLevel="1" ht="15" customFormat="1" customHeight="1" s="861" thickBot="1">
      <c r="A23" s="1055" t="n"/>
      <c r="B23" s="886">
        <f>'Renewal Rates '!A30</f>
        <v/>
      </c>
      <c r="C23" s="1342" t="n">
        <v>0</v>
      </c>
      <c r="D23" s="1342" t="n">
        <v>0</v>
      </c>
      <c r="E23" s="1343" t="n">
        <v>0</v>
      </c>
      <c r="F23" s="1343" t="n">
        <v>0</v>
      </c>
      <c r="G23" s="1343">
        <f>'Renewal Rates '!C30</f>
        <v/>
      </c>
      <c r="H23" s="1343">
        <f>'Renewal Rates '!H30</f>
        <v/>
      </c>
    </row>
    <row r="24" hidden="1" outlineLevel="1" ht="15" customFormat="1" customHeight="1" s="861" thickBot="1">
      <c r="A24" s="1055" t="n"/>
      <c r="B24" s="886">
        <f>'Renewal Rates '!A31</f>
        <v/>
      </c>
      <c r="C24" s="1342" t="n">
        <v>0</v>
      </c>
      <c r="D24" s="1342" t="n">
        <v>0</v>
      </c>
      <c r="E24" s="1343" t="n">
        <v>0</v>
      </c>
      <c r="F24" s="1343" t="n">
        <v>0</v>
      </c>
      <c r="G24" s="1343">
        <f>'Renewal Rates '!C31</f>
        <v/>
      </c>
      <c r="H24" s="1343">
        <f>'Renewal Rates '!H31</f>
        <v/>
      </c>
    </row>
    <row r="25" collapsed="1" ht="15" customFormat="1" customHeight="1" s="861">
      <c r="A25" s="1018" t="n"/>
      <c r="B25" s="886">
        <f>'Renewal Rates '!A32</f>
        <v/>
      </c>
      <c r="C25" s="1342" t="n">
        <v>0</v>
      </c>
      <c r="D25" s="1342" t="n">
        <v>0</v>
      </c>
      <c r="E25" s="1343" t="n">
        <v>0</v>
      </c>
      <c r="F25" s="1343" t="n">
        <v>0</v>
      </c>
      <c r="G25" s="1343">
        <f>'Renewal Rates '!C32</f>
        <v/>
      </c>
      <c r="H25" s="1343">
        <f>'Renewal Rates '!H32</f>
        <v/>
      </c>
    </row>
    <row r="26" hidden="1" outlineLevel="1" ht="15" customFormat="1" customHeight="1" s="861" thickBot="1">
      <c r="A26" s="894" t="inlineStr">
        <is>
          <t>Critical Illness</t>
        </is>
      </c>
      <c r="B26" s="886">
        <f>'Renewal Rates '!A35</f>
        <v/>
      </c>
      <c r="C26" s="1342" t="n">
        <v>0</v>
      </c>
      <c r="D26" s="1342" t="n">
        <v>0</v>
      </c>
      <c r="E26" s="1343" t="n">
        <v>0</v>
      </c>
      <c r="F26" s="1343" t="n">
        <v>0</v>
      </c>
      <c r="G26" s="1343">
        <f>'Renewal Rates '!C35</f>
        <v/>
      </c>
      <c r="H26" s="1343">
        <f>'Renewal Rates '!H35</f>
        <v/>
      </c>
    </row>
    <row r="27" hidden="1" outlineLevel="1" ht="15" customFormat="1" customHeight="1" s="861" thickBot="1">
      <c r="A27" s="1055" t="n"/>
      <c r="B27" s="886">
        <f>'Renewal Rates '!A36</f>
        <v/>
      </c>
      <c r="C27" s="1342" t="n">
        <v>0</v>
      </c>
      <c r="D27" s="1342" t="n">
        <v>0</v>
      </c>
      <c r="E27" s="1343" t="n">
        <v>0</v>
      </c>
      <c r="F27" s="1343" t="n">
        <v>0</v>
      </c>
      <c r="G27" s="1343">
        <f>'Renewal Rates '!C36</f>
        <v/>
      </c>
      <c r="H27" s="1343">
        <f>'Renewal Rates '!H36</f>
        <v/>
      </c>
    </row>
    <row r="28" hidden="1" outlineLevel="1" ht="15" customFormat="1" customHeight="1" s="861" thickBot="1">
      <c r="A28" s="1055" t="n"/>
      <c r="B28" s="886">
        <f>'Renewal Rates '!A37</f>
        <v/>
      </c>
      <c r="C28" s="1342" t="n">
        <v>0</v>
      </c>
      <c r="D28" s="1342" t="n">
        <v>0</v>
      </c>
      <c r="E28" s="1343" t="n">
        <v>0</v>
      </c>
      <c r="F28" s="1343" t="n">
        <v>0</v>
      </c>
      <c r="G28" s="1343">
        <f>'Renewal Rates '!C37</f>
        <v/>
      </c>
      <c r="H28" s="1343">
        <f>'Renewal Rates '!H37</f>
        <v/>
      </c>
    </row>
    <row r="29" hidden="1" outlineLevel="1" ht="15" customFormat="1" customHeight="1" s="861" thickBot="1">
      <c r="A29" s="1055" t="n"/>
      <c r="B29" s="886">
        <f>'Renewal Rates '!A38</f>
        <v/>
      </c>
      <c r="C29" s="1342" t="n">
        <v>0</v>
      </c>
      <c r="D29" s="1342" t="n">
        <v>0</v>
      </c>
      <c r="E29" s="1343" t="n">
        <v>0</v>
      </c>
      <c r="F29" s="1343" t="n">
        <v>0</v>
      </c>
      <c r="G29" s="1343">
        <f>'Renewal Rates '!C38</f>
        <v/>
      </c>
      <c r="H29" s="1343">
        <f>'Renewal Rates '!H38</f>
        <v/>
      </c>
    </row>
    <row r="30" collapsed="1" ht="15" customFormat="1" customHeight="1" s="861">
      <c r="A30" s="1018" t="n"/>
      <c r="B30" s="886">
        <f>'Renewal Rates '!A39</f>
        <v/>
      </c>
      <c r="C30" s="1342" t="n">
        <v>0</v>
      </c>
      <c r="D30" s="1342" t="n">
        <v>0</v>
      </c>
      <c r="E30" s="1343" t="n">
        <v>0</v>
      </c>
      <c r="F30" s="1343" t="n">
        <v>0</v>
      </c>
      <c r="G30" s="1343">
        <f>'Renewal Rates '!C39</f>
        <v/>
      </c>
      <c r="H30" s="1343">
        <f>'Renewal Rates '!H39</f>
        <v/>
      </c>
    </row>
    <row r="31" hidden="1" outlineLevel="2" ht="15" customFormat="1" customHeight="1" s="861" thickBot="1">
      <c r="A31" s="894" t="inlineStr">
        <is>
          <t>STD</t>
        </is>
      </c>
      <c r="B31" s="886">
        <f>'Renewal Rates '!A44</f>
        <v/>
      </c>
      <c r="C31" s="1342" t="n">
        <v>0</v>
      </c>
      <c r="D31" s="1342" t="n">
        <v>0</v>
      </c>
      <c r="E31" s="1343" t="n">
        <v>0</v>
      </c>
      <c r="F31" s="1343" t="n">
        <v>0</v>
      </c>
      <c r="G31" s="1343">
        <f>'Renewal Rates '!C44</f>
        <v/>
      </c>
      <c r="H31" s="1343">
        <f>'Renewal Rates '!H44</f>
        <v/>
      </c>
    </row>
    <row r="32" hidden="1" outlineLevel="2" ht="15" customFormat="1" customHeight="1" s="861" thickBot="1">
      <c r="A32" s="1055" t="n"/>
      <c r="B32" s="886">
        <f>'Renewal Rates '!A45</f>
        <v/>
      </c>
      <c r="C32" s="1342" t="n">
        <v>0</v>
      </c>
      <c r="D32" s="1342" t="n">
        <v>0</v>
      </c>
      <c r="E32" s="1343" t="n">
        <v>0</v>
      </c>
      <c r="F32" s="1343" t="n">
        <v>0</v>
      </c>
      <c r="G32" s="1343">
        <f>'Renewal Rates '!C45</f>
        <v/>
      </c>
      <c r="H32" s="1343">
        <f>'Renewal Rates '!H45</f>
        <v/>
      </c>
    </row>
    <row r="33" hidden="1" outlineLevel="2" ht="15" customFormat="1" customHeight="1" s="861" thickBot="1">
      <c r="A33" s="1055" t="n"/>
      <c r="B33" s="886">
        <f>'Renewal Rates '!A46</f>
        <v/>
      </c>
      <c r="C33" s="1342" t="n">
        <v>0</v>
      </c>
      <c r="D33" s="1342" t="n">
        <v>0</v>
      </c>
      <c r="E33" s="1343" t="n">
        <v>0</v>
      </c>
      <c r="F33" s="1343" t="n">
        <v>0</v>
      </c>
      <c r="G33" s="1343">
        <f>'Renewal Rates '!C46</f>
        <v/>
      </c>
      <c r="H33" s="1343">
        <f>'Renewal Rates '!H46</f>
        <v/>
      </c>
    </row>
    <row r="34" hidden="1" outlineLevel="2" ht="15" customFormat="1" customHeight="1" s="861" thickBot="1">
      <c r="A34" s="1055" t="n"/>
      <c r="B34" s="886">
        <f>'Renewal Rates '!A47</f>
        <v/>
      </c>
      <c r="C34" s="1342" t="n">
        <v>0</v>
      </c>
      <c r="D34" s="1342" t="n">
        <v>0</v>
      </c>
      <c r="E34" s="1343" t="n">
        <v>0</v>
      </c>
      <c r="F34" s="1343" t="n">
        <v>0</v>
      </c>
      <c r="G34" s="1343">
        <f>'Renewal Rates '!C47</f>
        <v/>
      </c>
      <c r="H34" s="1343">
        <f>'Renewal Rates '!H47</f>
        <v/>
      </c>
    </row>
    <row r="35" collapsed="1" ht="15" customFormat="1" customHeight="1" s="861">
      <c r="A35" s="1018" t="n"/>
      <c r="B35" s="886">
        <f>'Renewal Rates '!A48</f>
        <v/>
      </c>
      <c r="C35" s="1342" t="n">
        <v>0</v>
      </c>
      <c r="D35" s="1342" t="n">
        <v>0</v>
      </c>
      <c r="E35" s="1343" t="n">
        <v>0</v>
      </c>
      <c r="F35" s="1343" t="n">
        <v>0</v>
      </c>
      <c r="G35" s="1343">
        <f>'Renewal Rates '!C48</f>
        <v/>
      </c>
      <c r="H35" s="1343">
        <f>'Renewal Rates '!H48</f>
        <v/>
      </c>
    </row>
    <row r="36" hidden="1" outlineLevel="1" ht="15" customFormat="1" customHeight="1" s="861">
      <c r="A36" s="894" t="inlineStr">
        <is>
          <t>Health Care</t>
        </is>
      </c>
      <c r="B36" s="886">
        <f>'Renewal Rates '!A51</f>
        <v/>
      </c>
      <c r="C36" s="1216" t="n"/>
      <c r="D36" s="1216" t="n"/>
      <c r="E36" s="1344" t="n"/>
      <c r="F36" s="1344" t="n"/>
      <c r="G36" s="1344" t="n"/>
      <c r="H36" s="1344" t="n"/>
    </row>
    <row r="37" hidden="1" outlineLevel="1" ht="15" customFormat="1" customHeight="1" s="861">
      <c r="A37" s="1055" t="n"/>
      <c r="B37" s="294" t="inlineStr">
        <is>
          <t>Single</t>
        </is>
      </c>
      <c r="C37" s="1216" t="n">
        <v>0</v>
      </c>
      <c r="D37" s="1216" t="n">
        <v>0</v>
      </c>
      <c r="E37" s="1344" t="n">
        <v>0</v>
      </c>
      <c r="F37" s="1344" t="n">
        <v>0</v>
      </c>
      <c r="G37" s="1344">
        <f>'Renewal Rates '!C52</f>
        <v/>
      </c>
      <c r="H37" s="1344">
        <f>'Renewal Rates '!H52</f>
        <v/>
      </c>
    </row>
    <row r="38" hidden="1" outlineLevel="1" ht="15" customFormat="1" customHeight="1" s="861">
      <c r="A38" s="1055" t="n"/>
      <c r="B38" s="294" t="inlineStr">
        <is>
          <t>Family</t>
        </is>
      </c>
      <c r="C38" s="1216" t="n">
        <v>0</v>
      </c>
      <c r="D38" s="1216" t="n">
        <v>0</v>
      </c>
      <c r="E38" s="1344" t="n">
        <v>0</v>
      </c>
      <c r="F38" s="1344" t="n">
        <v>0</v>
      </c>
      <c r="G38" s="1344">
        <f>'Renewal Rates '!C53</f>
        <v/>
      </c>
      <c r="H38" s="1344">
        <f>'Renewal Rates '!H53</f>
        <v/>
      </c>
    </row>
    <row r="39" hidden="1" outlineLevel="1" ht="15" customFormat="1" customHeight="1" s="861">
      <c r="A39" s="1055" t="n"/>
      <c r="B39" s="886">
        <f>'Renewal Rates '!A54</f>
        <v/>
      </c>
      <c r="C39" s="1216" t="n"/>
      <c r="D39" s="1216" t="n"/>
      <c r="E39" s="1344" t="n"/>
      <c r="F39" s="1344" t="n"/>
      <c r="G39" s="1344" t="n"/>
      <c r="H39" s="1344" t="n"/>
    </row>
    <row r="40" hidden="1" outlineLevel="1" ht="15" customFormat="1" customHeight="1" s="861">
      <c r="A40" s="1055" t="n"/>
      <c r="B40" s="294" t="inlineStr">
        <is>
          <t>Single</t>
        </is>
      </c>
      <c r="C40" s="1216" t="n">
        <v>0</v>
      </c>
      <c r="D40" s="1216" t="n">
        <v>0</v>
      </c>
      <c r="E40" s="1344" t="n">
        <v>0</v>
      </c>
      <c r="F40" s="1344" t="n">
        <v>0</v>
      </c>
      <c r="G40" s="1344">
        <f>'Renewal Rates '!C55</f>
        <v/>
      </c>
      <c r="H40" s="1344">
        <f>'Renewal Rates '!H55</f>
        <v/>
      </c>
    </row>
    <row r="41" hidden="1" outlineLevel="1" ht="15" customFormat="1" customHeight="1" s="861">
      <c r="A41" s="1055" t="n"/>
      <c r="B41" s="294" t="inlineStr">
        <is>
          <t>Family</t>
        </is>
      </c>
      <c r="C41" s="1216" t="n">
        <v>0</v>
      </c>
      <c r="D41" s="1216" t="n">
        <v>0</v>
      </c>
      <c r="E41" s="1344" t="n">
        <v>0</v>
      </c>
      <c r="F41" s="1344" t="n">
        <v>0</v>
      </c>
      <c r="G41" s="1344">
        <f>'Renewal Rates '!C56</f>
        <v/>
      </c>
      <c r="H41" s="1344">
        <f>'Renewal Rates '!H56</f>
        <v/>
      </c>
    </row>
    <row r="42" hidden="1" outlineLevel="1" ht="15" customFormat="1" customHeight="1" s="861">
      <c r="A42" s="1055" t="n"/>
      <c r="B42" s="886">
        <f>'Renewal Rates '!A57</f>
        <v/>
      </c>
      <c r="C42" s="1216" t="n"/>
      <c r="D42" s="1216" t="n"/>
      <c r="E42" s="1344" t="n"/>
      <c r="F42" s="1344" t="n"/>
      <c r="G42" s="1344" t="n"/>
      <c r="H42" s="1344" t="n"/>
    </row>
    <row r="43" hidden="1" outlineLevel="1" ht="15" customFormat="1" customHeight="1" s="861">
      <c r="A43" s="1055" t="n"/>
      <c r="B43" s="294" t="inlineStr">
        <is>
          <t>Single</t>
        </is>
      </c>
      <c r="C43" s="1216" t="n">
        <v>0</v>
      </c>
      <c r="D43" s="1216" t="n">
        <v>0</v>
      </c>
      <c r="E43" s="1344" t="n">
        <v>0</v>
      </c>
      <c r="F43" s="1344" t="n">
        <v>0</v>
      </c>
      <c r="G43" s="1344">
        <f>'Renewal Rates '!C58</f>
        <v/>
      </c>
      <c r="H43" s="1344">
        <f>'Renewal Rates '!H58</f>
        <v/>
      </c>
    </row>
    <row r="44" hidden="1" outlineLevel="1" ht="15" customFormat="1" customHeight="1" s="861">
      <c r="A44" s="1055" t="n"/>
      <c r="B44" s="294" t="inlineStr">
        <is>
          <t>Family</t>
        </is>
      </c>
      <c r="C44" s="1216" t="n">
        <v>0</v>
      </c>
      <c r="D44" s="1216" t="n">
        <v>0</v>
      </c>
      <c r="E44" s="1344" t="n">
        <v>0</v>
      </c>
      <c r="F44" s="1344" t="n">
        <v>0</v>
      </c>
      <c r="G44" s="1344">
        <f>'Renewal Rates '!C59</f>
        <v/>
      </c>
      <c r="H44" s="1344">
        <f>'Renewal Rates '!H59</f>
        <v/>
      </c>
    </row>
    <row r="45" hidden="1" outlineLevel="1" ht="15" customFormat="1" customHeight="1" s="861">
      <c r="A45" s="1055" t="n"/>
      <c r="B45" s="886">
        <f>'Renewal Rates '!A60</f>
        <v/>
      </c>
      <c r="C45" s="1216" t="n"/>
      <c r="D45" s="1216" t="n"/>
      <c r="E45" s="1344" t="n"/>
      <c r="F45" s="1344" t="n"/>
      <c r="G45" s="1344" t="n"/>
      <c r="H45" s="1344" t="n"/>
    </row>
    <row r="46" hidden="1" outlineLevel="1" ht="15" customFormat="1" customHeight="1" s="861">
      <c r="A46" s="1055" t="n"/>
      <c r="B46" s="294" t="inlineStr">
        <is>
          <t>Single</t>
        </is>
      </c>
      <c r="C46" s="1216" t="n">
        <v>0</v>
      </c>
      <c r="D46" s="1216" t="n">
        <v>0</v>
      </c>
      <c r="E46" s="1344" t="n">
        <v>0</v>
      </c>
      <c r="F46" s="1344" t="n">
        <v>0</v>
      </c>
      <c r="G46" s="1344">
        <f>'Renewal Rates '!C61</f>
        <v/>
      </c>
      <c r="H46" s="1344">
        <f>'Renewal Rates '!H61</f>
        <v/>
      </c>
    </row>
    <row r="47" hidden="1" outlineLevel="1" ht="15" customFormat="1" customHeight="1" s="861">
      <c r="A47" s="1055" t="n"/>
      <c r="B47" s="294" t="inlineStr">
        <is>
          <t>Family</t>
        </is>
      </c>
      <c r="C47" s="1216" t="n">
        <v>0</v>
      </c>
      <c r="D47" s="1216" t="n">
        <v>0</v>
      </c>
      <c r="E47" s="1344" t="n">
        <v>0</v>
      </c>
      <c r="F47" s="1344" t="n">
        <v>0</v>
      </c>
      <c r="G47" s="1344">
        <f>'Renewal Rates '!C62</f>
        <v/>
      </c>
      <c r="H47" s="1344">
        <f>'Renewal Rates '!H62</f>
        <v/>
      </c>
    </row>
    <row r="48" collapsed="1" ht="15" customFormat="1" customHeight="1" s="861">
      <c r="A48" s="1055" t="n"/>
      <c r="B48" s="886">
        <f>'Renewal Rates '!A63</f>
        <v/>
      </c>
      <c r="C48" s="1216" t="n"/>
      <c r="D48" s="1216" t="n"/>
      <c r="E48" s="1344" t="n"/>
      <c r="F48" s="1344" t="n"/>
      <c r="G48" s="1344" t="n"/>
      <c r="H48" s="1344" t="n"/>
    </row>
    <row r="49" ht="15" customFormat="1" customHeight="1" s="861">
      <c r="A49" s="1055" t="n"/>
      <c r="B49" s="294" t="inlineStr">
        <is>
          <t>Single</t>
        </is>
      </c>
      <c r="C49" s="1216" t="n">
        <v>0</v>
      </c>
      <c r="D49" s="1216" t="n">
        <v>0</v>
      </c>
      <c r="E49" s="1344" t="n">
        <v>0</v>
      </c>
      <c r="F49" s="1344" t="n">
        <v>0</v>
      </c>
      <c r="G49" s="1344">
        <f>'Renewal Rates '!C64</f>
        <v/>
      </c>
      <c r="H49" s="1344">
        <f>'Renewal Rates '!H64</f>
        <v/>
      </c>
    </row>
    <row r="50" ht="15" customFormat="1" customHeight="1" s="861">
      <c r="A50" s="1018" t="n"/>
      <c r="B50" s="294" t="inlineStr">
        <is>
          <t>Family</t>
        </is>
      </c>
      <c r="C50" s="1216" t="n">
        <v>0</v>
      </c>
      <c r="D50" s="1216" t="n">
        <v>0</v>
      </c>
      <c r="E50" s="1344" t="n">
        <v>0</v>
      </c>
      <c r="F50" s="1344" t="n">
        <v>0</v>
      </c>
      <c r="G50" s="1344">
        <f>'Renewal Rates '!C65</f>
        <v/>
      </c>
      <c r="H50" s="1344">
        <f>'Renewal Rates '!H65</f>
        <v/>
      </c>
    </row>
    <row r="51" hidden="1" outlineLevel="1" ht="15" customFormat="1" customHeight="1" s="861">
      <c r="A51" s="894" t="inlineStr">
        <is>
          <t>Drugs</t>
        </is>
      </c>
      <c r="B51" s="886">
        <f>'Renewal Rates '!A68</f>
        <v/>
      </c>
      <c r="C51" s="1216" t="n"/>
      <c r="D51" s="1216" t="n"/>
      <c r="E51" s="1344" t="n"/>
      <c r="F51" s="1344" t="n"/>
      <c r="G51" s="1344" t="n"/>
      <c r="H51" s="1344" t="n"/>
    </row>
    <row r="52" hidden="1" outlineLevel="1" ht="15" customFormat="1" customHeight="1" s="861">
      <c r="A52" s="1055" t="n"/>
      <c r="B52" s="294" t="inlineStr">
        <is>
          <t>Single</t>
        </is>
      </c>
      <c r="C52" s="1216" t="n">
        <v>0</v>
      </c>
      <c r="D52" s="1216" t="n">
        <v>0</v>
      </c>
      <c r="E52" s="1344" t="n">
        <v>0</v>
      </c>
      <c r="F52" s="1344" t="n">
        <v>0</v>
      </c>
      <c r="G52" s="1344">
        <f>'Renewal Rates '!C69</f>
        <v/>
      </c>
      <c r="H52" s="1344">
        <f>'Renewal Rates '!H69</f>
        <v/>
      </c>
    </row>
    <row r="53" hidden="1" outlineLevel="1" ht="15" customFormat="1" customHeight="1" s="861">
      <c r="A53" s="1055" t="n"/>
      <c r="B53" s="294" t="inlineStr">
        <is>
          <t>Family</t>
        </is>
      </c>
      <c r="C53" s="1216" t="n">
        <v>0</v>
      </c>
      <c r="D53" s="1216" t="n">
        <v>0</v>
      </c>
      <c r="E53" s="1344" t="n">
        <v>0</v>
      </c>
      <c r="F53" s="1344" t="n">
        <v>0</v>
      </c>
      <c r="G53" s="1344">
        <f>'Renewal Rates '!C70</f>
        <v/>
      </c>
      <c r="H53" s="1344">
        <f>'Renewal Rates '!H70</f>
        <v/>
      </c>
    </row>
    <row r="54" hidden="1" outlineLevel="1" ht="15" customFormat="1" customHeight="1" s="861">
      <c r="A54" s="1055" t="n"/>
      <c r="B54" s="886">
        <f>'Renewal Rates '!A71</f>
        <v/>
      </c>
      <c r="C54" s="1216" t="n"/>
      <c r="D54" s="1216" t="n"/>
      <c r="E54" s="1344" t="n"/>
      <c r="F54" s="1344" t="n"/>
      <c r="G54" s="1344" t="n"/>
      <c r="H54" s="1344" t="n"/>
    </row>
    <row r="55" hidden="1" outlineLevel="1" ht="15" customFormat="1" customHeight="1" s="861">
      <c r="A55" s="1055" t="n"/>
      <c r="B55" s="294" t="inlineStr">
        <is>
          <t>Single</t>
        </is>
      </c>
      <c r="C55" s="1216" t="n">
        <v>0</v>
      </c>
      <c r="D55" s="1216" t="n">
        <v>0</v>
      </c>
      <c r="E55" s="1344" t="n">
        <v>0</v>
      </c>
      <c r="F55" s="1344" t="n">
        <v>0</v>
      </c>
      <c r="G55" s="1344">
        <f>'Renewal Rates '!C72</f>
        <v/>
      </c>
      <c r="H55" s="1344">
        <f>'Renewal Rates '!H72</f>
        <v/>
      </c>
    </row>
    <row r="56" hidden="1" outlineLevel="1" ht="15" customFormat="1" customHeight="1" s="861">
      <c r="A56" s="1055" t="n"/>
      <c r="B56" s="294" t="inlineStr">
        <is>
          <t>Family</t>
        </is>
      </c>
      <c r="C56" s="1216" t="n">
        <v>0</v>
      </c>
      <c r="D56" s="1216" t="n">
        <v>0</v>
      </c>
      <c r="E56" s="1344" t="n">
        <v>0</v>
      </c>
      <c r="F56" s="1344" t="n">
        <v>0</v>
      </c>
      <c r="G56" s="1344">
        <f>'Renewal Rates '!C73</f>
        <v/>
      </c>
      <c r="H56" s="1344">
        <f>'Renewal Rates '!H73</f>
        <v/>
      </c>
    </row>
    <row r="57" hidden="1" outlineLevel="1" ht="15" customFormat="1" customHeight="1" s="861">
      <c r="A57" s="1055" t="n"/>
      <c r="B57" s="886">
        <f>'Renewal Rates '!A74</f>
        <v/>
      </c>
      <c r="C57" s="1216" t="n"/>
      <c r="D57" s="1216" t="n"/>
      <c r="E57" s="1344" t="n"/>
      <c r="F57" s="1344" t="n"/>
      <c r="G57" s="1344" t="n"/>
      <c r="H57" s="1344" t="n"/>
    </row>
    <row r="58" hidden="1" outlineLevel="1" ht="15" customFormat="1" customHeight="1" s="861">
      <c r="A58" s="1055" t="n"/>
      <c r="B58" s="294" t="inlineStr">
        <is>
          <t>Single</t>
        </is>
      </c>
      <c r="C58" s="1216" t="n">
        <v>0</v>
      </c>
      <c r="D58" s="1216" t="n">
        <v>0</v>
      </c>
      <c r="E58" s="1344" t="n">
        <v>0</v>
      </c>
      <c r="F58" s="1344" t="n">
        <v>0</v>
      </c>
      <c r="G58" s="1344">
        <f>'Renewal Rates '!C75</f>
        <v/>
      </c>
      <c r="H58" s="1344">
        <f>'Renewal Rates '!H75</f>
        <v/>
      </c>
    </row>
    <row r="59" hidden="1" outlineLevel="1" ht="15" customFormat="1" customHeight="1" s="861">
      <c r="A59" s="1055" t="n"/>
      <c r="B59" s="294" t="inlineStr">
        <is>
          <t>Family</t>
        </is>
      </c>
      <c r="C59" s="1216" t="n">
        <v>0</v>
      </c>
      <c r="D59" s="1216" t="n">
        <v>0</v>
      </c>
      <c r="E59" s="1344" t="n">
        <v>0</v>
      </c>
      <c r="F59" s="1344" t="n">
        <v>0</v>
      </c>
      <c r="G59" s="1344">
        <f>'Renewal Rates '!C76</f>
        <v/>
      </c>
      <c r="H59" s="1344">
        <f>'Renewal Rates '!H76</f>
        <v/>
      </c>
    </row>
    <row r="60" hidden="1" outlineLevel="1" ht="15" customFormat="1" customHeight="1" s="861">
      <c r="A60" s="1055" t="n"/>
      <c r="B60" s="886">
        <f>'Renewal Rates '!A77</f>
        <v/>
      </c>
      <c r="C60" s="1216" t="n"/>
      <c r="D60" s="1216" t="n"/>
      <c r="E60" s="1344" t="n"/>
      <c r="F60" s="1344" t="n"/>
      <c r="G60" s="1344" t="n"/>
      <c r="H60" s="1344" t="n"/>
    </row>
    <row r="61" hidden="1" outlineLevel="1" ht="15" customFormat="1" customHeight="1" s="861">
      <c r="A61" s="1055" t="n"/>
      <c r="B61" s="294" t="inlineStr">
        <is>
          <t>Single</t>
        </is>
      </c>
      <c r="C61" s="1216" t="n">
        <v>0</v>
      </c>
      <c r="D61" s="1216" t="n">
        <v>0</v>
      </c>
      <c r="E61" s="1344" t="n">
        <v>0</v>
      </c>
      <c r="F61" s="1344" t="n">
        <v>0</v>
      </c>
      <c r="G61" s="1344">
        <f>'Renewal Rates '!C78</f>
        <v/>
      </c>
      <c r="H61" s="1344">
        <f>'Renewal Rates '!H78</f>
        <v/>
      </c>
    </row>
    <row r="62" hidden="1" outlineLevel="1" ht="15" customFormat="1" customHeight="1" s="861">
      <c r="A62" s="1055" t="n"/>
      <c r="B62" s="294" t="inlineStr">
        <is>
          <t>Family</t>
        </is>
      </c>
      <c r="C62" s="1216" t="n">
        <v>0</v>
      </c>
      <c r="D62" s="1216" t="n">
        <v>0</v>
      </c>
      <c r="E62" s="1344" t="n">
        <v>0</v>
      </c>
      <c r="F62" s="1344" t="n">
        <v>0</v>
      </c>
      <c r="G62" s="1344">
        <f>'Renewal Rates '!C79</f>
        <v/>
      </c>
      <c r="H62" s="1344">
        <f>'Renewal Rates '!H79</f>
        <v/>
      </c>
    </row>
    <row r="63" collapsed="1" ht="15" customFormat="1" customHeight="1" s="861">
      <c r="A63" s="1055" t="n"/>
      <c r="B63" s="886">
        <f>'Renewal Rates '!A80</f>
        <v/>
      </c>
      <c r="C63" s="1216" t="n"/>
      <c r="D63" s="1216" t="n"/>
      <c r="E63" s="1344" t="n"/>
      <c r="F63" s="1344" t="n"/>
      <c r="G63" s="1344" t="n"/>
      <c r="H63" s="1344" t="n"/>
    </row>
    <row r="64" ht="15" customFormat="1" customHeight="1" s="861">
      <c r="A64" s="1055" t="n"/>
      <c r="B64" s="294" t="inlineStr">
        <is>
          <t>Single</t>
        </is>
      </c>
      <c r="C64" s="1216" t="n">
        <v>0</v>
      </c>
      <c r="D64" s="1216" t="n">
        <v>0</v>
      </c>
      <c r="E64" s="1344" t="n">
        <v>0</v>
      </c>
      <c r="F64" s="1344" t="n">
        <v>0</v>
      </c>
      <c r="G64" s="1344">
        <f>'Renewal Rates '!C81</f>
        <v/>
      </c>
      <c r="H64" s="1344">
        <f>'Renewal Rates '!H81</f>
        <v/>
      </c>
    </row>
    <row r="65" ht="15" customFormat="1" customHeight="1" s="861">
      <c r="A65" s="1018" t="n"/>
      <c r="B65" s="294" t="inlineStr">
        <is>
          <t>Family</t>
        </is>
      </c>
      <c r="C65" s="1216" t="n">
        <v>0</v>
      </c>
      <c r="D65" s="1216" t="n">
        <v>0</v>
      </c>
      <c r="E65" s="1344" t="n">
        <v>0</v>
      </c>
      <c r="F65" s="1344" t="n">
        <v>0</v>
      </c>
      <c r="G65" s="1344">
        <f>'Renewal Rates '!C82</f>
        <v/>
      </c>
      <c r="H65" s="1344">
        <f>'Renewal Rates '!H82</f>
        <v/>
      </c>
    </row>
    <row r="66" hidden="1" outlineLevel="1" ht="15" customFormat="1" customHeight="1" s="861">
      <c r="A66" s="894" t="inlineStr">
        <is>
          <t>Vision Care</t>
        </is>
      </c>
      <c r="B66" s="886">
        <f>'Renewal Rates '!A85</f>
        <v/>
      </c>
      <c r="C66" s="1216" t="n"/>
      <c r="D66" s="1216" t="n"/>
      <c r="E66" s="1344" t="n"/>
      <c r="F66" s="1344" t="n"/>
      <c r="G66" s="1344" t="n"/>
      <c r="H66" s="1344" t="n"/>
    </row>
    <row r="67" hidden="1" outlineLevel="1" ht="15" customFormat="1" customHeight="1" s="861">
      <c r="A67" s="1055" t="n"/>
      <c r="B67" s="294" t="inlineStr">
        <is>
          <t>Single</t>
        </is>
      </c>
      <c r="C67" s="1216" t="n">
        <v>0</v>
      </c>
      <c r="D67" s="1216" t="n">
        <v>0</v>
      </c>
      <c r="E67" s="1344" t="n">
        <v>0</v>
      </c>
      <c r="F67" s="1344" t="n">
        <v>0</v>
      </c>
      <c r="G67" s="1344">
        <f>'Renewal Rates '!C86</f>
        <v/>
      </c>
      <c r="H67" s="1344">
        <f>'Renewal Rates '!H86</f>
        <v/>
      </c>
    </row>
    <row r="68" hidden="1" outlineLevel="1" ht="15" customFormat="1" customHeight="1" s="861">
      <c r="A68" s="1055" t="n"/>
      <c r="B68" s="294" t="inlineStr">
        <is>
          <t>Family</t>
        </is>
      </c>
      <c r="C68" s="1216" t="n">
        <v>0</v>
      </c>
      <c r="D68" s="1216" t="n">
        <v>0</v>
      </c>
      <c r="E68" s="1344" t="n">
        <v>0</v>
      </c>
      <c r="F68" s="1344" t="n">
        <v>0</v>
      </c>
      <c r="G68" s="1344">
        <f>'Renewal Rates '!C87</f>
        <v/>
      </c>
      <c r="H68" s="1344">
        <f>'Renewal Rates '!H87</f>
        <v/>
      </c>
    </row>
    <row r="69" hidden="1" outlineLevel="1" ht="15" customFormat="1" customHeight="1" s="861">
      <c r="A69" s="1055" t="n"/>
      <c r="B69" s="886">
        <f>'Renewal Rates '!A88</f>
        <v/>
      </c>
      <c r="C69" s="1216" t="n"/>
      <c r="D69" s="1216" t="n"/>
      <c r="E69" s="1344" t="n"/>
      <c r="F69" s="1344" t="n"/>
      <c r="G69" s="1344" t="n"/>
      <c r="H69" s="1344" t="n"/>
    </row>
    <row r="70" hidden="1" outlineLevel="1" ht="15" customFormat="1" customHeight="1" s="861">
      <c r="A70" s="1055" t="n"/>
      <c r="B70" s="294" t="inlineStr">
        <is>
          <t>Single</t>
        </is>
      </c>
      <c r="C70" s="1216" t="n">
        <v>0</v>
      </c>
      <c r="D70" s="1216" t="n">
        <v>0</v>
      </c>
      <c r="E70" s="1344" t="n">
        <v>0</v>
      </c>
      <c r="F70" s="1344" t="n">
        <v>0</v>
      </c>
      <c r="G70" s="1344">
        <f>'Renewal Rates '!C89</f>
        <v/>
      </c>
      <c r="H70" s="1344">
        <f>'Renewal Rates '!H89</f>
        <v/>
      </c>
    </row>
    <row r="71" hidden="1" outlineLevel="1" ht="15" customFormat="1" customHeight="1" s="861">
      <c r="A71" s="1055" t="n"/>
      <c r="B71" s="294" t="inlineStr">
        <is>
          <t>Family</t>
        </is>
      </c>
      <c r="C71" s="1216" t="n">
        <v>0</v>
      </c>
      <c r="D71" s="1216" t="n">
        <v>0</v>
      </c>
      <c r="E71" s="1344" t="n">
        <v>0</v>
      </c>
      <c r="F71" s="1344" t="n">
        <v>0</v>
      </c>
      <c r="G71" s="1344">
        <f>'Renewal Rates '!C90</f>
        <v/>
      </c>
      <c r="H71" s="1344">
        <f>'Renewal Rates '!H90</f>
        <v/>
      </c>
    </row>
    <row r="72" hidden="1" outlineLevel="1" ht="15" customFormat="1" customHeight="1" s="861">
      <c r="A72" s="1055" t="n"/>
      <c r="B72" s="886">
        <f>'Renewal Rates '!A91</f>
        <v/>
      </c>
      <c r="C72" s="1216" t="n"/>
      <c r="D72" s="1216" t="n"/>
      <c r="E72" s="1344" t="n"/>
      <c r="F72" s="1344" t="n"/>
      <c r="G72" s="1344" t="n"/>
      <c r="H72" s="1344" t="n"/>
    </row>
    <row r="73" hidden="1" outlineLevel="1" ht="15" customFormat="1" customHeight="1" s="861">
      <c r="A73" s="1055" t="n"/>
      <c r="B73" s="294" t="inlineStr">
        <is>
          <t>Single</t>
        </is>
      </c>
      <c r="C73" s="1216" t="n">
        <v>0</v>
      </c>
      <c r="D73" s="1216" t="n">
        <v>0</v>
      </c>
      <c r="E73" s="1344" t="n">
        <v>0</v>
      </c>
      <c r="F73" s="1344" t="n">
        <v>0</v>
      </c>
      <c r="G73" s="1344">
        <f>'Renewal Rates '!C92</f>
        <v/>
      </c>
      <c r="H73" s="1344">
        <f>'Renewal Rates '!H92</f>
        <v/>
      </c>
    </row>
    <row r="74" hidden="1" outlineLevel="1" ht="15" customFormat="1" customHeight="1" s="861">
      <c r="A74" s="1055" t="n"/>
      <c r="B74" s="294" t="inlineStr">
        <is>
          <t>Family</t>
        </is>
      </c>
      <c r="C74" s="1216" t="n">
        <v>0</v>
      </c>
      <c r="D74" s="1216" t="n">
        <v>0</v>
      </c>
      <c r="E74" s="1344" t="n">
        <v>0</v>
      </c>
      <c r="F74" s="1344" t="n">
        <v>0</v>
      </c>
      <c r="G74" s="1344">
        <f>'Renewal Rates '!C93</f>
        <v/>
      </c>
      <c r="H74" s="1344">
        <f>'Renewal Rates '!H93</f>
        <v/>
      </c>
    </row>
    <row r="75" hidden="1" outlineLevel="1" ht="15" customFormat="1" customHeight="1" s="861">
      <c r="A75" s="1055" t="n"/>
      <c r="B75" s="886">
        <f>'Renewal Rates '!A94</f>
        <v/>
      </c>
      <c r="C75" s="1216" t="n"/>
      <c r="D75" s="1216" t="n"/>
      <c r="E75" s="1344" t="n"/>
      <c r="F75" s="1344" t="n"/>
      <c r="G75" s="1344" t="n"/>
      <c r="H75" s="1344" t="n"/>
    </row>
    <row r="76" hidden="1" outlineLevel="1" ht="15" customFormat="1" customHeight="1" s="861">
      <c r="A76" s="1055" t="n"/>
      <c r="B76" s="294" t="inlineStr">
        <is>
          <t>Single</t>
        </is>
      </c>
      <c r="C76" s="1216" t="n">
        <v>0</v>
      </c>
      <c r="D76" s="1216" t="n">
        <v>0</v>
      </c>
      <c r="E76" s="1344" t="n">
        <v>0</v>
      </c>
      <c r="F76" s="1344" t="n">
        <v>0</v>
      </c>
      <c r="G76" s="1344">
        <f>'Renewal Rates '!C95</f>
        <v/>
      </c>
      <c r="H76" s="1344">
        <f>'Renewal Rates '!H95</f>
        <v/>
      </c>
    </row>
    <row r="77" hidden="1" outlineLevel="1" ht="15" customFormat="1" customHeight="1" s="861">
      <c r="A77" s="1055" t="n"/>
      <c r="B77" s="294" t="inlineStr">
        <is>
          <t>Family</t>
        </is>
      </c>
      <c r="C77" s="1216" t="n">
        <v>0</v>
      </c>
      <c r="D77" s="1216" t="n">
        <v>0</v>
      </c>
      <c r="E77" s="1344" t="n">
        <v>0</v>
      </c>
      <c r="F77" s="1344" t="n">
        <v>0</v>
      </c>
      <c r="G77" s="1344">
        <f>'Renewal Rates '!C96</f>
        <v/>
      </c>
      <c r="H77" s="1344">
        <f>'Renewal Rates '!H96</f>
        <v/>
      </c>
    </row>
    <row r="78" collapsed="1" ht="15" customFormat="1" customHeight="1" s="861">
      <c r="A78" s="1055" t="n"/>
      <c r="B78" s="886">
        <f>'Renewal Rates '!A97</f>
        <v/>
      </c>
      <c r="C78" s="1216" t="n"/>
      <c r="D78" s="1216" t="n"/>
      <c r="E78" s="1344" t="n"/>
      <c r="F78" s="1344" t="n"/>
      <c r="G78" s="1344" t="n"/>
      <c r="H78" s="1344" t="n"/>
    </row>
    <row r="79" ht="15" customFormat="1" customHeight="1" s="861">
      <c r="A79" s="1055" t="n"/>
      <c r="B79" s="294" t="inlineStr">
        <is>
          <t>Single</t>
        </is>
      </c>
      <c r="C79" s="1216" t="n">
        <v>0</v>
      </c>
      <c r="D79" s="1216" t="n">
        <v>0</v>
      </c>
      <c r="E79" s="1344" t="n">
        <v>0</v>
      </c>
      <c r="F79" s="1344" t="n">
        <v>0</v>
      </c>
      <c r="G79" s="1344">
        <f>'Renewal Rates '!C98</f>
        <v/>
      </c>
      <c r="H79" s="1344">
        <f>'Renewal Rates '!H98</f>
        <v/>
      </c>
    </row>
    <row r="80" ht="15" customFormat="1" customHeight="1" s="861">
      <c r="A80" s="1018" t="n"/>
      <c r="B80" s="294" t="inlineStr">
        <is>
          <t>Family</t>
        </is>
      </c>
      <c r="C80" s="1216" t="n">
        <v>0</v>
      </c>
      <c r="D80" s="1216" t="n">
        <v>0</v>
      </c>
      <c r="E80" s="1344" t="n">
        <v>0</v>
      </c>
      <c r="F80" s="1344" t="n">
        <v>0</v>
      </c>
      <c r="G80" s="1344">
        <f>'Renewal Rates '!C99</f>
        <v/>
      </c>
      <c r="H80" s="1344">
        <f>'Renewal Rates '!H99</f>
        <v/>
      </c>
    </row>
    <row r="81" hidden="1" outlineLevel="1" ht="15" customFormat="1" customHeight="1" s="861">
      <c r="A81" s="894" t="inlineStr">
        <is>
          <t>Travel</t>
        </is>
      </c>
      <c r="B81" s="886">
        <f>'Renewal Rates '!A102</f>
        <v/>
      </c>
      <c r="C81" s="1216" t="n"/>
      <c r="D81" s="1216" t="n"/>
      <c r="E81" s="1344" t="n"/>
      <c r="F81" s="1344" t="n"/>
      <c r="G81" s="1344" t="n"/>
      <c r="H81" s="1344" t="n"/>
    </row>
    <row r="82" hidden="1" outlineLevel="1" ht="15" customFormat="1" customHeight="1" s="861">
      <c r="A82" s="1055" t="n"/>
      <c r="B82" s="294" t="inlineStr">
        <is>
          <t>Single</t>
        </is>
      </c>
      <c r="C82" s="1216" t="n">
        <v>0</v>
      </c>
      <c r="D82" s="1216" t="n">
        <v>0</v>
      </c>
      <c r="E82" s="1344" t="n">
        <v>0</v>
      </c>
      <c r="F82" s="1344" t="n">
        <v>0</v>
      </c>
      <c r="G82" s="1344">
        <f>'Renewal Rates '!C103</f>
        <v/>
      </c>
      <c r="H82" s="1344">
        <f>'Renewal Rates '!H103</f>
        <v/>
      </c>
    </row>
    <row r="83" hidden="1" outlineLevel="1" ht="15" customFormat="1" customHeight="1" s="861">
      <c r="A83" s="1055" t="n"/>
      <c r="B83" s="294" t="inlineStr">
        <is>
          <t>Family</t>
        </is>
      </c>
      <c r="C83" s="1216" t="n">
        <v>0</v>
      </c>
      <c r="D83" s="1216" t="n">
        <v>0</v>
      </c>
      <c r="E83" s="1344" t="n">
        <v>0</v>
      </c>
      <c r="F83" s="1344" t="n">
        <v>0</v>
      </c>
      <c r="G83" s="1344">
        <f>'Renewal Rates '!C104</f>
        <v/>
      </c>
      <c r="H83" s="1344">
        <f>'Renewal Rates '!H104</f>
        <v/>
      </c>
    </row>
    <row r="84" hidden="1" outlineLevel="1" ht="15" customFormat="1" customHeight="1" s="861">
      <c r="A84" s="1055" t="n"/>
      <c r="B84" s="886">
        <f>'Renewal Rates '!A105</f>
        <v/>
      </c>
      <c r="C84" s="1216" t="n"/>
      <c r="D84" s="1216" t="n"/>
      <c r="E84" s="1344" t="n"/>
      <c r="F84" s="1344" t="n"/>
      <c r="G84" s="1344" t="n"/>
      <c r="H84" s="1344" t="n"/>
    </row>
    <row r="85" hidden="1" outlineLevel="1" ht="15" customFormat="1" customHeight="1" s="861">
      <c r="A85" s="1055" t="n"/>
      <c r="B85" s="294" t="inlineStr">
        <is>
          <t>Single</t>
        </is>
      </c>
      <c r="C85" s="1216" t="n">
        <v>0</v>
      </c>
      <c r="D85" s="1216" t="n">
        <v>0</v>
      </c>
      <c r="E85" s="1344" t="n">
        <v>0</v>
      </c>
      <c r="F85" s="1344" t="n">
        <v>0</v>
      </c>
      <c r="G85" s="1344">
        <f>'Renewal Rates '!C106</f>
        <v/>
      </c>
      <c r="H85" s="1344">
        <f>'Renewal Rates '!H106</f>
        <v/>
      </c>
    </row>
    <row r="86" hidden="1" outlineLevel="1" ht="15" customFormat="1" customHeight="1" s="861">
      <c r="A86" s="1055" t="n"/>
      <c r="B86" s="294" t="inlineStr">
        <is>
          <t>Family</t>
        </is>
      </c>
      <c r="C86" s="1216" t="n">
        <v>0</v>
      </c>
      <c r="D86" s="1216" t="n">
        <v>0</v>
      </c>
      <c r="E86" s="1344" t="n">
        <v>0</v>
      </c>
      <c r="F86" s="1344" t="n">
        <v>0</v>
      </c>
      <c r="G86" s="1344">
        <f>'Renewal Rates '!C107</f>
        <v/>
      </c>
      <c r="H86" s="1344">
        <f>'Renewal Rates '!H107</f>
        <v/>
      </c>
    </row>
    <row r="87" hidden="1" outlineLevel="1" ht="15" customFormat="1" customHeight="1" s="861">
      <c r="A87" s="1055" t="n"/>
      <c r="B87" s="886">
        <f>'Renewal Rates '!A108</f>
        <v/>
      </c>
      <c r="C87" s="1216" t="n"/>
      <c r="D87" s="1216" t="n"/>
      <c r="E87" s="1344" t="n"/>
      <c r="F87" s="1344" t="n"/>
      <c r="G87" s="1344" t="n"/>
      <c r="H87" s="1344" t="n"/>
    </row>
    <row r="88" hidden="1" outlineLevel="1" ht="15" customFormat="1" customHeight="1" s="861">
      <c r="A88" s="1055" t="n"/>
      <c r="B88" s="294" t="inlineStr">
        <is>
          <t>Single</t>
        </is>
      </c>
      <c r="C88" s="1216" t="n">
        <v>0</v>
      </c>
      <c r="D88" s="1216" t="n">
        <v>0</v>
      </c>
      <c r="E88" s="1344" t="n">
        <v>0</v>
      </c>
      <c r="F88" s="1344" t="n">
        <v>0</v>
      </c>
      <c r="G88" s="1344">
        <f>'Renewal Rates '!C109</f>
        <v/>
      </c>
      <c r="H88" s="1344">
        <f>'Renewal Rates '!H109</f>
        <v/>
      </c>
    </row>
    <row r="89" hidden="1" outlineLevel="1" ht="15" customFormat="1" customHeight="1" s="861">
      <c r="A89" s="1055" t="n"/>
      <c r="B89" s="294" t="inlineStr">
        <is>
          <t>Family</t>
        </is>
      </c>
      <c r="C89" s="1216" t="n">
        <v>0</v>
      </c>
      <c r="D89" s="1216" t="n">
        <v>0</v>
      </c>
      <c r="E89" s="1344" t="n">
        <v>0</v>
      </c>
      <c r="F89" s="1344" t="n">
        <v>0</v>
      </c>
      <c r="G89" s="1344">
        <f>'Renewal Rates '!C110</f>
        <v/>
      </c>
      <c r="H89" s="1344">
        <f>'Renewal Rates '!H110</f>
        <v/>
      </c>
    </row>
    <row r="90" hidden="1" outlineLevel="1" ht="15" customFormat="1" customHeight="1" s="861">
      <c r="A90" s="1055" t="n"/>
      <c r="B90" s="886">
        <f>'Renewal Rates '!A111</f>
        <v/>
      </c>
      <c r="C90" s="1216" t="n"/>
      <c r="D90" s="1216" t="n"/>
      <c r="E90" s="1344" t="n"/>
      <c r="F90" s="1344" t="n"/>
      <c r="G90" s="1344" t="n"/>
      <c r="H90" s="1344" t="n"/>
    </row>
    <row r="91" hidden="1" outlineLevel="1" ht="15" customFormat="1" customHeight="1" s="861">
      <c r="A91" s="1055" t="n"/>
      <c r="B91" s="294" t="inlineStr">
        <is>
          <t>Single</t>
        </is>
      </c>
      <c r="C91" s="1216" t="n">
        <v>0</v>
      </c>
      <c r="D91" s="1216" t="n">
        <v>0</v>
      </c>
      <c r="E91" s="1344" t="n">
        <v>0</v>
      </c>
      <c r="F91" s="1344" t="n">
        <v>0</v>
      </c>
      <c r="G91" s="1344">
        <f>'Renewal Rates '!C112</f>
        <v/>
      </c>
      <c r="H91" s="1344">
        <f>'Renewal Rates '!H112</f>
        <v/>
      </c>
    </row>
    <row r="92" hidden="1" outlineLevel="1" ht="15" customFormat="1" customHeight="1" s="861">
      <c r="A92" s="1055" t="n"/>
      <c r="B92" s="294" t="inlineStr">
        <is>
          <t>Family</t>
        </is>
      </c>
      <c r="C92" s="1216" t="n">
        <v>0</v>
      </c>
      <c r="D92" s="1216" t="n">
        <v>0</v>
      </c>
      <c r="E92" s="1344" t="n">
        <v>0</v>
      </c>
      <c r="F92" s="1344" t="n">
        <v>0</v>
      </c>
      <c r="G92" s="1344">
        <f>'Renewal Rates '!C113</f>
        <v/>
      </c>
      <c r="H92" s="1344">
        <f>'Renewal Rates '!H113</f>
        <v/>
      </c>
    </row>
    <row r="93" collapsed="1" ht="15" customFormat="1" customHeight="1" s="861">
      <c r="A93" s="1055" t="n"/>
      <c r="B93" s="886">
        <f>'Renewal Rates '!A114</f>
        <v/>
      </c>
      <c r="C93" s="1216" t="n"/>
      <c r="D93" s="1216" t="n"/>
      <c r="E93" s="1344" t="n"/>
      <c r="F93" s="1344" t="n"/>
      <c r="G93" s="1344" t="n"/>
      <c r="H93" s="1344" t="n"/>
    </row>
    <row r="94" ht="15" customFormat="1" customHeight="1" s="861">
      <c r="A94" s="1055" t="n"/>
      <c r="B94" s="294" t="inlineStr">
        <is>
          <t>Single</t>
        </is>
      </c>
      <c r="C94" s="1216" t="n">
        <v>0</v>
      </c>
      <c r="D94" s="1216" t="n">
        <v>0</v>
      </c>
      <c r="E94" s="1344" t="n">
        <v>0</v>
      </c>
      <c r="F94" s="1344" t="n">
        <v>0</v>
      </c>
      <c r="G94" s="1344">
        <f>'Renewal Rates '!C115</f>
        <v/>
      </c>
      <c r="H94" s="1344">
        <f>'Renewal Rates '!H115</f>
        <v/>
      </c>
    </row>
    <row r="95" ht="15" customFormat="1" customHeight="1" s="861">
      <c r="A95" s="1018" t="n"/>
      <c r="B95" s="294" t="inlineStr">
        <is>
          <t>Family</t>
        </is>
      </c>
      <c r="C95" s="1216" t="n">
        <v>0</v>
      </c>
      <c r="D95" s="1216" t="n">
        <v>0</v>
      </c>
      <c r="E95" s="1344" t="n">
        <v>0</v>
      </c>
      <c r="F95" s="1344" t="n">
        <v>0</v>
      </c>
      <c r="G95" s="1344">
        <f>'Renewal Rates '!C116</f>
        <v/>
      </c>
      <c r="H95" s="1344">
        <f>'Renewal Rates '!H116</f>
        <v/>
      </c>
    </row>
    <row r="96" hidden="1" outlineLevel="2" ht="15" customFormat="1" customHeight="1" s="861">
      <c r="A96" s="894" t="inlineStr">
        <is>
          <t>Dental Care</t>
        </is>
      </c>
      <c r="B96" s="886">
        <f>'Renewal Rates '!A119</f>
        <v/>
      </c>
      <c r="C96" s="1216" t="n"/>
      <c r="D96" s="1216" t="n"/>
      <c r="E96" s="1344" t="n"/>
      <c r="F96" s="1344" t="n"/>
      <c r="G96" s="1344" t="n"/>
      <c r="H96" s="1344" t="n"/>
    </row>
    <row r="97" hidden="1" outlineLevel="2" ht="15" customFormat="1" customHeight="1" s="861">
      <c r="A97" s="1055" t="n"/>
      <c r="B97" s="294" t="inlineStr">
        <is>
          <t>Single</t>
        </is>
      </c>
      <c r="C97" s="1216" t="n">
        <v>0</v>
      </c>
      <c r="D97" s="1216" t="n">
        <v>0</v>
      </c>
      <c r="E97" s="1344" t="n">
        <v>0</v>
      </c>
      <c r="F97" s="1344" t="n">
        <v>0</v>
      </c>
      <c r="G97" s="1344">
        <f>'Renewal Rates '!C120</f>
        <v/>
      </c>
      <c r="H97" s="1344">
        <f>'Renewal Rates '!H120</f>
        <v/>
      </c>
    </row>
    <row r="98" hidden="1" outlineLevel="2" ht="15" customFormat="1" customHeight="1" s="861">
      <c r="A98" s="1055" t="n"/>
      <c r="B98" s="294" t="inlineStr">
        <is>
          <t>Family</t>
        </is>
      </c>
      <c r="C98" s="1216" t="n">
        <v>0</v>
      </c>
      <c r="D98" s="1216" t="n">
        <v>0</v>
      </c>
      <c r="E98" s="1344" t="n">
        <v>0</v>
      </c>
      <c r="F98" s="1344" t="n">
        <v>0</v>
      </c>
      <c r="G98" s="1344">
        <f>'Renewal Rates '!C121</f>
        <v/>
      </c>
      <c r="H98" s="1344">
        <f>'Renewal Rates '!H121</f>
        <v/>
      </c>
    </row>
    <row r="99" hidden="1" outlineLevel="2" ht="15" customFormat="1" customHeight="1" s="861">
      <c r="A99" s="1055" t="n"/>
      <c r="B99" s="886">
        <f>'Renewal Rates '!A122</f>
        <v/>
      </c>
      <c r="C99" s="1216" t="n"/>
      <c r="D99" s="1216" t="n"/>
      <c r="E99" s="1344" t="n"/>
      <c r="F99" s="1344" t="n"/>
      <c r="G99" s="1344" t="n"/>
      <c r="H99" s="1344" t="n"/>
    </row>
    <row r="100" hidden="1" outlineLevel="2" ht="15" customFormat="1" customHeight="1" s="861">
      <c r="A100" s="1055" t="n"/>
      <c r="B100" s="294" t="inlineStr">
        <is>
          <t>Single</t>
        </is>
      </c>
      <c r="C100" s="1216" t="n">
        <v>0</v>
      </c>
      <c r="D100" s="1216" t="n">
        <v>0</v>
      </c>
      <c r="E100" s="1344" t="n">
        <v>0</v>
      </c>
      <c r="F100" s="1344" t="n">
        <v>0</v>
      </c>
      <c r="G100" s="1344">
        <f>'Renewal Rates '!C123</f>
        <v/>
      </c>
      <c r="H100" s="1344">
        <f>'Renewal Rates '!H123</f>
        <v/>
      </c>
    </row>
    <row r="101" hidden="1" outlineLevel="2" ht="15" customFormat="1" customHeight="1" s="861">
      <c r="A101" s="1055" t="n"/>
      <c r="B101" s="294" t="inlineStr">
        <is>
          <t>Family</t>
        </is>
      </c>
      <c r="C101" s="1216" t="n">
        <v>0</v>
      </c>
      <c r="D101" s="1216" t="n">
        <v>0</v>
      </c>
      <c r="E101" s="1344" t="n">
        <v>0</v>
      </c>
      <c r="F101" s="1344" t="n">
        <v>0</v>
      </c>
      <c r="G101" s="1344">
        <f>'Renewal Rates '!C124</f>
        <v/>
      </c>
      <c r="H101" s="1344">
        <f>'Renewal Rates '!H124</f>
        <v/>
      </c>
    </row>
    <row r="102" hidden="1" outlineLevel="2" ht="15" customFormat="1" customHeight="1" s="861">
      <c r="A102" s="1055" t="n"/>
      <c r="B102" s="886">
        <f>'Renewal Rates '!A125</f>
        <v/>
      </c>
      <c r="C102" s="1216" t="n"/>
      <c r="D102" s="1216" t="n"/>
      <c r="E102" s="1344" t="n"/>
      <c r="F102" s="1344" t="n"/>
      <c r="G102" s="1344" t="n"/>
      <c r="H102" s="1344" t="n"/>
    </row>
    <row r="103" hidden="1" outlineLevel="2" ht="15" customFormat="1" customHeight="1" s="861">
      <c r="A103" s="1055" t="n"/>
      <c r="B103" s="294" t="inlineStr">
        <is>
          <t>Single</t>
        </is>
      </c>
      <c r="C103" s="1216" t="n">
        <v>0</v>
      </c>
      <c r="D103" s="1216" t="n">
        <v>0</v>
      </c>
      <c r="E103" s="1344" t="n">
        <v>0</v>
      </c>
      <c r="F103" s="1344" t="n">
        <v>0</v>
      </c>
      <c r="G103" s="1344">
        <f>'Renewal Rates '!C126</f>
        <v/>
      </c>
      <c r="H103" s="1344">
        <f>'Renewal Rates '!H126</f>
        <v/>
      </c>
    </row>
    <row r="104" hidden="1" outlineLevel="2" ht="15" customFormat="1" customHeight="1" s="861">
      <c r="A104" s="1055" t="n"/>
      <c r="B104" s="294" t="inlineStr">
        <is>
          <t>Family</t>
        </is>
      </c>
      <c r="C104" s="1216" t="n">
        <v>0</v>
      </c>
      <c r="D104" s="1216" t="n">
        <v>0</v>
      </c>
      <c r="E104" s="1344" t="n">
        <v>0</v>
      </c>
      <c r="F104" s="1344" t="n">
        <v>0</v>
      </c>
      <c r="G104" s="1344">
        <f>'Renewal Rates '!C127</f>
        <v/>
      </c>
      <c r="H104" s="1344">
        <f>'Renewal Rates '!H127</f>
        <v/>
      </c>
    </row>
    <row r="105" hidden="1" outlineLevel="2" ht="15" customFormat="1" customHeight="1" s="861">
      <c r="A105" s="1055" t="n"/>
      <c r="B105" s="886">
        <f>'Renewal Rates '!A128</f>
        <v/>
      </c>
      <c r="C105" s="1216" t="n"/>
      <c r="D105" s="1216" t="n"/>
      <c r="E105" s="1344" t="n"/>
      <c r="F105" s="1344" t="n"/>
      <c r="G105" s="1344" t="n"/>
      <c r="H105" s="1344" t="n"/>
    </row>
    <row r="106" hidden="1" outlineLevel="2" ht="15" customFormat="1" customHeight="1" s="861">
      <c r="A106" s="1055" t="n"/>
      <c r="B106" s="294" t="inlineStr">
        <is>
          <t>Single</t>
        </is>
      </c>
      <c r="C106" s="1216" t="n">
        <v>0</v>
      </c>
      <c r="D106" s="1216" t="n">
        <v>0</v>
      </c>
      <c r="E106" s="1344" t="n">
        <v>0</v>
      </c>
      <c r="F106" s="1344" t="n">
        <v>0</v>
      </c>
      <c r="G106" s="1344">
        <f>'Renewal Rates '!C129</f>
        <v/>
      </c>
      <c r="H106" s="1344">
        <f>'Renewal Rates '!H129</f>
        <v/>
      </c>
    </row>
    <row r="107" hidden="1" outlineLevel="2" ht="15" customFormat="1" customHeight="1" s="861">
      <c r="A107" s="1055" t="n"/>
      <c r="B107" s="294" t="inlineStr">
        <is>
          <t>Family</t>
        </is>
      </c>
      <c r="C107" s="1216" t="n">
        <v>0</v>
      </c>
      <c r="D107" s="1216" t="n">
        <v>0</v>
      </c>
      <c r="E107" s="1344" t="n">
        <v>0</v>
      </c>
      <c r="F107" s="1344" t="n">
        <v>0</v>
      </c>
      <c r="G107" s="1344">
        <f>'Renewal Rates '!C130</f>
        <v/>
      </c>
      <c r="H107" s="1344">
        <f>'Renewal Rates '!H130</f>
        <v/>
      </c>
    </row>
    <row r="108" collapsed="1" ht="15" customFormat="1" customHeight="1" s="861">
      <c r="A108" s="1055" t="n"/>
      <c r="B108" s="886">
        <f>'Renewal Rates '!A131</f>
        <v/>
      </c>
      <c r="C108" s="1216" t="n"/>
      <c r="D108" s="1216" t="n"/>
      <c r="E108" s="1344" t="n"/>
      <c r="F108" s="1344" t="n"/>
      <c r="G108" s="1344" t="n"/>
      <c r="H108" s="1344" t="n"/>
    </row>
    <row r="109" ht="15" customFormat="1" customHeight="1" s="861">
      <c r="A109" s="1055" t="n"/>
      <c r="B109" s="294" t="inlineStr">
        <is>
          <t>Single</t>
        </is>
      </c>
      <c r="C109" s="1216" t="n">
        <v>0</v>
      </c>
      <c r="D109" s="1216" t="n">
        <v>0</v>
      </c>
      <c r="E109" s="1344" t="n">
        <v>0</v>
      </c>
      <c r="F109" s="1344" t="n">
        <v>0</v>
      </c>
      <c r="G109" s="1344">
        <f>'Renewal Rates '!C132</f>
        <v/>
      </c>
      <c r="H109" s="1344">
        <f>'Renewal Rates '!H132</f>
        <v/>
      </c>
    </row>
    <row r="110" ht="15" customFormat="1" customHeight="1" s="861">
      <c r="A110" s="1018" t="n"/>
      <c r="B110" s="294" t="inlineStr">
        <is>
          <t>Family</t>
        </is>
      </c>
      <c r="C110" s="1216" t="n">
        <v>0</v>
      </c>
      <c r="D110" s="1216" t="n">
        <v>0</v>
      </c>
      <c r="E110" s="1344" t="n">
        <v>0</v>
      </c>
      <c r="F110" s="1344" t="n">
        <v>0</v>
      </c>
      <c r="G110" s="1344">
        <f>'Renewal Rates '!C133</f>
        <v/>
      </c>
      <c r="H110" s="1344">
        <f>'Renewal Rates '!H133</f>
        <v/>
      </c>
    </row>
    <row r="111" hidden="1" outlineLevel="2" ht="15" customFormat="1" customHeight="1" s="861">
      <c r="A111" s="894" t="inlineStr">
        <is>
          <t>GMA/
Best Doctors</t>
        </is>
      </c>
      <c r="B111" s="886">
        <f>'Renewal Rates '!A136</f>
        <v/>
      </c>
      <c r="C111" s="1216" t="n"/>
      <c r="D111" s="1216" t="n"/>
      <c r="E111" s="1344" t="n"/>
      <c r="F111" s="1344" t="n"/>
      <c r="G111" s="1344" t="n"/>
      <c r="H111" s="1344" t="n"/>
    </row>
    <row r="112" hidden="1" outlineLevel="2" ht="15" customFormat="1" customHeight="1" s="861">
      <c r="A112" s="1055" t="n"/>
      <c r="B112" s="294" t="inlineStr">
        <is>
          <t>Single</t>
        </is>
      </c>
      <c r="C112" s="1216" t="n">
        <v>0</v>
      </c>
      <c r="D112" s="1216" t="n">
        <v>0</v>
      </c>
      <c r="E112" s="1344" t="n">
        <v>0</v>
      </c>
      <c r="F112" s="1344" t="n">
        <v>0</v>
      </c>
      <c r="G112" s="1344">
        <f>'Renewal Rates '!C137</f>
        <v/>
      </c>
      <c r="H112" s="1344">
        <f>'Renewal Rates '!H137</f>
        <v/>
      </c>
    </row>
    <row r="113" hidden="1" outlineLevel="2" ht="15" customFormat="1" customHeight="1" s="861">
      <c r="A113" s="1055" t="n"/>
      <c r="B113" s="294" t="inlineStr">
        <is>
          <t>Family</t>
        </is>
      </c>
      <c r="C113" s="1216" t="n">
        <v>0</v>
      </c>
      <c r="D113" s="1216" t="n">
        <v>0</v>
      </c>
      <c r="E113" s="1344" t="n">
        <v>0</v>
      </c>
      <c r="F113" s="1344" t="n">
        <v>0</v>
      </c>
      <c r="G113" s="1344">
        <f>'Renewal Rates '!C138</f>
        <v/>
      </c>
      <c r="H113" s="1344">
        <f>'Renewal Rates '!H138</f>
        <v/>
      </c>
    </row>
    <row r="114" hidden="1" outlineLevel="2" ht="15" customFormat="1" customHeight="1" s="861">
      <c r="A114" s="1055" t="n"/>
      <c r="B114" s="886">
        <f>'Renewal Rates '!A139</f>
        <v/>
      </c>
      <c r="C114" s="1216" t="n"/>
      <c r="D114" s="1216" t="n"/>
      <c r="E114" s="1344" t="n"/>
      <c r="F114" s="1344" t="n"/>
      <c r="G114" s="1344" t="n"/>
      <c r="H114" s="1344" t="n"/>
    </row>
    <row r="115" hidden="1" outlineLevel="2" ht="15" customFormat="1" customHeight="1" s="861">
      <c r="A115" s="1055" t="n"/>
      <c r="B115" s="294" t="inlineStr">
        <is>
          <t>Single</t>
        </is>
      </c>
      <c r="C115" s="1216" t="n">
        <v>0</v>
      </c>
      <c r="D115" s="1216" t="n">
        <v>0</v>
      </c>
      <c r="E115" s="1344" t="n">
        <v>0</v>
      </c>
      <c r="F115" s="1344" t="n">
        <v>0</v>
      </c>
      <c r="G115" s="1344">
        <f>'Renewal Rates '!C140</f>
        <v/>
      </c>
      <c r="H115" s="1344">
        <f>'Renewal Rates '!H140</f>
        <v/>
      </c>
    </row>
    <row r="116" hidden="1" outlineLevel="2" ht="15" customFormat="1" customHeight="1" s="861">
      <c r="A116" s="1055" t="n"/>
      <c r="B116" s="294" t="inlineStr">
        <is>
          <t>Family</t>
        </is>
      </c>
      <c r="C116" s="1216" t="n">
        <v>0</v>
      </c>
      <c r="D116" s="1216" t="n">
        <v>0</v>
      </c>
      <c r="E116" s="1344" t="n">
        <v>0</v>
      </c>
      <c r="F116" s="1344" t="n">
        <v>0</v>
      </c>
      <c r="G116" s="1344">
        <f>'Renewal Rates '!C141</f>
        <v/>
      </c>
      <c r="H116" s="1344">
        <f>'Renewal Rates '!H141</f>
        <v/>
      </c>
    </row>
    <row r="117" hidden="1" outlineLevel="2" ht="15" customFormat="1" customHeight="1" s="861">
      <c r="A117" s="1055" t="n"/>
      <c r="B117" s="886">
        <f>'Renewal Rates '!A142</f>
        <v/>
      </c>
      <c r="C117" s="1216" t="n"/>
      <c r="D117" s="1216" t="n"/>
      <c r="E117" s="1344" t="n"/>
      <c r="F117" s="1344" t="n"/>
      <c r="G117" s="1344" t="n"/>
      <c r="H117" s="1344" t="n"/>
    </row>
    <row r="118" hidden="1" outlineLevel="2" ht="15" customFormat="1" customHeight="1" s="861">
      <c r="A118" s="1055" t="n"/>
      <c r="B118" s="294" t="inlineStr">
        <is>
          <t>Single</t>
        </is>
      </c>
      <c r="C118" s="1216" t="n">
        <v>0</v>
      </c>
      <c r="D118" s="1216" t="n">
        <v>0</v>
      </c>
      <c r="E118" s="1344" t="n">
        <v>0</v>
      </c>
      <c r="F118" s="1344" t="n">
        <v>0</v>
      </c>
      <c r="G118" s="1344">
        <f>'Renewal Rates '!C143</f>
        <v/>
      </c>
      <c r="H118" s="1344">
        <f>'Renewal Rates '!H143</f>
        <v/>
      </c>
    </row>
    <row r="119" hidden="1" outlineLevel="2" ht="15" customFormat="1" customHeight="1" s="861">
      <c r="A119" s="1055" t="n"/>
      <c r="B119" s="294" t="inlineStr">
        <is>
          <t>Family</t>
        </is>
      </c>
      <c r="C119" s="1216" t="n">
        <v>0</v>
      </c>
      <c r="D119" s="1216" t="n">
        <v>0</v>
      </c>
      <c r="E119" s="1344" t="n">
        <v>0</v>
      </c>
      <c r="F119" s="1344" t="n">
        <v>0</v>
      </c>
      <c r="G119" s="1344">
        <f>'Renewal Rates '!C144</f>
        <v/>
      </c>
      <c r="H119" s="1344">
        <f>'Renewal Rates '!H144</f>
        <v/>
      </c>
    </row>
    <row r="120" hidden="1" outlineLevel="2" ht="15" customFormat="1" customHeight="1" s="861">
      <c r="A120" s="1055" t="n"/>
      <c r="B120" s="886">
        <f>'Renewal Rates '!A145</f>
        <v/>
      </c>
      <c r="C120" s="1216" t="n"/>
      <c r="D120" s="1216" t="n"/>
      <c r="E120" s="1344" t="n"/>
      <c r="F120" s="1344" t="n"/>
      <c r="G120" s="1344" t="n"/>
      <c r="H120" s="1344" t="n"/>
    </row>
    <row r="121" hidden="1" outlineLevel="2" ht="15" customFormat="1" customHeight="1" s="861">
      <c r="A121" s="1055" t="n"/>
      <c r="B121" s="294" t="inlineStr">
        <is>
          <t>Single</t>
        </is>
      </c>
      <c r="C121" s="1216" t="n">
        <v>0</v>
      </c>
      <c r="D121" s="1216" t="n">
        <v>0</v>
      </c>
      <c r="E121" s="1344" t="n">
        <v>0</v>
      </c>
      <c r="F121" s="1344" t="n">
        <v>0</v>
      </c>
      <c r="G121" s="1344">
        <f>'Renewal Rates '!C146</f>
        <v/>
      </c>
      <c r="H121" s="1344">
        <f>'Renewal Rates '!H146</f>
        <v/>
      </c>
    </row>
    <row r="122" hidden="1" outlineLevel="2" ht="15" customFormat="1" customHeight="1" s="861">
      <c r="A122" s="1055" t="n"/>
      <c r="B122" s="294" t="inlineStr">
        <is>
          <t>Family</t>
        </is>
      </c>
      <c r="C122" s="1216" t="n">
        <v>0</v>
      </c>
      <c r="D122" s="1216" t="n">
        <v>0</v>
      </c>
      <c r="E122" s="1344" t="n">
        <v>0</v>
      </c>
      <c r="F122" s="1344" t="n">
        <v>0</v>
      </c>
      <c r="G122" s="1344">
        <f>'Renewal Rates '!C147</f>
        <v/>
      </c>
      <c r="H122" s="1344">
        <f>'Renewal Rates '!H147</f>
        <v/>
      </c>
    </row>
    <row r="123" collapsed="1" ht="15" customFormat="1" customHeight="1" s="861">
      <c r="A123" s="1055" t="n"/>
      <c r="B123" s="886">
        <f>'Renewal Rates '!A148</f>
        <v/>
      </c>
      <c r="C123" s="1216" t="n"/>
      <c r="D123" s="1216" t="n"/>
      <c r="E123" s="1344" t="n"/>
      <c r="F123" s="1344" t="n"/>
      <c r="G123" s="1344" t="n"/>
      <c r="H123" s="1344" t="n"/>
    </row>
    <row r="124" ht="15" customFormat="1" customHeight="1" s="861">
      <c r="A124" s="1055" t="n"/>
      <c r="B124" s="294" t="inlineStr">
        <is>
          <t>Single</t>
        </is>
      </c>
      <c r="C124" s="1216" t="n">
        <v>0</v>
      </c>
      <c r="D124" s="1216" t="n">
        <v>0</v>
      </c>
      <c r="E124" s="1344" t="n">
        <v>0</v>
      </c>
      <c r="F124" s="1344" t="n">
        <v>0</v>
      </c>
      <c r="G124" s="1344">
        <f>'Renewal Rates '!C149</f>
        <v/>
      </c>
      <c r="H124" s="1344">
        <f>'Renewal Rates '!H149</f>
        <v/>
      </c>
    </row>
    <row r="125" ht="15" customFormat="1" customHeight="1" s="861">
      <c r="A125" s="1018" t="n"/>
      <c r="B125" s="294" t="inlineStr">
        <is>
          <t>Family</t>
        </is>
      </c>
      <c r="C125" s="1216" t="n">
        <v>0</v>
      </c>
      <c r="D125" s="1216" t="n">
        <v>0</v>
      </c>
      <c r="E125" s="1344" t="n">
        <v>0</v>
      </c>
      <c r="F125" s="1344" t="n">
        <v>0</v>
      </c>
      <c r="G125" s="1344">
        <f>'Renewal Rates '!C150</f>
        <v/>
      </c>
      <c r="H125" s="1344">
        <f>'Renewal Rates '!H150</f>
        <v/>
      </c>
    </row>
    <row r="126" hidden="1" outlineLevel="1" ht="15" customFormat="1" customHeight="1" s="861">
      <c r="A126" s="894" t="inlineStr">
        <is>
          <t>EAP</t>
        </is>
      </c>
      <c r="B126" s="886">
        <f>'Renewal Rates '!A153</f>
        <v/>
      </c>
      <c r="C126" s="1216" t="n">
        <v>0</v>
      </c>
      <c r="D126" s="1216" t="n">
        <v>0</v>
      </c>
      <c r="E126" s="1344" t="n">
        <v>0</v>
      </c>
      <c r="F126" s="1344" t="n">
        <v>0</v>
      </c>
      <c r="G126" s="1344">
        <f>'Renewal Rates '!C153</f>
        <v/>
      </c>
      <c r="H126" s="1344">
        <f>'Renewal Rates '!H153</f>
        <v/>
      </c>
    </row>
    <row r="127" hidden="1" outlineLevel="1" ht="15" customFormat="1" customHeight="1" s="861">
      <c r="A127" s="1055" t="n"/>
      <c r="B127" s="886">
        <f>'Renewal Rates '!A154</f>
        <v/>
      </c>
      <c r="C127" s="1216" t="n">
        <v>0</v>
      </c>
      <c r="D127" s="1216" t="n">
        <v>0</v>
      </c>
      <c r="E127" s="1344" t="n">
        <v>0</v>
      </c>
      <c r="F127" s="1344" t="n">
        <v>0</v>
      </c>
      <c r="G127" s="1344">
        <f>'Renewal Rates '!C154</f>
        <v/>
      </c>
      <c r="H127" s="1344">
        <f>'Renewal Rates '!H154</f>
        <v/>
      </c>
    </row>
    <row r="128" hidden="1" outlineLevel="1" ht="15" customFormat="1" customHeight="1" s="861">
      <c r="A128" s="1055" t="n"/>
      <c r="B128" s="886">
        <f>'Renewal Rates '!A155</f>
        <v/>
      </c>
      <c r="C128" s="1216" t="n">
        <v>0</v>
      </c>
      <c r="D128" s="1216" t="n">
        <v>0</v>
      </c>
      <c r="E128" s="1344" t="n">
        <v>0</v>
      </c>
      <c r="F128" s="1344" t="n">
        <v>0</v>
      </c>
      <c r="G128" s="1344">
        <f>'Renewal Rates '!C155</f>
        <v/>
      </c>
      <c r="H128" s="1344">
        <f>'Renewal Rates '!H155</f>
        <v/>
      </c>
    </row>
    <row r="129" hidden="1" outlineLevel="1" ht="15" customFormat="1" customHeight="1" s="861">
      <c r="A129" s="1055" t="n"/>
      <c r="B129" s="886">
        <f>'Renewal Rates '!A156</f>
        <v/>
      </c>
      <c r="C129" s="1216" t="n">
        <v>0</v>
      </c>
      <c r="D129" s="1216" t="n">
        <v>0</v>
      </c>
      <c r="E129" s="1344" t="n">
        <v>0</v>
      </c>
      <c r="F129" s="1344" t="n">
        <v>0</v>
      </c>
      <c r="G129" s="1344">
        <f>'Renewal Rates '!C156</f>
        <v/>
      </c>
      <c r="H129" s="1344">
        <f>'Renewal Rates '!H156</f>
        <v/>
      </c>
    </row>
    <row r="130" collapsed="1" ht="15" customFormat="1" customHeight="1" s="861">
      <c r="A130" s="1018" t="n"/>
      <c r="B130" s="886">
        <f>'Renewal Rates '!A157</f>
        <v/>
      </c>
      <c r="C130" s="1216" t="n">
        <v>0</v>
      </c>
      <c r="D130" s="1216" t="n">
        <v>0</v>
      </c>
      <c r="E130" s="1344" t="n">
        <v>0</v>
      </c>
      <c r="F130" s="1344" t="n">
        <v>0</v>
      </c>
      <c r="G130" s="1344">
        <f>'Renewal Rates '!C157</f>
        <v/>
      </c>
      <c r="H130" s="1344">
        <f>'Renewal Rates '!H157</f>
        <v/>
      </c>
    </row>
    <row r="131" ht="15" customFormat="1" customHeight="1" s="861">
      <c r="A131" s="571" t="n"/>
      <c r="B131" s="232" t="n"/>
      <c r="C131" s="571" t="n"/>
      <c r="D131" s="571" t="n"/>
      <c r="E131" s="233" t="n"/>
      <c r="F131" s="233" t="n"/>
      <c r="G131" s="233" t="n"/>
      <c r="H131" s="233" t="n"/>
    </row>
    <row r="132" ht="15" customFormat="1" customHeight="1" s="861">
      <c r="A132" s="571" t="n"/>
      <c r="B132" s="232" t="n"/>
      <c r="C132" s="571" t="n"/>
      <c r="D132" s="571" t="n"/>
      <c r="E132" s="233" t="n"/>
      <c r="F132" s="233" t="n"/>
      <c r="G132" s="233" t="n"/>
      <c r="H132" s="233" t="n"/>
    </row>
    <row r="133" ht="15" customFormat="1" customHeight="1" s="861">
      <c r="A133" s="571" t="n"/>
      <c r="B133" s="232" t="n"/>
      <c r="C133" s="571" t="n"/>
      <c r="D133" s="571" t="n"/>
      <c r="E133" s="233" t="n"/>
      <c r="F133" s="233" t="n"/>
      <c r="G133" s="233" t="n"/>
      <c r="H133" s="233" t="n"/>
    </row>
    <row r="134" ht="15" customFormat="1" customHeight="1" s="861">
      <c r="A134" s="571" t="n"/>
      <c r="B134" s="232" t="n"/>
      <c r="C134" s="571" t="n"/>
      <c r="D134" s="571" t="n"/>
      <c r="E134" s="233" t="n"/>
      <c r="F134" s="233" t="n"/>
      <c r="G134" s="233" t="n"/>
      <c r="H134" s="233" t="n"/>
    </row>
    <row r="135" ht="15" customFormat="1" customHeight="1" s="861">
      <c r="A135" s="571" t="n"/>
      <c r="B135" s="232" t="n"/>
      <c r="C135" s="571" t="n"/>
      <c r="D135" s="571" t="n"/>
      <c r="E135" s="233" t="n"/>
      <c r="F135" s="233" t="n"/>
      <c r="G135" s="233" t="n"/>
      <c r="H135" s="233" t="n"/>
    </row>
    <row r="136" ht="15" customFormat="1" customHeight="1" s="861">
      <c r="A136" s="571" t="n"/>
      <c r="B136" s="232" t="n"/>
      <c r="C136" s="571" t="n"/>
      <c r="D136" s="571" t="n"/>
      <c r="E136" s="233" t="n"/>
      <c r="F136" s="233" t="n"/>
      <c r="G136" s="233" t="n"/>
      <c r="H136" s="233" t="n"/>
    </row>
    <row r="137" ht="15" customFormat="1" customHeight="1" s="861">
      <c r="A137" s="571" t="n"/>
      <c r="B137" s="232" t="n"/>
      <c r="C137" s="571" t="n"/>
      <c r="D137" s="571" t="n"/>
      <c r="E137" s="233" t="n"/>
      <c r="F137" s="233" t="n"/>
      <c r="G137" s="233" t="n"/>
      <c r="H137" s="233" t="n"/>
    </row>
    <row r="138" ht="15" customFormat="1" customHeight="1" s="861">
      <c r="A138" s="571" t="n"/>
      <c r="B138" s="232" t="n"/>
      <c r="C138" s="571" t="n"/>
      <c r="D138" s="166" t="n"/>
      <c r="E138" s="233" t="n"/>
      <c r="F138" s="233" t="n"/>
      <c r="G138" s="233" t="n"/>
      <c r="H138" s="233" t="n"/>
    </row>
    <row r="139" ht="15" customFormat="1" customHeight="1" s="861">
      <c r="A139" s="571" t="n"/>
      <c r="B139" s="232" t="n"/>
      <c r="C139" s="571" t="n"/>
      <c r="D139" s="571" t="n"/>
      <c r="E139" s="233" t="n"/>
      <c r="F139" s="233" t="n"/>
      <c r="G139" s="233" t="n"/>
      <c r="H139" s="233" t="n"/>
    </row>
    <row r="140" ht="15" customFormat="1" customHeight="1" s="861">
      <c r="A140" s="571" t="n"/>
      <c r="B140" s="232" t="n"/>
      <c r="C140" s="571" t="n"/>
      <c r="D140" s="571" t="n"/>
      <c r="E140" s="233" t="n"/>
      <c r="F140" s="233" t="n"/>
      <c r="G140" s="233" t="n"/>
      <c r="H140" s="233" t="n"/>
    </row>
    <row r="141" ht="15" customFormat="1" customHeight="1" s="861">
      <c r="A141" s="571" t="n"/>
      <c r="B141" s="232" t="n"/>
      <c r="C141" s="571" t="n"/>
      <c r="D141" s="571" t="n"/>
      <c r="E141" s="233" t="n"/>
      <c r="F141" s="233" t="n"/>
      <c r="G141" s="233" t="n"/>
      <c r="H141" s="233" t="n"/>
    </row>
    <row r="142" ht="15" customFormat="1" customHeight="1" s="861">
      <c r="A142" s="571" t="n"/>
      <c r="B142" s="232" t="n"/>
      <c r="C142" s="571" t="n"/>
      <c r="D142" s="571" t="n"/>
      <c r="E142" s="233" t="n"/>
      <c r="F142" s="233" t="n"/>
      <c r="G142" s="234" t="n"/>
      <c r="H142" s="233" t="n"/>
    </row>
    <row r="143" ht="15" customFormat="1" customHeight="1" s="861">
      <c r="A143" s="571" t="n"/>
      <c r="B143" s="232" t="n"/>
      <c r="C143" s="571" t="n"/>
      <c r="D143" s="571" t="n"/>
      <c r="E143" s="233" t="n"/>
      <c r="F143" s="233" t="n"/>
      <c r="G143" s="233" t="n"/>
      <c r="H143" s="233" t="n"/>
    </row>
    <row r="144" ht="15" customFormat="1" customHeight="1" s="861">
      <c r="A144" s="571" t="n"/>
      <c r="B144" s="232" t="n"/>
      <c r="C144" s="571" t="n"/>
      <c r="D144" s="571" t="n"/>
      <c r="E144" s="233" t="n"/>
      <c r="F144" s="233" t="n"/>
      <c r="G144" s="233" t="n"/>
      <c r="H144" s="233" t="n"/>
    </row>
    <row r="145" ht="15" customFormat="1" customHeight="1" s="861">
      <c r="A145" s="571" t="n"/>
      <c r="B145" s="232" t="n"/>
      <c r="C145" s="571" t="n"/>
      <c r="D145" s="571" t="n"/>
      <c r="E145" s="233" t="n"/>
      <c r="F145" s="233" t="n"/>
      <c r="G145" s="233" t="n"/>
      <c r="H145" s="233" t="n"/>
    </row>
    <row r="146" ht="15" customFormat="1" customHeight="1" s="861">
      <c r="A146" s="571" t="n"/>
      <c r="B146" s="232" t="n"/>
      <c r="C146" s="571" t="n"/>
      <c r="D146" s="571" t="n"/>
      <c r="E146" s="233" t="n"/>
      <c r="F146" s="233" t="n"/>
      <c r="G146" s="233" t="n"/>
      <c r="H146" s="233" t="n"/>
    </row>
    <row r="147" ht="15" customFormat="1" customHeight="1" s="861">
      <c r="A147" s="571" t="n"/>
      <c r="B147" s="232" t="n"/>
      <c r="C147" s="571" t="n"/>
      <c r="D147" s="571" t="n"/>
      <c r="E147" s="233" t="n"/>
      <c r="F147" s="233" t="n"/>
      <c r="G147" s="233" t="n"/>
      <c r="H147" s="233" t="n"/>
    </row>
    <row r="148" ht="15" customFormat="1" customHeight="1" s="861">
      <c r="A148" s="571" t="n"/>
      <c r="B148" s="232" t="n"/>
      <c r="C148" s="571" t="n"/>
      <c r="D148" s="571" t="n"/>
      <c r="E148" s="233" t="n"/>
      <c r="F148" s="233" t="n"/>
      <c r="G148" s="233" t="n"/>
      <c r="H148" s="233" t="n"/>
    </row>
    <row r="149" ht="15" customFormat="1" customHeight="1" s="861">
      <c r="A149" s="571" t="n"/>
      <c r="B149" s="232" t="n"/>
      <c r="C149" s="571" t="n"/>
      <c r="D149" s="571" t="n"/>
      <c r="E149" s="233" t="n"/>
      <c r="F149" s="233" t="n"/>
      <c r="G149" s="233" t="n"/>
      <c r="H149" s="233" t="n"/>
    </row>
    <row r="150" ht="15" customFormat="1" customHeight="1" s="861">
      <c r="A150" s="571" t="n"/>
      <c r="B150" s="232" t="n"/>
      <c r="C150" s="571" t="n"/>
      <c r="D150" s="571" t="n"/>
      <c r="E150" s="233" t="n"/>
      <c r="F150" s="233" t="n"/>
      <c r="G150" s="233" t="n"/>
      <c r="H150" s="233" t="n"/>
    </row>
    <row r="151" ht="15" customFormat="1" customHeight="1" s="861">
      <c r="A151" s="571" t="n"/>
      <c r="B151" s="232" t="n"/>
      <c r="C151" s="571" t="n"/>
      <c r="D151" s="571" t="n"/>
      <c r="E151" s="233" t="n"/>
      <c r="F151" s="233" t="n"/>
      <c r="G151" s="233" t="n"/>
      <c r="H151" s="233" t="n"/>
    </row>
    <row r="152" ht="15" customFormat="1" customHeight="1" s="861">
      <c r="A152" s="571" t="n"/>
      <c r="B152" s="232" t="n"/>
      <c r="C152" s="571" t="n"/>
      <c r="D152" s="571" t="n"/>
      <c r="E152" s="233" t="n"/>
      <c r="F152" s="233" t="n"/>
      <c r="G152" s="233" t="n"/>
      <c r="H152" s="233" t="n"/>
    </row>
    <row r="153" ht="15" customFormat="1" customHeight="1" s="861">
      <c r="A153" s="571" t="n"/>
      <c r="B153" s="232" t="n"/>
      <c r="C153" s="571" t="n"/>
      <c r="D153" s="571" t="n"/>
      <c r="E153" s="233" t="n"/>
      <c r="F153" s="233" t="n"/>
      <c r="G153" s="233" t="n"/>
      <c r="H153" s="233" t="n"/>
    </row>
    <row r="154" ht="15" customFormat="1" customHeight="1" s="861">
      <c r="A154" s="571" t="n"/>
      <c r="B154" s="232" t="n"/>
      <c r="C154" s="571" t="n"/>
      <c r="D154" s="571" t="n"/>
      <c r="E154" s="233" t="n"/>
      <c r="F154" s="233" t="n"/>
      <c r="G154" s="233" t="n"/>
      <c r="H154" s="233" t="n"/>
    </row>
    <row r="155" ht="15" customFormat="1" customHeight="1" s="861">
      <c r="A155" s="571" t="n"/>
      <c r="B155" s="232" t="n"/>
      <c r="C155" s="571" t="n"/>
      <c r="D155" s="571" t="n"/>
      <c r="E155" s="233" t="n"/>
      <c r="F155" s="233" t="n"/>
      <c r="G155" s="233" t="n"/>
      <c r="H155" s="233" t="n"/>
    </row>
    <row r="156" ht="15" customFormat="1" customHeight="1" s="861">
      <c r="A156" s="571" t="n"/>
      <c r="B156" s="232" t="n"/>
      <c r="C156" s="571" t="n"/>
      <c r="D156" s="571" t="n"/>
      <c r="E156" s="233" t="n"/>
      <c r="F156" s="233" t="n"/>
      <c r="G156" s="233" t="n"/>
      <c r="H156" s="233" t="n"/>
    </row>
    <row r="157" ht="15" customFormat="1" customHeight="1" s="861">
      <c r="A157" s="571" t="n"/>
      <c r="B157" s="232" t="n"/>
      <c r="C157" s="571" t="n"/>
      <c r="D157" s="571" t="n"/>
      <c r="E157" s="233" t="n"/>
      <c r="F157" s="233" t="n"/>
      <c r="G157" s="233" t="n"/>
      <c r="H157" s="233" t="n"/>
    </row>
    <row r="158" ht="15" customFormat="1" customHeight="1" s="861">
      <c r="A158" s="571" t="n"/>
      <c r="B158" s="232" t="n"/>
      <c r="C158" s="571" t="n"/>
      <c r="D158" s="571" t="n"/>
      <c r="E158" s="233" t="n"/>
      <c r="F158" s="233" t="n"/>
      <c r="G158" s="233" t="n"/>
      <c r="H158" s="233" t="n"/>
    </row>
    <row r="159" ht="15" customFormat="1" customHeight="1" s="861">
      <c r="A159" s="571" t="n"/>
      <c r="B159" s="232" t="n"/>
      <c r="C159" s="571" t="n"/>
      <c r="D159" s="571" t="n"/>
      <c r="E159" s="233" t="n"/>
      <c r="F159" s="233" t="n"/>
      <c r="G159" s="233" t="n"/>
      <c r="H159" s="233" t="n"/>
    </row>
    <row r="160" ht="15" customFormat="1" customHeight="1" s="861">
      <c r="A160" s="571" t="n"/>
      <c r="B160" s="232" t="n"/>
      <c r="C160" s="571" t="n"/>
      <c r="D160" s="571" t="n"/>
      <c r="E160" s="233" t="n"/>
      <c r="F160" s="233" t="n"/>
      <c r="G160" s="233" t="n"/>
      <c r="H160" s="233" t="n"/>
    </row>
    <row r="161" ht="15" customFormat="1" customHeight="1" s="861">
      <c r="A161" s="571" t="n"/>
      <c r="B161" s="232" t="n"/>
      <c r="C161" s="571" t="n"/>
      <c r="D161" s="571" t="n"/>
      <c r="E161" s="233" t="n"/>
      <c r="F161" s="233" t="n"/>
      <c r="G161" s="233" t="n"/>
      <c r="H161" s="233" t="n"/>
    </row>
    <row r="162" ht="15" customFormat="1" customHeight="1" s="861">
      <c r="A162" s="571" t="n"/>
      <c r="B162" s="232" t="n"/>
      <c r="C162" s="571" t="n"/>
      <c r="D162" s="571" t="n"/>
      <c r="E162" s="233" t="n"/>
      <c r="F162" s="233" t="n"/>
      <c r="G162" s="233" t="n"/>
      <c r="H162" s="233" t="n"/>
    </row>
    <row r="163" ht="15" customFormat="1" customHeight="1" s="861">
      <c r="A163" s="571" t="n"/>
      <c r="B163" s="232" t="n"/>
      <c r="C163" s="571" t="n"/>
      <c r="D163" s="571" t="n"/>
      <c r="E163" s="233" t="n"/>
      <c r="F163" s="233" t="n"/>
      <c r="G163" s="233" t="n"/>
      <c r="H163" s="233" t="n"/>
    </row>
    <row r="164" ht="15" customFormat="1" customHeight="1" s="861">
      <c r="A164" s="571" t="n"/>
      <c r="B164" s="232" t="n"/>
      <c r="C164" s="571" t="n"/>
      <c r="D164" s="571" t="n"/>
      <c r="E164" s="233" t="n"/>
      <c r="F164" s="233" t="n"/>
      <c r="G164" s="233" t="n"/>
      <c r="H164" s="233" t="n"/>
    </row>
    <row r="165" ht="15" customHeight="1" s="858"/>
    <row r="166" ht="15" customHeight="1" s="858"/>
    <row r="167" ht="15" customHeight="1" s="858"/>
    <row r="168" ht="15" customHeight="1" s="858"/>
    <row r="169" ht="15" customHeight="1" s="858"/>
    <row r="170" ht="15" customHeight="1" s="858"/>
    <row r="171" ht="15" customHeight="1" s="858"/>
    <row r="172" ht="15" customHeight="1" s="858"/>
    <row r="173" ht="15" customHeight="1" s="858"/>
    <row r="174" ht="15" customHeight="1" s="858"/>
    <row r="175" ht="15" customHeight="1" s="858"/>
    <row r="176" ht="15" customHeight="1" s="858"/>
    <row r="177" ht="15" customHeight="1" s="858"/>
    <row r="178" ht="15" customHeight="1" s="858"/>
    <row r="179" ht="15" customHeight="1" s="858"/>
    <row r="180" ht="15" customHeight="1" s="858"/>
    <row r="181" ht="15" customHeight="1" s="858"/>
  </sheetData>
  <mergeCells count="14">
    <mergeCell ref="A126:A130"/>
    <mergeCell ref="A51:A65"/>
    <mergeCell ref="A66:A80"/>
    <mergeCell ref="A81:A95"/>
    <mergeCell ref="A96:A110"/>
    <mergeCell ref="A111:A125"/>
    <mergeCell ref="A31:A35"/>
    <mergeCell ref="A36:A50"/>
    <mergeCell ref="A2:D3"/>
    <mergeCell ref="A6:A10"/>
    <mergeCell ref="A11:A15"/>
    <mergeCell ref="A16:A20"/>
    <mergeCell ref="A21:A25"/>
    <mergeCell ref="A26:A30"/>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62.xml><?xml version="1.0" encoding="utf-8"?>
<worksheet xmlns="http://schemas.openxmlformats.org/spreadsheetml/2006/main">
  <sheetPr codeName="Sheet37">
    <tabColor rgb="FFFF0000"/>
    <outlinePr summaryBelow="1" summaryRight="1"/>
    <pageSetUpPr/>
  </sheetPr>
  <dimension ref="A2:G46"/>
  <sheetViews>
    <sheetView showGridLines="0" view="pageLayout" zoomScaleNormal="100" workbookViewId="0">
      <selection activeCell="H10" sqref="H10"/>
    </sheetView>
  </sheetViews>
  <sheetFormatPr baseColWidth="10" defaultColWidth="9.1640625" defaultRowHeight="15"/>
  <cols>
    <col width="16.33203125" customWidth="1" style="858" min="1" max="1"/>
    <col width="9.33203125" bestFit="1" customWidth="1" style="858" min="2" max="2"/>
    <col width="14.6640625" customWidth="1" style="858" min="3" max="3"/>
    <col width="5.33203125" customWidth="1" style="858" min="4" max="4"/>
    <col width="11.83203125" customWidth="1" style="858" min="5" max="5"/>
    <col width="12.83203125" customWidth="1" style="858" min="6" max="6"/>
    <col width="26.5" customWidth="1" style="858" min="7" max="7"/>
  </cols>
  <sheetData>
    <row r="1" ht="21.75" customHeight="1" s="858"/>
    <row r="2" ht="15" customFormat="1" customHeight="1" s="861">
      <c r="A2" s="862" t="inlineStr">
        <is>
          <t>Amendment History</t>
        </is>
      </c>
      <c r="E2" s="1113" t="n"/>
      <c r="F2" s="1113" t="n"/>
      <c r="G2" s="1113" t="n"/>
    </row>
    <row r="3" ht="15" customFormat="1" customHeight="1" s="861">
      <c r="E3" s="1113" t="n"/>
      <c r="F3" s="1113" t="n"/>
      <c r="G3" s="1113" t="n"/>
    </row>
    <row r="4" ht="9" customFormat="1" customHeight="1" s="861">
      <c r="A4" s="571" t="n"/>
      <c r="B4" s="571" t="n"/>
      <c r="C4" s="571" t="n"/>
      <c r="D4" s="571" t="n"/>
      <c r="E4" s="1113" t="n"/>
      <c r="F4" s="1113" t="n"/>
      <c r="G4" s="1113" t="n"/>
    </row>
    <row r="5" ht="13" customFormat="1" customHeight="1" s="861">
      <c r="A5" s="607" t="inlineStr">
        <is>
          <t>Amendment Number</t>
        </is>
      </c>
      <c r="B5" s="902" t="inlineStr">
        <is>
          <t>Policy #</t>
        </is>
      </c>
      <c r="C5" s="902" t="inlineStr">
        <is>
          <t>Insurer</t>
        </is>
      </c>
      <c r="D5" s="902" t="inlineStr">
        <is>
          <t>Class</t>
        </is>
      </c>
      <c r="E5" s="902" t="inlineStr">
        <is>
          <t>Division</t>
        </is>
      </c>
      <c r="F5" s="902" t="inlineStr">
        <is>
          <t>Effective Date</t>
        </is>
      </c>
      <c r="G5" s="905" t="inlineStr">
        <is>
          <t>Description</t>
        </is>
      </c>
    </row>
    <row r="6" ht="15" customFormat="1" customHeight="1" s="861">
      <c r="A6" s="294" t="n"/>
      <c r="B6" s="1045" t="n"/>
      <c r="C6" s="1045" t="n"/>
      <c r="D6" s="1045" t="n"/>
      <c r="E6" s="479" t="n"/>
      <c r="F6" s="1345" t="n"/>
      <c r="G6" s="479" t="n"/>
    </row>
    <row r="7" ht="15" customFormat="1" customHeight="1" s="861">
      <c r="A7" s="294" t="n"/>
      <c r="B7" s="1045" t="n"/>
      <c r="C7" s="1045" t="n"/>
      <c r="D7" s="1045" t="n"/>
      <c r="E7" s="479" t="n"/>
      <c r="F7" s="1345" t="n"/>
      <c r="G7" s="479" t="n"/>
    </row>
    <row r="8" ht="15" customFormat="1" customHeight="1" s="861">
      <c r="A8" s="294" t="n"/>
      <c r="B8" s="1045" t="n"/>
      <c r="C8" s="1045" t="n"/>
      <c r="D8" s="1045" t="n"/>
      <c r="E8" s="479" t="n"/>
      <c r="F8" s="1345" t="n"/>
      <c r="G8" s="479" t="n"/>
    </row>
    <row r="9" ht="15" customFormat="1" customHeight="1" s="861">
      <c r="A9" s="294" t="n"/>
      <c r="B9" s="1045" t="n"/>
      <c r="C9" s="1045" t="n"/>
      <c r="D9" s="1045" t="n"/>
      <c r="E9" s="479" t="n"/>
      <c r="F9" s="1345" t="n"/>
      <c r="G9" s="479" t="n"/>
    </row>
    <row r="10" ht="15" customFormat="1" customHeight="1" s="861">
      <c r="A10" s="294" t="n"/>
      <c r="B10" s="1045" t="n"/>
      <c r="C10" s="1045" t="n"/>
      <c r="D10" s="1045" t="n"/>
      <c r="E10" s="479" t="n"/>
      <c r="F10" s="1345" t="n"/>
      <c r="G10" s="479" t="n"/>
    </row>
    <row r="11" ht="15" customFormat="1" customHeight="1" s="861">
      <c r="A11" s="294" t="n"/>
      <c r="B11" s="1045" t="n"/>
      <c r="C11" s="1045" t="n"/>
      <c r="D11" s="1045" t="n"/>
      <c r="E11" s="479" t="n"/>
      <c r="F11" s="1345" t="n"/>
      <c r="G11" s="1045" t="n"/>
    </row>
    <row r="12" ht="15" customFormat="1" customHeight="1" s="861">
      <c r="A12" s="571" t="n"/>
      <c r="B12" s="571" t="n"/>
      <c r="C12" s="571" t="n"/>
      <c r="D12" s="571" t="n"/>
      <c r="E12" s="1113" t="n"/>
      <c r="F12" s="1113" t="n"/>
      <c r="G12" s="1113" t="n"/>
    </row>
    <row r="13" ht="15" customFormat="1" customHeight="1" s="861">
      <c r="A13" s="571" t="n"/>
      <c r="B13" s="571" t="n"/>
      <c r="C13" s="571" t="n"/>
      <c r="D13" s="571" t="n"/>
      <c r="E13" s="1113" t="n"/>
      <c r="F13" s="1113" t="n"/>
      <c r="G13" s="1113" t="n"/>
    </row>
    <row r="14" ht="15" customFormat="1" customHeight="1" s="861">
      <c r="A14" s="571" t="n"/>
      <c r="B14" s="571" t="n"/>
      <c r="C14" s="571" t="n"/>
      <c r="D14" s="571" t="n"/>
      <c r="E14" s="1113" t="n"/>
      <c r="F14" s="1113" t="n"/>
      <c r="G14" s="1113" t="n"/>
    </row>
    <row r="15" ht="15" customFormat="1" customHeight="1" s="861">
      <c r="A15" s="571" t="n"/>
      <c r="B15" s="571" t="n"/>
      <c r="C15" s="571" t="n"/>
      <c r="D15" s="571" t="n"/>
      <c r="E15" s="1113" t="n"/>
      <c r="F15" s="1113" t="n"/>
      <c r="G15" s="1113" t="n"/>
    </row>
    <row r="16" ht="15" customFormat="1" customHeight="1" s="861">
      <c r="A16" s="571" t="n"/>
      <c r="B16" s="571" t="n"/>
      <c r="C16" s="571" t="n"/>
      <c r="D16" s="571" t="n"/>
      <c r="E16" s="1113" t="n"/>
      <c r="F16" s="1113" t="n"/>
      <c r="G16" s="1113" t="n"/>
    </row>
    <row r="17" ht="15" customFormat="1" customHeight="1" s="861">
      <c r="A17" s="571" t="n"/>
      <c r="B17" s="571" t="n"/>
      <c r="C17" s="571" t="n"/>
      <c r="D17" s="571" t="n"/>
      <c r="E17" s="1113" t="n"/>
      <c r="F17" s="1113" t="n"/>
      <c r="G17" s="1113" t="n"/>
    </row>
    <row r="18" ht="15" customFormat="1" customHeight="1" s="861">
      <c r="A18" s="571" t="n"/>
      <c r="B18" s="571" t="n"/>
      <c r="C18" s="571" t="n"/>
      <c r="D18" s="571" t="n"/>
      <c r="E18" s="1113" t="n"/>
      <c r="F18" s="1113" t="n"/>
      <c r="G18" s="1113" t="n"/>
    </row>
    <row r="19" ht="15" customFormat="1" customHeight="1" s="861">
      <c r="A19" s="571" t="n"/>
      <c r="B19" s="571" t="n"/>
      <c r="C19" s="571" t="n"/>
      <c r="D19" s="571" t="n"/>
      <c r="E19" s="1113" t="n"/>
      <c r="F19" s="1113" t="n"/>
      <c r="G19" s="1113" t="n"/>
    </row>
    <row r="20" ht="15" customFormat="1" customHeight="1" s="861">
      <c r="A20" s="571" t="n"/>
      <c r="B20" s="571" t="n"/>
      <c r="C20" s="571" t="n"/>
      <c r="D20" s="571" t="n"/>
      <c r="E20" s="1113" t="n"/>
      <c r="F20" s="1113" t="n"/>
      <c r="G20" s="1113" t="n"/>
    </row>
    <row r="21" ht="15" customFormat="1" customHeight="1" s="861">
      <c r="A21" s="571" t="n"/>
      <c r="B21" s="571" t="n"/>
      <c r="C21" s="571" t="n"/>
      <c r="D21" s="571" t="n"/>
      <c r="E21" s="1113" t="n"/>
      <c r="F21" s="1113" t="n"/>
      <c r="G21" s="1113" t="n"/>
    </row>
    <row r="22" ht="15" customFormat="1" customHeight="1" s="861">
      <c r="A22" s="571" t="n"/>
      <c r="B22" s="571" t="n"/>
      <c r="C22" s="166" t="n"/>
      <c r="D22" s="571" t="n"/>
      <c r="E22" s="1113" t="n"/>
      <c r="F22" s="1113" t="n"/>
      <c r="G22" s="1113" t="n"/>
    </row>
    <row r="23" ht="15" customFormat="1" customHeight="1" s="861">
      <c r="A23" s="571" t="n"/>
      <c r="B23" s="571" t="n"/>
      <c r="C23" s="571" t="n"/>
      <c r="D23" s="571" t="n"/>
      <c r="E23" s="1113" t="n"/>
      <c r="F23" s="1113" t="n"/>
      <c r="G23" s="1113" t="n"/>
    </row>
    <row r="24" ht="15" customFormat="1" customHeight="1" s="861">
      <c r="A24" s="571" t="n"/>
      <c r="B24" s="571" t="n"/>
      <c r="C24" s="571" t="n"/>
      <c r="D24" s="571" t="n"/>
      <c r="E24" s="1113" t="n"/>
      <c r="F24" s="1113" t="n"/>
      <c r="G24" s="1113" t="n"/>
    </row>
    <row r="25" ht="15" customFormat="1" customHeight="1" s="861">
      <c r="A25" s="571" t="n"/>
      <c r="B25" s="571" t="n"/>
      <c r="C25" s="571" t="n"/>
      <c r="D25" s="571" t="n"/>
      <c r="E25" s="1113" t="n"/>
      <c r="F25" s="1113" t="n"/>
      <c r="G25" s="1113" t="n"/>
    </row>
    <row r="26" ht="15" customFormat="1" customHeight="1" s="861">
      <c r="A26" s="571" t="n"/>
      <c r="B26" s="571" t="n"/>
      <c r="C26" s="571" t="n"/>
      <c r="D26" s="571" t="n"/>
      <c r="E26" s="1113" t="n"/>
      <c r="F26" s="1113" t="n"/>
      <c r="G26" s="1113" t="n"/>
    </row>
    <row r="27" ht="20" customFormat="1" customHeight="1" s="861">
      <c r="A27" s="571" t="n"/>
      <c r="B27" s="571" t="n"/>
      <c r="C27" s="571" t="n"/>
      <c r="D27" s="571" t="n"/>
      <c r="E27" s="1113" t="n"/>
      <c r="F27" s="1113" t="n"/>
      <c r="G27" s="1113" t="n"/>
    </row>
    <row r="28" ht="15" customFormat="1" customHeight="1" s="861">
      <c r="A28" s="571" t="n"/>
      <c r="B28" s="571" t="n"/>
      <c r="C28" s="571" t="n"/>
      <c r="D28" s="571" t="n"/>
      <c r="E28" s="1113" t="n"/>
      <c r="F28" s="1113" t="n"/>
      <c r="G28" s="1113" t="n"/>
    </row>
    <row r="29" ht="15" customFormat="1" customHeight="1" s="861">
      <c r="A29" s="571" t="n"/>
      <c r="B29" s="571" t="n"/>
      <c r="C29" s="571" t="n"/>
      <c r="D29" s="571" t="n"/>
      <c r="E29" s="1113" t="n"/>
      <c r="F29" s="1113" t="n"/>
      <c r="G29" s="1113" t="n"/>
    </row>
    <row r="30" ht="15" customFormat="1" customHeight="1" s="861">
      <c r="A30" s="571" t="n"/>
      <c r="B30" s="571" t="n"/>
      <c r="C30" s="571" t="n"/>
      <c r="D30" s="571" t="n"/>
      <c r="E30" s="1113" t="n"/>
      <c r="F30" s="1113" t="n"/>
      <c r="G30" s="1113" t="n"/>
    </row>
    <row r="31" ht="15" customFormat="1" customHeight="1" s="861">
      <c r="A31" s="571" t="n"/>
      <c r="B31" s="571" t="n"/>
      <c r="C31" s="571" t="n"/>
      <c r="D31" s="571" t="n"/>
      <c r="E31" s="1113" t="n"/>
      <c r="F31" s="1113" t="n"/>
      <c r="G31" s="1113" t="n"/>
    </row>
    <row r="32" ht="15" customFormat="1" customHeight="1" s="861">
      <c r="A32" s="571" t="n"/>
      <c r="B32" s="571" t="n"/>
      <c r="C32" s="571" t="n"/>
      <c r="D32" s="571" t="n"/>
      <c r="E32" s="1113" t="n"/>
      <c r="F32" s="1113" t="n"/>
      <c r="G32" s="1113" t="n"/>
    </row>
    <row r="33" ht="15" customFormat="1" customHeight="1" s="861">
      <c r="A33" s="571" t="n"/>
      <c r="B33" s="571" t="n"/>
      <c r="C33" s="571" t="n"/>
      <c r="D33" s="571" t="n"/>
      <c r="E33" s="1113" t="n"/>
      <c r="F33" s="1113" t="n"/>
      <c r="G33" s="1113" t="n"/>
    </row>
    <row r="34" ht="15" customFormat="1" customHeight="1" s="861">
      <c r="A34" s="571" t="n"/>
      <c r="B34" s="571" t="n"/>
      <c r="C34" s="571" t="n"/>
      <c r="D34" s="571" t="n"/>
      <c r="E34" s="1113" t="n"/>
      <c r="F34" s="1113" t="n"/>
      <c r="G34" s="1113" t="n"/>
    </row>
    <row r="35" ht="15" customFormat="1" customHeight="1" s="861">
      <c r="A35" s="571" t="n"/>
      <c r="B35" s="571" t="n"/>
      <c r="C35" s="571" t="n"/>
      <c r="D35" s="571" t="n"/>
      <c r="E35" s="1113" t="n"/>
      <c r="F35" s="1113" t="n"/>
      <c r="G35" s="1113" t="n"/>
    </row>
    <row r="36" ht="15" customFormat="1" customHeight="1" s="861">
      <c r="A36" s="571" t="n"/>
      <c r="B36" s="571" t="n"/>
      <c r="C36" s="571" t="n"/>
      <c r="D36" s="571" t="n"/>
      <c r="E36" s="1113" t="n"/>
      <c r="F36" s="1113" t="n"/>
      <c r="G36" s="1113" t="n"/>
    </row>
    <row r="37" ht="15" customFormat="1" customHeight="1" s="861">
      <c r="A37" s="571" t="n"/>
      <c r="B37" s="571" t="n"/>
      <c r="C37" s="571" t="n"/>
      <c r="D37" s="571" t="n"/>
      <c r="E37" s="1113" t="n"/>
      <c r="F37" s="1113" t="n"/>
      <c r="G37" s="1113" t="n"/>
    </row>
    <row r="38" ht="15" customFormat="1" customHeight="1" s="861">
      <c r="A38" s="571" t="n"/>
      <c r="B38" s="571" t="n"/>
      <c r="C38" s="571" t="n"/>
      <c r="D38" s="571" t="n"/>
      <c r="E38" s="1113" t="n"/>
      <c r="F38" s="1113" t="n"/>
      <c r="G38" s="1113" t="n"/>
    </row>
    <row r="39" ht="15" customFormat="1" customHeight="1" s="861">
      <c r="A39" s="571" t="n"/>
      <c r="B39" s="571" t="n"/>
      <c r="C39" s="571" t="n"/>
      <c r="D39" s="571" t="n"/>
      <c r="E39" s="1113" t="n"/>
      <c r="F39" s="1113" t="n"/>
      <c r="G39" s="1113" t="n"/>
    </row>
    <row r="40" ht="15" customFormat="1" customHeight="1" s="861">
      <c r="A40" s="571" t="n"/>
      <c r="B40" s="571" t="n"/>
      <c r="C40" s="571" t="n"/>
      <c r="D40" s="571" t="n"/>
      <c r="E40" s="1113" t="n"/>
      <c r="F40" s="1113" t="n"/>
      <c r="G40" s="1113" t="n"/>
    </row>
    <row r="41" ht="15" customFormat="1" customHeight="1" s="861">
      <c r="A41" s="571" t="n"/>
      <c r="B41" s="571" t="n"/>
      <c r="C41" s="571" t="n"/>
      <c r="D41" s="571" t="n"/>
      <c r="E41" s="1113" t="n"/>
      <c r="F41" s="1113" t="n"/>
      <c r="G41" s="1113" t="n"/>
    </row>
    <row r="42" ht="15" customFormat="1" customHeight="1" s="861">
      <c r="A42" s="571" t="n"/>
      <c r="B42" s="571" t="n"/>
      <c r="C42" s="571" t="n"/>
      <c r="D42" s="571" t="n"/>
      <c r="E42" s="1113" t="n"/>
      <c r="F42" s="1113" t="n"/>
      <c r="G42" s="1113" t="n"/>
    </row>
    <row r="43" ht="15" customFormat="1" customHeight="1" s="861">
      <c r="A43" s="571" t="n"/>
      <c r="B43" s="571" t="n"/>
      <c r="C43" s="571" t="n"/>
      <c r="D43" s="571" t="n"/>
      <c r="E43" s="1113" t="n"/>
      <c r="F43" s="1113" t="n"/>
      <c r="G43" s="1113" t="n"/>
    </row>
    <row r="44" ht="15" customFormat="1" customHeight="1" s="861">
      <c r="A44" s="571" t="n"/>
      <c r="B44" s="571" t="n"/>
      <c r="C44" s="571" t="n"/>
      <c r="D44" s="571" t="n"/>
      <c r="E44" s="1113" t="n"/>
      <c r="F44" s="1113" t="n"/>
      <c r="G44" s="1113" t="n"/>
    </row>
    <row r="45" ht="15" customFormat="1" customHeight="1" s="861">
      <c r="A45" s="571" t="n"/>
      <c r="B45" s="571" t="n"/>
      <c r="C45" s="571" t="n"/>
      <c r="D45" s="571" t="n"/>
      <c r="E45" s="1113" t="n"/>
      <c r="F45" s="1113" t="n"/>
      <c r="G45" s="1113" t="n"/>
    </row>
    <row r="46" ht="15" customFormat="1" customHeight="1" s="861">
      <c r="A46" s="571" t="n"/>
      <c r="B46" s="571" t="n"/>
      <c r="C46" s="571" t="n"/>
      <c r="D46" s="571" t="n"/>
      <c r="E46" s="1113" t="n"/>
      <c r="F46" s="1113" t="n"/>
      <c r="G46" s="1113" t="n"/>
    </row>
    <row r="47" ht="15" customHeight="1" s="858"/>
    <row r="48" ht="15" customHeight="1" s="858"/>
    <row r="49" ht="15" customHeight="1" s="858"/>
    <row r="50" ht="15" customHeight="1" s="858"/>
    <row r="51" ht="15" customHeight="1" s="858"/>
    <row r="52" ht="15" customHeight="1" s="858"/>
    <row r="53" ht="15" customHeight="1" s="858"/>
    <row r="54" ht="15" customHeight="1" s="858"/>
    <row r="55" ht="15" customHeight="1" s="858"/>
    <row r="56" ht="15" customHeight="1" s="858"/>
    <row r="57" ht="15" customHeight="1" s="858"/>
    <row r="58" ht="15" customHeight="1" s="858"/>
    <row r="59" ht="15" customHeight="1" s="858"/>
    <row r="60" ht="15" customHeight="1" s="858"/>
    <row r="61" ht="15" customHeight="1" s="858"/>
    <row r="62" ht="15" customHeight="1" s="858"/>
    <row r="63" ht="15" customHeight="1" s="858"/>
  </sheetData>
  <mergeCells count="1">
    <mergeCell ref="A2:D3"/>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63.xml><?xml version="1.0" encoding="utf-8"?>
<worksheet xmlns="http://schemas.openxmlformats.org/spreadsheetml/2006/main">
  <sheetPr codeName="Sheet59">
    <tabColor rgb="FFFF0000"/>
    <outlinePr summaryBelow="1" summaryRight="1"/>
    <pageSetUpPr/>
  </sheetPr>
  <dimension ref="A2:C45"/>
  <sheetViews>
    <sheetView showGridLines="0" view="pageLayout" topLeftCell="A34" zoomScale="95" zoomScaleNormal="100" zoomScalePageLayoutView="95" workbookViewId="0">
      <selection activeCell="H10" sqref="H10"/>
    </sheetView>
  </sheetViews>
  <sheetFormatPr baseColWidth="10" defaultColWidth="9.1640625" defaultRowHeight="15"/>
  <cols>
    <col width="27.1640625" customWidth="1" style="1105" min="1" max="1"/>
    <col width="33.1640625" customWidth="1" style="1105" min="2" max="3"/>
    <col width="9.1640625" customWidth="1" style="858" min="4" max="4"/>
    <col width="9.1640625" customWidth="1" style="858" min="5" max="16384"/>
  </cols>
  <sheetData>
    <row r="1" ht="21" customHeight="1" s="858"/>
    <row r="2" ht="15" customFormat="1" customHeight="1" s="861">
      <c r="A2" s="862" t="inlineStr">
        <is>
          <t>Plan Administrator Guidelines</t>
        </is>
      </c>
      <c r="C2" s="1069" t="n"/>
    </row>
    <row r="3" ht="15" customFormat="1" customHeight="1" s="861">
      <c r="C3" s="1069" t="n"/>
    </row>
    <row r="4" ht="3.5" customFormat="1" customHeight="1" s="861">
      <c r="A4" s="162" t="n"/>
      <c r="B4" s="162" t="n"/>
      <c r="C4" s="33" t="n"/>
    </row>
    <row r="5" ht="45.5" customFormat="1" customHeight="1" s="861">
      <c r="A5" s="1101" t="inlineStr">
        <is>
          <t>In an effort to avoid any unforeseen administrative errors and ensure that employees have a positive experience with the benefit plan, below are a few important guidelines.   These guidelines do not replace any contractual provisions with your insurance carrier but rather meant to serve as a general guideline to help support strong compliance of the benefit program.</t>
        </is>
      </c>
    </row>
    <row r="6" ht="3.5" customFormat="1" customHeight="1" s="861">
      <c r="A6" s="550" t="n"/>
      <c r="B6" s="551" t="n"/>
      <c r="C6" s="551" t="n"/>
    </row>
    <row r="7" ht="15" customFormat="1" customHeight="1" s="861">
      <c r="A7" s="1108" t="inlineStr">
        <is>
          <t xml:space="preserve">Enrolment </t>
        </is>
      </c>
      <c r="B7" s="549" t="n"/>
      <c r="C7" s="549" t="n"/>
    </row>
    <row r="8" ht="25" customFormat="1" customHeight="1" s="861">
      <c r="A8" s="1103" t="inlineStr">
        <is>
          <t>• Ensure all eligible employees complete an enrollment form and are added to the plan within 31 days of satisfying their waiting period.</t>
        </is>
      </c>
    </row>
    <row r="9" ht="3.5" customFormat="1" customHeight="1" s="861">
      <c r="A9" s="550" t="n"/>
      <c r="B9" s="551" t="n"/>
      <c r="C9" s="1111" t="n"/>
    </row>
    <row r="10" ht="15" customFormat="1" customHeight="1" s="861">
      <c r="A10" s="1108" t="inlineStr">
        <is>
          <t>Beneficiary Updates</t>
        </is>
      </c>
      <c r="B10" s="549" t="n"/>
      <c r="C10" s="549" t="n"/>
    </row>
    <row r="11" ht="32.5" customFormat="1" customHeight="1" s="861">
      <c r="A11" s="1102" t="inlineStr">
        <is>
          <t xml:space="preserve">• Employees should be reminded on an annual basis to update their beneficiary. If no beneficiary is designated proceeds would be paid to the employee's estate which would result in the benefit amount being taxed. </t>
        </is>
      </c>
    </row>
    <row r="12" ht="13.5" customFormat="1" customHeight="1" s="861">
      <c r="A12" s="1102" t="inlineStr">
        <is>
          <t>• If a minor is designated as a beneficiary, a trustee should be appointed</t>
        </is>
      </c>
    </row>
    <row r="13" ht="3.5" customFormat="1" customHeight="1" s="861">
      <c r="A13" s="550" t="n"/>
      <c r="B13" s="551" t="n"/>
      <c r="C13" s="551" t="n"/>
    </row>
    <row r="14" ht="15" customFormat="1" customHeight="1" s="861">
      <c r="A14" s="1108" t="inlineStr">
        <is>
          <t xml:space="preserve">Salary Updates </t>
        </is>
      </c>
      <c r="B14" s="549" t="n"/>
      <c r="C14" s="549" t="n"/>
    </row>
    <row r="15" ht="13.5" customFormat="1" customHeight="1" s="861">
      <c r="A15" s="1102" t="inlineStr">
        <is>
          <t xml:space="preserve">• It is important to keep salaries updated for salary based benefits such as Life Insurance and Long Term Disability </t>
        </is>
      </c>
    </row>
    <row r="16" ht="13.5" customFormat="1" customHeight="1" s="861">
      <c r="A16" s="1102" t="inlineStr">
        <is>
          <t xml:space="preserve">• Failure to keep salaries current could result in an employee or beneficiary receiving less than expected and a liability for the employer. </t>
        </is>
      </c>
    </row>
    <row r="17" ht="4.5" customFormat="1" customHeight="1" s="861">
      <c r="A17" s="550" t="n"/>
      <c r="B17" s="551" t="n"/>
      <c r="C17" s="1111" t="n"/>
    </row>
    <row r="18" ht="15" customFormat="1" customHeight="1" s="861">
      <c r="A18" s="1108" t="inlineStr">
        <is>
          <t xml:space="preserve">Overage Dependents </t>
        </is>
      </c>
      <c r="B18" s="549" t="n"/>
      <c r="C18" s="549" t="n"/>
    </row>
    <row r="19" ht="13.5" customFormat="1" customHeight="1" s="861">
      <c r="A19" s="1102" t="inlineStr">
        <is>
          <t xml:space="preserve">• Dependent Children are typically covered until age 25 (26 in Quebec) if they are a full time student or 21 if no longer in school </t>
        </is>
      </c>
    </row>
    <row r="20" ht="13.5" customFormat="1" customHeight="1" s="861">
      <c r="A20" s="1102" t="inlineStr">
        <is>
          <t xml:space="preserve">• Employees should be reminded at the beginning of each school year to advise if their child is returning to school </t>
        </is>
      </c>
    </row>
    <row r="21" ht="3.5" customFormat="1" customHeight="1" s="861">
      <c r="A21" s="550" t="n"/>
      <c r="B21" s="551" t="n"/>
      <c r="C21" s="1111" t="n"/>
    </row>
    <row r="22" ht="15" customFormat="1" customHeight="1" s="861">
      <c r="A22" s="1108" t="inlineStr">
        <is>
          <t xml:space="preserve">Life Events </t>
        </is>
      </c>
      <c r="B22" s="549" t="n"/>
      <c r="C22" s="549" t="n"/>
    </row>
    <row r="23" ht="13.5" customFormat="1" customHeight="1" s="861">
      <c r="A23" s="1102" t="inlineStr">
        <is>
          <t>• Members have 31 days to apply for changes in their coverage</t>
        </is>
      </c>
    </row>
    <row r="24" ht="13.5" customFormat="1" customHeight="1" s="861">
      <c r="A24" s="1102" t="inlineStr">
        <is>
          <t>• Life events can include - marriage, divorce, adding a dependent, loss of spousal coverage.</t>
        </is>
      </c>
    </row>
    <row r="25" ht="13.5" customFormat="1" customHeight="1" s="861">
      <c r="A25" s="1102" t="inlineStr">
        <is>
          <t xml:space="preserve">• If there is a failure by the employee to notify the Plan Administrator, late applicant rules may apply </t>
        </is>
      </c>
    </row>
    <row r="26" ht="3.5" customFormat="1" customHeight="1" s="861">
      <c r="A26" s="550" t="n"/>
      <c r="B26" s="551" t="n"/>
      <c r="C26" s="1111" t="n"/>
    </row>
    <row r="27" ht="15.75" customFormat="1" customHeight="1" s="861">
      <c r="A27" s="552" t="inlineStr">
        <is>
          <t>Taxation of Benefit Premium</t>
        </is>
      </c>
      <c r="B27" s="549" t="n"/>
      <c r="C27" s="549" t="n"/>
    </row>
    <row r="28" ht="39.5" customFormat="1" customHeight="1" s="861">
      <c r="A28" s="1109" t="inlineStr">
        <is>
          <t>• Employer Paid Premiums (including tax) for Life Insurance, A.D. &amp;D, and Dependent Life are taxable premiums and should be included in the employee's earnings.   Currently, in the province of Quebec, employer contributions to Health, Dental and Health Spending accounts are also considered taxable income to the employee.</t>
        </is>
      </c>
    </row>
    <row r="29" ht="13.5" customHeight="1" s="858">
      <c r="A29" s="1107" t="inlineStr">
        <is>
          <t>• Any employee contributions to premiums for these benefits are not considered taxable income to the employee</t>
        </is>
      </c>
    </row>
    <row r="30" ht="3.5" customFormat="1" customHeight="1" s="861">
      <c r="A30" s="550" t="n"/>
      <c r="B30" s="551" t="n"/>
      <c r="C30" s="1111" t="n"/>
    </row>
    <row r="31" ht="15" customFormat="1" customHeight="1" s="861">
      <c r="A31" s="1108" t="inlineStr">
        <is>
          <t>Opting Out of Health and Dental Due to Spousal Coverage</t>
        </is>
      </c>
    </row>
    <row r="32" ht="13.5" customFormat="1" customHeight="1" s="861">
      <c r="A32" s="1102" t="inlineStr">
        <is>
          <t>• In most plans, employees can opt out of health and dental coverage  only if they have similar coverage under their spouse</t>
        </is>
      </c>
    </row>
    <row r="33" ht="25" customFormat="1" customHeight="1" s="861">
      <c r="A33" s="1102" t="inlineStr">
        <is>
          <t>• Employee can only re-apply for these benefits if spouse has lost coverage within 31 days of the request otherwise they are treated as a late applicant</t>
        </is>
      </c>
    </row>
    <row r="34" ht="3.5" customFormat="1" customHeight="1" s="861">
      <c r="A34" s="550" t="n"/>
      <c r="B34" s="551" t="n"/>
      <c r="C34" s="1111" t="n"/>
    </row>
    <row r="35" ht="15" customFormat="1" customHeight="1" s="861">
      <c r="A35" s="552" t="inlineStr">
        <is>
          <t xml:space="preserve">Late Applicant </t>
        </is>
      </c>
      <c r="B35" s="549" t="n"/>
      <c r="C35" s="549" t="n"/>
    </row>
    <row r="36" ht="13.5" customFormat="1" customHeight="1" s="861">
      <c r="A36" s="1106" t="inlineStr">
        <is>
          <t xml:space="preserve">• Employees and/or their dependents who apply for coverage more than 31 days after being eligible are deemed late applicants </t>
        </is>
      </c>
    </row>
    <row r="37" ht="13.5" customHeight="1" s="858">
      <c r="A37" s="1102" t="inlineStr">
        <is>
          <t>• Evidence of good health is required and if approved benefits may be limited</t>
        </is>
      </c>
    </row>
    <row r="38" ht="3.5" customHeight="1" s="858">
      <c r="A38" s="1104" t="n"/>
      <c r="B38" s="1104" t="n"/>
      <c r="C38" s="1104" t="n"/>
    </row>
    <row r="39">
      <c r="A39" s="552" t="inlineStr">
        <is>
          <t>Terminating Employees</t>
        </is>
      </c>
      <c r="B39" s="549" t="n"/>
      <c r="C39" s="549" t="n"/>
    </row>
    <row r="40" ht="13.5" customHeight="1" s="858">
      <c r="A40" s="1106" t="inlineStr">
        <is>
          <t>• Before offering continuation of coverage for terminated/severed employees, contact your Consultant</t>
        </is>
      </c>
    </row>
    <row r="41" ht="13.5" customHeight="1" s="858">
      <c r="A41" s="1102" t="inlineStr">
        <is>
          <t>• Ensure employees are provided with information from the insurance provider to convert their Life, health and dental insurance</t>
        </is>
      </c>
    </row>
    <row r="42" ht="3.5" customHeight="1" s="858">
      <c r="A42" s="1104" t="n"/>
      <c r="B42" s="1104" t="n"/>
      <c r="C42" s="1104" t="n"/>
    </row>
    <row r="43">
      <c r="A43" s="552" t="inlineStr">
        <is>
          <t>Company Policy on Continuation of Coverage for Disabled Employees</t>
        </is>
      </c>
      <c r="B43" s="549" t="n"/>
      <c r="C43" s="549" t="n"/>
    </row>
    <row r="44" ht="27.5" customHeight="1" s="858">
      <c r="A44" s="1104" t="inlineStr">
        <is>
          <t>• Establish and communicate a company policy regarding the length of time health and dental benefits will continue for a disabled employee</t>
        </is>
      </c>
    </row>
    <row r="45" ht="3.5" customHeight="1" s="858">
      <c r="A45" s="1104" t="n"/>
      <c r="B45" s="1104" t="n"/>
      <c r="C45" s="1104" t="n"/>
    </row>
    <row r="46" ht="72.5" customHeight="1" s="858"/>
  </sheetData>
  <mergeCells count="22">
    <mergeCell ref="A16:C16"/>
    <mergeCell ref="A19:C19"/>
    <mergeCell ref="A20:C20"/>
    <mergeCell ref="A23:C23"/>
    <mergeCell ref="A28:C28"/>
    <mergeCell ref="A44:C44"/>
    <mergeCell ref="A37:C37"/>
    <mergeCell ref="A40:C40"/>
    <mergeCell ref="A41:C41"/>
    <mergeCell ref="A24:C24"/>
    <mergeCell ref="A25:C25"/>
    <mergeCell ref="A36:C36"/>
    <mergeCell ref="A29:C29"/>
    <mergeCell ref="A31:C31"/>
    <mergeCell ref="A32:C32"/>
    <mergeCell ref="A33:C33"/>
    <mergeCell ref="A2:B3"/>
    <mergeCell ref="A5:C5"/>
    <mergeCell ref="A11:C11"/>
    <mergeCell ref="A12:C12"/>
    <mergeCell ref="A15:C15"/>
    <mergeCell ref="A8:C8"/>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4.xml><?xml version="1.0" encoding="utf-8"?>
<worksheet xmlns="http://schemas.openxmlformats.org/spreadsheetml/2006/main">
  <sheetPr codeName="Sheet76">
    <tabColor rgb="FFFF0000"/>
    <outlinePr summaryBelow="1" summaryRight="1"/>
    <pageSetUpPr/>
  </sheetPr>
  <dimension ref="A2:C23"/>
  <sheetViews>
    <sheetView showGridLines="0" view="pageLayout" zoomScale="95" zoomScaleNormal="100" zoomScalePageLayoutView="95" workbookViewId="0">
      <selection activeCell="H10" sqref="H10"/>
    </sheetView>
  </sheetViews>
  <sheetFormatPr baseColWidth="10" defaultColWidth="9.1640625" defaultRowHeight="15"/>
  <cols>
    <col width="27.1640625" customWidth="1" style="1105" min="1" max="1"/>
    <col width="33.1640625" customWidth="1" style="1105" min="2" max="3"/>
    <col width="9.1640625" customWidth="1" style="858" min="4" max="4"/>
    <col width="9.1640625" customWidth="1" style="858" min="5" max="16384"/>
  </cols>
  <sheetData>
    <row r="1" ht="21" customHeight="1" s="858"/>
    <row r="2" ht="15" customFormat="1" customHeight="1" s="861">
      <c r="A2" s="862" t="inlineStr">
        <is>
          <t>Plan Administrator Guidelines (Continued)</t>
        </is>
      </c>
      <c r="C2" s="1069" t="n"/>
    </row>
    <row r="3" ht="15" customFormat="1" customHeight="1" s="861">
      <c r="C3" s="1069" t="n"/>
    </row>
    <row r="4" ht="3.5" customFormat="1" customHeight="1" s="861">
      <c r="A4" s="162" t="n"/>
      <c r="B4" s="162" t="n"/>
      <c r="C4" s="33" t="n"/>
    </row>
    <row r="5" ht="3.5" customHeight="1" s="858">
      <c r="A5" s="1104" t="n"/>
      <c r="B5" s="1104" t="n"/>
      <c r="C5" s="1104" t="n"/>
    </row>
    <row r="6" ht="9.5" customHeight="1" s="858"/>
    <row r="7" ht="14.5" customHeight="1" s="858">
      <c r="A7" s="552" t="inlineStr">
        <is>
          <t xml:space="preserve">Optional Benefits </t>
        </is>
      </c>
      <c r="B7" s="549" t="n"/>
      <c r="C7" s="549" t="n"/>
    </row>
    <row r="8" ht="27" customHeight="1" s="858">
      <c r="A8" s="1109" t="inlineStr">
        <is>
          <t>• If your plan offers Optional Benefits such as Optional Life, Optional Spousal Life or Optional Critical Illness, ensure the employees are aware of the voluntary coverage</t>
        </is>
      </c>
    </row>
    <row r="9" ht="27.5" customHeight="1" s="858">
      <c r="A9" s="1102" t="inlineStr">
        <is>
          <t xml:space="preserve">• A key element of administration is also ensuring that you deduct the proper amounts on payroll.   The optional life rates change periodically based on the age of the employee so it is important to have a process in place to identify these changes. </t>
        </is>
      </c>
    </row>
    <row r="10" ht="3.5" customHeight="1" s="858">
      <c r="A10" s="1104" t="n"/>
      <c r="B10" s="1104" t="n"/>
      <c r="C10" s="1104" t="n"/>
    </row>
    <row r="11">
      <c r="A11" s="552" t="inlineStr">
        <is>
          <t>Life Waiver</t>
        </is>
      </c>
      <c r="B11" s="549" t="n"/>
      <c r="C11" s="549" t="n"/>
    </row>
    <row r="12" ht="46" customHeight="1" s="858">
      <c r="A12" s="1109" t="inlineStr">
        <is>
          <t>• If an employee becomes disabled,  they may be eligible for Life Insurance premium waiver .   If your plan has Long Term Disability and Life insurance with the same provider, the approval process would include both Long Term Disability and Life waiver.   However, if your Life insurance is with a different provider than LTD, separate applications will need to occur.</t>
        </is>
      </c>
    </row>
    <row r="13" ht="13.5" customHeight="1" s="858">
      <c r="A13" s="1102" t="inlineStr">
        <is>
          <t>• Application should be made typically after 3 months of absence</t>
        </is>
      </c>
    </row>
    <row r="14" ht="3.5" customHeight="1" s="858">
      <c r="A14" s="1104" t="n"/>
      <c r="B14" s="1104" t="n"/>
      <c r="C14" s="1104" t="n"/>
    </row>
    <row r="15">
      <c r="A15" s="552" t="inlineStr">
        <is>
          <t>Non-Evidence Limits</t>
        </is>
      </c>
      <c r="B15" s="549" t="n"/>
      <c r="C15" s="549" t="n"/>
    </row>
    <row r="16" ht="22.5" customHeight="1" s="858">
      <c r="A16" s="1109" t="inlineStr">
        <is>
          <t>• A non- evidence limit is the highest amount that an insurer will provide without having to complete a medical questionnaire for excess coverage</t>
        </is>
      </c>
    </row>
    <row r="17" ht="25" customHeight="1" s="858">
      <c r="A17" s="1102" t="inlineStr">
        <is>
          <t>• If an employee is eligible for coverage higher than the non evidence limit, ensure they are properly notified of their opportunity to apply for the excess coverage</t>
        </is>
      </c>
    </row>
    <row r="18" ht="3.5" customHeight="1" s="858">
      <c r="A18" s="1104" t="n"/>
      <c r="B18" s="1104" t="n"/>
      <c r="C18" s="1104" t="n"/>
    </row>
    <row r="19">
      <c r="A19" s="552" t="inlineStr">
        <is>
          <t xml:space="preserve">Tax Status of Long Term Disability (LTD) Benefits </t>
        </is>
      </c>
      <c r="B19" s="549" t="n"/>
      <c r="C19" s="549" t="n"/>
    </row>
    <row r="20" ht="43" customHeight="1" s="858">
      <c r="A20" s="1109" t="inlineStr">
        <is>
          <t>• Generally speaking, if the employee pays the entire cost of the Long Term Disability premium and associated taxes, the LTD benefit is non taxable when received.  If the employer pays all or a portion of the premium, the benefit would be taxable to the employee when received.</t>
        </is>
      </c>
    </row>
    <row r="21" ht="3.5" customHeight="1" s="858">
      <c r="A21" s="1102" t="n"/>
    </row>
    <row r="22">
      <c r="A22" s="552" t="inlineStr">
        <is>
          <t xml:space="preserve">Billing </t>
        </is>
      </c>
      <c r="B22" s="549" t="n"/>
      <c r="C22" s="549" t="n"/>
    </row>
    <row r="23" ht="13.5" customHeight="1" s="858">
      <c r="A23" s="1109" t="inlineStr">
        <is>
          <t xml:space="preserve">•Check your billing each month to ensure that all changes/additions/terminations have been processed correctly </t>
        </is>
      </c>
    </row>
  </sheetData>
  <mergeCells count="10">
    <mergeCell ref="A8:C8"/>
    <mergeCell ref="A9:C9"/>
    <mergeCell ref="A2:B3"/>
    <mergeCell ref="A23:C23"/>
    <mergeCell ref="A12:C12"/>
    <mergeCell ref="A13:C13"/>
    <mergeCell ref="A16:C16"/>
    <mergeCell ref="A17:C17"/>
    <mergeCell ref="A20:C20"/>
    <mergeCell ref="A21:C21"/>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5.xml><?xml version="1.0" encoding="utf-8"?>
<worksheet xmlns="http://schemas.openxmlformats.org/spreadsheetml/2006/main">
  <sheetPr codeName="Sheet68">
    <tabColor rgb="FFFF0000"/>
    <outlinePr summaryBelow="1" summaryRight="1"/>
    <pageSetUpPr/>
  </sheetPr>
  <dimension ref="A2:G40"/>
  <sheetViews>
    <sheetView showGridLines="0" view="pageLayout" zoomScaleNormal="100" workbookViewId="0">
      <selection activeCell="H10" sqref="H10"/>
    </sheetView>
  </sheetViews>
  <sheetFormatPr baseColWidth="10" defaultColWidth="9.1640625" defaultRowHeight="15"/>
  <cols>
    <col width="13.83203125" customWidth="1" style="858" min="1" max="7"/>
  </cols>
  <sheetData>
    <row r="1" ht="24.75" customHeight="1" s="858"/>
    <row r="2" ht="15" customFormat="1" customHeight="1" s="861">
      <c r="A2" s="1069" t="inlineStr">
        <is>
          <t>Commission Disclosure Statement</t>
        </is>
      </c>
    </row>
    <row r="3" ht="15" customFormat="1" customHeight="1" s="861"/>
    <row r="4" ht="15" customFormat="1" customHeight="1" s="861"/>
    <row r="5" ht="56.25" customFormat="1" customHeight="1" s="861">
      <c r="A5" s="1110">
        <f>"As Agent of Record for "&amp;GroupName&amp;" on your Group Benefits program(s), NFP Canada is compensated through commissions’ payable by your insurance carrier(s). As of "&amp;RenewalDate&amp;", the commissions earned by NFP are "&amp;TEXT('Revenue Reporting (2)'!M52*100,"0")&amp;"% of premium or approximately "&amp;DOLLAR('Revenue Reporting (2)'!I52,2)&amp;" annually. The rate of commissions on your benefits program will not be increased without your prior written consent."</f>
        <v/>
      </c>
    </row>
    <row r="6" ht="15" customFormat="1" customHeight="1" s="861">
      <c r="A6" s="159" t="n"/>
      <c r="B6" s="160" t="n"/>
      <c r="C6" s="160" t="n"/>
      <c r="D6" s="160" t="n"/>
      <c r="E6" s="1113" t="n"/>
      <c r="F6" s="1113" t="n"/>
      <c r="G6" s="1113" t="n"/>
    </row>
    <row r="7" ht="30" customFormat="1" customHeight="1" s="861">
      <c r="A7" s="1111" t="inlineStr">
        <is>
          <t>The commissions earned by NFP Canada are viewed as compensation towards the following services provided in relation to your Group Benefits program(s):</t>
        </is>
      </c>
    </row>
    <row r="8" ht="15" customFormat="1" customHeight="1" s="861">
      <c r="A8" s="159" t="n"/>
      <c r="B8" s="160" t="n"/>
      <c r="C8" s="160" t="n"/>
      <c r="D8" s="160" t="n"/>
      <c r="E8" s="1113" t="n"/>
      <c r="F8" s="1113" t="n"/>
      <c r="G8" s="1113" t="n"/>
    </row>
    <row r="9" ht="15" customFormat="1" customHeight="1" s="1113">
      <c r="A9" s="1112" t="inlineStr">
        <is>
          <t>·         Renewal planning, negotiation and analysis</t>
        </is>
      </c>
    </row>
    <row r="10" ht="15" customFormat="1" customHeight="1" s="1113">
      <c r="A10" s="1112" t="inlineStr">
        <is>
          <t>·         Experience reviews for credible groups</t>
        </is>
      </c>
      <c r="B10" s="166" t="n"/>
      <c r="C10" s="166" t="n"/>
      <c r="D10" s="166" t="n"/>
      <c r="E10" s="167" t="n"/>
      <c r="F10" s="167" t="n"/>
      <c r="G10" s="167" t="n"/>
    </row>
    <row r="11" ht="15" customFormat="1" customHeight="1" s="1113">
      <c r="A11" s="1112" t="inlineStr">
        <is>
          <t>·         Assessment of current plans and objectives</t>
        </is>
      </c>
      <c r="B11" s="166" t="n"/>
      <c r="C11" s="166" t="n"/>
      <c r="D11" s="166" t="n"/>
      <c r="E11" s="167" t="n"/>
      <c r="F11" s="167" t="n"/>
      <c r="G11" s="167" t="n"/>
    </row>
    <row r="12" ht="15" customFormat="1" customHeight="1" s="1113">
      <c r="A12" s="1112" t="inlineStr">
        <is>
          <t>·         Review of plan's cost drivers and opportunities for improvement</t>
        </is>
      </c>
      <c r="B12" s="166" t="n"/>
      <c r="C12" s="166" t="n"/>
      <c r="D12" s="166" t="n"/>
      <c r="E12" s="167" t="n"/>
      <c r="F12" s="167" t="n"/>
      <c r="G12" s="167" t="n"/>
    </row>
    <row r="13" ht="15" customFormat="1" customHeight="1" s="1113">
      <c r="A13" s="1112" t="inlineStr">
        <is>
          <t>·         Carrier marketing(s), as required</t>
        </is>
      </c>
      <c r="B13" s="166" t="n"/>
      <c r="C13" s="166" t="n"/>
      <c r="D13" s="166" t="n"/>
      <c r="E13" s="167" t="n"/>
      <c r="F13" s="167" t="n"/>
      <c r="G13" s="167" t="n"/>
    </row>
    <row r="14" ht="15" customFormat="1" customHeight="1" s="1113">
      <c r="A14" s="1112" t="inlineStr">
        <is>
          <t>·         Carrier implementation(s)</t>
        </is>
      </c>
      <c r="B14" s="166" t="n"/>
      <c r="C14" s="166" t="n"/>
      <c r="D14" s="166" t="n"/>
      <c r="E14" s="167" t="n"/>
      <c r="F14" s="167" t="n"/>
      <c r="G14" s="167" t="n"/>
    </row>
    <row r="15" ht="15" customFormat="1" customHeight="1" s="1113">
      <c r="A15" s="1112" t="inlineStr">
        <is>
          <t>·         Assist with claim issues, billing issues, contract questions and vendor management</t>
        </is>
      </c>
      <c r="B15" s="166" t="n"/>
      <c r="C15" s="166" t="n"/>
      <c r="D15" s="166" t="n"/>
      <c r="E15" s="167" t="n"/>
      <c r="F15" s="167" t="n"/>
      <c r="G15" s="167" t="n"/>
    </row>
    <row r="16" ht="15" customFormat="1" customHeight="1" s="1113">
      <c r="A16" s="1112" t="inlineStr">
        <is>
          <t>·         Review contract/ booklets for accuracy</t>
        </is>
      </c>
      <c r="B16" s="166" t="n"/>
      <c r="C16" s="166" t="n"/>
      <c r="D16" s="166" t="n"/>
      <c r="E16" s="167" t="n"/>
      <c r="F16" s="167" t="n"/>
      <c r="G16" s="167" t="n"/>
    </row>
    <row r="17" ht="15" customFormat="1" customHeight="1" s="1113">
      <c r="A17" s="1112" t="inlineStr">
        <is>
          <t>·         Coordinate / present at benefit education sessions</t>
        </is>
      </c>
      <c r="B17" s="166" t="n"/>
      <c r="C17" s="166" t="n"/>
      <c r="D17" s="166" t="n"/>
      <c r="E17" s="167" t="n"/>
      <c r="F17" s="167" t="n"/>
      <c r="G17" s="167" t="n"/>
    </row>
    <row r="18" ht="15" customFormat="1" customHeight="1" s="1113">
      <c r="A18" s="1112" t="inlineStr">
        <is>
          <t>·         Normative / benchmarking analysis by region, size, and industry</t>
        </is>
      </c>
      <c r="B18" s="166" t="n"/>
      <c r="C18" s="166" t="n"/>
      <c r="D18" s="166" t="n"/>
      <c r="E18" s="167" t="n"/>
      <c r="F18" s="167" t="n"/>
      <c r="G18" s="167" t="n"/>
    </row>
    <row r="19" ht="15" customFormat="1" customHeight="1" s="1113">
      <c r="A19" s="1112" t="inlineStr">
        <is>
          <t>·         Legislative updates</t>
        </is>
      </c>
      <c r="B19" s="166" t="n"/>
      <c r="C19" s="166" t="n"/>
      <c r="D19" s="166" t="n"/>
      <c r="E19" s="167" t="n"/>
      <c r="F19" s="167" t="n"/>
      <c r="G19" s="167" t="n"/>
    </row>
    <row r="20" ht="15" customFormat="1" customHeight="1" s="1113">
      <c r="A20" s="1112" t="inlineStr">
        <is>
          <t>·         Invitations to various benefits seminars</t>
        </is>
      </c>
      <c r="B20" s="166" t="n"/>
      <c r="C20" s="166" t="n"/>
      <c r="D20" s="166" t="n"/>
      <c r="E20" s="167" t="n"/>
      <c r="F20" s="167" t="n"/>
      <c r="G20" s="167" t="n"/>
    </row>
    <row r="21" ht="15" customFormat="1" customHeight="1" s="1113">
      <c r="A21" s="1112" t="inlineStr">
        <is>
          <t>·         Employee communications</t>
        </is>
      </c>
      <c r="B21" s="166" t="n"/>
      <c r="C21" s="166" t="n"/>
      <c r="D21" s="166" t="n"/>
      <c r="E21" s="167" t="n"/>
      <c r="F21" s="167" t="n"/>
      <c r="G21" s="167" t="n"/>
    </row>
    <row r="22" ht="15" customFormat="1" customHeight="1" s="1113">
      <c r="A22" s="1112" t="inlineStr">
        <is>
          <t>·         M&amp;A transaction services, as applicable</t>
        </is>
      </c>
      <c r="B22" s="166" t="n"/>
      <c r="C22" s="166" t="n"/>
      <c r="D22" s="166" t="n"/>
      <c r="E22" s="167" t="n"/>
      <c r="F22" s="167" t="n"/>
      <c r="G22" s="167" t="n"/>
    </row>
    <row r="23" ht="15" customFormat="1" customHeight="1" s="1113">
      <c r="A23" s="180" t="n"/>
      <c r="B23" s="179" t="n"/>
      <c r="C23" s="179" t="n"/>
      <c r="D23" s="179" t="n"/>
      <c r="E23" s="71" t="n"/>
      <c r="F23" s="71" t="n"/>
      <c r="G23" s="71" t="n"/>
    </row>
    <row r="24" ht="46.5" customFormat="1" customHeight="1" s="1113">
      <c r="A24" s="1111" t="inlineStr">
        <is>
          <t>In addition to the above, NFP Canada may be eligible to receive bonuses and/or overrides from Insurance Carriers which do not impact your group’s premiums. In the event that any such arrangements would have an impact on your pricing, we will disclose and discuss same with you prior to accepting such payment.</t>
        </is>
      </c>
    </row>
    <row r="25" ht="15" customFormat="1" customHeight="1" s="1113">
      <c r="A25" s="160" t="n"/>
      <c r="B25" s="160" t="n"/>
      <c r="C25" s="160" t="n"/>
      <c r="D25" s="160" t="n"/>
    </row>
    <row r="26" ht="15" customFormat="1" customHeight="1" s="861">
      <c r="A26" s="571" t="n"/>
      <c r="B26" s="571" t="n"/>
      <c r="C26" s="571" t="n"/>
      <c r="D26" s="571" t="n"/>
      <c r="E26" s="1113" t="n"/>
      <c r="F26" s="1113" t="n"/>
      <c r="G26" s="1113" t="n"/>
    </row>
    <row r="27" ht="15" customFormat="1" customHeight="1" s="861">
      <c r="A27" s="571" t="n"/>
      <c r="B27" s="571" t="n"/>
      <c r="C27" s="571" t="n"/>
      <c r="D27" s="571" t="n"/>
      <c r="E27" s="1113" t="n"/>
      <c r="F27" s="1113" t="n"/>
      <c r="G27" s="1113" t="n"/>
    </row>
    <row r="28" ht="15" customFormat="1" customHeight="1" s="861">
      <c r="A28" s="571" t="n"/>
      <c r="B28" s="571" t="n"/>
      <c r="C28" s="571" t="n"/>
      <c r="D28" s="571" t="n"/>
      <c r="E28" s="1113" t="n"/>
      <c r="F28" s="1113" t="n"/>
      <c r="G28" s="1113" t="n"/>
    </row>
    <row r="29" ht="15" customFormat="1" customHeight="1" s="861">
      <c r="A29" s="571" t="n"/>
      <c r="B29" s="571" t="n"/>
      <c r="C29" s="571" t="n"/>
      <c r="D29" s="571" t="n"/>
      <c r="E29" s="1113" t="n"/>
      <c r="F29" s="1113" t="n"/>
      <c r="G29" s="1113" t="n"/>
    </row>
    <row r="30" ht="15" customFormat="1" customHeight="1" s="861">
      <c r="A30" s="571" t="n"/>
      <c r="B30" s="571" t="n"/>
      <c r="C30" s="571" t="n"/>
      <c r="D30" s="571" t="n"/>
      <c r="E30" s="1113" t="n"/>
      <c r="F30" s="1113" t="n"/>
      <c r="G30" s="1113" t="n"/>
    </row>
    <row r="31" ht="15" customFormat="1" customHeight="1" s="861">
      <c r="A31" s="571" t="n"/>
      <c r="B31" s="571" t="n"/>
      <c r="C31" s="571" t="n"/>
      <c r="D31" s="571" t="n"/>
      <c r="E31" s="1113" t="n"/>
      <c r="F31" s="1113" t="n"/>
      <c r="G31" s="1113" t="n"/>
    </row>
    <row r="32" ht="15" customFormat="1" customHeight="1" s="861">
      <c r="A32" s="571" t="n"/>
      <c r="B32" s="571" t="n"/>
      <c r="C32" s="571" t="n"/>
      <c r="D32" s="571" t="n"/>
      <c r="E32" s="1113" t="n"/>
      <c r="F32" s="1113" t="n"/>
      <c r="G32" s="1113" t="n"/>
    </row>
    <row r="33" ht="15" customFormat="1" customHeight="1" s="861">
      <c r="A33" s="571" t="n"/>
      <c r="B33" s="571" t="n"/>
      <c r="C33" s="571" t="n"/>
      <c r="D33" s="571" t="n"/>
      <c r="E33" s="1113" t="n"/>
      <c r="F33" s="1113" t="n"/>
      <c r="G33" s="1113" t="n"/>
    </row>
    <row r="34" ht="15" customFormat="1" customHeight="1" s="861">
      <c r="A34" s="571" t="n"/>
      <c r="B34" s="571" t="n"/>
      <c r="C34" s="571" t="n"/>
      <c r="D34" s="571" t="n"/>
      <c r="E34" s="1113" t="n"/>
      <c r="F34" s="1113" t="n"/>
      <c r="G34" s="1113" t="n"/>
    </row>
    <row r="35" ht="15" customFormat="1" customHeight="1" s="861">
      <c r="A35" s="571" t="n"/>
      <c r="B35" s="571" t="n"/>
      <c r="C35" s="571" t="n"/>
      <c r="D35" s="571" t="n"/>
      <c r="E35" s="1113" t="n"/>
      <c r="F35" s="1113" t="n"/>
      <c r="G35" s="1113" t="n"/>
    </row>
    <row r="36" ht="15" customFormat="1" customHeight="1" s="861">
      <c r="A36" s="571" t="n"/>
      <c r="B36" s="571" t="n"/>
      <c r="C36" s="571" t="n"/>
      <c r="D36" s="571" t="n"/>
      <c r="E36" s="1113" t="n"/>
      <c r="F36" s="1113" t="n"/>
      <c r="G36" s="1113" t="n"/>
    </row>
    <row r="37" ht="15" customFormat="1" customHeight="1" s="861">
      <c r="A37" s="571" t="n"/>
      <c r="B37" s="571" t="n"/>
      <c r="C37" s="571" t="n"/>
      <c r="D37" s="571" t="n"/>
      <c r="E37" s="1113" t="n"/>
      <c r="F37" s="1113" t="n"/>
      <c r="G37" s="1113" t="n"/>
    </row>
    <row r="38" ht="15" customFormat="1" customHeight="1" s="861">
      <c r="A38" s="571" t="n"/>
      <c r="B38" s="571" t="n"/>
      <c r="C38" s="571" t="n"/>
      <c r="D38" s="571" t="n"/>
      <c r="E38" s="1113" t="n"/>
      <c r="F38" s="1113" t="n"/>
      <c r="G38" s="1113" t="n"/>
    </row>
    <row r="39" ht="15" customFormat="1" customHeight="1" s="861">
      <c r="A39" s="571" t="n"/>
      <c r="B39" s="571" t="n"/>
      <c r="C39" s="571" t="n"/>
      <c r="D39" s="571" t="n"/>
      <c r="E39" s="1113" t="n"/>
      <c r="F39" s="1113" t="n"/>
      <c r="G39" s="1113" t="n"/>
    </row>
    <row r="40" ht="15" customFormat="1" customHeight="1" s="861">
      <c r="A40" s="571" t="n"/>
      <c r="B40" s="571" t="n"/>
      <c r="C40" s="571" t="n"/>
      <c r="D40" s="571" t="n"/>
      <c r="E40" s="1113" t="n"/>
      <c r="F40" s="1113" t="n"/>
      <c r="G40" s="1113" t="n"/>
    </row>
    <row r="41" ht="15" customHeight="1" s="858"/>
    <row r="42" ht="15" customHeight="1" s="858"/>
    <row r="43" ht="15" customHeight="1" s="858"/>
    <row r="44" ht="15" customHeight="1" s="858"/>
    <row r="45" ht="15" customHeight="1" s="858"/>
    <row r="46" ht="15" customHeight="1" s="858"/>
    <row r="47" ht="15" customHeight="1" s="858"/>
    <row r="48" ht="15" customHeight="1" s="858"/>
    <row r="49" ht="15" customHeight="1" s="858"/>
    <row r="50" ht="15" customHeight="1" s="858"/>
    <row r="51" ht="15" customHeight="1" s="858"/>
    <row r="52" ht="15" customHeight="1" s="858"/>
    <row r="53" ht="15" customHeight="1" s="858"/>
    <row r="54" ht="15" customHeight="1" s="858"/>
    <row r="55" ht="15" customHeight="1" s="858"/>
    <row r="56" ht="15" customHeight="1" s="858"/>
    <row r="57" ht="15" customHeight="1" s="858"/>
  </sheetData>
  <mergeCells count="5">
    <mergeCell ref="A2:G3"/>
    <mergeCell ref="A5:G5"/>
    <mergeCell ref="A7:G7"/>
    <mergeCell ref="A9:G9"/>
    <mergeCell ref="A24:G24"/>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6.xml><?xml version="1.0" encoding="utf-8"?>
<worksheet xmlns="http://schemas.openxmlformats.org/spreadsheetml/2006/main">
  <sheetPr codeName="Sheet30">
    <tabColor rgb="FFFF0000"/>
    <outlinePr summaryBelow="1" summaryRight="1"/>
    <pageSetUpPr/>
  </sheetPr>
  <dimension ref="A2:C53"/>
  <sheetViews>
    <sheetView showGridLines="0" view="pageLayout" zoomScaleNormal="100" workbookViewId="0">
      <selection activeCell="H10" sqref="H10"/>
    </sheetView>
  </sheetViews>
  <sheetFormatPr baseColWidth="10" defaultColWidth="9.1640625" defaultRowHeight="15"/>
  <cols>
    <col width="27.1640625" customWidth="1" style="1105" min="1" max="1"/>
    <col width="33.1640625" customWidth="1" style="1105" min="2" max="3"/>
  </cols>
  <sheetData>
    <row r="1" ht="21" customHeight="1" s="858"/>
    <row r="2" ht="15" customFormat="1" customHeight="1" s="861">
      <c r="A2" s="862" t="inlineStr">
        <is>
          <t>Plan Design</t>
        </is>
      </c>
      <c r="C2" s="1069" t="n"/>
    </row>
    <row r="3" ht="15" customFormat="1" customHeight="1" s="861">
      <c r="C3" s="1069" t="n"/>
    </row>
    <row r="4" ht="3.75" customFormat="1" customHeight="1" s="861">
      <c r="A4" s="162" t="n"/>
      <c r="B4" s="162" t="n"/>
      <c r="C4" s="33" t="n"/>
    </row>
    <row r="5" ht="15" customFormat="1" customHeight="1" s="861">
      <c r="A5" s="1003" t="inlineStr">
        <is>
          <t>Benefits</t>
        </is>
      </c>
      <c r="B5" s="949" t="inlineStr">
        <is>
          <t xml:space="preserve">Division/Class </t>
        </is>
      </c>
      <c r="C5" s="932" t="inlineStr">
        <is>
          <t xml:space="preserve">Division/Class </t>
        </is>
      </c>
    </row>
    <row r="6" ht="4.5" customFormat="1" customHeight="1" s="861">
      <c r="A6" s="1115" t="n"/>
      <c r="B6" s="1115" t="n"/>
      <c r="C6" s="1115" t="n"/>
    </row>
    <row r="7" ht="15" customFormat="1" customHeight="1" s="861">
      <c r="A7" s="348" t="inlineStr">
        <is>
          <t>General Information</t>
        </is>
      </c>
      <c r="B7" s="374" t="n"/>
      <c r="C7" s="373" t="n"/>
    </row>
    <row r="8" ht="15" customFormat="1" customHeight="1" s="861">
      <c r="A8" s="349" t="inlineStr">
        <is>
          <t>Waiting Period</t>
        </is>
      </c>
      <c r="B8" s="372" t="n"/>
      <c r="C8" s="372" t="n"/>
    </row>
    <row r="9" ht="15" customFormat="1" customHeight="1" s="861">
      <c r="A9" s="349" t="inlineStr">
        <is>
          <t>Minimum Hours per Week</t>
        </is>
      </c>
      <c r="B9" s="372" t="n"/>
      <c r="C9" s="372" t="n"/>
    </row>
    <row r="10" ht="15" customFormat="1" customHeight="1" s="861">
      <c r="A10" s="349" t="inlineStr">
        <is>
          <t>Definition of Child</t>
        </is>
      </c>
      <c r="B10" s="372" t="n"/>
      <c r="C10" s="372" t="n"/>
    </row>
    <row r="11" ht="15" customFormat="1" customHeight="1" s="861">
      <c r="A11" s="349" t="inlineStr">
        <is>
          <t>Definition of Common-Law</t>
        </is>
      </c>
      <c r="B11" s="372" t="n"/>
      <c r="C11" s="372" t="n"/>
    </row>
    <row r="12" ht="15" customFormat="1" customHeight="1" s="861">
      <c r="A12" s="349" t="inlineStr">
        <is>
          <t>Definition of Earnings</t>
        </is>
      </c>
      <c r="B12" s="372" t="n"/>
      <c r="C12" s="372" t="n"/>
    </row>
    <row r="13" ht="15" customFormat="1" customHeight="1" s="861">
      <c r="A13" s="349" t="inlineStr">
        <is>
          <t>Benefit Year</t>
        </is>
      </c>
      <c r="B13" s="372" t="n"/>
      <c r="C13" s="372" t="n"/>
    </row>
    <row r="14" ht="4.5" customFormat="1" customHeight="1" s="861">
      <c r="A14" s="483" t="n"/>
      <c r="B14" s="484" t="n"/>
      <c r="C14" s="484" t="n"/>
    </row>
    <row r="15" ht="15" customFormat="1" customHeight="1" s="861">
      <c r="A15" s="348" t="inlineStr">
        <is>
          <t>Life Insurance &amp; AD&amp;D</t>
        </is>
      </c>
      <c r="B15" s="376" t="n"/>
      <c r="C15" s="375" t="n"/>
    </row>
    <row r="16" ht="15" customFormat="1" customHeight="1" s="861">
      <c r="A16" s="349" t="inlineStr">
        <is>
          <t>Schedule</t>
        </is>
      </c>
      <c r="B16" s="372" t="n"/>
      <c r="C16" s="372" t="n"/>
    </row>
    <row r="17" ht="15" customFormat="1" customHeight="1" s="861">
      <c r="A17" s="349" t="inlineStr">
        <is>
          <t>Maximum</t>
        </is>
      </c>
      <c r="B17" s="833" t="n"/>
      <c r="C17" s="833" t="n"/>
    </row>
    <row r="18" ht="15" customFormat="1" customHeight="1" s="861">
      <c r="A18" s="349" t="inlineStr">
        <is>
          <t>Non-Evidence Maximum</t>
        </is>
      </c>
      <c r="B18" s="833" t="n"/>
      <c r="C18" s="833" t="n"/>
    </row>
    <row r="19" ht="15" customFormat="1" customHeight="1" s="861">
      <c r="A19" s="349" t="inlineStr">
        <is>
          <t>Reduction</t>
        </is>
      </c>
      <c r="B19" s="372" t="n"/>
      <c r="C19" s="372" t="n"/>
    </row>
    <row r="20" ht="15" customFormat="1" customHeight="1" s="861">
      <c r="A20" s="349" t="inlineStr">
        <is>
          <t>Waiver of Premium</t>
        </is>
      </c>
      <c r="B20" s="372" t="n"/>
      <c r="C20" s="372" t="n"/>
    </row>
    <row r="21" ht="15" customFormat="1" customHeight="1" s="861">
      <c r="A21" s="349" t="inlineStr">
        <is>
          <t>Termination</t>
        </is>
      </c>
      <c r="B21" s="372" t="n"/>
      <c r="C21" s="372" t="n"/>
    </row>
    <row r="22" ht="15" customFormat="1" customHeight="1" s="861">
      <c r="A22" s="349" t="inlineStr">
        <is>
          <t>EE Cost Share</t>
        </is>
      </c>
      <c r="B22" s="372" t="n"/>
      <c r="C22" s="372" t="n"/>
    </row>
    <row r="23" ht="4.5" customFormat="1" customHeight="1" s="861">
      <c r="A23" s="483" t="n"/>
      <c r="B23" s="484" t="n"/>
      <c r="C23" s="484" t="n"/>
    </row>
    <row r="24" ht="15" customFormat="1" customHeight="1" s="861">
      <c r="A24" s="348" t="inlineStr">
        <is>
          <t>Dependent  Life</t>
        </is>
      </c>
      <c r="B24" s="376" t="n"/>
      <c r="C24" s="375" t="n"/>
    </row>
    <row r="25" ht="15" customFormat="1" customHeight="1" s="861">
      <c r="A25" s="349" t="inlineStr">
        <is>
          <t>Spouse</t>
        </is>
      </c>
      <c r="B25" s="833" t="n"/>
      <c r="C25" s="833" t="n"/>
    </row>
    <row r="26" ht="15" customFormat="1" customHeight="1" s="861">
      <c r="A26" s="349" t="inlineStr">
        <is>
          <t>Child</t>
        </is>
      </c>
      <c r="B26" s="833" t="n"/>
      <c r="C26" s="833" t="n"/>
    </row>
    <row r="27" ht="15" customFormat="1" customHeight="1" s="861">
      <c r="A27" s="349" t="inlineStr">
        <is>
          <t>Termination</t>
        </is>
      </c>
      <c r="B27" s="372" t="n"/>
      <c r="C27" s="372" t="n"/>
    </row>
    <row r="28" ht="15" customFormat="1" customHeight="1" s="861">
      <c r="A28" s="349" t="inlineStr">
        <is>
          <t>EE Cost Share</t>
        </is>
      </c>
      <c r="B28" s="372" t="n"/>
      <c r="C28" s="372" t="n"/>
    </row>
    <row r="29" ht="4.5" customFormat="1" customHeight="1" s="861">
      <c r="A29" s="483" t="n"/>
      <c r="B29" s="484" t="n"/>
      <c r="C29" s="484" t="n"/>
    </row>
    <row r="30" ht="15" customFormat="1" customHeight="1" s="861">
      <c r="A30" s="1114" t="inlineStr">
        <is>
          <t>Optional Life - Employee</t>
        </is>
      </c>
      <c r="B30" s="888" t="n"/>
      <c r="C30" s="375" t="n"/>
    </row>
    <row r="31" ht="15" customFormat="1" customHeight="1" s="861">
      <c r="A31" s="349" t="inlineStr">
        <is>
          <t>Schedule</t>
        </is>
      </c>
      <c r="B31" s="372" t="n"/>
      <c r="C31" s="372" t="n"/>
    </row>
    <row r="32" ht="15" customFormat="1" customHeight="1" s="861">
      <c r="A32" s="349" t="inlineStr">
        <is>
          <t>Maximum</t>
        </is>
      </c>
      <c r="B32" s="833" t="n"/>
      <c r="C32" s="833" t="n"/>
    </row>
    <row r="33" ht="15" customFormat="1" customHeight="1" s="861">
      <c r="A33" s="349" t="inlineStr">
        <is>
          <t xml:space="preserve">Termination </t>
        </is>
      </c>
      <c r="B33" s="372" t="n"/>
      <c r="C33" s="372" t="n"/>
    </row>
    <row r="34" ht="15" customFormat="1" customHeight="1" s="861">
      <c r="A34" s="349" t="inlineStr">
        <is>
          <t>EE Cost Share</t>
        </is>
      </c>
      <c r="B34" s="372" t="n"/>
      <c r="C34" s="372" t="n"/>
    </row>
    <row r="35" ht="4.5" customHeight="1" s="858">
      <c r="A35" s="483" t="n"/>
      <c r="B35" s="484" t="n"/>
      <c r="C35" s="484" t="n"/>
    </row>
    <row r="36" ht="15" customHeight="1" s="858">
      <c r="A36" s="1114" t="inlineStr">
        <is>
          <t>Optional Life - Dependents</t>
        </is>
      </c>
      <c r="B36" s="888" t="n"/>
      <c r="C36" s="375" t="n"/>
    </row>
    <row r="37" ht="15" customHeight="1" s="858">
      <c r="A37" s="349" t="inlineStr">
        <is>
          <t>Schedule</t>
        </is>
      </c>
      <c r="B37" s="372" t="n"/>
      <c r="C37" s="372" t="n"/>
    </row>
    <row r="38" ht="15" customHeight="1" s="858">
      <c r="A38" s="349" t="inlineStr">
        <is>
          <t>Maximum</t>
        </is>
      </c>
      <c r="B38" s="833" t="n"/>
      <c r="C38" s="833" t="n"/>
    </row>
    <row r="39" ht="15" customHeight="1" s="858">
      <c r="A39" s="349" t="inlineStr">
        <is>
          <t xml:space="preserve">Termination </t>
        </is>
      </c>
      <c r="B39" s="372" t="n"/>
      <c r="C39" s="372" t="n"/>
    </row>
    <row r="40" ht="15" customFormat="1" customHeight="1" s="861">
      <c r="A40" s="349" t="inlineStr">
        <is>
          <t>EE Cost Share</t>
        </is>
      </c>
      <c r="B40" s="372" t="n"/>
      <c r="C40" s="372" t="n"/>
    </row>
    <row r="41" ht="4.5" customFormat="1" customHeight="1" s="861">
      <c r="A41" s="483" t="n"/>
      <c r="B41" s="484" t="n"/>
      <c r="C41" s="484" t="n"/>
    </row>
    <row r="42" ht="15.75" customFormat="1" customHeight="1" s="861">
      <c r="A42" s="1114" t="inlineStr">
        <is>
          <t>Optional AD&amp;D - Employee</t>
        </is>
      </c>
      <c r="B42" s="888" t="n"/>
      <c r="C42" s="375" t="n"/>
    </row>
    <row r="43" ht="15" customFormat="1" customHeight="1" s="861">
      <c r="A43" s="349" t="inlineStr">
        <is>
          <t>Schedule</t>
        </is>
      </c>
      <c r="B43" s="372" t="n"/>
      <c r="C43" s="372" t="n"/>
    </row>
    <row r="44" ht="15" customFormat="1" customHeight="1" s="861">
      <c r="A44" s="349" t="inlineStr">
        <is>
          <t>Maximum</t>
        </is>
      </c>
      <c r="B44" s="833" t="n"/>
      <c r="C44" s="833" t="n"/>
    </row>
    <row r="45" ht="15" customHeight="1" s="858">
      <c r="A45" s="349" t="inlineStr">
        <is>
          <t xml:space="preserve">Termination </t>
        </is>
      </c>
      <c r="B45" s="372" t="n"/>
      <c r="C45" s="372" t="n"/>
    </row>
    <row r="46" ht="15" customFormat="1" customHeight="1" s="861">
      <c r="A46" s="349" t="inlineStr">
        <is>
          <t>EE Cost Share</t>
        </is>
      </c>
      <c r="B46" s="372" t="n"/>
      <c r="C46" s="372" t="n"/>
    </row>
    <row r="47" ht="4.5" customHeight="1" s="858">
      <c r="A47" s="483" t="n"/>
      <c r="B47" s="484" t="n"/>
      <c r="C47" s="484" t="n"/>
    </row>
    <row r="48" ht="15" customHeight="1" s="858">
      <c r="A48" s="1114" t="inlineStr">
        <is>
          <t>Optional AD&amp;D - Dependents</t>
        </is>
      </c>
      <c r="B48" s="888" t="n"/>
      <c r="C48" s="375" t="n"/>
    </row>
    <row r="49" ht="15" customHeight="1" s="858">
      <c r="A49" s="349" t="inlineStr">
        <is>
          <t>Schedule</t>
        </is>
      </c>
      <c r="B49" s="372" t="n"/>
      <c r="C49" s="372" t="n"/>
    </row>
    <row r="50" ht="15" customHeight="1" s="858">
      <c r="A50" s="349" t="inlineStr">
        <is>
          <t>Maximum</t>
        </is>
      </c>
      <c r="B50" s="833" t="n"/>
      <c r="C50" s="833" t="n"/>
    </row>
    <row r="51" ht="15" customHeight="1" s="858">
      <c r="A51" s="349" t="inlineStr">
        <is>
          <t xml:space="preserve">Termination </t>
        </is>
      </c>
      <c r="B51" s="372" t="n"/>
      <c r="C51" s="372" t="n"/>
    </row>
    <row r="52" ht="15" customFormat="1" customHeight="1" s="861">
      <c r="A52" s="349" t="inlineStr">
        <is>
          <t>EE Cost Share</t>
        </is>
      </c>
      <c r="B52" s="372" t="n"/>
      <c r="C52" s="372" t="n"/>
    </row>
    <row r="53" hidden="1" ht="4.5" customHeight="1" s="858">
      <c r="A53" s="377" t="n"/>
      <c r="B53" s="551" t="n"/>
      <c r="C53" s="39" t="n"/>
    </row>
  </sheetData>
  <mergeCells count="5">
    <mergeCell ref="A2:B3"/>
    <mergeCell ref="A30:B30"/>
    <mergeCell ref="A42:B42"/>
    <mergeCell ref="A36:B36"/>
    <mergeCell ref="A48:B48"/>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7.xml><?xml version="1.0" encoding="utf-8"?>
<worksheet xmlns="http://schemas.openxmlformats.org/spreadsheetml/2006/main">
  <sheetPr codeName="Sheet32">
    <tabColor rgb="FFFF0000"/>
    <outlinePr summaryBelow="1" summaryRight="1"/>
    <pageSetUpPr/>
  </sheetPr>
  <dimension ref="A2:C43"/>
  <sheetViews>
    <sheetView showGridLines="0" view="pageLayout" zoomScaleNormal="100" workbookViewId="0">
      <selection activeCell="H10" sqref="H10"/>
    </sheetView>
  </sheetViews>
  <sheetFormatPr baseColWidth="10" defaultColWidth="9.1640625" defaultRowHeight="15"/>
  <cols>
    <col width="27.1640625" customWidth="1" style="1105" min="1" max="1"/>
    <col width="33.1640625" customWidth="1" style="1105" min="2" max="3"/>
    <col width="5.33203125" customWidth="1" style="858" min="4" max="4"/>
    <col width="7.5" customWidth="1" style="858" min="7" max="7"/>
  </cols>
  <sheetData>
    <row r="1" ht="21" customHeight="1" s="858"/>
    <row r="2" ht="15" customFormat="1" customHeight="1" s="861">
      <c r="A2" s="862" t="inlineStr">
        <is>
          <t>Plan Design</t>
        </is>
      </c>
      <c r="C2" s="1069" t="n"/>
    </row>
    <row r="3" ht="15" customFormat="1" customHeight="1" s="861">
      <c r="C3" s="1069" t="n"/>
    </row>
    <row r="4" ht="3.75" customFormat="1" customHeight="1" s="861">
      <c r="A4" s="162" t="n"/>
      <c r="B4" s="162" t="n"/>
      <c r="C4" s="33" t="n"/>
    </row>
    <row r="5" ht="15" customFormat="1" customHeight="1" s="861">
      <c r="A5" s="1003" t="inlineStr">
        <is>
          <t>Benefits</t>
        </is>
      </c>
      <c r="B5" s="949">
        <f>'Plan Design 1'!B5</f>
        <v/>
      </c>
      <c r="C5" s="932">
        <f>'Plan Design 1'!C5</f>
        <v/>
      </c>
    </row>
    <row r="6" ht="4.5" customFormat="1" customHeight="1" s="861">
      <c r="A6" s="1115" t="n"/>
      <c r="B6" s="1115" t="n"/>
      <c r="C6" s="1115" t="n"/>
    </row>
    <row r="7">
      <c r="A7" s="348" t="inlineStr">
        <is>
          <t>Critical Illness</t>
        </is>
      </c>
      <c r="B7" s="376" t="n"/>
      <c r="C7" s="375" t="n"/>
    </row>
    <row r="8">
      <c r="A8" s="349" t="inlineStr">
        <is>
          <t>Carrier</t>
        </is>
      </c>
      <c r="B8" s="372" t="n"/>
      <c r="C8" s="372" t="n"/>
    </row>
    <row r="9">
      <c r="A9" s="349" t="inlineStr">
        <is>
          <t>Coverage Amount</t>
        </is>
      </c>
      <c r="B9" s="372" t="n"/>
      <c r="C9" s="372" t="n"/>
    </row>
    <row r="10">
      <c r="A10" s="349" t="inlineStr">
        <is>
          <t>Number of Illness Covered</t>
        </is>
      </c>
      <c r="B10" s="372" t="n"/>
      <c r="C10" s="372" t="n"/>
    </row>
    <row r="11">
      <c r="A11" s="349" t="inlineStr">
        <is>
          <t>Pre-Existing Condition Clause</t>
        </is>
      </c>
      <c r="B11" s="372" t="n"/>
      <c r="C11" s="372" t="n"/>
    </row>
    <row r="12">
      <c r="A12" s="349" t="inlineStr">
        <is>
          <t>Survivor Period</t>
        </is>
      </c>
      <c r="B12" s="372" t="n"/>
      <c r="C12" s="372" t="n"/>
    </row>
    <row r="13">
      <c r="A13" s="349" t="inlineStr">
        <is>
          <t>Termination</t>
        </is>
      </c>
      <c r="B13" s="372" t="n"/>
      <c r="C13" s="372" t="n"/>
    </row>
    <row r="14" ht="15" customFormat="1" customHeight="1" s="861">
      <c r="A14" s="349" t="inlineStr">
        <is>
          <t>EE Cost Share</t>
        </is>
      </c>
      <c r="B14" s="372" t="n"/>
      <c r="C14" s="372" t="n"/>
    </row>
    <row r="15" ht="4.5" customFormat="1" customHeight="1" s="861">
      <c r="A15" s="1115" t="n"/>
      <c r="B15" s="1115" t="n"/>
      <c r="C15" s="1115" t="n"/>
    </row>
    <row r="16" ht="15" customFormat="1" customHeight="1" s="861">
      <c r="A16" s="348" t="inlineStr">
        <is>
          <t>Short Term Disability</t>
        </is>
      </c>
      <c r="B16" s="376" t="n"/>
      <c r="C16" s="375" t="n"/>
    </row>
    <row r="17" ht="15" customFormat="1" customHeight="1" s="861">
      <c r="A17" s="349" t="inlineStr">
        <is>
          <t>Schedule</t>
        </is>
      </c>
      <c r="B17" s="372" t="n"/>
      <c r="C17" s="372" t="n"/>
    </row>
    <row r="18" ht="15" customFormat="1" customHeight="1" s="861">
      <c r="A18" s="349" t="inlineStr">
        <is>
          <t>Maximum</t>
        </is>
      </c>
      <c r="B18" s="372" t="n"/>
      <c r="C18" s="372" t="n"/>
    </row>
    <row r="19" ht="15" customFormat="1" customHeight="1" s="861">
      <c r="A19" s="349" t="inlineStr">
        <is>
          <t>Waiting Period:</t>
        </is>
      </c>
      <c r="B19" s="372" t="n"/>
      <c r="C19" s="372" t="n"/>
    </row>
    <row r="20" ht="15" customFormat="1" customHeight="1" s="861">
      <c r="A20" s="349" t="inlineStr">
        <is>
          <t xml:space="preserve">          Accident</t>
        </is>
      </c>
      <c r="B20" s="372" t="n"/>
      <c r="C20" s="372" t="n"/>
    </row>
    <row r="21" ht="15" customFormat="1" customHeight="1" s="861">
      <c r="A21" s="349" t="inlineStr">
        <is>
          <t xml:space="preserve">          Sickness</t>
        </is>
      </c>
      <c r="B21" s="372" t="n"/>
      <c r="C21" s="372" t="n"/>
    </row>
    <row r="22" ht="15" customFormat="1" customHeight="1" s="861">
      <c r="A22" s="349" t="inlineStr">
        <is>
          <t xml:space="preserve">          Hospital</t>
        </is>
      </c>
      <c r="B22" s="372" t="n"/>
      <c r="C22" s="372" t="n"/>
    </row>
    <row r="23" ht="15" customFormat="1" customHeight="1" s="861">
      <c r="A23" s="349" t="inlineStr">
        <is>
          <t>Payout Period</t>
        </is>
      </c>
      <c r="B23" s="372" t="n"/>
      <c r="C23" s="372" t="n"/>
    </row>
    <row r="24" ht="15" customFormat="1" customHeight="1" s="861">
      <c r="A24" s="349" t="inlineStr">
        <is>
          <t>Non-Evidence Maximum</t>
        </is>
      </c>
      <c r="B24" s="372" t="n"/>
      <c r="C24" s="372" t="n"/>
    </row>
    <row r="25" ht="15" customFormat="1" customHeight="1" s="861">
      <c r="A25" s="349" t="inlineStr">
        <is>
          <t>Advice to Pay Services</t>
        </is>
      </c>
      <c r="B25" s="372" t="n"/>
      <c r="C25" s="372" t="n"/>
    </row>
    <row r="26" ht="15" customFormat="1" customHeight="1" s="861">
      <c r="A26" s="349" t="inlineStr">
        <is>
          <t>Tax Status</t>
        </is>
      </c>
      <c r="B26" s="372" t="n"/>
      <c r="C26" s="372" t="n"/>
    </row>
    <row r="27" ht="15" customFormat="1" customHeight="1" s="861">
      <c r="A27" s="349" t="inlineStr">
        <is>
          <t>Termination</t>
        </is>
      </c>
      <c r="B27" s="372" t="n"/>
      <c r="C27" s="372" t="n"/>
    </row>
    <row r="28" ht="15" customFormat="1" customHeight="1" s="861">
      <c r="A28" s="349" t="inlineStr">
        <is>
          <t>EE Cost Share</t>
        </is>
      </c>
      <c r="B28" s="372" t="n"/>
      <c r="C28" s="372" t="n"/>
    </row>
    <row r="29" ht="4.5" customFormat="1" customHeight="1" s="861">
      <c r="A29" s="483" t="n"/>
      <c r="B29" s="551" t="n"/>
      <c r="C29" s="484" t="n"/>
    </row>
    <row r="30" ht="15" customFormat="1" customHeight="1" s="861">
      <c r="A30" s="348" t="inlineStr">
        <is>
          <t>Long Term Disability</t>
        </is>
      </c>
      <c r="B30" s="376" t="n"/>
      <c r="C30" s="375" t="n"/>
    </row>
    <row r="31" ht="15.75" customFormat="1" customHeight="1" s="861">
      <c r="A31" s="349" t="inlineStr">
        <is>
          <t>Schedule</t>
        </is>
      </c>
      <c r="B31" s="503" t="n"/>
      <c r="C31" s="503" t="n"/>
    </row>
    <row r="32" ht="15" customFormat="1" customHeight="1" s="861">
      <c r="A32" s="349" t="inlineStr">
        <is>
          <t>Maximum</t>
        </is>
      </c>
      <c r="B32" s="833" t="n"/>
      <c r="C32" s="833" t="n"/>
    </row>
    <row r="33" ht="15" customFormat="1" customHeight="1" s="861">
      <c r="A33" s="349" t="inlineStr">
        <is>
          <t>Non-Evidence Maximum</t>
        </is>
      </c>
      <c r="B33" s="833" t="n"/>
      <c r="C33" s="833" t="n"/>
    </row>
    <row r="34" ht="15" customFormat="1" customHeight="1" s="861">
      <c r="A34" s="349" t="inlineStr">
        <is>
          <t>Elimination Period</t>
        </is>
      </c>
      <c r="B34" s="372" t="n"/>
      <c r="C34" s="372" t="n"/>
    </row>
    <row r="35" ht="15" customFormat="1" customHeight="1" s="861">
      <c r="A35" s="349" t="inlineStr">
        <is>
          <t>Maximum Benefit Period</t>
        </is>
      </c>
      <c r="B35" s="372" t="n"/>
      <c r="C35" s="372" t="n"/>
    </row>
    <row r="36" ht="15" customFormat="1" customHeight="1" s="861">
      <c r="A36" s="349" t="inlineStr">
        <is>
          <t>Definition of Disability</t>
        </is>
      </c>
      <c r="B36" s="372" t="n"/>
      <c r="C36" s="372" t="n"/>
    </row>
    <row r="37" ht="15" customFormat="1" customHeight="1" s="861">
      <c r="A37" s="349" t="inlineStr">
        <is>
          <t>Partial or Residual Disability</t>
        </is>
      </c>
      <c r="B37" s="372" t="n"/>
      <c r="C37" s="372" t="n"/>
    </row>
    <row r="38" ht="15" customFormat="1" customHeight="1" s="861">
      <c r="A38" s="349" t="inlineStr">
        <is>
          <t>All Source Maximum</t>
        </is>
      </c>
      <c r="B38" s="510" t="n"/>
      <c r="C38" s="510" t="n"/>
    </row>
    <row r="39" ht="15" customFormat="1" customHeight="1" s="861">
      <c r="A39" s="349" t="inlineStr">
        <is>
          <t>Pre-Existing Condition Clause</t>
        </is>
      </c>
      <c r="B39" s="372" t="n"/>
      <c r="C39" s="372" t="n"/>
    </row>
    <row r="40" ht="15" customFormat="1" customHeight="1" s="861">
      <c r="A40" s="349" t="inlineStr">
        <is>
          <t>Recurrent Disability</t>
        </is>
      </c>
      <c r="B40" s="372" t="n"/>
      <c r="C40" s="372" t="n"/>
    </row>
    <row r="41" ht="15" customFormat="1" customHeight="1" s="861">
      <c r="A41" s="349" t="inlineStr">
        <is>
          <t>Tax Status</t>
        </is>
      </c>
      <c r="B41" s="372" t="n"/>
      <c r="C41" s="372" t="n"/>
    </row>
    <row r="42" ht="15" customFormat="1" customHeight="1" s="861">
      <c r="A42" s="349" t="inlineStr">
        <is>
          <t>Continuation of EHC/Dental</t>
        </is>
      </c>
      <c r="B42" s="372" t="n"/>
      <c r="C42" s="372" t="n"/>
    </row>
    <row r="43" ht="15" customFormat="1" customHeight="1" s="861">
      <c r="A43" s="349" t="inlineStr">
        <is>
          <t>EE Cost Share</t>
        </is>
      </c>
      <c r="B43" s="372" t="n"/>
      <c r="C43" s="372" t="n"/>
    </row>
    <row r="62" ht="15" customHeight="1" s="858"/>
    <row r="63" ht="15" customHeight="1" s="858"/>
    <row r="64" ht="15" customHeight="1" s="858"/>
    <row r="65" ht="15" customHeight="1" s="858"/>
    <row r="66" ht="15" customHeight="1" s="858"/>
    <row r="67" ht="15" customHeight="1" s="858"/>
    <row r="68" ht="15" customHeight="1" s="858"/>
    <row r="69" ht="15" customHeight="1" s="858"/>
    <row r="70" ht="15" customHeight="1" s="858"/>
    <row r="71" ht="15" customHeight="1" s="858"/>
    <row r="72" ht="15" customHeight="1" s="858"/>
  </sheetData>
  <mergeCells count="1">
    <mergeCell ref="A2:B3"/>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8.xml><?xml version="1.0" encoding="utf-8"?>
<worksheet xmlns="http://schemas.openxmlformats.org/spreadsheetml/2006/main">
  <sheetPr codeName="Sheet38">
    <tabColor rgb="FFFF0000"/>
    <outlinePr summaryBelow="1" summaryRight="1"/>
    <pageSetUpPr/>
  </sheetPr>
  <dimension ref="A1:C51"/>
  <sheetViews>
    <sheetView showGridLines="0" view="pageLayout" zoomScaleNormal="100" workbookViewId="0">
      <selection activeCell="C42" sqref="C42"/>
    </sheetView>
  </sheetViews>
  <sheetFormatPr baseColWidth="10" defaultColWidth="9.1640625" defaultRowHeight="15"/>
  <cols>
    <col width="32.6640625" customWidth="1" style="1105" min="1" max="3"/>
  </cols>
  <sheetData>
    <row r="1" ht="6" customHeight="1" s="858">
      <c r="A1" s="19" t="n"/>
      <c r="B1" s="19" t="n"/>
      <c r="C1" s="19" t="n"/>
    </row>
    <row r="2" ht="15" customFormat="1" customHeight="1" s="861">
      <c r="A2" s="1115" t="inlineStr">
        <is>
          <t>Plan Design</t>
        </is>
      </c>
      <c r="C2" s="33" t="n"/>
    </row>
    <row r="3" ht="9" customFormat="1" customHeight="1" s="861">
      <c r="C3" s="33" t="n"/>
    </row>
    <row r="4" ht="15" customFormat="1" customHeight="1" s="861">
      <c r="A4" s="31" t="inlineStr">
        <is>
          <t>Benefits</t>
        </is>
      </c>
      <c r="B4" s="31" t="inlineStr">
        <is>
          <t xml:space="preserve">Division/Class </t>
        </is>
      </c>
      <c r="C4" s="31" t="inlineStr">
        <is>
          <t xml:space="preserve">Division/Class </t>
        </is>
      </c>
    </row>
    <row r="5" ht="4.5" customFormat="1" customHeight="1" s="861" thickBot="1">
      <c r="A5" s="1115" t="n"/>
      <c r="B5" s="1115" t="n"/>
      <c r="C5" s="1115" t="n"/>
    </row>
    <row r="6" ht="15" customFormat="1" customHeight="1" s="861" thickBot="1">
      <c r="A6" s="34" t="inlineStr">
        <is>
          <t>General Information</t>
        </is>
      </c>
      <c r="B6" s="47" t="n"/>
      <c r="C6" s="48" t="n"/>
    </row>
    <row r="7" ht="14.25" customFormat="1" customHeight="1" s="861" thickBot="1">
      <c r="A7" s="74" t="inlineStr">
        <is>
          <t>Waiting Period</t>
        </is>
      </c>
      <c r="B7" s="37" t="n"/>
      <c r="C7" s="37" t="n"/>
    </row>
    <row r="8" ht="14.25" customFormat="1" customHeight="1" s="861" thickBot="1">
      <c r="A8" s="74" t="inlineStr">
        <is>
          <t>Minimum Hours per Week</t>
        </is>
      </c>
      <c r="B8" s="37" t="n"/>
      <c r="C8" s="37" t="n"/>
    </row>
    <row r="9" ht="14.25" customFormat="1" customHeight="1" s="861" thickBot="1">
      <c r="A9" s="74" t="inlineStr">
        <is>
          <t>Definition of Child</t>
        </is>
      </c>
      <c r="B9" s="37" t="n"/>
      <c r="C9" s="37" t="n"/>
    </row>
    <row r="10" ht="14.25" customFormat="1" customHeight="1" s="861" thickBot="1">
      <c r="A10" s="74" t="inlineStr">
        <is>
          <t>Definition of Common-Law</t>
        </is>
      </c>
      <c r="B10" s="37" t="n"/>
      <c r="C10" s="37" t="n"/>
    </row>
    <row r="11" ht="14.25" customFormat="1" customHeight="1" s="861" thickBot="1">
      <c r="A11" s="74" t="inlineStr">
        <is>
          <t>Definition of Earnings</t>
        </is>
      </c>
      <c r="B11" s="37" t="n"/>
      <c r="C11" s="37" t="n"/>
    </row>
    <row r="12" ht="14.25" customFormat="1" customHeight="1" s="861" thickBot="1">
      <c r="A12" s="74" t="inlineStr">
        <is>
          <t>Benefit Year</t>
        </is>
      </c>
      <c r="B12" s="37" t="n"/>
      <c r="C12" s="37" t="n"/>
    </row>
    <row r="13" ht="4.5" customFormat="1" customHeight="1" s="861">
      <c r="A13" s="38" t="n"/>
      <c r="B13" s="551" t="n"/>
      <c r="C13" s="39" t="n"/>
    </row>
    <row r="14" ht="15" customFormat="1" customHeight="1" s="861" thickBot="1">
      <c r="A14" s="40" t="inlineStr">
        <is>
          <t>Life Insurance &amp; A. D. &amp; D.</t>
        </is>
      </c>
      <c r="B14" s="41" t="n"/>
      <c r="C14" s="42" t="n"/>
    </row>
    <row r="15" ht="14.25" customFormat="1" customHeight="1" s="861" thickBot="1">
      <c r="A15" s="74" t="inlineStr">
        <is>
          <t>Schedule</t>
        </is>
      </c>
      <c r="B15" s="37" t="n"/>
      <c r="C15" s="37" t="n"/>
    </row>
    <row r="16" ht="14.25" customFormat="1" customHeight="1" s="861" thickBot="1">
      <c r="A16" s="74" t="inlineStr">
        <is>
          <t>Maximum</t>
        </is>
      </c>
      <c r="B16" s="834" t="n"/>
      <c r="C16" s="834" t="n"/>
    </row>
    <row r="17" ht="14.25" customFormat="1" customHeight="1" s="861" thickBot="1">
      <c r="A17" s="74" t="inlineStr">
        <is>
          <t>Non-Evidence Maximum</t>
        </is>
      </c>
      <c r="B17" s="834" t="n"/>
      <c r="C17" s="834" t="n"/>
    </row>
    <row r="18" ht="14.25" customFormat="1" customHeight="1" s="861" thickBot="1">
      <c r="A18" s="74" t="inlineStr">
        <is>
          <t>Reduction</t>
        </is>
      </c>
      <c r="B18" s="37" t="n"/>
      <c r="C18" s="37" t="n"/>
    </row>
    <row r="19" ht="14.25" customFormat="1" customHeight="1" s="861" thickBot="1">
      <c r="A19" s="74" t="inlineStr">
        <is>
          <t>Waiver of Premium</t>
        </is>
      </c>
      <c r="B19" s="37" t="n"/>
      <c r="C19" s="37" t="n"/>
    </row>
    <row r="20" ht="14.25" customFormat="1" customHeight="1" s="861" thickBot="1">
      <c r="A20" s="74" t="inlineStr">
        <is>
          <t>Termination</t>
        </is>
      </c>
      <c r="B20" s="37" t="n"/>
      <c r="C20" s="37" t="n"/>
    </row>
    <row r="21" ht="4.5" customFormat="1" customHeight="1" s="861">
      <c r="A21" s="38" t="n"/>
      <c r="B21" s="551" t="n"/>
      <c r="C21" s="39" t="n"/>
    </row>
    <row r="22" ht="15" customFormat="1" customHeight="1" s="861" thickBot="1">
      <c r="A22" s="40" t="inlineStr">
        <is>
          <t>Dependent  Life</t>
        </is>
      </c>
      <c r="B22" s="41" t="n"/>
      <c r="C22" s="42" t="n"/>
    </row>
    <row r="23" ht="15" customFormat="1" customHeight="1" s="861" thickBot="1">
      <c r="A23" s="74" t="inlineStr">
        <is>
          <t>Spouse</t>
        </is>
      </c>
      <c r="B23" s="834" t="n"/>
      <c r="C23" s="834" t="n"/>
    </row>
    <row r="24" ht="15" customFormat="1" customHeight="1" s="861" thickBot="1">
      <c r="A24" s="74" t="inlineStr">
        <is>
          <t>Child</t>
        </is>
      </c>
      <c r="B24" s="834" t="n"/>
      <c r="C24" s="834" t="n"/>
    </row>
    <row r="25" ht="15" customFormat="1" customHeight="1" s="861" thickBot="1">
      <c r="A25" s="74" t="inlineStr">
        <is>
          <t>Termination</t>
        </is>
      </c>
      <c r="B25" s="37" t="n"/>
      <c r="C25" s="37" t="n"/>
    </row>
    <row r="26" ht="4.5" customFormat="1" customHeight="1" s="861">
      <c r="A26" s="38" t="n"/>
      <c r="B26" s="551" t="n"/>
      <c r="C26" s="39" t="n"/>
    </row>
    <row r="27" ht="15" customFormat="1" customHeight="1" s="861" thickBot="1">
      <c r="A27" s="1116" t="inlineStr">
        <is>
          <t>Optional Life &amp; A. D. &amp; D.  - Employee</t>
        </is>
      </c>
      <c r="B27" s="1117" t="n"/>
      <c r="C27" s="42" t="n"/>
    </row>
    <row r="28" ht="15" customFormat="1" customHeight="1" s="861" thickBot="1">
      <c r="A28" s="74" t="inlineStr">
        <is>
          <t>Schedule</t>
        </is>
      </c>
      <c r="B28" s="37" t="n"/>
      <c r="C28" s="37" t="n"/>
    </row>
    <row r="29" ht="15" customFormat="1" customHeight="1" s="861" thickBot="1">
      <c r="A29" s="74" t="inlineStr">
        <is>
          <t>Maximum</t>
        </is>
      </c>
      <c r="B29" s="834" t="n"/>
      <c r="C29" s="834" t="n"/>
    </row>
    <row r="30" hidden="1" ht="15" customFormat="1" customHeight="1" s="861" thickBot="1">
      <c r="A30" s="74" t="inlineStr">
        <is>
          <t>Reduction</t>
        </is>
      </c>
      <c r="B30" s="37" t="n"/>
      <c r="C30" s="37" t="n"/>
    </row>
    <row r="31" ht="15" customFormat="1" customHeight="1" s="861" thickBot="1">
      <c r="A31" s="74" t="inlineStr">
        <is>
          <t xml:space="preserve">Termination </t>
        </is>
      </c>
      <c r="B31" s="37" t="n"/>
      <c r="C31" s="37" t="n"/>
    </row>
    <row r="32" ht="4.5" customFormat="1" customHeight="1" s="861">
      <c r="A32" s="38" t="n"/>
      <c r="B32" s="551" t="n"/>
      <c r="C32" s="39" t="n"/>
    </row>
    <row r="33" ht="16" customHeight="1" s="858" thickBot="1">
      <c r="A33" s="40" t="inlineStr">
        <is>
          <t>Critical Illness</t>
        </is>
      </c>
      <c r="B33" s="41" t="n"/>
      <c r="C33" s="42" t="n"/>
    </row>
    <row r="34" ht="15" customHeight="1" s="858" thickBot="1">
      <c r="A34" s="74" t="inlineStr">
        <is>
          <t>Coverage Amount</t>
        </is>
      </c>
      <c r="B34" s="37" t="n"/>
      <c r="C34" s="37" t="n"/>
    </row>
    <row r="35" ht="15" customHeight="1" s="858" thickBot="1">
      <c r="A35" s="74" t="inlineStr">
        <is>
          <t>Mandatory Benefit</t>
        </is>
      </c>
      <c r="B35" s="37" t="n"/>
      <c r="C35" s="37" t="n"/>
    </row>
    <row r="36" ht="15" customHeight="1" s="858" thickBot="1">
      <c r="A36" s="74" t="inlineStr">
        <is>
          <t>Number of Illness Covered</t>
        </is>
      </c>
      <c r="B36" s="37" t="n"/>
      <c r="C36" s="37" t="n"/>
    </row>
    <row r="37" ht="15" customHeight="1" s="858" thickBot="1">
      <c r="A37" s="74" t="inlineStr">
        <is>
          <t>Heart Attack</t>
        </is>
      </c>
      <c r="B37" s="37" t="n"/>
      <c r="C37" s="37" t="n"/>
    </row>
    <row r="38" ht="15" customHeight="1" s="858" thickBot="1">
      <c r="A38" s="74" t="inlineStr">
        <is>
          <t>Stroke</t>
        </is>
      </c>
      <c r="B38" s="37" t="n"/>
      <c r="C38" s="37" t="n"/>
    </row>
    <row r="39" ht="15" customHeight="1" s="858" thickBot="1">
      <c r="A39" s="74" t="inlineStr">
        <is>
          <t>Coronary Artery Bypass Surgery</t>
        </is>
      </c>
      <c r="B39" s="37" t="n"/>
      <c r="C39" s="37" t="n"/>
    </row>
    <row r="40" ht="15" customHeight="1" s="858" thickBot="1">
      <c r="A40" s="74" t="inlineStr">
        <is>
          <t>Cancer</t>
        </is>
      </c>
      <c r="B40" s="37" t="n"/>
      <c r="C40" s="37" t="n"/>
    </row>
    <row r="41" ht="15" customHeight="1" s="858" thickBot="1">
      <c r="A41" s="74" t="inlineStr">
        <is>
          <t>Renal Failure</t>
        </is>
      </c>
      <c r="B41" s="37" t="n"/>
      <c r="C41" s="37" t="n"/>
    </row>
    <row r="42" ht="15" customHeight="1" s="858" thickBot="1">
      <c r="A42" s="74" t="inlineStr">
        <is>
          <t>Blindness</t>
        </is>
      </c>
      <c r="B42" s="37" t="n"/>
      <c r="C42" s="37" t="n"/>
    </row>
    <row r="43" ht="15" customHeight="1" s="858" thickBot="1">
      <c r="A43" s="74" t="inlineStr">
        <is>
          <t>Major Organ Transplant</t>
        </is>
      </c>
      <c r="B43" s="37" t="n"/>
      <c r="C43" s="37" t="n"/>
    </row>
    <row r="44" ht="15" customHeight="1" s="858" thickBot="1">
      <c r="A44" s="74" t="inlineStr">
        <is>
          <t>Alzheimer's Disease</t>
        </is>
      </c>
      <c r="B44" s="37" t="n"/>
      <c r="C44" s="37" t="n"/>
    </row>
    <row r="45" ht="15" customHeight="1" s="858" thickBot="1">
      <c r="A45" s="74" t="inlineStr">
        <is>
          <t>Parkinson's Disease</t>
        </is>
      </c>
      <c r="B45" s="37" t="n"/>
      <c r="C45" s="37" t="n"/>
    </row>
    <row r="46" ht="15" customHeight="1" s="858" thickBot="1">
      <c r="A46" s="74" t="inlineStr">
        <is>
          <t>Paralysis</t>
        </is>
      </c>
      <c r="B46" s="37" t="n"/>
      <c r="C46" s="37" t="n"/>
    </row>
    <row r="47" ht="15" customHeight="1" s="858" thickBot="1">
      <c r="A47" s="74" t="inlineStr">
        <is>
          <t>Multiple Sclerosis</t>
        </is>
      </c>
      <c r="B47" s="37" t="n"/>
      <c r="C47" s="37" t="n"/>
    </row>
    <row r="48" ht="15" customHeight="1" s="858" thickBot="1">
      <c r="A48" s="74" t="inlineStr">
        <is>
          <t>Deafness</t>
        </is>
      </c>
      <c r="B48" s="37" t="n"/>
      <c r="C48" s="45" t="n"/>
    </row>
    <row r="49" ht="15" customHeight="1" s="858" thickBot="1">
      <c r="A49" s="74" t="inlineStr">
        <is>
          <t>Loss of Speech</t>
        </is>
      </c>
      <c r="B49" s="37" t="n"/>
      <c r="C49" s="45" t="n"/>
    </row>
    <row r="50" ht="15" customHeight="1" s="858" thickBot="1">
      <c r="A50" s="74" t="inlineStr">
        <is>
          <t>Coma</t>
        </is>
      </c>
      <c r="B50" s="37" t="n"/>
      <c r="C50" s="45" t="n"/>
    </row>
    <row r="51" ht="15" customHeight="1" s="858" thickBot="1">
      <c r="A51" s="74" t="inlineStr">
        <is>
          <t>Severe Burns</t>
        </is>
      </c>
      <c r="B51" s="37" t="n"/>
      <c r="C51" s="45" t="n"/>
    </row>
  </sheetData>
  <mergeCells count="2">
    <mergeCell ref="A2:B3"/>
    <mergeCell ref="A27:B27"/>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Report.&amp;"Arial,Regular" Insurance services provided through NFP Canada, _x000a_a subsidiary of NFP Corp. (NFP).&amp;R&amp;G</oddFooter>
    <evenHeader/>
    <evenFooter/>
    <firstHeader/>
    <firstFooter/>
  </headerFooter>
</worksheet>
</file>

<file path=xl/worksheets/sheet69.xml><?xml version="1.0" encoding="utf-8"?>
<worksheet xmlns="http://schemas.openxmlformats.org/spreadsheetml/2006/main">
  <sheetPr codeName="Sheet39">
    <tabColor rgb="FFFF0000"/>
    <outlinePr summaryBelow="1" summaryRight="1"/>
    <pageSetUpPr/>
  </sheetPr>
  <dimension ref="A1:C47"/>
  <sheetViews>
    <sheetView showGridLines="0" view="pageLayout" topLeftCell="A7" zoomScaleNormal="100" workbookViewId="0">
      <selection activeCell="C47" sqref="C47"/>
    </sheetView>
  </sheetViews>
  <sheetFormatPr baseColWidth="10" defaultColWidth="9.1640625" defaultRowHeight="15"/>
  <cols>
    <col width="33.1640625" customWidth="1" style="1105" min="1" max="3"/>
  </cols>
  <sheetData>
    <row r="1" ht="6" customHeight="1" s="858">
      <c r="A1" s="19" t="n"/>
      <c r="B1" s="19" t="n"/>
      <c r="C1" s="19" t="n"/>
    </row>
    <row r="2" ht="15" customFormat="1" customHeight="1" s="861">
      <c r="A2" s="1115" t="inlineStr">
        <is>
          <t>Plan Design</t>
        </is>
      </c>
      <c r="C2" s="33" t="n"/>
    </row>
    <row r="3" ht="9" customFormat="1" customHeight="1" s="861">
      <c r="C3" s="33" t="n"/>
    </row>
    <row r="4" ht="15" customFormat="1" customHeight="1" s="861">
      <c r="A4" s="31" t="inlineStr">
        <is>
          <t>Benefits</t>
        </is>
      </c>
      <c r="B4" s="31">
        <f>'Plan Design'!B4</f>
        <v/>
      </c>
      <c r="C4" s="31">
        <f>'Plan Design'!C4</f>
        <v/>
      </c>
    </row>
    <row r="5" ht="4.5" customFormat="1" customHeight="1" s="861" thickBot="1">
      <c r="A5" s="1115" t="n"/>
      <c r="B5" s="1115" t="n"/>
      <c r="C5" s="1115" t="n"/>
    </row>
    <row r="6" ht="15" customFormat="1" customHeight="1" s="861" thickBot="1">
      <c r="A6" s="34" t="inlineStr">
        <is>
          <t>Short Term Disability</t>
        </is>
      </c>
      <c r="B6" s="35" t="n"/>
      <c r="C6" s="36" t="n"/>
    </row>
    <row r="7" ht="15" customFormat="1" customHeight="1" s="861" thickBot="1">
      <c r="A7" s="74" t="inlineStr">
        <is>
          <t>Schedule</t>
        </is>
      </c>
      <c r="B7" s="37" t="n"/>
      <c r="C7" s="37" t="n"/>
    </row>
    <row r="8" ht="15" customFormat="1" customHeight="1" s="861" thickBot="1">
      <c r="A8" s="74" t="inlineStr">
        <is>
          <t>Maximum</t>
        </is>
      </c>
      <c r="B8" s="37" t="n"/>
      <c r="C8" s="37" t="n"/>
    </row>
    <row r="9" ht="15" customFormat="1" customHeight="1" s="861" thickBot="1">
      <c r="A9" s="74" t="inlineStr">
        <is>
          <t>Waiting Period:</t>
        </is>
      </c>
      <c r="B9" s="37" t="n"/>
      <c r="C9" s="37" t="n"/>
    </row>
    <row r="10" ht="15" customFormat="1" customHeight="1" s="861" thickBot="1">
      <c r="A10" s="74" t="inlineStr">
        <is>
          <t xml:space="preserve">          Accident</t>
        </is>
      </c>
      <c r="B10" s="37" t="n"/>
      <c r="C10" s="37" t="n"/>
    </row>
    <row r="11" ht="15" customFormat="1" customHeight="1" s="861" thickBot="1">
      <c r="A11" s="74" t="inlineStr">
        <is>
          <t xml:space="preserve">          Sickness</t>
        </is>
      </c>
      <c r="B11" s="37" t="n"/>
      <c r="C11" s="37" t="n"/>
    </row>
    <row r="12" ht="15" customFormat="1" customHeight="1" s="861" thickBot="1">
      <c r="A12" s="74" t="inlineStr">
        <is>
          <t xml:space="preserve">          Hospital</t>
        </is>
      </c>
      <c r="B12" s="37" t="n"/>
      <c r="C12" s="37" t="n"/>
    </row>
    <row r="13" ht="15" customFormat="1" customHeight="1" s="861" thickBot="1">
      <c r="A13" s="74" t="inlineStr">
        <is>
          <t>Payout Period</t>
        </is>
      </c>
      <c r="B13" s="37" t="n"/>
      <c r="C13" s="37" t="n"/>
    </row>
    <row r="14" ht="15" customFormat="1" customHeight="1" s="861" thickBot="1">
      <c r="A14" s="74" t="inlineStr">
        <is>
          <t>Non-Evidence Maximum</t>
        </is>
      </c>
      <c r="B14" s="37" t="n"/>
      <c r="C14" s="37" t="n"/>
    </row>
    <row r="15" ht="15" customFormat="1" customHeight="1" s="861" thickBot="1">
      <c r="A15" s="74" t="inlineStr">
        <is>
          <t>Tax Status</t>
        </is>
      </c>
      <c r="B15" s="37" t="n"/>
      <c r="C15" s="37" t="n"/>
    </row>
    <row r="16" ht="15" customFormat="1" customHeight="1" s="861" thickBot="1">
      <c r="A16" s="74" t="inlineStr">
        <is>
          <t>Termination</t>
        </is>
      </c>
      <c r="B16" s="37" t="n"/>
      <c r="C16" s="37" t="n"/>
    </row>
    <row r="17" ht="4.5" customFormat="1" customHeight="1" s="861">
      <c r="A17" s="38" t="n"/>
      <c r="B17" s="551" t="n"/>
      <c r="C17" s="39" t="n"/>
    </row>
    <row r="18" ht="15" customFormat="1" customHeight="1" s="861" thickBot="1">
      <c r="A18" s="40" t="inlineStr">
        <is>
          <t>Long Term Disability</t>
        </is>
      </c>
      <c r="B18" s="41" t="n"/>
      <c r="C18" s="42" t="n"/>
    </row>
    <row r="19" ht="15.75" customFormat="1" customHeight="1" s="861" thickBot="1">
      <c r="A19" s="74" t="inlineStr">
        <is>
          <t>Schedule</t>
        </is>
      </c>
      <c r="B19" s="43" t="n"/>
      <c r="C19" s="43" t="n"/>
    </row>
    <row r="20" ht="15" customFormat="1" customHeight="1" s="861" thickBot="1">
      <c r="A20" s="74" t="inlineStr">
        <is>
          <t>Maximum</t>
        </is>
      </c>
      <c r="B20" s="834" t="n"/>
      <c r="C20" s="834" t="n"/>
    </row>
    <row r="21" ht="15" customFormat="1" customHeight="1" s="861" thickBot="1">
      <c r="A21" s="74" t="inlineStr">
        <is>
          <t>Non-Evidence Maximum</t>
        </is>
      </c>
      <c r="B21" s="834" t="n"/>
      <c r="C21" s="834" t="n"/>
    </row>
    <row r="22" ht="15" customFormat="1" customHeight="1" s="861" thickBot="1">
      <c r="A22" s="74" t="inlineStr">
        <is>
          <t>Elimination Period</t>
        </is>
      </c>
      <c r="B22" s="37" t="n"/>
      <c r="C22" s="37" t="n"/>
    </row>
    <row r="23" ht="15" customFormat="1" customHeight="1" s="861" thickBot="1">
      <c r="A23" s="74" t="inlineStr">
        <is>
          <t>Maximum Benefit Period</t>
        </is>
      </c>
      <c r="B23" s="37" t="n"/>
      <c r="C23" s="37" t="n"/>
    </row>
    <row r="24" ht="15" customFormat="1" customHeight="1" s="861" thickBot="1">
      <c r="A24" s="74" t="inlineStr">
        <is>
          <t>Definition of Disability</t>
        </is>
      </c>
      <c r="B24" s="37" t="n"/>
      <c r="C24" s="37" t="n"/>
    </row>
    <row r="25" ht="15" customFormat="1" customHeight="1" s="861" thickBot="1">
      <c r="A25" s="74" t="inlineStr">
        <is>
          <t>Partial or Residual Disability</t>
        </is>
      </c>
      <c r="B25" s="37" t="n"/>
      <c r="C25" s="37" t="n"/>
    </row>
    <row r="26" ht="15" customFormat="1" customHeight="1" s="861" thickBot="1">
      <c r="A26" s="74" t="inlineStr">
        <is>
          <t>All Source Maximum</t>
        </is>
      </c>
      <c r="B26" s="52" t="n"/>
      <c r="C26" s="52" t="n"/>
    </row>
    <row r="27" ht="15" customFormat="1" customHeight="1" s="861" thickBot="1">
      <c r="A27" s="74" t="inlineStr">
        <is>
          <t>Pre-Existing Condition Clause</t>
        </is>
      </c>
      <c r="B27" s="37" t="n"/>
      <c r="C27" s="37" t="n"/>
    </row>
    <row r="28" ht="15" customFormat="1" customHeight="1" s="861" thickBot="1">
      <c r="A28" s="74" t="inlineStr">
        <is>
          <t>Recurrent Disability</t>
        </is>
      </c>
      <c r="B28" s="37" t="n"/>
      <c r="C28" s="37" t="n"/>
    </row>
    <row r="29" ht="15" customFormat="1" customHeight="1" s="861" thickBot="1">
      <c r="A29" s="74" t="inlineStr">
        <is>
          <t>Tax Status</t>
        </is>
      </c>
      <c r="B29" s="37" t="n"/>
      <c r="C29" s="37" t="n"/>
    </row>
    <row r="30" ht="4.5" customFormat="1" customHeight="1" s="861">
      <c r="A30" s="38" t="n"/>
      <c r="B30" s="551" t="n"/>
      <c r="C30" s="39" t="n"/>
    </row>
    <row r="31" ht="15" customFormat="1" customHeight="1" s="861">
      <c r="A31" s="40" t="inlineStr">
        <is>
          <t>HealthCare</t>
        </is>
      </c>
      <c r="B31" s="41" t="n"/>
      <c r="C31" s="42" t="n"/>
    </row>
    <row r="32" ht="15" customFormat="1" customHeight="1" s="861" thickBot="1">
      <c r="A32" s="75" t="inlineStr">
        <is>
          <t>Coinsurance</t>
        </is>
      </c>
      <c r="B32" s="44" t="n"/>
      <c r="C32" s="44" t="n"/>
    </row>
    <row r="33" ht="15" customFormat="1" customHeight="1" s="861" thickBot="1">
      <c r="A33" s="74" t="inlineStr">
        <is>
          <t>Deductible</t>
        </is>
      </c>
      <c r="B33" s="37" t="n"/>
      <c r="C33" s="37" t="n"/>
    </row>
    <row r="34" ht="15" customFormat="1" customHeight="1" s="861" thickBot="1">
      <c r="A34" s="74" t="inlineStr">
        <is>
          <t>Hospital</t>
        </is>
      </c>
      <c r="B34" s="37" t="n"/>
      <c r="C34" s="37" t="n"/>
    </row>
    <row r="35" ht="27" customFormat="1" customHeight="1" s="861" thickBot="1">
      <c r="A35" s="74" t="inlineStr">
        <is>
          <t>Emergency Out of Province/Out of Country Trip Maximum</t>
        </is>
      </c>
      <c r="B35" s="37" t="n"/>
      <c r="C35" s="37" t="n"/>
    </row>
    <row r="36" ht="27" customFormat="1" customHeight="1" s="861" thickBot="1">
      <c r="A36" s="74" t="inlineStr">
        <is>
          <t>Emergency Out of Province/Out of Country Emergency Maximum</t>
        </is>
      </c>
      <c r="B36" s="37" t="n"/>
      <c r="C36" s="37" t="n"/>
    </row>
    <row r="37" ht="15" customFormat="1" customHeight="1" s="861" thickBot="1">
      <c r="A37" s="74" t="inlineStr">
        <is>
          <t>Emergency Travel Assistance</t>
        </is>
      </c>
      <c r="B37" s="37" t="n"/>
      <c r="C37" s="37" t="n"/>
    </row>
    <row r="38" ht="15" customFormat="1" customHeight="1" s="861" thickBot="1">
      <c r="A38" s="74" t="inlineStr">
        <is>
          <t>Referred Services</t>
        </is>
      </c>
      <c r="B38" s="37" t="n"/>
      <c r="C38" s="37" t="n"/>
    </row>
    <row r="39" ht="15" customFormat="1" customHeight="1" s="861" thickBot="1">
      <c r="A39" s="74" t="inlineStr">
        <is>
          <t>Paramedicals</t>
        </is>
      </c>
      <c r="B39" s="37" t="n"/>
      <c r="C39" s="37" t="n"/>
    </row>
    <row r="40" ht="15" customHeight="1" s="858" thickBot="1">
      <c r="A40" s="74" t="inlineStr">
        <is>
          <t>Private Duty Nursing</t>
        </is>
      </c>
      <c r="B40" s="37" t="n"/>
      <c r="C40" s="37" t="n"/>
    </row>
    <row r="41" ht="15" customHeight="1" s="858" thickBot="1">
      <c r="A41" s="74" t="inlineStr">
        <is>
          <t>Hearing Aids</t>
        </is>
      </c>
      <c r="B41" s="37" t="n"/>
      <c r="C41" s="37" t="n"/>
    </row>
    <row r="42" ht="15" customHeight="1" s="858" thickBot="1">
      <c r="A42" s="74" t="inlineStr">
        <is>
          <t>Eye Exams</t>
        </is>
      </c>
      <c r="B42" s="37" t="n"/>
      <c r="C42" s="37" t="n"/>
    </row>
    <row r="43" ht="15" customHeight="1" s="858" thickBot="1">
      <c r="A43" s="74" t="inlineStr">
        <is>
          <t>Orthotics</t>
        </is>
      </c>
      <c r="B43" s="37" t="n"/>
      <c r="C43" s="45" t="n"/>
    </row>
    <row r="44" ht="15" customHeight="1" s="858" thickBot="1">
      <c r="A44" s="74" t="inlineStr">
        <is>
          <t>Orthopaedic Shoes</t>
        </is>
      </c>
      <c r="B44" s="37" t="n"/>
      <c r="C44" s="45" t="n"/>
    </row>
    <row r="45" ht="15" customHeight="1" s="858" thickBot="1">
      <c r="A45" s="74" t="inlineStr">
        <is>
          <t>Plan Maximum</t>
        </is>
      </c>
      <c r="B45" s="37" t="n"/>
      <c r="C45" s="45" t="n"/>
    </row>
    <row r="46" ht="15" customHeight="1" s="858" thickBot="1">
      <c r="A46" s="74" t="inlineStr">
        <is>
          <t>Termination</t>
        </is>
      </c>
      <c r="B46" s="37" t="n"/>
      <c r="C46" s="45" t="n"/>
    </row>
    <row r="47" ht="15" customHeight="1" s="858" thickBot="1">
      <c r="A47" s="74" t="inlineStr">
        <is>
          <t>Survivor Benefit</t>
        </is>
      </c>
      <c r="B47" s="45" t="n"/>
      <c r="C47" s="45" t="n"/>
    </row>
    <row r="48" ht="15" customHeight="1" s="858"/>
    <row r="49" ht="15" customHeight="1" s="858"/>
    <row r="50" ht="15" customHeight="1" s="858"/>
    <row r="51" ht="15" customHeight="1" s="858"/>
  </sheetData>
  <mergeCells count="1">
    <mergeCell ref="A2:B3"/>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 &amp;"Arial,Regular"Insurance services provided through NFP Canada, _x000a_a subsidiary of NFP Corp. (NFP).&amp;R&amp;G</oddFooter>
    <evenHeader/>
    <evenFooter/>
    <firstHeader/>
    <firstFooter/>
  </headerFooter>
</worksheet>
</file>

<file path=xl/worksheets/sheet70.xml><?xml version="1.0" encoding="utf-8"?>
<worksheet xmlns="http://schemas.openxmlformats.org/spreadsheetml/2006/main">
  <sheetPr codeName="Sheet44">
    <tabColor rgb="FFFF0000"/>
    <outlinePr summaryBelow="1" summaryRight="1"/>
    <pageSetUpPr/>
  </sheetPr>
  <dimension ref="A2:C45"/>
  <sheetViews>
    <sheetView showGridLines="0" view="pageLayout" topLeftCell="A21" zoomScaleNormal="100" workbookViewId="0">
      <selection activeCell="H10" sqref="H10"/>
    </sheetView>
  </sheetViews>
  <sheetFormatPr baseColWidth="10" defaultColWidth="9.1640625" defaultRowHeight="15"/>
  <cols>
    <col width="27.1640625" customWidth="1" style="1105" min="1" max="1"/>
    <col width="33.1640625" customWidth="1" style="1105" min="2" max="3"/>
    <col width="5.33203125" customWidth="1" style="858" min="4" max="4"/>
    <col width="7.5" customWidth="1" style="858" min="7" max="7"/>
  </cols>
  <sheetData>
    <row r="1" ht="21" customHeight="1" s="858"/>
    <row r="2" ht="15" customFormat="1" customHeight="1" s="861">
      <c r="A2" s="862" t="inlineStr">
        <is>
          <t>Plan Design</t>
        </is>
      </c>
      <c r="C2" s="1069" t="n"/>
    </row>
    <row r="3" ht="15" customFormat="1" customHeight="1" s="861">
      <c r="C3" s="1069" t="n"/>
    </row>
    <row r="4" ht="3.75" customFormat="1" customHeight="1" s="861">
      <c r="A4" s="162" t="n"/>
      <c r="B4" s="162" t="n"/>
      <c r="C4" s="33" t="n"/>
    </row>
    <row r="5" ht="15" customFormat="1" customHeight="1" s="861">
      <c r="A5" s="1003" t="inlineStr">
        <is>
          <t>Benefits</t>
        </is>
      </c>
      <c r="B5" s="949">
        <f>'Plan Design 1'!B5</f>
        <v/>
      </c>
      <c r="C5" s="932">
        <f>'Plan Design 1'!C5</f>
        <v/>
      </c>
    </row>
    <row r="6" ht="4.5" customFormat="1" customHeight="1" s="861">
      <c r="A6" s="483" t="n"/>
      <c r="B6" s="484" t="n"/>
      <c r="C6" s="484" t="n"/>
    </row>
    <row r="7" ht="15" customFormat="1" customHeight="1" s="861">
      <c r="A7" s="385" t="inlineStr">
        <is>
          <t>HealthCare</t>
        </is>
      </c>
      <c r="B7" s="386" t="n"/>
      <c r="C7" s="387" t="n"/>
    </row>
    <row r="8" ht="15" customFormat="1" customHeight="1" s="861">
      <c r="A8" s="349" t="inlineStr">
        <is>
          <t>Coinsurance</t>
        </is>
      </c>
      <c r="B8" s="510" t="n"/>
      <c r="C8" s="510" t="n"/>
    </row>
    <row r="9" ht="15" customFormat="1" customHeight="1" s="861">
      <c r="A9" s="349" t="inlineStr">
        <is>
          <t>Deductible</t>
        </is>
      </c>
      <c r="B9" s="372" t="n"/>
      <c r="C9" s="372" t="n"/>
    </row>
    <row r="10" ht="15" customFormat="1" customHeight="1" s="861">
      <c r="A10" s="349" t="inlineStr">
        <is>
          <t>Hospital</t>
        </is>
      </c>
      <c r="B10" s="372" t="n"/>
      <c r="C10" s="372" t="n"/>
    </row>
    <row r="11" ht="26" customFormat="1" customHeight="1" s="861">
      <c r="A11" s="349" t="inlineStr">
        <is>
          <t>Emergency Out of Province/Out of Country Trip Maximum</t>
        </is>
      </c>
      <c r="B11" s="372" t="n"/>
      <c r="C11" s="372" t="n"/>
    </row>
    <row r="12" ht="26" customFormat="1" customHeight="1" s="861">
      <c r="A12" s="349" t="inlineStr">
        <is>
          <t>Emergency Out of Province/Out of Country Maximum</t>
        </is>
      </c>
      <c r="B12" s="372" t="n"/>
      <c r="C12" s="372" t="n"/>
    </row>
    <row r="13" ht="15" customFormat="1" customHeight="1" s="861">
      <c r="A13" s="349" t="inlineStr">
        <is>
          <t>Emergency Travel Assistance</t>
        </is>
      </c>
      <c r="B13" s="372" t="n"/>
      <c r="C13" s="372" t="n"/>
    </row>
    <row r="14" ht="15" customFormat="1" customHeight="1" s="861">
      <c r="A14" s="349" t="inlineStr">
        <is>
          <t>Referred Services</t>
        </is>
      </c>
      <c r="B14" s="372" t="n"/>
      <c r="C14" s="372" t="n"/>
    </row>
    <row r="15" ht="15" customFormat="1" customHeight="1" s="861">
      <c r="A15" s="349" t="inlineStr">
        <is>
          <t>Paramedicals</t>
        </is>
      </c>
      <c r="B15" s="372" t="n"/>
      <c r="C15" s="372" t="n"/>
    </row>
    <row r="16" ht="15" customHeight="1" s="858">
      <c r="A16" s="349" t="inlineStr">
        <is>
          <t>Private Duty Nursing</t>
        </is>
      </c>
      <c r="B16" s="372" t="n"/>
      <c r="C16" s="372" t="n"/>
    </row>
    <row r="17" ht="15" customHeight="1" s="858">
      <c r="A17" s="349" t="inlineStr">
        <is>
          <t>Hearing Aids</t>
        </is>
      </c>
      <c r="B17" s="372" t="n"/>
      <c r="C17" s="372" t="n"/>
    </row>
    <row r="18" ht="15" customHeight="1" s="858">
      <c r="A18" s="349" t="inlineStr">
        <is>
          <t>Eye Exams</t>
        </is>
      </c>
      <c r="B18" s="372" t="n"/>
      <c r="C18" s="372" t="n"/>
    </row>
    <row r="19" ht="15" customHeight="1" s="858">
      <c r="A19" s="349" t="inlineStr">
        <is>
          <t>Orthotics</t>
        </is>
      </c>
      <c r="B19" s="372" t="n"/>
      <c r="C19" s="372" t="n"/>
    </row>
    <row r="20" ht="15" customHeight="1" s="858">
      <c r="A20" s="349" t="inlineStr">
        <is>
          <t>Orthopaedic Shoes</t>
        </is>
      </c>
      <c r="B20" s="372" t="n"/>
      <c r="C20" s="372" t="n"/>
    </row>
    <row r="21" ht="15" customHeight="1" s="858">
      <c r="A21" s="349" t="inlineStr">
        <is>
          <t>Plan Maximum</t>
        </is>
      </c>
      <c r="B21" s="372" t="n"/>
      <c r="C21" s="372" t="n"/>
    </row>
    <row r="22" ht="15" customHeight="1" s="858">
      <c r="A22" s="349" t="inlineStr">
        <is>
          <t>Termination</t>
        </is>
      </c>
      <c r="B22" s="372" t="n"/>
      <c r="C22" s="372" t="n"/>
    </row>
    <row r="23" ht="15" customHeight="1" s="858">
      <c r="A23" s="349" t="inlineStr">
        <is>
          <t>Survivor Benefit</t>
        </is>
      </c>
      <c r="B23" s="372" t="n"/>
      <c r="C23" s="372" t="n"/>
    </row>
    <row r="24" ht="15" customFormat="1" customHeight="1" s="861">
      <c r="A24" s="349" t="inlineStr">
        <is>
          <t>EE Cost Share</t>
        </is>
      </c>
      <c r="B24" s="372" t="n"/>
      <c r="C24" s="372" t="n"/>
    </row>
    <row r="25" ht="4.5" customFormat="1" customHeight="1" s="861">
      <c r="A25" s="1115" t="n"/>
      <c r="B25" s="1115" t="n"/>
      <c r="C25" s="1115" t="n"/>
    </row>
    <row r="26" ht="15" customFormat="1" customHeight="1" s="861">
      <c r="A26" s="348" t="inlineStr">
        <is>
          <t>Drugs</t>
        </is>
      </c>
      <c r="B26" s="376" t="n"/>
      <c r="C26" s="375" t="n"/>
    </row>
    <row r="27" ht="15" customFormat="1" customHeight="1" s="861">
      <c r="A27" s="349" t="inlineStr">
        <is>
          <t>Coinsurance</t>
        </is>
      </c>
      <c r="B27" s="510" t="n"/>
      <c r="C27" s="510" t="n"/>
    </row>
    <row r="28" ht="15" customFormat="1" customHeight="1" s="861">
      <c r="A28" s="349" t="inlineStr">
        <is>
          <t>Deductible</t>
        </is>
      </c>
      <c r="B28" s="372" t="n"/>
      <c r="C28" s="372" t="n"/>
    </row>
    <row r="29" ht="15" customFormat="1" customHeight="1" s="861">
      <c r="A29" s="349" t="inlineStr">
        <is>
          <t>Reimbursement Type</t>
        </is>
      </c>
      <c r="B29" s="372" t="n"/>
      <c r="C29" s="372" t="n"/>
    </row>
    <row r="30" ht="15" customFormat="1" customHeight="1" s="861">
      <c r="A30" s="349" t="inlineStr">
        <is>
          <t>Drug Definition</t>
        </is>
      </c>
      <c r="B30" s="372" t="n"/>
      <c r="C30" s="372" t="n"/>
    </row>
    <row r="31" ht="15" customFormat="1" customHeight="1" s="861">
      <c r="A31" s="349" t="inlineStr">
        <is>
          <t>Maximum</t>
        </is>
      </c>
      <c r="B31" s="372" t="n"/>
      <c r="C31" s="372" t="n"/>
    </row>
    <row r="32" ht="15" customFormat="1" customHeight="1" s="861">
      <c r="A32" s="349" t="inlineStr">
        <is>
          <t>Fertility Drugs</t>
        </is>
      </c>
      <c r="B32" s="372" t="n"/>
      <c r="C32" s="372" t="n"/>
    </row>
    <row r="33" ht="15" customFormat="1" customHeight="1" s="861">
      <c r="A33" s="349" t="inlineStr">
        <is>
          <t>Smoking Cessation  Drugs</t>
        </is>
      </c>
      <c r="B33" s="372" t="n"/>
      <c r="C33" s="372" t="n"/>
    </row>
    <row r="34" ht="15" customFormat="1" customHeight="1" s="861">
      <c r="A34" s="349" t="inlineStr">
        <is>
          <t>EDI Drugs</t>
        </is>
      </c>
      <c r="B34" s="372" t="n"/>
      <c r="C34" s="372" t="n"/>
    </row>
    <row r="35" ht="15" customFormat="1" customHeight="1" s="861">
      <c r="A35" s="349" t="inlineStr">
        <is>
          <t>Vaccines</t>
        </is>
      </c>
      <c r="B35" s="372" t="n"/>
      <c r="C35" s="372" t="n"/>
    </row>
    <row r="36" ht="15" customFormat="1" customHeight="1" s="861">
      <c r="A36" s="349" t="inlineStr">
        <is>
          <t>Termination</t>
        </is>
      </c>
      <c r="B36" s="372" t="n"/>
      <c r="C36" s="372" t="n"/>
    </row>
    <row r="37" ht="15" customFormat="1" customHeight="1" s="861">
      <c r="A37" s="349" t="inlineStr">
        <is>
          <t>Survivor Benefit</t>
        </is>
      </c>
      <c r="B37" s="372" t="n"/>
      <c r="C37" s="372" t="n"/>
    </row>
    <row r="38" ht="15" customFormat="1" customHeight="1" s="861">
      <c r="A38" s="349" t="inlineStr">
        <is>
          <t>EE Cost Share</t>
        </is>
      </c>
      <c r="B38" s="372" t="n"/>
      <c r="C38" s="372" t="n"/>
    </row>
    <row r="39" ht="4.5" customFormat="1" customHeight="1" s="861">
      <c r="A39" s="483" t="n"/>
      <c r="B39" s="484" t="n"/>
      <c r="C39" s="484" t="n"/>
    </row>
    <row r="40" ht="15" customFormat="1" customHeight="1" s="861">
      <c r="A40" s="348" t="inlineStr">
        <is>
          <t>Visioncare</t>
        </is>
      </c>
      <c r="B40" s="376" t="n"/>
      <c r="C40" s="375" t="n"/>
    </row>
    <row r="41" ht="15" customFormat="1" customHeight="1" s="861">
      <c r="A41" s="349" t="inlineStr">
        <is>
          <t>Benefit Amount</t>
        </is>
      </c>
      <c r="B41" s="372" t="n"/>
      <c r="C41" s="372" t="n"/>
    </row>
    <row r="42" ht="15" customFormat="1" customHeight="1" s="861">
      <c r="A42" s="349" t="inlineStr">
        <is>
          <t>Pay Period</t>
        </is>
      </c>
      <c r="B42" s="372" t="n"/>
      <c r="C42" s="372" t="n"/>
    </row>
    <row r="43" ht="15" customFormat="1" customHeight="1" s="861">
      <c r="A43" s="349" t="inlineStr">
        <is>
          <t>Termination</t>
        </is>
      </c>
      <c r="B43" s="372" t="n"/>
      <c r="C43" s="372" t="n"/>
    </row>
    <row r="44" ht="15" customFormat="1" customHeight="1" s="861">
      <c r="A44" s="349" t="inlineStr">
        <is>
          <t>Survivor Benefit</t>
        </is>
      </c>
      <c r="B44" s="372" t="n"/>
      <c r="C44" s="372" t="n"/>
    </row>
    <row r="45" ht="15" customFormat="1" customHeight="1" s="861">
      <c r="A45" s="349" t="inlineStr">
        <is>
          <t>EE Cost Share</t>
        </is>
      </c>
      <c r="B45" s="372" t="n"/>
      <c r="C45" s="372" t="n"/>
    </row>
    <row r="66" ht="15" customHeight="1" s="858"/>
    <row r="67" ht="15" customHeight="1" s="858"/>
    <row r="68" ht="15" customHeight="1" s="858"/>
    <row r="69" ht="15" customHeight="1" s="858"/>
    <row r="70" ht="15" customHeight="1" s="858"/>
    <row r="71" ht="15" customHeight="1" s="858"/>
    <row r="72" ht="15" customHeight="1" s="858"/>
    <row r="73" ht="15" customHeight="1" s="858"/>
    <row r="74" ht="15" customHeight="1" s="858"/>
    <row r="75" ht="15" customHeight="1" s="858"/>
    <row r="76" ht="15" customHeight="1" s="858"/>
    <row r="77" ht="15" customHeight="1" s="858"/>
  </sheetData>
  <mergeCells count="1">
    <mergeCell ref="A2:B3"/>
  </mergeCells>
  <pageMargins left="0.405092592592593" right="0.474537037037037" top="0.551181102362205" bottom="0.94488188976378" header="0.31496062992126" footer="0.31496062992126"/>
  <pageSetup orientation="portrait" scale="98" fitToHeight="0"/>
  <headerFooter scaleWithDoc="0">
    <oddHeader>&amp;C&amp;G</oddHeader>
    <oddFooter>&amp;C&amp;G&amp;R&amp;P</oddFooter>
    <evenHeader/>
    <evenFooter/>
    <firstHeader/>
    <firstFooter/>
  </headerFooter>
</worksheet>
</file>

<file path=xl/worksheets/sheet71.xml><?xml version="1.0" encoding="utf-8"?>
<worksheet xmlns="http://schemas.openxmlformats.org/spreadsheetml/2006/main">
  <sheetPr codeName="Sheet45">
    <tabColor rgb="FFFF0000"/>
    <outlinePr summaryBelow="1" summaryRight="1"/>
    <pageSetUpPr/>
  </sheetPr>
  <dimension ref="A2:C48"/>
  <sheetViews>
    <sheetView showGridLines="0" view="pageLayout" zoomScaleNormal="100" workbookViewId="0">
      <selection activeCell="H10" sqref="H10"/>
    </sheetView>
  </sheetViews>
  <sheetFormatPr baseColWidth="10" defaultColWidth="9.1640625" defaultRowHeight="15"/>
  <cols>
    <col width="27.1640625" customWidth="1" style="1105" min="1" max="1"/>
    <col width="33.1640625" customWidth="1" style="1105" min="2" max="3"/>
    <col width="5.33203125" customWidth="1" style="858" min="4" max="4"/>
    <col width="7.5" customWidth="1" style="858" min="7" max="7"/>
  </cols>
  <sheetData>
    <row r="1" ht="21" customHeight="1" s="858"/>
    <row r="2" ht="15" customFormat="1" customHeight="1" s="861">
      <c r="A2" s="862" t="inlineStr">
        <is>
          <t>Plan Design</t>
        </is>
      </c>
      <c r="C2" s="1069" t="n"/>
    </row>
    <row r="3" ht="15" customFormat="1" customHeight="1" s="861">
      <c r="C3" s="1069" t="n"/>
    </row>
    <row r="4" ht="3.75" customFormat="1" customHeight="1" s="861">
      <c r="A4" s="162" t="n"/>
      <c r="B4" s="162" t="n"/>
      <c r="C4" s="33" t="n"/>
    </row>
    <row r="5" ht="15" customFormat="1" customHeight="1" s="861">
      <c r="A5" s="382" t="inlineStr">
        <is>
          <t>Benefits</t>
        </is>
      </c>
      <c r="B5" s="384">
        <f>'Plan Design 1'!B5</f>
        <v/>
      </c>
      <c r="C5" s="383">
        <f>'Plan Design 1'!C5</f>
        <v/>
      </c>
    </row>
    <row r="6" ht="3.75" customFormat="1" customHeight="1" s="861">
      <c r="A6" s="490" t="n"/>
      <c r="B6" s="491" t="n"/>
      <c r="C6" s="491" t="n"/>
    </row>
    <row r="7" ht="15" customFormat="1" customHeight="1" s="861">
      <c r="A7" s="348" t="inlineStr">
        <is>
          <t>Dental</t>
        </is>
      </c>
      <c r="B7" s="376" t="n"/>
      <c r="C7" s="375" t="n"/>
    </row>
    <row r="8" ht="15" customFormat="1" customHeight="1" s="861">
      <c r="A8" s="349" t="inlineStr">
        <is>
          <t>Deductible</t>
        </is>
      </c>
      <c r="B8" s="372" t="n"/>
      <c r="C8" s="372" t="n"/>
    </row>
    <row r="9" ht="15" customFormat="1" customHeight="1" s="861">
      <c r="A9" s="349" t="inlineStr">
        <is>
          <t>Coinsurance</t>
        </is>
      </c>
      <c r="B9" s="372" t="n"/>
      <c r="C9" s="372" t="n"/>
    </row>
    <row r="10" ht="15" customFormat="1" customHeight="1" s="861">
      <c r="A10" s="349" t="inlineStr">
        <is>
          <t xml:space="preserve">  Basic Services</t>
        </is>
      </c>
      <c r="B10" s="510" t="n"/>
      <c r="C10" s="510" t="n"/>
    </row>
    <row r="11" ht="15" customFormat="1" customHeight="1" s="861">
      <c r="A11" s="349" t="inlineStr">
        <is>
          <t xml:space="preserve">  Major Restorative Services</t>
        </is>
      </c>
      <c r="B11" s="510" t="n"/>
      <c r="C11" s="510" t="n"/>
    </row>
    <row r="12" ht="15" customFormat="1" customHeight="1" s="861">
      <c r="A12" s="349" t="inlineStr">
        <is>
          <t xml:space="preserve">  Orthodontia Services</t>
        </is>
      </c>
      <c r="B12" s="510" t="n"/>
      <c r="C12" s="510" t="n"/>
    </row>
    <row r="13" ht="15" customFormat="1" customHeight="1" s="861">
      <c r="A13" s="349" t="inlineStr">
        <is>
          <t>Maximum</t>
        </is>
      </c>
      <c r="B13" s="372" t="n"/>
      <c r="C13" s="372" t="n"/>
    </row>
    <row r="14" ht="15" customHeight="1" s="858">
      <c r="A14" s="349" t="inlineStr">
        <is>
          <t xml:space="preserve">  Basic Services</t>
        </is>
      </c>
      <c r="B14" s="372" t="n"/>
      <c r="C14" s="372" t="n"/>
    </row>
    <row r="15" ht="15" customHeight="1" s="858">
      <c r="A15" s="349" t="inlineStr">
        <is>
          <t xml:space="preserve">  Major Restorative Services</t>
        </is>
      </c>
      <c r="B15" s="372" t="n"/>
      <c r="C15" s="372" t="n"/>
    </row>
    <row r="16" ht="15" customHeight="1" s="858">
      <c r="A16" s="349" t="inlineStr">
        <is>
          <t xml:space="preserve">  Orthodontia Services</t>
        </is>
      </c>
      <c r="B16" s="372" t="n"/>
      <c r="C16" s="372" t="n"/>
    </row>
    <row r="17" ht="15" customHeight="1" s="858">
      <c r="A17" s="349" t="inlineStr">
        <is>
          <t xml:space="preserve">Recall Examination </t>
        </is>
      </c>
      <c r="B17" s="372" t="n"/>
      <c r="C17" s="372" t="n"/>
    </row>
    <row r="18" ht="15" customHeight="1" s="858">
      <c r="A18" s="349" t="inlineStr">
        <is>
          <t>No. of Scaling Units (Periodontal)</t>
        </is>
      </c>
      <c r="B18" s="372" t="n"/>
      <c r="C18" s="372" t="n"/>
    </row>
    <row r="19" ht="15" customHeight="1" s="858">
      <c r="A19" s="349" t="inlineStr">
        <is>
          <t>Fee Guide</t>
        </is>
      </c>
      <c r="B19" s="372" t="n"/>
      <c r="C19" s="372" t="n"/>
    </row>
    <row r="20" ht="15" customHeight="1" s="858">
      <c r="A20" s="349" t="inlineStr">
        <is>
          <t>Termination</t>
        </is>
      </c>
      <c r="B20" s="372" t="n"/>
      <c r="C20" s="372" t="n"/>
    </row>
    <row r="21" ht="15" customHeight="1" s="858">
      <c r="A21" s="349" t="inlineStr">
        <is>
          <t>Survivor Benefit</t>
        </is>
      </c>
      <c r="B21" s="372" t="n"/>
      <c r="C21" s="372" t="n"/>
    </row>
    <row r="22" ht="15" customFormat="1" customHeight="1" s="861">
      <c r="A22" s="349" t="inlineStr">
        <is>
          <t>EE Cost Share</t>
        </is>
      </c>
      <c r="B22" s="372" t="n"/>
      <c r="C22" s="372" t="n"/>
    </row>
    <row r="23" ht="4.5" customFormat="1" customHeight="1" s="861">
      <c r="A23" s="490" t="n"/>
      <c r="B23" s="491" t="n"/>
      <c r="C23" s="492" t="n"/>
    </row>
    <row r="24" ht="15" customFormat="1" customHeight="1" s="861">
      <c r="A24" s="348" t="inlineStr">
        <is>
          <t>HCSA</t>
        </is>
      </c>
      <c r="B24" s="376" t="n"/>
      <c r="C24" s="375" t="n"/>
    </row>
    <row r="25" ht="15" customFormat="1" customHeight="1" s="861">
      <c r="A25" s="349" t="inlineStr">
        <is>
          <t>Amount</t>
        </is>
      </c>
      <c r="B25" s="372" t="n"/>
      <c r="C25" s="372" t="n"/>
    </row>
    <row r="26" ht="15" customFormat="1" customHeight="1" s="861">
      <c r="A26" s="349" t="inlineStr">
        <is>
          <t>Carry-Forward Provision</t>
        </is>
      </c>
      <c r="B26" s="372" t="n"/>
      <c r="C26" s="372" t="n"/>
    </row>
    <row r="27" ht="4.5" customFormat="1" customHeight="1" s="861">
      <c r="A27" s="490" t="n"/>
      <c r="B27" s="491" t="n"/>
      <c r="C27" s="491" t="n"/>
    </row>
    <row r="28" ht="15" customFormat="1" customHeight="1" s="861">
      <c r="A28" s="348" t="inlineStr">
        <is>
          <t>Taxable Accounts</t>
        </is>
      </c>
      <c r="B28" s="376" t="n"/>
      <c r="C28" s="375" t="n"/>
    </row>
    <row r="29" ht="15" customFormat="1" customHeight="1" s="861">
      <c r="A29" s="349" t="inlineStr">
        <is>
          <t>Amount</t>
        </is>
      </c>
      <c r="B29" s="372" t="n"/>
      <c r="C29" s="372" t="n"/>
    </row>
    <row r="30" ht="15" customFormat="1" customHeight="1" s="861">
      <c r="A30" s="473" t="inlineStr">
        <is>
          <t>Carry-Forward Provision</t>
        </is>
      </c>
      <c r="B30" s="474" t="n"/>
      <c r="C30" s="474" t="n"/>
    </row>
    <row r="31" ht="4.5" customFormat="1" customHeight="1" s="861">
      <c r="A31" s="490" t="n"/>
      <c r="B31" s="491" t="n"/>
      <c r="C31" s="492" t="n"/>
    </row>
    <row r="32" ht="15" customFormat="1" customHeight="1" s="861">
      <c r="A32" s="478" t="inlineStr">
        <is>
          <t xml:space="preserve">EAP </t>
        </is>
      </c>
      <c r="B32" s="476" t="n"/>
      <c r="C32" s="477" t="n"/>
    </row>
    <row r="33" ht="15" customFormat="1" customHeight="1" s="861">
      <c r="A33" s="349" t="inlineStr">
        <is>
          <t>Provider</t>
        </is>
      </c>
      <c r="B33" s="372" t="n"/>
      <c r="C33" s="372" t="n"/>
    </row>
    <row r="34" ht="16.5" customFormat="1" customHeight="1" s="861">
      <c r="A34" s="349" t="inlineStr">
        <is>
          <t>Number of Sessions</t>
        </is>
      </c>
      <c r="B34" s="372" t="n"/>
      <c r="C34" s="372" t="n"/>
    </row>
    <row r="35" ht="4.5" customFormat="1" customHeight="1" s="861">
      <c r="A35" s="490" t="n"/>
      <c r="B35" s="491" t="n"/>
      <c r="C35" s="492" t="n"/>
    </row>
    <row r="36" ht="15" customFormat="1" customHeight="1" s="861">
      <c r="A36" s="348" t="inlineStr">
        <is>
          <t>Second Opinion</t>
        </is>
      </c>
      <c r="B36" s="376" t="n"/>
      <c r="C36" s="375" t="n"/>
    </row>
    <row r="37" ht="15" customFormat="1" customHeight="1" s="861">
      <c r="A37" s="349" t="inlineStr">
        <is>
          <t>Provider</t>
        </is>
      </c>
      <c r="B37" s="372" t="n"/>
      <c r="C37" s="372" t="n"/>
    </row>
    <row r="38" ht="15" customFormat="1" customHeight="1" s="861">
      <c r="A38" s="473" t="inlineStr">
        <is>
          <t>Covered Conditions, if applicable</t>
        </is>
      </c>
      <c r="B38" s="474" t="n"/>
      <c r="C38" s="474" t="n"/>
    </row>
    <row r="39" ht="4.5" customFormat="1" customHeight="1" s="861">
      <c r="A39" s="490" t="n"/>
      <c r="B39" s="491" t="n"/>
      <c r="C39" s="492" t="n"/>
    </row>
    <row r="40" ht="15.75" customFormat="1" customHeight="1" s="861">
      <c r="A40" s="475" t="inlineStr">
        <is>
          <t>Telemedicine</t>
        </is>
      </c>
      <c r="B40" s="476" t="n"/>
      <c r="C40" s="477" t="n"/>
    </row>
    <row r="41">
      <c r="A41" s="349" t="inlineStr">
        <is>
          <t>Provider</t>
        </is>
      </c>
      <c r="B41" s="372" t="n"/>
      <c r="C41" s="372" t="n"/>
    </row>
    <row r="42" ht="4.5" customFormat="1" customHeight="1" s="861">
      <c r="A42" s="490" t="n"/>
      <c r="B42" s="491" t="n"/>
      <c r="C42" s="492" t="n"/>
    </row>
    <row r="43" ht="15" customFormat="1" customHeight="1" s="861">
      <c r="A43" s="348" t="inlineStr">
        <is>
          <t>Wellness</t>
        </is>
      </c>
      <c r="B43" s="376" t="n"/>
      <c r="C43" s="375" t="n"/>
    </row>
    <row r="44" ht="15" customFormat="1" customHeight="1" s="861">
      <c r="A44" s="349" t="inlineStr">
        <is>
          <t>Provider</t>
        </is>
      </c>
      <c r="B44" s="372" t="n"/>
      <c r="C44" s="372" t="n"/>
    </row>
    <row r="45" ht="15" customFormat="1" customHeight="1" s="861">
      <c r="A45" s="473" t="inlineStr">
        <is>
          <t>Services</t>
        </is>
      </c>
      <c r="B45" s="474" t="n"/>
      <c r="C45" s="474" t="n"/>
    </row>
    <row r="46" ht="4.5" customFormat="1" customHeight="1" s="861">
      <c r="A46" s="490" t="n"/>
      <c r="B46" s="491" t="n"/>
      <c r="C46" s="492" t="n"/>
    </row>
    <row r="47" ht="15" customFormat="1" customHeight="1" s="861">
      <c r="A47" s="475" t="inlineStr">
        <is>
          <t>Corporate Executive Health Program</t>
        </is>
      </c>
      <c r="B47" s="476" t="n"/>
      <c r="C47" s="477" t="n"/>
    </row>
    <row r="48">
      <c r="A48" s="349" t="inlineStr">
        <is>
          <t>Provider</t>
        </is>
      </c>
      <c r="B48" s="372" t="n"/>
      <c r="C48" s="372" t="n"/>
    </row>
  </sheetData>
  <mergeCells count="1">
    <mergeCell ref="A2:B3"/>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72.xml><?xml version="1.0" encoding="utf-8"?>
<worksheet xmlns="http://schemas.openxmlformats.org/spreadsheetml/2006/main">
  <sheetPr codeName="Sheet40">
    <tabColor rgb="FFFF0000"/>
    <outlinePr summaryBelow="1" summaryRight="1"/>
    <pageSetUpPr/>
  </sheetPr>
  <dimension ref="A1:C45"/>
  <sheetViews>
    <sheetView showGridLines="0" view="pageLayout" zoomScaleNormal="100" workbookViewId="0">
      <selection activeCell="B43" sqref="B43"/>
    </sheetView>
  </sheetViews>
  <sheetFormatPr baseColWidth="10" defaultColWidth="9.1640625" defaultRowHeight="15"/>
  <cols>
    <col width="33.1640625" customWidth="1" style="1105" min="1" max="3"/>
  </cols>
  <sheetData>
    <row r="1" ht="6" customHeight="1" s="858">
      <c r="A1" s="19" t="n"/>
      <c r="B1" s="19" t="n"/>
      <c r="C1" s="19" t="n"/>
    </row>
    <row r="2" ht="15" customFormat="1" customHeight="1" s="861">
      <c r="A2" s="1115" t="inlineStr">
        <is>
          <t>Plan Design</t>
        </is>
      </c>
      <c r="C2" s="33" t="n"/>
    </row>
    <row r="3" ht="9" customFormat="1" customHeight="1" s="861">
      <c r="C3" s="33" t="n"/>
    </row>
    <row r="4" ht="15" customFormat="1" customHeight="1" s="861">
      <c r="A4" s="31" t="inlineStr">
        <is>
          <t>Benefits</t>
        </is>
      </c>
      <c r="B4" s="31">
        <f>'Plan Design'!B4</f>
        <v/>
      </c>
      <c r="C4" s="31">
        <f>'Plan Design'!C4</f>
        <v/>
      </c>
    </row>
    <row r="5" ht="4.5" customFormat="1" customHeight="1" s="861" thickBot="1">
      <c r="A5" s="1115" t="n"/>
      <c r="B5" s="1115" t="n"/>
      <c r="C5" s="1115" t="n"/>
    </row>
    <row r="6" ht="15" customFormat="1" customHeight="1" s="861" thickBot="1">
      <c r="A6" s="49" t="inlineStr">
        <is>
          <t>Drugs</t>
        </is>
      </c>
      <c r="B6" s="50" t="n"/>
      <c r="C6" s="51" t="n"/>
    </row>
    <row r="7" ht="15" customFormat="1" customHeight="1" s="861" thickBot="1">
      <c r="A7" s="74" t="inlineStr">
        <is>
          <t>Coinsurance</t>
        </is>
      </c>
      <c r="B7" s="52" t="n"/>
      <c r="C7" s="52" t="n"/>
    </row>
    <row r="8" ht="15" customFormat="1" customHeight="1" s="861" thickBot="1">
      <c r="A8" s="74" t="inlineStr">
        <is>
          <t>Deductible</t>
        </is>
      </c>
      <c r="B8" s="37" t="n"/>
      <c r="C8" s="37" t="n"/>
    </row>
    <row r="9" ht="15" customFormat="1" customHeight="1" s="861" thickBot="1">
      <c r="A9" s="74" t="inlineStr">
        <is>
          <t>Reimbursement Type</t>
        </is>
      </c>
      <c r="B9" s="37" t="n"/>
      <c r="C9" s="37" t="n"/>
    </row>
    <row r="10" ht="15" customFormat="1" customHeight="1" s="861" thickBot="1">
      <c r="A10" s="74" t="inlineStr">
        <is>
          <t>Drug Definition</t>
        </is>
      </c>
      <c r="B10" s="37" t="n"/>
      <c r="C10" s="37" t="n"/>
    </row>
    <row r="11" ht="15" customFormat="1" customHeight="1" s="861" thickBot="1">
      <c r="A11" s="74" t="inlineStr">
        <is>
          <t>Maximum</t>
        </is>
      </c>
      <c r="B11" s="37" t="n"/>
      <c r="C11" s="37" t="n"/>
    </row>
    <row r="12" ht="15" customFormat="1" customHeight="1" s="861" thickBot="1">
      <c r="A12" s="74" t="inlineStr">
        <is>
          <t>Fertility Drugs</t>
        </is>
      </c>
      <c r="B12" s="37" t="n"/>
      <c r="C12" s="37" t="n"/>
    </row>
    <row r="13" ht="15" customFormat="1" customHeight="1" s="861" thickBot="1">
      <c r="A13" s="74" t="inlineStr">
        <is>
          <t>Smoking Cessation  Drugs</t>
        </is>
      </c>
      <c r="B13" s="37" t="n"/>
      <c r="C13" s="37" t="n"/>
    </row>
    <row r="14" ht="15" customFormat="1" customHeight="1" s="861" thickBot="1">
      <c r="A14" s="74" t="inlineStr">
        <is>
          <t>EDI Drugs</t>
        </is>
      </c>
      <c r="B14" s="37" t="n"/>
      <c r="C14" s="37" t="n"/>
    </row>
    <row r="15" ht="15" customFormat="1" customHeight="1" s="861" thickBot="1">
      <c r="A15" s="74" t="inlineStr">
        <is>
          <t>Vaccines</t>
        </is>
      </c>
      <c r="B15" s="37" t="n"/>
      <c r="C15" s="37" t="n"/>
    </row>
    <row r="16" ht="15" customFormat="1" customHeight="1" s="861" thickBot="1">
      <c r="A16" s="74" t="inlineStr">
        <is>
          <t>Termination</t>
        </is>
      </c>
      <c r="B16" s="37" t="n"/>
      <c r="C16" s="37" t="n"/>
    </row>
    <row r="17" ht="15" customFormat="1" customHeight="1" s="861" thickBot="1">
      <c r="A17" s="74" t="inlineStr">
        <is>
          <t>Survivor Benefit</t>
        </is>
      </c>
      <c r="B17" s="37" t="n"/>
      <c r="C17" s="37" t="n"/>
    </row>
    <row r="18" ht="4.5" customFormat="1" customHeight="1" s="861">
      <c r="A18" s="53" t="n"/>
      <c r="B18" s="551" t="n"/>
      <c r="C18" s="54" t="n"/>
    </row>
    <row r="19" ht="15" customFormat="1" customHeight="1" s="861" thickBot="1">
      <c r="A19" s="55" t="inlineStr">
        <is>
          <t>Large Amount Pooling</t>
        </is>
      </c>
      <c r="B19" s="41" t="n"/>
      <c r="C19" s="56" t="n"/>
    </row>
    <row r="20" ht="15" customFormat="1" customHeight="1" s="861" thickBot="1">
      <c r="A20" s="74" t="inlineStr">
        <is>
          <t xml:space="preserve">Healthcare and Drugs </t>
        </is>
      </c>
      <c r="B20" s="37" t="n"/>
      <c r="C20" s="37" t="n"/>
    </row>
    <row r="21" ht="4.5" customFormat="1" customHeight="1" s="861">
      <c r="A21" s="53" t="n"/>
      <c r="B21" s="551" t="n"/>
      <c r="C21" s="54" t="n"/>
    </row>
    <row r="22" ht="15" customFormat="1" customHeight="1" s="861" thickBot="1">
      <c r="A22" s="55" t="inlineStr">
        <is>
          <t>Visioncare</t>
        </is>
      </c>
      <c r="B22" s="41" t="n"/>
      <c r="C22" s="56" t="n"/>
    </row>
    <row r="23" ht="15" customFormat="1" customHeight="1" s="861" thickBot="1">
      <c r="A23" s="74" t="inlineStr">
        <is>
          <t>Benefit Amount</t>
        </is>
      </c>
      <c r="B23" s="37" t="n"/>
      <c r="C23" s="37" t="n"/>
    </row>
    <row r="24" ht="15" customFormat="1" customHeight="1" s="861" thickBot="1">
      <c r="A24" s="74" t="inlineStr">
        <is>
          <t>Pay Period</t>
        </is>
      </c>
      <c r="B24" s="37" t="n"/>
      <c r="C24" s="37" t="n"/>
    </row>
    <row r="25" ht="15" customFormat="1" customHeight="1" s="861" thickBot="1">
      <c r="A25" s="74" t="inlineStr">
        <is>
          <t>Termination</t>
        </is>
      </c>
      <c r="B25" s="37" t="n"/>
      <c r="C25" s="37" t="n"/>
    </row>
    <row r="26" ht="15" customFormat="1" customHeight="1" s="861" thickBot="1">
      <c r="A26" s="74" t="inlineStr">
        <is>
          <t>Survivor Benefit</t>
        </is>
      </c>
      <c r="B26" s="37" t="n"/>
      <c r="C26" s="37" t="n"/>
    </row>
    <row r="27" ht="4.5" customFormat="1" customHeight="1" s="861">
      <c r="A27" s="53" t="n"/>
      <c r="B27" s="551" t="n"/>
      <c r="C27" s="54" t="n"/>
    </row>
    <row r="28" ht="15" customFormat="1" customHeight="1" s="861" thickBot="1">
      <c r="A28" s="87" t="inlineStr">
        <is>
          <t xml:space="preserve">EAP </t>
        </is>
      </c>
      <c r="B28" s="90" t="n"/>
      <c r="C28" s="70" t="n"/>
    </row>
    <row r="29" ht="15" customFormat="1" customHeight="1" s="861" thickBot="1">
      <c r="A29" s="78" t="inlineStr">
        <is>
          <t>Carrier</t>
        </is>
      </c>
      <c r="B29" s="67" t="n"/>
      <c r="C29" s="67" t="n"/>
    </row>
    <row r="30" ht="3.75" customFormat="1" customHeight="1" s="861">
      <c r="A30" s="53" t="n"/>
      <c r="B30" s="551" t="n"/>
      <c r="C30" s="54" t="n"/>
    </row>
    <row r="31" ht="15" customFormat="1" customHeight="1" s="861" thickBot="1">
      <c r="A31" s="55" t="inlineStr">
        <is>
          <t>Dental</t>
        </is>
      </c>
      <c r="B31" s="57" t="n"/>
      <c r="C31" s="58" t="n"/>
    </row>
    <row r="32" ht="14" customFormat="1" customHeight="1" s="861" thickBot="1">
      <c r="A32" s="74" t="inlineStr">
        <is>
          <t>Deductible</t>
        </is>
      </c>
      <c r="B32" s="37" t="n"/>
      <c r="C32" s="37" t="n"/>
    </row>
    <row r="33" ht="15" customFormat="1" customHeight="1" s="861" thickBot="1">
      <c r="A33" s="1118" t="inlineStr">
        <is>
          <t>Coinsurance</t>
        </is>
      </c>
      <c r="B33" s="1119" t="n"/>
      <c r="C33" s="1120" t="n"/>
    </row>
    <row r="34" ht="15" customFormat="1" customHeight="1" s="861" thickBot="1">
      <c r="A34" s="74" t="inlineStr">
        <is>
          <t>Basic Services</t>
        </is>
      </c>
      <c r="B34" s="52" t="n"/>
      <c r="C34" s="52" t="n"/>
    </row>
    <row r="35" ht="15" customFormat="1" customHeight="1" s="861" thickBot="1">
      <c r="A35" s="74" t="inlineStr">
        <is>
          <t>Major Restorative Services</t>
        </is>
      </c>
      <c r="B35" s="52" t="n"/>
      <c r="C35" s="52" t="n"/>
    </row>
    <row r="36" ht="15" customFormat="1" customHeight="1" s="861" thickBot="1">
      <c r="A36" s="74" t="inlineStr">
        <is>
          <t>Orthodontia Services</t>
        </is>
      </c>
      <c r="B36" s="52" t="n"/>
      <c r="C36" s="52" t="n"/>
    </row>
    <row r="37" ht="15" customFormat="1" customHeight="1" s="861" thickBot="1">
      <c r="A37" s="1118" t="inlineStr">
        <is>
          <t>Maximum</t>
        </is>
      </c>
      <c r="B37" s="1119" t="n"/>
      <c r="C37" s="1120" t="n"/>
    </row>
    <row r="38" ht="15" customHeight="1" s="858" thickBot="1">
      <c r="A38" s="74" t="inlineStr">
        <is>
          <t>Basic Services</t>
        </is>
      </c>
      <c r="B38" s="37" t="n"/>
      <c r="C38" s="37" t="n"/>
    </row>
    <row r="39" ht="15" customHeight="1" s="858" thickBot="1">
      <c r="A39" s="74" t="inlineStr">
        <is>
          <t>Major Restorative Services</t>
        </is>
      </c>
      <c r="B39" s="37" t="n"/>
      <c r="C39" s="37" t="n"/>
    </row>
    <row r="40" ht="15" customHeight="1" s="858" thickBot="1">
      <c r="A40" s="74" t="inlineStr">
        <is>
          <t>Orthodontia Services</t>
        </is>
      </c>
      <c r="B40" s="37" t="n"/>
      <c r="C40" s="37" t="n"/>
    </row>
    <row r="41" ht="15" customHeight="1" s="858" thickBot="1">
      <c r="A41" s="74" t="inlineStr">
        <is>
          <t xml:space="preserve">Recall Examination </t>
        </is>
      </c>
      <c r="B41" s="37" t="n"/>
      <c r="C41" s="37" t="n"/>
    </row>
    <row r="42" ht="15" customHeight="1" s="858" thickBot="1">
      <c r="A42" s="74" t="inlineStr">
        <is>
          <t>No. of Scaling Units (Periodontal)</t>
        </is>
      </c>
      <c r="B42" s="37" t="n"/>
      <c r="C42" s="37" t="n"/>
    </row>
    <row r="43" ht="15" customHeight="1" s="858" thickBot="1">
      <c r="A43" s="74" t="inlineStr">
        <is>
          <t>Fee Guide</t>
        </is>
      </c>
      <c r="B43" s="37" t="n"/>
      <c r="C43" s="37" t="n"/>
    </row>
    <row r="44" ht="15" customHeight="1" s="858" thickBot="1">
      <c r="A44" s="74" t="inlineStr">
        <is>
          <t>Termination</t>
        </is>
      </c>
      <c r="B44" s="37" t="n"/>
      <c r="C44" s="37" t="n"/>
    </row>
    <row r="45" ht="15" customHeight="1" s="858" thickBot="1">
      <c r="A45" s="74" t="inlineStr">
        <is>
          <t>Survivor Benefit</t>
        </is>
      </c>
      <c r="B45" s="37" t="n"/>
      <c r="C45" s="37" t="n"/>
    </row>
    <row r="46" ht="15" customHeight="1" s="858"/>
    <row r="47" ht="15" customHeight="1" s="858"/>
    <row r="48" ht="15" customHeight="1" s="858"/>
    <row r="49" ht="15" customHeight="1" s="858"/>
    <row r="50" ht="15" customHeight="1" s="858"/>
    <row r="51" ht="15" customHeight="1" s="858"/>
    <row r="52" ht="15" customHeight="1" s="858"/>
    <row r="53" ht="15" customHeight="1" s="858"/>
  </sheetData>
  <mergeCells count="3">
    <mergeCell ref="A2:B3"/>
    <mergeCell ref="A33:C33"/>
    <mergeCell ref="A37:C37"/>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Report.&amp;"Arial,Regular" Insurance services provided through NFP Canada, _x000a_a subsidiary of NFP Corp. (NFP).&amp;R&amp;G</oddFooter>
    <evenHeader/>
    <evenFooter/>
    <firstHeader/>
    <firstFooter/>
  </headerFooter>
</worksheet>
</file>

<file path=xl/worksheets/sheet73.xml><?xml version="1.0" encoding="utf-8"?>
<worksheet xmlns="http://schemas.openxmlformats.org/spreadsheetml/2006/main">
  <sheetPr codeName="Sheet48">
    <tabColor rgb="FFFF0000"/>
    <outlinePr summaryBelow="1" summaryRight="1"/>
    <pageSetUpPr/>
  </sheetPr>
  <dimension ref="A1:C31"/>
  <sheetViews>
    <sheetView showGridLines="0" view="pageLayout" zoomScaleNormal="100" workbookViewId="0">
      <selection activeCell="C38" sqref="C38"/>
    </sheetView>
  </sheetViews>
  <sheetFormatPr baseColWidth="10" defaultColWidth="9.1640625" defaultRowHeight="15"/>
  <cols>
    <col width="33.1640625" customWidth="1" style="1105" min="1" max="3"/>
  </cols>
  <sheetData>
    <row r="1" ht="6" customHeight="1" s="858">
      <c r="A1" s="19" t="n"/>
      <c r="B1" s="19" t="n"/>
      <c r="C1" s="19" t="n"/>
    </row>
    <row r="2" ht="15" customFormat="1" customHeight="1" s="861">
      <c r="A2" s="1115" t="inlineStr">
        <is>
          <t>Plan Design</t>
        </is>
      </c>
      <c r="C2" s="33" t="n"/>
    </row>
    <row r="3" ht="9" customFormat="1" customHeight="1" s="861">
      <c r="C3" s="33" t="n"/>
    </row>
    <row r="4" ht="15" customFormat="1" customHeight="1" s="861">
      <c r="A4" s="31" t="inlineStr">
        <is>
          <t>Benefits</t>
        </is>
      </c>
      <c r="B4" s="31">
        <f>'Plan Design'!B4</f>
        <v/>
      </c>
      <c r="C4" s="31">
        <f>'Plan Design'!C4</f>
        <v/>
      </c>
    </row>
    <row r="5" ht="4.5" customFormat="1" customHeight="1" s="861" thickBot="1">
      <c r="A5" s="1115" t="n"/>
      <c r="B5" s="1115" t="n"/>
      <c r="C5" s="1115" t="n"/>
    </row>
    <row r="6" ht="15" customFormat="1" customHeight="1" s="861" thickBot="1">
      <c r="A6" s="82" t="inlineStr">
        <is>
          <t>Wellness</t>
        </is>
      </c>
      <c r="B6" s="83" t="inlineStr">
        <is>
          <t>NOT INCLUDED OR INCLUDED</t>
        </is>
      </c>
      <c r="C6" s="84" t="inlineStr">
        <is>
          <t>NOT INCLUDED OR INCLUDED</t>
        </is>
      </c>
    </row>
    <row r="7" ht="15" customFormat="1" customHeight="1" s="861" thickBot="1">
      <c r="A7" s="76" t="inlineStr">
        <is>
          <t>Carrier</t>
        </is>
      </c>
      <c r="B7" s="64" t="inlineStr">
        <is>
          <t>Health Connected</t>
        </is>
      </c>
      <c r="C7" s="64" t="inlineStr">
        <is>
          <t>Health Connected</t>
        </is>
      </c>
    </row>
    <row r="8" ht="15" customFormat="1" customHeight="1" s="861" thickBot="1">
      <c r="A8" s="77" t="inlineStr">
        <is>
          <t>Health Risk Assessment</t>
        </is>
      </c>
      <c r="B8" s="65" t="n"/>
      <c r="C8" s="65" t="n"/>
    </row>
    <row r="9" ht="15" customFormat="1" customHeight="1" s="861" thickBot="1">
      <c r="A9" s="77" t="inlineStr">
        <is>
          <t>Health Resource Library</t>
        </is>
      </c>
      <c r="B9" s="65" t="n"/>
      <c r="C9" s="65" t="n"/>
    </row>
    <row r="10" ht="15" customFormat="1" customHeight="1" s="861" thickBot="1">
      <c r="A10" s="78" t="inlineStr">
        <is>
          <t>On-demand Health Tracking</t>
        </is>
      </c>
      <c r="B10" s="67" t="n"/>
      <c r="C10" s="67" t="n"/>
    </row>
    <row r="11" ht="15" customFormat="1" customHeight="1" s="861" thickBot="1">
      <c r="A11" s="77" t="inlineStr">
        <is>
          <t>24/7 Digital Coaching</t>
        </is>
      </c>
      <c r="B11" s="65" t="n"/>
      <c r="C11" s="65" t="n"/>
    </row>
    <row r="12" ht="15" customFormat="1" customHeight="1" s="861" thickBot="1">
      <c r="A12" s="78" t="inlineStr">
        <is>
          <t>Quarterly Challenges</t>
        </is>
      </c>
      <c r="B12" s="67" t="n"/>
      <c r="C12" s="67" t="n"/>
    </row>
    <row r="13" ht="4.5" customFormat="1" customHeight="1" s="861" thickBot="1">
      <c r="A13" s="85" t="n"/>
      <c r="B13" s="86" t="n"/>
      <c r="C13" s="67" t="n"/>
    </row>
    <row r="14" ht="15" customFormat="1" customHeight="1" s="861" thickBot="1">
      <c r="A14" s="87" t="inlineStr">
        <is>
          <t>Biometric Screenings</t>
        </is>
      </c>
      <c r="B14" s="88" t="inlineStr">
        <is>
          <t xml:space="preserve">  NOT INCLUDED OR INCLUDED</t>
        </is>
      </c>
      <c r="C14" s="68" t="inlineStr">
        <is>
          <t xml:space="preserve">  NOT INCLUDED OR INCLUDED</t>
        </is>
      </c>
    </row>
    <row r="15" ht="15" customFormat="1" customHeight="1" s="861" thickBot="1">
      <c r="A15" s="78" t="inlineStr">
        <is>
          <t>Lipids Screening</t>
        </is>
      </c>
      <c r="B15" s="69" t="n"/>
      <c r="C15" s="69" t="n"/>
    </row>
    <row r="16" ht="15" customFormat="1" customHeight="1" s="861" thickBot="1">
      <c r="A16" s="78" t="inlineStr">
        <is>
          <t>Blood Glucose Screening</t>
        </is>
      </c>
      <c r="B16" s="67" t="n"/>
      <c r="C16" s="67" t="n"/>
    </row>
    <row r="17" ht="15" customFormat="1" customHeight="1" s="861" thickBot="1">
      <c r="A17" s="78" t="inlineStr">
        <is>
          <t>Blood Pressure Reading</t>
        </is>
      </c>
      <c r="B17" s="67" t="n"/>
      <c r="C17" s="67" t="n"/>
    </row>
    <row r="18" ht="15" customFormat="1" customHeight="1" s="861" thickBot="1">
      <c r="A18" s="78" t="inlineStr">
        <is>
          <t>Body Mass Index Measurement</t>
        </is>
      </c>
      <c r="B18" s="67" t="n"/>
      <c r="C18" s="67" t="n"/>
    </row>
    <row r="19" ht="13" customFormat="1" customHeight="1" s="861" thickBot="1">
      <c r="A19" s="66" t="inlineStr">
        <is>
          <t>Waist Circumference</t>
        </is>
      </c>
      <c r="B19" s="67" t="n"/>
      <c r="C19" s="67" t="n"/>
    </row>
    <row r="20" ht="4.5" customFormat="1" customHeight="1" s="861" thickBot="1">
      <c r="A20" s="89" t="n"/>
      <c r="B20" s="86" t="n"/>
      <c r="C20" s="67" t="n"/>
    </row>
    <row r="21" ht="15" customFormat="1" customHeight="1" s="861" thickBot="1">
      <c r="A21" s="87" t="inlineStr">
        <is>
          <t xml:space="preserve">EAP </t>
        </is>
      </c>
      <c r="B21" s="90" t="inlineStr">
        <is>
          <t xml:space="preserve">  NOT INCLUDED OR INCLUDED</t>
        </is>
      </c>
      <c r="C21" s="70" t="inlineStr">
        <is>
          <t xml:space="preserve">  NOT INCLUDED OR INCLUDED</t>
        </is>
      </c>
    </row>
    <row r="22" ht="15" customFormat="1" customHeight="1" s="861" thickBot="1">
      <c r="A22" s="78" t="inlineStr">
        <is>
          <t>Carrier</t>
        </is>
      </c>
      <c r="B22" s="67" t="inlineStr">
        <is>
          <t>Workplace Options</t>
        </is>
      </c>
      <c r="C22" s="67" t="inlineStr">
        <is>
          <t>Workplace Options</t>
        </is>
      </c>
    </row>
    <row r="23" ht="13" customFormat="1" customHeight="1" s="861" thickBot="1">
      <c r="A23" s="78" t="inlineStr">
        <is>
          <t>24/7 Intake and assessment</t>
        </is>
      </c>
      <c r="B23" s="67" t="n"/>
      <c r="C23" s="67" t="n"/>
    </row>
    <row r="24" ht="15" customFormat="1" customHeight="1" s="861" thickBot="1">
      <c r="A24" s="78" t="inlineStr">
        <is>
          <t>5 face-to-face sessions per year</t>
        </is>
      </c>
      <c r="B24" s="67" t="n"/>
      <c r="C24" s="67" t="n"/>
    </row>
    <row r="25" ht="15" customFormat="1" customHeight="1" s="861">
      <c r="A25" s="79" t="inlineStr">
        <is>
          <t>Modes of Counselling</t>
        </is>
      </c>
      <c r="B25" s="1121" t="n"/>
      <c r="C25" s="1121" t="n"/>
    </row>
    <row r="26" ht="15" customFormat="1" customHeight="1" s="861">
      <c r="A26" s="80" t="inlineStr">
        <is>
          <t>·         Telephonic</t>
        </is>
      </c>
      <c r="B26" s="1122" t="n"/>
      <c r="C26" s="1122" t="n"/>
    </row>
    <row r="27" ht="15" customFormat="1" customHeight="1" s="861">
      <c r="A27" s="80" t="inlineStr">
        <is>
          <t>·         Face to Face</t>
        </is>
      </c>
      <c r="B27" s="1122" t="n"/>
      <c r="C27" s="1122" t="n"/>
    </row>
    <row r="28" ht="15" customFormat="1" customHeight="1" s="861">
      <c r="A28" s="80" t="inlineStr">
        <is>
          <t xml:space="preserve">·         Online </t>
        </is>
      </c>
      <c r="B28" s="1122" t="n"/>
      <c r="C28" s="1122" t="n"/>
    </row>
    <row r="29" ht="13" customFormat="1" customHeight="1" s="861" thickBot="1">
      <c r="A29" s="80" t="inlineStr">
        <is>
          <t>·         Video</t>
        </is>
      </c>
      <c r="B29" s="1122" t="n"/>
      <c r="C29" s="1122" t="n"/>
    </row>
    <row r="30" ht="4.5" customFormat="1" customHeight="1" s="861" thickBot="1">
      <c r="A30" s="91" t="n"/>
      <c r="B30" s="92" t="n"/>
      <c r="C30" s="64" t="n"/>
    </row>
    <row r="31" ht="13" customFormat="1" customHeight="1" s="861" thickBot="1">
      <c r="A31" s="87" t="inlineStr">
        <is>
          <t>Corporate Executive Health Program</t>
        </is>
      </c>
      <c r="B31" s="88" t="inlineStr">
        <is>
          <t>NOT INCLUDED OR INCLUDED</t>
        </is>
      </c>
      <c r="C31" s="68" t="inlineStr">
        <is>
          <t>NOT INCLUDED OR INCLUDED</t>
        </is>
      </c>
    </row>
    <row r="32" ht="15" customFormat="1" customHeight="1" s="861"/>
    <row r="33" ht="15" customHeight="1" s="858"/>
    <row r="34" ht="15" customHeight="1" s="858"/>
    <row r="35" ht="15" customHeight="1" s="858"/>
    <row r="36" ht="15" customHeight="1" s="858"/>
    <row r="37" ht="15" customHeight="1" s="858"/>
    <row r="38" ht="15" customHeight="1" s="858"/>
    <row r="39" ht="15" customHeight="1" s="858"/>
    <row r="40" ht="15" customHeight="1" s="858"/>
    <row r="41" ht="15" customHeight="1" s="858"/>
    <row r="42" ht="15" customHeight="1" s="858"/>
    <row r="43" ht="15" customHeight="1" s="858"/>
    <row r="44" ht="15" customHeight="1" s="858"/>
  </sheetData>
  <mergeCells count="3">
    <mergeCell ref="A2:B3"/>
    <mergeCell ref="B25:B29"/>
    <mergeCell ref="C25:C29"/>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Report.&amp;"Arial,Regular" Insurance services provided through NFP Canada, _x000a_a subsidiary of NFP Corp. (NFP).&amp;R&amp;G</oddFooter>
    <evenHeader/>
    <evenFooter/>
    <firstHeader/>
    <firstFooter/>
  </headerFooter>
</worksheet>
</file>

<file path=xl/worksheets/sheet74.xml><?xml version="1.0" encoding="utf-8"?>
<worksheet xmlns="http://schemas.openxmlformats.org/spreadsheetml/2006/main">
  <sheetPr codeName="Sheet41">
    <tabColor rgb="FFFF0000"/>
    <outlinePr summaryBelow="1" summaryRight="1"/>
    <pageSetUpPr/>
  </sheetPr>
  <dimension ref="A2:K47"/>
  <sheetViews>
    <sheetView showGridLines="0" view="pageLayout" zoomScale="90" zoomScaleNormal="100" zoomScalePageLayoutView="90" workbookViewId="0">
      <selection activeCell="G5" sqref="G5:K45"/>
    </sheetView>
  </sheetViews>
  <sheetFormatPr baseColWidth="10" defaultColWidth="9.1640625" defaultRowHeight="15"/>
  <cols>
    <col width="9.5" customWidth="1" style="858" min="1" max="4"/>
    <col width="8.1640625" customWidth="1" style="858" min="5" max="5"/>
    <col width="3.1640625" customWidth="1" style="858" min="6" max="6"/>
    <col width="9.5" customWidth="1" style="858" min="7" max="11"/>
  </cols>
  <sheetData>
    <row r="1" ht="27.75" customHeight="1" s="858"/>
    <row r="2" ht="15" customFormat="1" customHeight="1" s="861">
      <c r="A2" s="862" t="inlineStr">
        <is>
          <t>Glossary</t>
        </is>
      </c>
      <c r="C2" s="1069" t="n"/>
    </row>
    <row r="3" ht="15" customFormat="1" customHeight="1" s="861">
      <c r="C3" s="1069" t="n"/>
    </row>
    <row r="4" ht="15" customFormat="1" customHeight="1" s="861">
      <c r="A4" s="162" t="n"/>
      <c r="B4" s="162" t="n"/>
      <c r="C4" s="33" t="n"/>
    </row>
    <row r="5" ht="15" customFormat="1" customHeight="1" s="861">
      <c r="A5" s="866" t="inlineStr">
        <is>
          <t xml:space="preserve">ASO
ASO funding is an arrangement under which the employer pays all Health and Dental claims as well as an expense charge for claims adjudication by the carrier. As a result the employer holds the insurance risk. This arrangement is often used by employers with excellent experience where the costs of an insured plan far exceed the costs of the ASO plan.
Budgeted ASO      
Rates are set to cover projected claims and expenses and are renewed annually. An annual reconciliation is completed identifying premiums paid vs. claims and expenses incurred. Any surplus is refunded to the Employer and any deficit is recovered, usually within a 31 day period.
Claims, Experience Rated
Incurred Claims less Pooled Claims.
Claims, Incurred
Paid Claims for the experience period, adjusted to include the change in IBNR.
Claims, Paid
The actual amount of claims submitted and paid by the Insurer within the experience period.
Claims, Pooled
Claims in excess of the Large Amount Pooling level that are removed from the Paid Claims in each experience period so that they will not impact the experience rating.
Incurred But Not Reported Reserve (IBNR)
A reserve established to cover the Insurer’s liability for claims incurred by plan members during the experience period but, due to lag in claim submission, will be reported to and paid by the Insurer during the following period. The insurer retains liability for the claims, even if the client terminates their coverage.
</t>
        </is>
      </c>
      <c r="F5" s="18" t="n"/>
      <c r="G5" s="866" t="inlineStr">
        <is>
          <t>Loss Ratio
The ratio of Claims to Premium. 
Premium, Adjusted
The Billed Premium for each experience period, adjusted to reflect current rates, demographic changes and the impact of plan amendments.
Premium, Billed
The actual amount of premium billed to the client by the Insurer during each experience period.
Premium, Experience Rated
Adjusted Premium less Pooled Premium. 
Premium, Pooled
A percentage of Billed Premiums is charged to the client to cover the cost of Pooled Claims to the Insurer.
Pure ASO 
Employer is billed monthly for paid claims and associated expense incurred during the month. It is also common to set up an arrangement in which fund are withdrawn daily from a specified employer account. Under a pure ASO funding arrangement there are no rates and no renewals.
Trend Factor
The expected increase to paid claims as the result of inflation, increased utilization, the introduction of new drugs and treatments, delisting of government services, deductible leveraging and changes to provincial dental fee guides.
Waiver of Premium Reserve
When a plan member has been approved for disability payment of the Basic life premium is no longer required and the premium is considered waived. The Insurer in force as the time of disability has responsibility for payment of the life claims when it is incurred.</t>
        </is>
      </c>
    </row>
    <row r="6" ht="15" customFormat="1" customHeight="1" s="861">
      <c r="F6" s="18" t="n"/>
    </row>
    <row r="7" ht="15" customFormat="1" customHeight="1" s="861">
      <c r="F7" s="18" t="n"/>
    </row>
    <row r="8" ht="15" customFormat="1" customHeight="1" s="861">
      <c r="F8" s="18" t="n"/>
    </row>
    <row r="9" ht="15" customFormat="1" customHeight="1" s="861">
      <c r="F9" s="18" t="n"/>
    </row>
    <row r="10" ht="15" customFormat="1" customHeight="1" s="861">
      <c r="F10" s="18" t="n"/>
    </row>
    <row r="11" ht="15" customFormat="1" customHeight="1" s="861">
      <c r="F11" s="18" t="n"/>
    </row>
    <row r="12" ht="15" customFormat="1" customHeight="1" s="861">
      <c r="F12" s="18" t="n"/>
    </row>
    <row r="13" ht="15" customFormat="1" customHeight="1" s="861">
      <c r="F13" s="18" t="n"/>
    </row>
    <row r="14" ht="15" customFormat="1" customHeight="1" s="861">
      <c r="F14" s="18" t="n"/>
    </row>
    <row r="15" ht="15" customFormat="1" customHeight="1" s="861">
      <c r="F15" s="18" t="n"/>
    </row>
    <row r="16" ht="15" customFormat="1" customHeight="1" s="861">
      <c r="F16" s="18" t="n"/>
    </row>
    <row r="17" ht="15" customFormat="1" customHeight="1" s="861">
      <c r="F17" s="18" t="n"/>
    </row>
    <row r="18" ht="15" customFormat="1" customHeight="1" s="861">
      <c r="F18" s="18" t="n"/>
    </row>
    <row r="19" ht="15" customFormat="1" customHeight="1" s="861">
      <c r="F19" s="18" t="n"/>
    </row>
    <row r="20" ht="15" customFormat="1" customHeight="1" s="861">
      <c r="F20" s="18" t="n"/>
    </row>
    <row r="21" ht="15" customFormat="1" customHeight="1" s="861">
      <c r="F21" s="18" t="n"/>
    </row>
    <row r="22" ht="15" customFormat="1" customHeight="1" s="861">
      <c r="F22" s="18" t="n"/>
    </row>
    <row r="23" ht="15" customFormat="1" customHeight="1" s="861">
      <c r="F23" s="18" t="n"/>
    </row>
    <row r="24" ht="15" customFormat="1" customHeight="1" s="861">
      <c r="F24" s="18" t="n"/>
    </row>
    <row r="25" ht="15" customFormat="1" customHeight="1" s="861">
      <c r="F25" s="18" t="n"/>
    </row>
    <row r="26" ht="15" customFormat="1" customHeight="1" s="861">
      <c r="F26" s="18" t="n"/>
    </row>
    <row r="27" ht="15" customFormat="1" customHeight="1" s="861">
      <c r="F27" s="18" t="n"/>
    </row>
    <row r="28" ht="15" customFormat="1" customHeight="1" s="861">
      <c r="F28" s="18" t="n"/>
    </row>
    <row r="29" ht="15" customFormat="1" customHeight="1" s="861">
      <c r="F29" s="18" t="n"/>
    </row>
    <row r="30" ht="15" customFormat="1" customHeight="1" s="861">
      <c r="F30" s="18" t="n"/>
    </row>
    <row r="31" ht="15" customFormat="1" customHeight="1" s="861">
      <c r="F31" s="18" t="n"/>
    </row>
    <row r="32" ht="15" customFormat="1" customHeight="1" s="861">
      <c r="F32" s="18" t="n"/>
    </row>
    <row r="33" ht="15" customFormat="1" customHeight="1" s="861">
      <c r="F33" s="18" t="n"/>
    </row>
    <row r="34" ht="15" customFormat="1" customHeight="1" s="861">
      <c r="F34" s="18" t="n"/>
    </row>
    <row r="35" ht="15" customFormat="1" customHeight="1" s="861">
      <c r="F35" s="18" t="n"/>
    </row>
    <row r="36" ht="15" customFormat="1" customHeight="1" s="861">
      <c r="F36" s="18" t="n"/>
    </row>
    <row r="37" ht="15" customFormat="1" customHeight="1" s="861">
      <c r="F37" s="18" t="n"/>
    </row>
    <row r="38" ht="15" customFormat="1" customHeight="1" s="861">
      <c r="F38" s="18" t="n"/>
    </row>
    <row r="39" ht="15" customFormat="1" customHeight="1" s="861">
      <c r="F39" s="18" t="n"/>
    </row>
    <row r="40" ht="15" customFormat="1" customHeight="1" s="861">
      <c r="F40" s="18" t="n"/>
    </row>
    <row r="41" ht="15" customFormat="1" customHeight="1" s="861">
      <c r="F41" s="18" t="n"/>
    </row>
    <row r="42" ht="15" customFormat="1" customHeight="1" s="861">
      <c r="F42" s="18" t="n"/>
    </row>
    <row r="43" ht="15" customFormat="1" customHeight="1" s="861">
      <c r="F43" s="18" t="n"/>
    </row>
    <row r="44" ht="15" customFormat="1" customHeight="1" s="861">
      <c r="F44" s="18" t="n"/>
    </row>
    <row r="45" ht="15" customFormat="1" customHeight="1" s="861">
      <c r="F45" s="18" t="n"/>
    </row>
    <row r="46" ht="15" customFormat="1" customHeight="1" s="861">
      <c r="A46" s="18" t="n"/>
      <c r="B46" s="18" t="n"/>
      <c r="C46" s="18" t="n"/>
      <c r="D46" s="18" t="n"/>
      <c r="E46" s="18" t="n"/>
      <c r="F46" s="18" t="n"/>
      <c r="G46" s="17" t="n"/>
      <c r="H46" s="17" t="n"/>
      <c r="I46" s="17" t="n"/>
      <c r="J46" s="17" t="n"/>
      <c r="K46" s="17" t="n"/>
    </row>
    <row r="47" ht="15" customFormat="1" customHeight="1" s="861">
      <c r="A47" s="571" t="n"/>
      <c r="B47" s="571" t="n"/>
      <c r="C47" s="571" t="n"/>
      <c r="D47" s="571" t="n"/>
      <c r="E47" s="1113" t="n"/>
      <c r="F47" s="1113" t="n"/>
      <c r="G47" s="1113" t="n"/>
      <c r="H47" s="1113" t="n"/>
    </row>
    <row r="48" ht="15" customHeight="1" s="858"/>
    <row r="49" ht="15" customHeight="1" s="858"/>
    <row r="50" ht="15" customHeight="1" s="858"/>
    <row r="51" ht="15" customHeight="1" s="858"/>
    <row r="52" ht="15" customHeight="1" s="858"/>
    <row r="53" ht="15" customHeight="1" s="858"/>
    <row r="54" ht="15" customHeight="1" s="858"/>
    <row r="55" ht="15" customHeight="1" s="858"/>
    <row r="56" ht="15" customHeight="1" s="858"/>
    <row r="57" ht="15" customHeight="1" s="858"/>
    <row r="58" ht="15" customHeight="1" s="858"/>
    <row r="59" ht="15" customHeight="1" s="858"/>
    <row r="60" ht="15" customHeight="1" s="858"/>
    <row r="61" ht="15" customHeight="1" s="858"/>
    <row r="62" ht="15" customHeight="1" s="858"/>
    <row r="63" ht="15" customHeight="1" s="858"/>
    <row r="64" ht="15" customHeight="1" s="858"/>
  </sheetData>
  <mergeCells count="3">
    <mergeCell ref="A5:E45"/>
    <mergeCell ref="G5:K45"/>
    <mergeCell ref="A2:B3"/>
  </mergeCells>
  <pageMargins left="0.405092592592593" right="0.474537037037037" top="0.551181102362205" bottom="0.94488188976378" header="0.31496062992126" footer="0.31496062992126"/>
  <pageSetup orientation="portrait" scale="99"/>
  <headerFooter scaleWithDoc="0">
    <oddHeader>&amp;C&amp;G</oddHeader>
    <oddFooter>&amp;C&amp;G&amp;R&amp;P</oddFooter>
    <evenHeader/>
    <evenFooter/>
    <firstHeader/>
    <firstFooter/>
  </headerFooter>
</worksheet>
</file>

<file path=xl/worksheets/sheet75.xml><?xml version="1.0" encoding="utf-8"?>
<worksheet xmlns="http://schemas.openxmlformats.org/spreadsheetml/2006/main">
  <sheetPr codeName="Sheet42">
    <tabColor rgb="FFFF0000"/>
    <outlinePr summaryBelow="1" summaryRight="1"/>
    <pageSetUpPr fitToPage="1"/>
  </sheetPr>
  <dimension ref="A2:J47"/>
  <sheetViews>
    <sheetView showGridLines="0" view="pageLayout" zoomScale="90" zoomScaleNormal="100" zoomScalePageLayoutView="90" workbookViewId="0">
      <selection activeCell="J10" sqref="J10"/>
    </sheetView>
  </sheetViews>
  <sheetFormatPr baseColWidth="10" defaultColWidth="9.1640625" defaultRowHeight="15"/>
  <cols>
    <col width="9.1640625" customWidth="1" style="858" min="1" max="4"/>
    <col width="12.5" customWidth="1" style="858" min="5" max="5"/>
    <col width="2.5" customWidth="1" style="858" min="6" max="6"/>
    <col width="9.1640625" customWidth="1" style="858" min="7" max="8"/>
    <col width="11.83203125" customWidth="1" style="858" min="11" max="11"/>
  </cols>
  <sheetData>
    <row r="2" ht="15" customFormat="1" customHeight="1" s="861">
      <c r="A2" s="2" t="n"/>
      <c r="B2" s="2" t="n"/>
      <c r="C2" s="2" t="n"/>
      <c r="D2" s="2" t="n"/>
      <c r="E2" s="2" t="n"/>
      <c r="F2" s="2" t="n"/>
      <c r="G2" s="2" t="n"/>
      <c r="H2" s="2" t="n"/>
      <c r="I2" s="2" t="n"/>
      <c r="J2" s="2" t="n"/>
    </row>
    <row r="3" ht="15" customFormat="1" customHeight="1" s="861">
      <c r="A3" s="2" t="n"/>
      <c r="B3" s="2" t="n"/>
      <c r="C3" s="2" t="n"/>
      <c r="D3" s="2" t="n"/>
      <c r="E3" s="2" t="n"/>
      <c r="F3" s="2" t="n"/>
      <c r="G3" s="2" t="n"/>
      <c r="H3" s="2" t="n"/>
      <c r="I3" s="2" t="n"/>
      <c r="J3" s="2" t="n"/>
    </row>
    <row r="4" ht="15" customFormat="1" customHeight="1" s="861">
      <c r="A4" s="2" t="n"/>
      <c r="B4" s="2" t="n"/>
      <c r="C4" s="2" t="n"/>
      <c r="D4" s="2" t="n"/>
      <c r="E4" s="2" t="n"/>
      <c r="F4" s="2" t="n"/>
      <c r="G4" s="2" t="n"/>
      <c r="H4" s="2" t="n"/>
      <c r="I4" s="2" t="n"/>
      <c r="J4" s="2" t="n"/>
    </row>
    <row r="5" ht="15" customFormat="1" customHeight="1" s="861">
      <c r="A5" s="2" t="n"/>
      <c r="B5" s="2" t="n"/>
      <c r="C5" s="2" t="n"/>
      <c r="D5" s="2" t="n"/>
      <c r="E5" s="2" t="n"/>
      <c r="F5" s="2" t="n"/>
      <c r="G5" s="2" t="n"/>
      <c r="H5" s="2" t="n"/>
      <c r="I5" s="2" t="n"/>
      <c r="J5" s="2" t="n"/>
    </row>
    <row r="6" ht="15" customFormat="1" customHeight="1" s="861">
      <c r="A6" s="2" t="n"/>
      <c r="B6" s="2" t="n"/>
      <c r="C6" s="2" t="n"/>
      <c r="D6" s="2" t="n"/>
      <c r="E6" s="2" t="n"/>
      <c r="F6" s="2" t="n"/>
      <c r="G6" s="2" t="n"/>
      <c r="H6" s="2" t="n"/>
      <c r="I6" s="2" t="n"/>
      <c r="J6" s="2" t="n"/>
    </row>
    <row r="7" ht="15" customFormat="1" customHeight="1" s="861">
      <c r="A7" s="2" t="n"/>
      <c r="B7" s="2" t="n"/>
      <c r="C7" s="2" t="n"/>
      <c r="D7" s="2" t="n"/>
      <c r="E7" s="2" t="n"/>
      <c r="F7" s="2" t="n"/>
      <c r="G7" s="2" t="n"/>
      <c r="H7" s="2" t="n"/>
      <c r="I7" s="2" t="n"/>
      <c r="J7" s="2" t="n"/>
    </row>
    <row r="8" ht="15" customFormat="1" customHeight="1" s="861">
      <c r="A8" s="2" t="n"/>
      <c r="B8" s="2" t="n"/>
      <c r="C8" s="2" t="n"/>
      <c r="D8" s="2" t="n"/>
      <c r="E8" s="2" t="n"/>
      <c r="F8" s="2" t="n"/>
      <c r="G8" s="2" t="n"/>
      <c r="H8" s="2" t="n"/>
      <c r="I8" s="2" t="n"/>
      <c r="J8" s="2" t="n"/>
    </row>
    <row r="9" ht="15" customFormat="1" customHeight="1" s="861">
      <c r="A9" s="2" t="n"/>
      <c r="B9" s="2" t="n"/>
      <c r="C9" s="2" t="n"/>
      <c r="D9" s="2" t="n"/>
      <c r="E9" s="2" t="n"/>
      <c r="F9" s="2" t="n"/>
      <c r="G9" s="2" t="n"/>
      <c r="H9" s="2" t="n"/>
      <c r="I9" s="2" t="n"/>
      <c r="J9" s="2" t="n"/>
    </row>
    <row r="10" ht="15" customFormat="1" customHeight="1" s="861">
      <c r="A10" s="2" t="n"/>
      <c r="B10" s="2" t="n"/>
      <c r="C10" s="2" t="n"/>
      <c r="D10" s="2" t="n"/>
      <c r="E10" s="2" t="n"/>
      <c r="F10" s="2" t="n"/>
      <c r="G10" s="2" t="n"/>
      <c r="H10" s="2" t="n"/>
      <c r="I10" s="2" t="n"/>
      <c r="J10" s="2" t="n"/>
    </row>
    <row r="11" ht="15" customFormat="1" customHeight="1" s="861">
      <c r="A11" s="2" t="n"/>
      <c r="B11" s="2" t="n"/>
      <c r="C11" s="2" t="n"/>
      <c r="D11" s="2" t="n"/>
      <c r="E11" s="2" t="n"/>
      <c r="F11" s="2" t="n"/>
      <c r="G11" s="2" t="n"/>
      <c r="H11" s="2" t="n"/>
      <c r="I11" s="2" t="n"/>
      <c r="J11" s="2" t="n"/>
    </row>
    <row r="12" ht="15" customFormat="1" customHeight="1" s="861">
      <c r="A12" s="2" t="n"/>
      <c r="B12" s="2" t="n"/>
      <c r="C12" s="2" t="n"/>
      <c r="D12" s="2" t="n"/>
      <c r="E12" s="2" t="n"/>
      <c r="F12" s="2" t="n"/>
      <c r="G12" s="2" t="n"/>
      <c r="H12" s="2" t="n"/>
      <c r="I12" s="2" t="n"/>
      <c r="J12" s="2" t="n"/>
    </row>
    <row r="13" ht="15" customFormat="1" customHeight="1" s="861">
      <c r="A13" s="2" t="n"/>
      <c r="B13" s="2" t="n"/>
      <c r="C13" s="2" t="n"/>
      <c r="D13" s="2" t="n"/>
      <c r="E13" s="2" t="n"/>
      <c r="F13" s="2" t="n"/>
      <c r="G13" s="2" t="n"/>
      <c r="H13" s="2" t="n"/>
      <c r="I13" s="2" t="n"/>
      <c r="J13" s="2" t="n"/>
    </row>
    <row r="14" ht="15" customFormat="1" customHeight="1" s="861">
      <c r="A14" s="2" t="n"/>
      <c r="B14" s="2" t="n"/>
      <c r="C14" s="2" t="n"/>
      <c r="D14" s="2" t="n"/>
      <c r="E14" s="2" t="n"/>
      <c r="F14" s="2" t="n"/>
      <c r="G14" s="2" t="n"/>
      <c r="H14" s="2" t="n"/>
      <c r="I14" s="2" t="n"/>
      <c r="J14" s="2" t="n"/>
    </row>
    <row r="15" ht="15" customFormat="1" customHeight="1" s="861">
      <c r="A15" s="2" t="n"/>
      <c r="B15" s="2" t="n"/>
      <c r="C15" s="2" t="n"/>
      <c r="D15" s="2" t="n"/>
      <c r="E15" s="2" t="n"/>
      <c r="F15" s="2" t="n"/>
      <c r="G15" s="2" t="n"/>
      <c r="H15" s="2" t="n"/>
      <c r="I15" s="2" t="n"/>
      <c r="J15" s="2" t="n"/>
    </row>
    <row r="16" ht="15" customFormat="1" customHeight="1" s="861">
      <c r="A16" s="2" t="n"/>
      <c r="B16" s="2" t="n"/>
      <c r="C16" s="2" t="n"/>
      <c r="D16" s="2" t="n"/>
      <c r="E16" s="2" t="n"/>
      <c r="F16" s="2" t="n"/>
      <c r="G16" s="2" t="n"/>
      <c r="H16" s="2" t="n"/>
      <c r="I16" s="2" t="n"/>
      <c r="J16" s="2" t="n"/>
    </row>
    <row r="17" ht="15" customFormat="1" customHeight="1" s="861">
      <c r="A17" s="2" t="n"/>
      <c r="B17" s="2" t="n"/>
      <c r="C17" s="2" t="n"/>
      <c r="D17" s="2" t="n"/>
      <c r="E17" s="2" t="n"/>
      <c r="F17" s="2" t="n"/>
      <c r="G17" s="2" t="n"/>
      <c r="H17" s="2" t="n"/>
      <c r="I17" s="2" t="n"/>
      <c r="J17" s="2" t="n"/>
    </row>
    <row r="18" ht="15" customFormat="1" customHeight="1" s="861">
      <c r="A18" s="2" t="n"/>
      <c r="B18" s="2" t="n"/>
      <c r="C18" s="2" t="n"/>
      <c r="D18" s="2" t="n"/>
      <c r="E18" s="2" t="n"/>
      <c r="F18" s="2" t="n"/>
      <c r="G18" s="2" t="n"/>
      <c r="H18" s="2" t="n"/>
      <c r="I18" s="2" t="n"/>
      <c r="J18" s="2" t="n"/>
    </row>
    <row r="19" ht="15" customFormat="1" customHeight="1" s="861">
      <c r="A19" s="2" t="n"/>
      <c r="B19" s="2" t="n"/>
      <c r="C19" s="2" t="n"/>
      <c r="D19" s="203" t="inlineStr">
        <is>
          <t xml:space="preserve">Oh hi hi hi </t>
        </is>
      </c>
      <c r="E19" s="2" t="n"/>
      <c r="F19" s="2" t="n"/>
      <c r="G19" s="2" t="n"/>
      <c r="H19" s="2" t="n"/>
      <c r="I19" s="2" t="n"/>
      <c r="J19" s="2" t="n"/>
    </row>
    <row r="20" ht="15" customFormat="1" customHeight="1" s="861">
      <c r="A20" s="2" t="n"/>
      <c r="B20" s="2" t="n"/>
      <c r="C20" s="2" t="n"/>
      <c r="D20" s="2" t="n"/>
      <c r="E20" s="2" t="n"/>
      <c r="F20" s="2" t="n"/>
      <c r="G20" s="2" t="n"/>
      <c r="H20" s="2" t="n"/>
      <c r="I20" s="2" t="n"/>
      <c r="J20" s="2" t="n"/>
    </row>
    <row r="21" ht="15" customFormat="1" customHeight="1" s="861">
      <c r="A21" s="2" t="n"/>
      <c r="B21" s="2" t="n"/>
      <c r="C21" s="2" t="n"/>
      <c r="D21" s="2" t="n"/>
      <c r="E21" s="2" t="n"/>
      <c r="F21" s="2" t="n"/>
      <c r="G21" s="2" t="n"/>
      <c r="H21" s="2" t="n"/>
      <c r="I21" s="2" t="n"/>
      <c r="J21" s="2" t="n"/>
    </row>
    <row r="22" ht="15" customFormat="1" customHeight="1" s="861">
      <c r="A22" s="2" t="n"/>
      <c r="B22" s="2" t="n"/>
      <c r="C22" s="2" t="n"/>
      <c r="D22" s="2" t="n"/>
      <c r="E22" s="2" t="n"/>
      <c r="F22" s="2" t="n"/>
      <c r="G22" s="2" t="n"/>
      <c r="H22" s="2" t="n"/>
      <c r="I22" s="2" t="n"/>
      <c r="J22" s="2" t="n"/>
    </row>
    <row r="23" ht="15" customFormat="1" customHeight="1" s="861">
      <c r="A23" s="2" t="n"/>
      <c r="B23" s="2" t="n"/>
      <c r="C23" s="2" t="n"/>
      <c r="D23" s="2" t="n"/>
      <c r="E23" s="2" t="n"/>
      <c r="F23" s="2" t="n"/>
      <c r="G23" s="2" t="n"/>
      <c r="H23" s="2" t="n"/>
      <c r="I23" s="2" t="n"/>
      <c r="J23" s="2" t="n"/>
    </row>
    <row r="24" ht="15" customFormat="1" customHeight="1" s="861">
      <c r="A24" s="2" t="n"/>
      <c r="B24" s="2" t="n"/>
      <c r="C24" s="2" t="n"/>
      <c r="D24" s="2" t="n"/>
      <c r="E24" s="2" t="n"/>
      <c r="F24" s="2" t="n"/>
      <c r="G24" s="2" t="n"/>
      <c r="H24" s="2" t="n"/>
      <c r="I24" s="2" t="n"/>
      <c r="J24" s="2" t="n"/>
    </row>
    <row r="25" ht="15" customFormat="1" customHeight="1" s="861">
      <c r="A25" s="2" t="n"/>
      <c r="B25" s="2" t="n"/>
      <c r="C25" s="2" t="n"/>
      <c r="D25" s="2" t="n"/>
      <c r="E25" s="2" t="n"/>
      <c r="F25" s="2" t="n"/>
      <c r="G25" s="2" t="n"/>
      <c r="H25" s="2" t="n"/>
      <c r="I25" s="2" t="n"/>
      <c r="J25" s="2" t="n"/>
    </row>
    <row r="26" ht="15" customFormat="1" customHeight="1" s="861">
      <c r="A26" s="2" t="n"/>
      <c r="B26" s="2" t="n"/>
      <c r="C26" s="2" t="n"/>
      <c r="D26" s="2" t="n"/>
      <c r="E26" s="2" t="n"/>
      <c r="F26" s="2" t="n"/>
      <c r="G26" s="2" t="n"/>
      <c r="H26" s="2" t="n"/>
      <c r="I26" s="2" t="n"/>
      <c r="J26" s="2" t="n"/>
    </row>
    <row r="27" ht="15" customFormat="1" customHeight="1" s="861">
      <c r="A27" s="2" t="n"/>
      <c r="B27" s="2" t="n"/>
      <c r="C27" s="2" t="n"/>
      <c r="D27" s="2" t="n"/>
      <c r="E27" s="2" t="n"/>
      <c r="F27" s="2" t="n"/>
      <c r="G27" s="2" t="n"/>
      <c r="H27" s="2" t="n"/>
      <c r="I27" s="2" t="n"/>
      <c r="J27" s="2" t="n"/>
    </row>
    <row r="28" ht="15" customFormat="1" customHeight="1" s="861">
      <c r="A28" s="2" t="n"/>
      <c r="B28" s="2" t="n"/>
      <c r="C28" s="2" t="n"/>
      <c r="D28" s="2" t="n"/>
      <c r="E28" s="2" t="n"/>
      <c r="F28" s="2" t="n"/>
      <c r="G28" s="2" t="n"/>
      <c r="H28" s="2" t="n"/>
      <c r="I28" s="2" t="n"/>
      <c r="J28" s="2" t="n"/>
    </row>
    <row r="29" ht="15" customFormat="1" customHeight="1" s="861">
      <c r="A29" s="2" t="n"/>
      <c r="B29" s="2" t="n"/>
      <c r="C29" s="2" t="n"/>
      <c r="D29" s="2" t="n"/>
      <c r="E29" s="2" t="n"/>
      <c r="F29" s="2" t="n"/>
      <c r="G29" s="2" t="n"/>
      <c r="H29" s="2" t="n"/>
      <c r="I29" s="2" t="n"/>
      <c r="J29" s="2" t="n"/>
    </row>
    <row r="30" ht="15" customFormat="1" customHeight="1" s="861">
      <c r="A30" s="2" t="n"/>
      <c r="B30" s="2" t="n"/>
      <c r="C30" s="2" t="n"/>
      <c r="D30" s="2" t="n"/>
      <c r="E30" s="2" t="n"/>
      <c r="F30" s="2" t="n"/>
      <c r="G30" s="2" t="n"/>
      <c r="H30" s="2" t="n"/>
      <c r="I30" s="2" t="n"/>
      <c r="J30" s="2" t="n"/>
    </row>
    <row r="31" ht="15" customFormat="1" customHeight="1" s="861">
      <c r="A31" s="2" t="n"/>
      <c r="B31" s="2" t="n"/>
      <c r="C31" s="2" t="n"/>
      <c r="D31" s="2" t="n"/>
      <c r="E31" s="2" t="n"/>
      <c r="F31" s="2" t="n"/>
      <c r="G31" s="2" t="n"/>
      <c r="H31" s="2" t="n"/>
      <c r="I31" s="2" t="n"/>
      <c r="J31" s="2" t="n"/>
    </row>
    <row r="32" ht="15" customFormat="1" customHeight="1" s="861">
      <c r="A32" s="2" t="n"/>
      <c r="B32" s="2" t="n"/>
      <c r="C32" s="2" t="n"/>
      <c r="D32" s="2" t="n"/>
      <c r="E32" s="2" t="n"/>
      <c r="F32" s="2" t="n"/>
      <c r="G32" s="2" t="n"/>
      <c r="H32" s="2" t="n"/>
      <c r="I32" s="2" t="n"/>
      <c r="J32" s="2" t="n"/>
    </row>
    <row r="33" ht="15" customFormat="1" customHeight="1" s="861">
      <c r="A33" s="2" t="n"/>
      <c r="B33" s="2" t="n"/>
      <c r="C33" s="2" t="n"/>
      <c r="D33" s="2" t="n"/>
      <c r="E33" s="2" t="n"/>
      <c r="F33" s="2" t="n"/>
      <c r="G33" s="2" t="n"/>
      <c r="H33" s="2" t="n"/>
      <c r="I33" s="2" t="n"/>
      <c r="J33" s="2" t="n"/>
    </row>
    <row r="34" ht="15" customFormat="1" customHeight="1" s="861">
      <c r="A34" s="2" t="n"/>
      <c r="B34" s="2" t="n"/>
      <c r="C34" s="2" t="n"/>
      <c r="D34" s="2" t="n"/>
      <c r="E34" s="2" t="n"/>
      <c r="F34" s="2" t="n"/>
      <c r="G34" s="2" t="n"/>
      <c r="H34" s="2" t="n"/>
      <c r="I34" s="2" t="n"/>
      <c r="J34" s="2" t="n"/>
    </row>
    <row r="35" ht="15" customFormat="1" customHeight="1" s="861">
      <c r="A35" s="2" t="n"/>
      <c r="B35" s="2" t="n"/>
      <c r="C35" s="2" t="n"/>
      <c r="D35" s="2" t="n"/>
      <c r="E35" s="2" t="n"/>
      <c r="F35" s="2" t="n"/>
      <c r="G35" s="2" t="n"/>
      <c r="H35" s="2" t="n"/>
      <c r="I35" s="2" t="n"/>
      <c r="J35" s="2" t="n"/>
    </row>
    <row r="36" ht="15" customFormat="1" customHeight="1" s="861">
      <c r="A36" s="2" t="n"/>
      <c r="B36" s="2" t="n"/>
      <c r="C36" s="2" t="n"/>
      <c r="D36" s="2" t="n"/>
      <c r="E36" s="2" t="n"/>
      <c r="F36" s="2" t="n"/>
      <c r="G36" s="2" t="n"/>
      <c r="H36" s="2" t="n"/>
      <c r="I36" s="2" t="n"/>
      <c r="J36" s="2" t="n"/>
    </row>
    <row r="37" ht="15" customFormat="1" customHeight="1" s="861">
      <c r="A37" s="2" t="n"/>
      <c r="B37" s="2" t="n"/>
      <c r="C37" s="2" t="n"/>
      <c r="D37" s="2" t="n"/>
      <c r="E37" s="2" t="n"/>
      <c r="F37" s="2" t="n"/>
      <c r="G37" s="2" t="n"/>
      <c r="H37" s="2" t="n"/>
      <c r="I37" s="2" t="n"/>
      <c r="J37" s="2" t="n"/>
    </row>
    <row r="38" ht="15" customFormat="1" customHeight="1" s="861">
      <c r="A38" s="2" t="n"/>
      <c r="B38" s="2" t="n"/>
      <c r="C38" s="2" t="n"/>
      <c r="D38" s="2" t="n"/>
      <c r="E38" s="2" t="n"/>
      <c r="F38" s="2" t="n"/>
      <c r="G38" s="2" t="n"/>
      <c r="H38" s="2" t="n"/>
      <c r="I38" s="2" t="n"/>
      <c r="J38" s="2" t="n"/>
    </row>
    <row r="39" ht="15" customFormat="1" customHeight="1" s="861">
      <c r="A39" s="2" t="n"/>
      <c r="B39" s="2" t="n"/>
      <c r="C39" s="2" t="n"/>
      <c r="D39" s="2" t="n"/>
      <c r="E39" s="2" t="n"/>
      <c r="F39" s="2" t="n"/>
      <c r="G39" s="2" t="n"/>
      <c r="H39" s="2" t="n"/>
      <c r="I39" s="2" t="n"/>
      <c r="J39" s="2" t="n"/>
    </row>
    <row r="40" ht="15" customFormat="1" customHeight="1" s="861">
      <c r="A40" s="2" t="n"/>
      <c r="B40" s="2" t="n"/>
      <c r="C40" s="2" t="n"/>
      <c r="D40" s="2" t="n"/>
      <c r="E40" s="2" t="n"/>
      <c r="F40" s="2" t="n"/>
      <c r="G40" s="2" t="n"/>
      <c r="H40" s="2" t="n"/>
      <c r="I40" s="2" t="n"/>
      <c r="J40" s="2" t="n"/>
    </row>
    <row r="41" ht="15" customFormat="1" customHeight="1" s="861">
      <c r="A41" s="2" t="n"/>
      <c r="B41" s="2" t="n"/>
      <c r="C41" s="2" t="n"/>
      <c r="D41" s="2" t="n"/>
      <c r="E41" s="2" t="n"/>
      <c r="F41" s="2" t="n"/>
      <c r="G41" s="2" t="n"/>
      <c r="H41" s="2" t="n"/>
      <c r="I41" s="2" t="n"/>
      <c r="J41" s="2" t="n"/>
    </row>
    <row r="42" ht="15" customFormat="1" customHeight="1" s="861">
      <c r="A42" s="2" t="n"/>
      <c r="B42" s="2" t="n"/>
      <c r="C42" s="2" t="n"/>
      <c r="D42" s="2" t="n"/>
      <c r="E42" s="2" t="n"/>
      <c r="F42" s="2" t="n"/>
      <c r="G42" s="2" t="n"/>
      <c r="H42" s="2" t="n"/>
      <c r="I42" s="2" t="n"/>
      <c r="J42" s="2" t="n"/>
    </row>
    <row r="43" ht="15" customFormat="1" customHeight="1" s="861">
      <c r="A43" s="2" t="n"/>
      <c r="B43" s="2" t="n"/>
      <c r="C43" s="2" t="n"/>
      <c r="D43" s="2" t="n"/>
      <c r="E43" s="2" t="n"/>
      <c r="F43" s="2" t="n"/>
      <c r="G43" s="2" t="n"/>
      <c r="H43" s="2" t="n"/>
      <c r="I43" s="2" t="n"/>
      <c r="J43" s="2" t="n"/>
    </row>
    <row r="44" ht="15" customFormat="1" customHeight="1" s="861">
      <c r="A44" s="2" t="n"/>
      <c r="B44" s="2" t="n"/>
      <c r="C44" s="2" t="n"/>
      <c r="D44" s="2" t="n"/>
      <c r="E44" s="2" t="n"/>
      <c r="F44" s="2" t="n"/>
      <c r="G44" s="2" t="n"/>
      <c r="H44" s="2" t="n"/>
      <c r="I44" s="2" t="n"/>
      <c r="J44" s="2" t="n"/>
    </row>
    <row r="45" ht="15" customFormat="1" customHeight="1" s="861">
      <c r="A45" s="2" t="n"/>
      <c r="B45" s="2" t="n"/>
      <c r="C45" s="2" t="n"/>
      <c r="D45" s="2" t="n"/>
      <c r="E45" s="2" t="n"/>
      <c r="F45" s="2" t="n"/>
      <c r="G45" s="2" t="n"/>
      <c r="H45" s="2" t="n"/>
      <c r="I45" s="2" t="n"/>
      <c r="J45" s="2" t="n"/>
    </row>
    <row r="46" ht="15" customFormat="1" customHeight="1" s="861">
      <c r="A46" s="2" t="n"/>
      <c r="B46" s="2" t="n"/>
      <c r="C46" s="2" t="n"/>
      <c r="D46" s="2" t="n"/>
      <c r="E46" s="2" t="n"/>
      <c r="F46" s="2" t="n"/>
      <c r="G46" s="2" t="n"/>
      <c r="H46" s="2" t="n"/>
      <c r="I46" s="2" t="n"/>
      <c r="J46" s="2" t="n"/>
    </row>
    <row r="47" ht="15" customFormat="1" customHeight="1" s="861">
      <c r="A47" s="2" t="n"/>
      <c r="B47" s="2" t="n"/>
      <c r="C47" s="2" t="n"/>
      <c r="D47" s="2" t="n"/>
      <c r="E47" s="2" t="n"/>
      <c r="F47" s="2" t="n"/>
      <c r="G47" s="2" t="n"/>
      <c r="H47" s="2" t="n"/>
      <c r="I47" s="2" t="n"/>
      <c r="J47" s="2" t="n"/>
    </row>
    <row r="48" ht="15" customHeight="1" s="858"/>
    <row r="49" ht="15" customHeight="1" s="858"/>
    <row r="50" ht="15" customHeight="1" s="858"/>
    <row r="51" ht="15" customHeight="1" s="858"/>
    <row r="52" ht="15" customHeight="1" s="858"/>
    <row r="53" ht="15" customHeight="1" s="858"/>
    <row r="54" ht="15" customHeight="1" s="858"/>
    <row r="55" ht="15" customHeight="1" s="858"/>
    <row r="56" ht="15" customHeight="1" s="858"/>
    <row r="57" ht="15" customHeight="1" s="858"/>
    <row r="58" ht="15" customHeight="1" s="858"/>
    <row r="59" ht="15" customHeight="1" s="858"/>
    <row r="60" ht="15" customHeight="1" s="858"/>
    <row r="61" ht="15" customHeight="1" s="858"/>
    <row r="62" ht="15" customHeight="1" s="858"/>
    <row r="63" ht="15" customHeight="1" s="858"/>
    <row r="64" ht="15" customHeight="1" s="858"/>
  </sheetData>
  <pageMargins left="0.405092592592593" right="0.474537037037037" top="0.551181102362205" bottom="0.94488188976378" header="0.31496062992126" footer="0.31496062992126"/>
  <pageSetup orientation="portrait" fitToHeight="0"/>
  <headerFooter scaleWithDoc="0">
    <oddHeader>&amp;C&amp;G</oddHeader>
    <oddFooter>&amp;C&amp;G</oddFooter>
    <evenHeader/>
    <evenFooter/>
    <firstHeader/>
    <firstFooter/>
  </headerFooter>
</worksheet>
</file>

<file path=xl/worksheets/sheet76.xml><?xml version="1.0" encoding="utf-8"?>
<worksheet xmlns="http://schemas.openxmlformats.org/spreadsheetml/2006/main">
  <sheetPr>
    <outlinePr summaryBelow="1" summaryRight="1"/>
    <pageSetUpPr/>
  </sheetPr>
  <dimension ref="A2:I35"/>
  <sheetViews>
    <sheetView tabSelected="1" workbookViewId="0">
      <selection activeCell="A1" sqref="A1"/>
    </sheetView>
  </sheetViews>
  <sheetFormatPr baseColWidth="10" defaultColWidth="8.83203125" defaultRowHeight="15"/>
  <sheetData>
    <row r="2">
      <c r="A2" s="1346" t="inlineStr">
        <is>
          <t>Rank</t>
        </is>
      </c>
      <c r="B2" s="1346" t="inlineStr">
        <is>
          <t>DIN</t>
        </is>
      </c>
      <c r="C2" s="1346" t="inlineStr">
        <is>
          <t>Drug Name</t>
        </is>
      </c>
      <c r="D2" s="1346" t="inlineStr">
        <is>
          <t>Drug Type</t>
        </is>
      </c>
      <c r="E2" s="1346" t="inlineStr">
        <is>
          <t>Drug Classification</t>
        </is>
      </c>
      <c r="F2" s="1346" t="inlineStr">
        <is>
          <t>Number of Claims</t>
        </is>
      </c>
      <c r="G2" s="1346" t="inlineStr">
        <is>
          <t>Percentage of Total Number of Claims</t>
        </is>
      </c>
      <c r="H2" s="1346" t="inlineStr">
        <is>
          <t>Amount Paid</t>
        </is>
      </c>
      <c r="I2" s="1346" t="inlineStr">
        <is>
          <t>Percentage of Total Amount Paid</t>
        </is>
      </c>
    </row>
    <row r="3">
      <c r="A3" t="inlineStr">
        <is>
          <t>1</t>
        </is>
      </c>
      <c r="B3" t="inlineStr">
        <is>
          <t>02434334</t>
        </is>
      </c>
      <c r="C3" t="inlineStr">
        <is>
          <t>OTEZLA 30MG TAB</t>
        </is>
      </c>
      <c r="D3" t="inlineStr">
        <is>
          <t>Single Source</t>
        </is>
      </c>
      <c r="E3" t="inlineStr">
        <is>
          <t>Unclassified Therapeutic Agents</t>
        </is>
      </c>
      <c r="F3" t="inlineStr">
        <is>
          <t>6</t>
        </is>
      </c>
      <c r="G3" t="inlineStr">
        <is>
          <t>0.43%</t>
        </is>
      </c>
      <c r="H3" t="inlineStr">
        <is>
          <t>12,883.24</t>
        </is>
      </c>
      <c r="I3" t="inlineStr">
        <is>
          <t>12.65%</t>
        </is>
      </c>
    </row>
    <row r="4">
      <c r="A4" t="inlineStr">
        <is>
          <t>2</t>
        </is>
      </c>
      <c r="B4" t="inlineStr">
        <is>
          <t>02296810</t>
        </is>
      </c>
      <c r="C4" t="inlineStr">
        <is>
          <t>LUCENTIS 10MG/ML OPH INJECTION</t>
        </is>
      </c>
      <c r="D4" t="inlineStr">
        <is>
          <t>Single Source</t>
        </is>
      </c>
      <c r="E4" t="inlineStr">
        <is>
          <t>Eye, Ear, Nose and Throat (EENT)</t>
        </is>
      </c>
      <c r="F4" t="inlineStr">
        <is>
          <t>5</t>
        </is>
      </c>
      <c r="G4" t="inlineStr">
        <is>
          <t>0.36%</t>
        </is>
      </c>
      <c r="H4" t="inlineStr">
        <is>
          <t>9,090.85</t>
        </is>
      </c>
      <c r="I4" t="inlineStr">
        <is>
          <t>8.93%</t>
        </is>
      </c>
    </row>
    <row r="5">
      <c r="A5" t="inlineStr">
        <is>
          <t>3</t>
        </is>
      </c>
      <c r="B5" t="inlineStr">
        <is>
          <t>02372746</t>
        </is>
      </c>
      <c r="C5" t="inlineStr">
        <is>
          <t>APO-MYCOPHENOLIC ACID 360MG EC</t>
        </is>
      </c>
      <c r="D5" t="inlineStr">
        <is>
          <t>Generic</t>
        </is>
      </c>
      <c r="E5" t="inlineStr">
        <is>
          <t>Unclassified Therapeutic Agents</t>
        </is>
      </c>
      <c r="F5" t="inlineStr">
        <is>
          <t>4</t>
        </is>
      </c>
      <c r="G5" t="inlineStr">
        <is>
          <t>0.29%</t>
        </is>
      </c>
      <c r="H5" t="inlineStr">
        <is>
          <t>7,139.54</t>
        </is>
      </c>
      <c r="I5" t="inlineStr">
        <is>
          <t>7.01%</t>
        </is>
      </c>
    </row>
    <row r="6">
      <c r="A6" t="inlineStr">
        <is>
          <t>4</t>
        </is>
      </c>
      <c r="B6" t="inlineStr">
        <is>
          <t>02425629</t>
        </is>
      </c>
      <c r="C6" t="inlineStr">
        <is>
          <t>LUCENTIS 10MG/ML OPH PRE-FILLE</t>
        </is>
      </c>
      <c r="D6" t="inlineStr">
        <is>
          <t>Single Source</t>
        </is>
      </c>
      <c r="E6" t="inlineStr">
        <is>
          <t>Eye, Ear, Nose and Throat (EENT)</t>
        </is>
      </c>
      <c r="F6" t="inlineStr">
        <is>
          <t>2</t>
        </is>
      </c>
      <c r="G6" t="inlineStr">
        <is>
          <t>0.14%</t>
        </is>
      </c>
      <c r="H6" t="inlineStr">
        <is>
          <t>3,636.34</t>
        </is>
      </c>
      <c r="I6" t="inlineStr">
        <is>
          <t>3.57%</t>
        </is>
      </c>
    </row>
    <row r="7">
      <c r="A7" t="inlineStr">
        <is>
          <t>5</t>
        </is>
      </c>
      <c r="B7" t="inlineStr">
        <is>
          <t>00990361</t>
        </is>
      </c>
      <c r="C7" t="inlineStr">
        <is>
          <t>MIX: KEPPRA LIQUID</t>
        </is>
      </c>
      <c r="D7" t="inlineStr">
        <is>
          <t>Single Source</t>
        </is>
      </c>
      <c r="E7" t="inlineStr">
        <is>
          <t>Miscellaneous Agents</t>
        </is>
      </c>
      <c r="F7" t="inlineStr">
        <is>
          <t>12</t>
        </is>
      </c>
      <c r="G7" t="inlineStr">
        <is>
          <t>0.86%</t>
        </is>
      </c>
      <c r="H7" t="inlineStr">
        <is>
          <t>3,414.03</t>
        </is>
      </c>
      <c r="I7" t="inlineStr">
        <is>
          <t>3.35%</t>
        </is>
      </c>
    </row>
    <row r="8">
      <c r="A8" t="inlineStr">
        <is>
          <t>6</t>
        </is>
      </c>
      <c r="B8" t="inlineStr">
        <is>
          <t>02351064</t>
        </is>
      </c>
      <c r="C8" t="inlineStr">
        <is>
          <t>VICTOZA MULTIDOSE PEN INJECTOR</t>
        </is>
      </c>
      <c r="D8" t="inlineStr">
        <is>
          <t>Single Source</t>
        </is>
      </c>
      <c r="E8" t="inlineStr">
        <is>
          <t>Hormones and Synthetic Substitutes</t>
        </is>
      </c>
      <c r="F8" t="inlineStr">
        <is>
          <t>3</t>
        </is>
      </c>
      <c r="G8" t="inlineStr">
        <is>
          <t>0.21%</t>
        </is>
      </c>
      <c r="H8" t="inlineStr">
        <is>
          <t>3,147.90</t>
        </is>
      </c>
      <c r="I8" t="inlineStr">
        <is>
          <t>3.09%</t>
        </is>
      </c>
    </row>
    <row r="9">
      <c r="A9" t="inlineStr">
        <is>
          <t>7</t>
        </is>
      </c>
      <c r="B9" t="inlineStr">
        <is>
          <t>02286459</t>
        </is>
      </c>
      <c r="C9" t="inlineStr">
        <is>
          <t>ZYTRAM XL 400MG TABLET</t>
        </is>
      </c>
      <c r="D9" t="inlineStr">
        <is>
          <t>Single Source</t>
        </is>
      </c>
      <c r="E9" t="inlineStr">
        <is>
          <t>Central Nervous System Agents</t>
        </is>
      </c>
      <c r="F9" t="inlineStr">
        <is>
          <t>11</t>
        </is>
      </c>
      <c r="G9" t="inlineStr">
        <is>
          <t>0.79%</t>
        </is>
      </c>
      <c r="H9" t="inlineStr">
        <is>
          <t>1,948.70</t>
        </is>
      </c>
      <c r="I9" t="inlineStr">
        <is>
          <t>1.91%</t>
        </is>
      </c>
    </row>
    <row r="10">
      <c r="A10" t="inlineStr">
        <is>
          <t>8</t>
        </is>
      </c>
      <c r="B10" t="inlineStr">
        <is>
          <t>02247734</t>
        </is>
      </c>
      <c r="C10" t="inlineStr">
        <is>
          <t>CONCERTA 54MG ER TABLET</t>
        </is>
      </c>
      <c r="D10" t="inlineStr">
        <is>
          <t>Single Source</t>
        </is>
      </c>
      <c r="E10" t="inlineStr">
        <is>
          <t>Central Nervous System Agents</t>
        </is>
      </c>
      <c r="F10" t="inlineStr">
        <is>
          <t>24</t>
        </is>
      </c>
      <c r="G10" t="inlineStr">
        <is>
          <t>1.71%</t>
        </is>
      </c>
      <c r="H10" t="inlineStr">
        <is>
          <t>1,945.76</t>
        </is>
      </c>
      <c r="I10" t="inlineStr">
        <is>
          <t>1.91%</t>
        </is>
      </c>
    </row>
    <row r="11">
      <c r="A11" t="inlineStr">
        <is>
          <t>9</t>
        </is>
      </c>
      <c r="B11" t="inlineStr">
        <is>
          <t>02297558</t>
        </is>
      </c>
      <c r="C11" t="inlineStr">
        <is>
          <t>MEZAVANT 1.2G TABLET</t>
        </is>
      </c>
      <c r="D11" t="inlineStr">
        <is>
          <t>Single Source</t>
        </is>
      </c>
      <c r="E11" t="inlineStr">
        <is>
          <t>Gastrointestinal Drugs</t>
        </is>
      </c>
      <c r="F11" t="inlineStr">
        <is>
          <t>7</t>
        </is>
      </c>
      <c r="G11" t="inlineStr">
        <is>
          <t>0.50%</t>
        </is>
      </c>
      <c r="H11" t="inlineStr">
        <is>
          <t>1,718.50</t>
        </is>
      </c>
      <c r="I11" t="inlineStr">
        <is>
          <t>1.69%</t>
        </is>
      </c>
    </row>
    <row r="12">
      <c r="A12" t="inlineStr">
        <is>
          <t>10</t>
        </is>
      </c>
      <c r="B12" t="inlineStr">
        <is>
          <t>02417170</t>
        </is>
      </c>
      <c r="C12" t="inlineStr">
        <is>
          <t>CONSTELLA 290MCG CAPSULE</t>
        </is>
      </c>
      <c r="D12" t="inlineStr">
        <is>
          <t>Single Source</t>
        </is>
      </c>
      <c r="E12" t="inlineStr">
        <is>
          <t>Gastrointestinal Drugs</t>
        </is>
      </c>
      <c r="F12" t="inlineStr">
        <is>
          <t>4</t>
        </is>
      </c>
      <c r="G12" t="inlineStr">
        <is>
          <t>0.29%</t>
        </is>
      </c>
      <c r="H12" t="inlineStr">
        <is>
          <t>1,686.83</t>
        </is>
      </c>
      <c r="I12" t="inlineStr">
        <is>
          <t>1.66%</t>
        </is>
      </c>
    </row>
    <row r="13">
      <c r="A13" t="inlineStr">
        <is>
          <t>11</t>
        </is>
      </c>
      <c r="B13" t="inlineStr">
        <is>
          <t>02294338</t>
        </is>
      </c>
      <c r="C13" t="inlineStr">
        <is>
          <t>LANTUS SOLOSTAR 100U/ML PREFIL</t>
        </is>
      </c>
      <c r="D13" t="inlineStr">
        <is>
          <t>Single Source</t>
        </is>
      </c>
      <c r="E13" t="inlineStr">
        <is>
          <t>Hormones and Synthetic Substitutes</t>
        </is>
      </c>
      <c r="F13" t="inlineStr">
        <is>
          <t>13</t>
        </is>
      </c>
      <c r="G13" t="inlineStr">
        <is>
          <t>0.93%</t>
        </is>
      </c>
      <c r="H13" t="inlineStr">
        <is>
          <t>1,671.16</t>
        </is>
      </c>
      <c r="I13" t="inlineStr">
        <is>
          <t>1.64%</t>
        </is>
      </c>
    </row>
    <row r="14">
      <c r="A14" t="inlineStr">
        <is>
          <t>12</t>
        </is>
      </c>
      <c r="B14" t="inlineStr">
        <is>
          <t>02333554</t>
        </is>
      </c>
      <c r="C14" t="inlineStr">
        <is>
          <t>ONGLYZA 5MG TABLET</t>
        </is>
      </c>
      <c r="D14" t="inlineStr">
        <is>
          <t>Single Source</t>
        </is>
      </c>
      <c r="E14" t="inlineStr">
        <is>
          <t>Hormones and Synthetic Substitutes</t>
        </is>
      </c>
      <c r="F14" t="inlineStr">
        <is>
          <t>5</t>
        </is>
      </c>
      <c r="G14" t="inlineStr">
        <is>
          <t>0.36%</t>
        </is>
      </c>
      <c r="H14" t="inlineStr">
        <is>
          <t>1,398.00</t>
        </is>
      </c>
      <c r="I14" t="inlineStr">
        <is>
          <t>1.37%</t>
        </is>
      </c>
    </row>
    <row r="15">
      <c r="A15" t="inlineStr">
        <is>
          <t>13</t>
        </is>
      </c>
      <c r="B15" t="inlineStr">
        <is>
          <t>02240836</t>
        </is>
      </c>
      <c r="C15" t="inlineStr">
        <is>
          <t>ADVAIR 250UG INHALATION DISKUS</t>
        </is>
      </c>
      <c r="D15" t="inlineStr">
        <is>
          <t>Brand Name</t>
        </is>
      </c>
      <c r="E15" t="inlineStr">
        <is>
          <t>Autonomic Drugs</t>
        </is>
      </c>
      <c r="F15" t="inlineStr">
        <is>
          <t>10</t>
        </is>
      </c>
      <c r="G15" t="inlineStr">
        <is>
          <t>0.71%</t>
        </is>
      </c>
      <c r="H15" t="inlineStr">
        <is>
          <t>1,237.40</t>
        </is>
      </c>
      <c r="I15" t="inlineStr">
        <is>
          <t>1.21%</t>
        </is>
      </c>
    </row>
    <row r="16">
      <c r="A16" t="inlineStr">
        <is>
          <t>14</t>
        </is>
      </c>
      <c r="B16" t="inlineStr">
        <is>
          <t>02409100</t>
        </is>
      </c>
      <c r="C16" t="inlineStr">
        <is>
          <t>INTUNIV XR 1MG TABLET</t>
        </is>
      </c>
      <c r="D16" t="inlineStr">
        <is>
          <t>Single Source</t>
        </is>
      </c>
      <c r="E16" t="inlineStr">
        <is>
          <t>Cardiovascular Drugs</t>
        </is>
      </c>
      <c r="F16" t="inlineStr">
        <is>
          <t>5</t>
        </is>
      </c>
      <c r="G16" t="inlineStr">
        <is>
          <t>0.36%</t>
        </is>
      </c>
      <c r="H16" t="inlineStr">
        <is>
          <t>1,083.70</t>
        </is>
      </c>
      <c r="I16" t="inlineStr">
        <is>
          <t>1.06%</t>
        </is>
      </c>
    </row>
    <row r="17">
      <c r="A17" t="inlineStr">
        <is>
          <t>15</t>
        </is>
      </c>
      <c r="B17" t="inlineStr">
        <is>
          <t>02377233</t>
        </is>
      </c>
      <c r="C17" t="inlineStr">
        <is>
          <t>ELIQUIS 2.5MG TABLET</t>
        </is>
      </c>
      <c r="D17" t="inlineStr">
        <is>
          <t>Single Source</t>
        </is>
      </c>
      <c r="E17" t="inlineStr">
        <is>
          <t>Blood Formation, Coagulation and Thrombosis</t>
        </is>
      </c>
      <c r="F17" t="inlineStr">
        <is>
          <t>5</t>
        </is>
      </c>
      <c r="G17" t="inlineStr">
        <is>
          <t>0.36%</t>
        </is>
      </c>
      <c r="H17" t="inlineStr">
        <is>
          <t>1,049.50</t>
        </is>
      </c>
      <c r="I17" t="inlineStr">
        <is>
          <t>1.03%</t>
        </is>
      </c>
    </row>
    <row r="18">
      <c r="A18" t="inlineStr">
        <is>
          <t>16</t>
        </is>
      </c>
      <c r="B18" t="inlineStr">
        <is>
          <t>02238465</t>
        </is>
      </c>
      <c r="C18" t="inlineStr">
        <is>
          <t>NASONEX AQ. NASAL SPRAY 50MCG</t>
        </is>
      </c>
      <c r="D18" t="inlineStr">
        <is>
          <t>Brand Name</t>
        </is>
      </c>
      <c r="E18" t="inlineStr">
        <is>
          <t>Eye, Ear, Nose and Throat (EENT)</t>
        </is>
      </c>
      <c r="F18" t="inlineStr">
        <is>
          <t>17</t>
        </is>
      </c>
      <c r="G18" t="inlineStr">
        <is>
          <t>1.21%</t>
        </is>
      </c>
      <c r="H18" t="inlineStr">
        <is>
          <t>719.39</t>
        </is>
      </c>
      <c r="I18" t="inlineStr">
        <is>
          <t>0.71%</t>
        </is>
      </c>
    </row>
    <row r="19">
      <c r="A19" t="inlineStr">
        <is>
          <t>17</t>
        </is>
      </c>
      <c r="B19" t="inlineStr">
        <is>
          <t>02397013</t>
        </is>
      </c>
      <c r="C19" t="inlineStr">
        <is>
          <t>EPURIS 40MG CAPSULE</t>
        </is>
      </c>
      <c r="D19" t="inlineStr">
        <is>
          <t>Single Source</t>
        </is>
      </c>
      <c r="E19" t="inlineStr">
        <is>
          <t>Skin and Mucous Membrane Agents</t>
        </is>
      </c>
      <c r="F19" t="inlineStr">
        <is>
          <t>12</t>
        </is>
      </c>
      <c r="G19" t="inlineStr">
        <is>
          <t>0.86%</t>
        </is>
      </c>
      <c r="H19" t="inlineStr">
        <is>
          <t>623.93</t>
        </is>
      </c>
      <c r="I19" t="inlineStr">
        <is>
          <t>0.61%</t>
        </is>
      </c>
    </row>
    <row r="20">
      <c r="A20" t="inlineStr">
        <is>
          <t>18</t>
        </is>
      </c>
      <c r="B20" t="inlineStr">
        <is>
          <t>02440156</t>
        </is>
      </c>
      <c r="C20" t="inlineStr">
        <is>
          <t>TEVA-TADALAFIL 5MG TABLET</t>
        </is>
      </c>
      <c r="D20" t="inlineStr">
        <is>
          <t>Generic</t>
        </is>
      </c>
      <c r="E20" t="inlineStr">
        <is>
          <t>Cardiovascular Drugs</t>
        </is>
      </c>
      <c r="F20" t="inlineStr">
        <is>
          <t>10</t>
        </is>
      </c>
      <c r="G20" t="inlineStr">
        <is>
          <t>0.71%</t>
        </is>
      </c>
      <c r="H20" t="inlineStr">
        <is>
          <t>536.33</t>
        </is>
      </c>
      <c r="I20" t="inlineStr">
        <is>
          <t>0.53%</t>
        </is>
      </c>
    </row>
    <row r="21">
      <c r="A21" t="inlineStr">
        <is>
          <t>19</t>
        </is>
      </c>
      <c r="B21" t="inlineStr">
        <is>
          <t>02453363</t>
        </is>
      </c>
      <c r="C21" t="inlineStr">
        <is>
          <t>APO-CETIRIZINE 20MG TABLET</t>
        </is>
      </c>
      <c r="D21" t="inlineStr">
        <is>
          <t>Generic</t>
        </is>
      </c>
      <c r="E21" t="inlineStr">
        <is>
          <t>Antihistamine Drugs</t>
        </is>
      </c>
      <c r="F21" t="inlineStr">
        <is>
          <t>12</t>
        </is>
      </c>
      <c r="G21" t="inlineStr">
        <is>
          <t>0.86%</t>
        </is>
      </c>
      <c r="H21" t="inlineStr">
        <is>
          <t>382.20</t>
        </is>
      </c>
      <c r="I21" t="inlineStr">
        <is>
          <t>0.38%</t>
        </is>
      </c>
    </row>
    <row r="22">
      <c r="A22" t="inlineStr">
        <is>
          <t>20</t>
        </is>
      </c>
      <c r="B22" t="inlineStr">
        <is>
          <t>02046148</t>
        </is>
      </c>
      <c r="C22" t="inlineStr">
        <is>
          <t>TEVA-CLONIDINE 0.2MG TABLET</t>
        </is>
      </c>
      <c r="D22" t="inlineStr">
        <is>
          <t>Generic</t>
        </is>
      </c>
      <c r="E22" t="inlineStr">
        <is>
          <t>Cardiovascular Drugs</t>
        </is>
      </c>
      <c r="F22" t="inlineStr">
        <is>
          <t>26</t>
        </is>
      </c>
      <c r="G22" t="inlineStr">
        <is>
          <t>1.86%</t>
        </is>
      </c>
      <c r="H22" t="inlineStr">
        <is>
          <t>362.70</t>
        </is>
      </c>
      <c r="I22" t="inlineStr">
        <is>
          <t>0.36%</t>
        </is>
      </c>
    </row>
    <row r="23">
      <c r="A23" t="inlineStr">
        <is>
          <t>21</t>
        </is>
      </c>
      <c r="B23" t="inlineStr">
        <is>
          <t>02239768</t>
        </is>
      </c>
      <c r="C23" t="inlineStr">
        <is>
          <t>VIAGRA 100MG TABLET</t>
        </is>
      </c>
      <c r="D23" t="inlineStr">
        <is>
          <t>Single Source</t>
        </is>
      </c>
      <c r="E23" t="inlineStr">
        <is>
          <t>Cardiovascular Drugs</t>
        </is>
      </c>
      <c r="F23" t="inlineStr">
        <is>
          <t>14</t>
        </is>
      </c>
      <c r="G23" t="inlineStr">
        <is>
          <t>1.00%</t>
        </is>
      </c>
      <c r="H23" t="inlineStr">
        <is>
          <t>332.22</t>
        </is>
      </c>
      <c r="I23" t="inlineStr">
        <is>
          <t>0.33%</t>
        </is>
      </c>
    </row>
    <row r="24">
      <c r="A24" t="inlineStr">
        <is>
          <t>22</t>
        </is>
      </c>
      <c r="B24" t="inlineStr">
        <is>
          <t>02390922</t>
        </is>
      </c>
      <c r="C24" t="inlineStr">
        <is>
          <t>AURO-SERTRALINE 100MG CAPSULE</t>
        </is>
      </c>
      <c r="D24" t="inlineStr">
        <is>
          <t>Generic</t>
        </is>
      </c>
      <c r="E24" t="inlineStr">
        <is>
          <t>Central Nervous System Agents</t>
        </is>
      </c>
      <c r="F24" t="inlineStr">
        <is>
          <t>26</t>
        </is>
      </c>
      <c r="G24" t="inlineStr">
        <is>
          <t>1.86%</t>
        </is>
      </c>
      <c r="H24" t="inlineStr">
        <is>
          <t>301.08</t>
        </is>
      </c>
      <c r="I24" t="inlineStr">
        <is>
          <t>0.30%</t>
        </is>
      </c>
    </row>
    <row r="25">
      <c r="A25" t="inlineStr">
        <is>
          <t>23</t>
        </is>
      </c>
      <c r="B25" t="inlineStr">
        <is>
          <t>02390914</t>
        </is>
      </c>
      <c r="C25" t="inlineStr">
        <is>
          <t>AURO-SERTRALINE 50MG CAPSULE</t>
        </is>
      </c>
      <c r="D25" t="inlineStr">
        <is>
          <t>Generic</t>
        </is>
      </c>
      <c r="E25" t="inlineStr">
        <is>
          <t>Central Nervous System Agents</t>
        </is>
      </c>
      <c r="F25" t="inlineStr">
        <is>
          <t>27</t>
        </is>
      </c>
      <c r="G25" t="inlineStr">
        <is>
          <t>1.93%</t>
        </is>
      </c>
      <c r="H25" t="inlineStr">
        <is>
          <t>299.82</t>
        </is>
      </c>
      <c r="I25" t="inlineStr">
        <is>
          <t>0.29%</t>
        </is>
      </c>
    </row>
    <row r="26">
      <c r="A26" t="inlineStr">
        <is>
          <t>24</t>
        </is>
      </c>
      <c r="B26" t="inlineStr">
        <is>
          <t>00608165</t>
        </is>
      </c>
      <c r="C26" t="inlineStr">
        <is>
          <t>TEVA-OXYCOCET TABLET</t>
        </is>
      </c>
      <c r="D26" t="inlineStr">
        <is>
          <t>Generic</t>
        </is>
      </c>
      <c r="E26" t="inlineStr">
        <is>
          <t>Central Nervous System Agents</t>
        </is>
      </c>
      <c r="F26" t="inlineStr">
        <is>
          <t>16</t>
        </is>
      </c>
      <c r="G26" t="inlineStr">
        <is>
          <t>1.14%</t>
        </is>
      </c>
      <c r="H26" t="inlineStr">
        <is>
          <t>294.28</t>
        </is>
      </c>
      <c r="I26" t="inlineStr">
        <is>
          <t>0.29%</t>
        </is>
      </c>
    </row>
    <row r="27">
      <c r="A27" t="inlineStr">
        <is>
          <t>25</t>
        </is>
      </c>
      <c r="B27" t="inlineStr">
        <is>
          <t>02401975</t>
        </is>
      </c>
      <c r="C27" t="inlineStr">
        <is>
          <t>TRICIRA LO (28 DAY) TABLET</t>
        </is>
      </c>
      <c r="D27" t="inlineStr">
        <is>
          <t>Generic</t>
        </is>
      </c>
      <c r="E27" t="inlineStr">
        <is>
          <t>Hormones and Synthetic Substitutes</t>
        </is>
      </c>
      <c r="F27" t="inlineStr">
        <is>
          <t>10</t>
        </is>
      </c>
      <c r="G27" t="inlineStr">
        <is>
          <t>0.71%</t>
        </is>
      </c>
      <c r="H27" t="inlineStr">
        <is>
          <t>236.32</t>
        </is>
      </c>
      <c r="I27" t="inlineStr">
        <is>
          <t>0.23%</t>
        </is>
      </c>
    </row>
    <row r="28">
      <c r="A28" t="inlineStr">
        <is>
          <t>26</t>
        </is>
      </c>
      <c r="B28" t="inlineStr">
        <is>
          <t>02390906</t>
        </is>
      </c>
      <c r="C28" t="inlineStr">
        <is>
          <t>AURO-SERTRALINE 25MG CAPSULE</t>
        </is>
      </c>
      <c r="D28" t="inlineStr">
        <is>
          <t>Generic</t>
        </is>
      </c>
      <c r="E28" t="inlineStr">
        <is>
          <t>Central Nervous System Agents</t>
        </is>
      </c>
      <c r="F28" t="inlineStr">
        <is>
          <t>26</t>
        </is>
      </c>
      <c r="G28" t="inlineStr">
        <is>
          <t>1.86%</t>
        </is>
      </c>
      <c r="H28" t="inlineStr">
        <is>
          <t>230.66</t>
        </is>
      </c>
      <c r="I28" t="inlineStr">
        <is>
          <t>0.23%</t>
        </is>
      </c>
    </row>
    <row r="29">
      <c r="A29" t="inlineStr">
        <is>
          <t>27</t>
        </is>
      </c>
      <c r="B29" t="inlineStr">
        <is>
          <t>02405636</t>
        </is>
      </c>
      <c r="C29" t="inlineStr">
        <is>
          <t>ROSUVASTATIN 10MG TABLET</t>
        </is>
      </c>
      <c r="D29" t="inlineStr">
        <is>
          <t>Generic</t>
        </is>
      </c>
      <c r="E29" t="inlineStr">
        <is>
          <t>Cardiovascular Drugs</t>
        </is>
      </c>
      <c r="F29" t="inlineStr">
        <is>
          <t>13</t>
        </is>
      </c>
      <c r="G29" t="inlineStr">
        <is>
          <t>0.93%</t>
        </is>
      </c>
      <c r="H29" t="inlineStr">
        <is>
          <t>221.90</t>
        </is>
      </c>
      <c r="I29" t="inlineStr">
        <is>
          <t>0.22%</t>
        </is>
      </c>
    </row>
    <row r="30">
      <c r="A30" t="inlineStr">
        <is>
          <t>28</t>
        </is>
      </c>
      <c r="B30" t="inlineStr">
        <is>
          <t>02326450</t>
        </is>
      </c>
      <c r="C30" t="inlineStr">
        <is>
          <t>TEVA-SALBUTAMOL HFA 100MCG/DOS</t>
        </is>
      </c>
      <c r="D30" t="inlineStr">
        <is>
          <t>Generic</t>
        </is>
      </c>
      <c r="E30" t="inlineStr">
        <is>
          <t>Autonomic Drugs</t>
        </is>
      </c>
      <c r="F30" t="inlineStr">
        <is>
          <t>20</t>
        </is>
      </c>
      <c r="G30" t="inlineStr">
        <is>
          <t>1.43%</t>
        </is>
      </c>
      <c r="H30" t="inlineStr">
        <is>
          <t>218.97</t>
        </is>
      </c>
      <c r="I30" t="inlineStr">
        <is>
          <t>0.21%</t>
        </is>
      </c>
    </row>
    <row r="31">
      <c r="A31" t="inlineStr">
        <is>
          <t>29</t>
        </is>
      </c>
      <c r="B31" t="inlineStr">
        <is>
          <t>02286076</t>
        </is>
      </c>
      <c r="C31" t="inlineStr">
        <is>
          <t>FLUOXETINE 20MG CAPSULE</t>
        </is>
      </c>
      <c r="D31" t="inlineStr">
        <is>
          <t>Generic</t>
        </is>
      </c>
      <c r="E31" t="inlineStr">
        <is>
          <t>Central Nervous System Agents</t>
        </is>
      </c>
      <c r="F31" t="inlineStr">
        <is>
          <t>12</t>
        </is>
      </c>
      <c r="G31" t="inlineStr">
        <is>
          <t>0.86%</t>
        </is>
      </c>
      <c r="H31" t="inlineStr">
        <is>
          <t>206.28</t>
        </is>
      </c>
      <c r="I31" t="inlineStr">
        <is>
          <t>0.20%</t>
        </is>
      </c>
    </row>
    <row r="32">
      <c r="A32" t="inlineStr">
        <is>
          <t>30</t>
        </is>
      </c>
      <c r="B32" t="inlineStr">
        <is>
          <t>02301083</t>
        </is>
      </c>
      <c r="C32" t="inlineStr">
        <is>
          <t>SANDOZ PANTOPRAZOLE 40MG TABLE</t>
        </is>
      </c>
      <c r="D32" t="inlineStr">
        <is>
          <t>Generic</t>
        </is>
      </c>
      <c r="E32" t="inlineStr">
        <is>
          <t>Gastrointestinal Drugs</t>
        </is>
      </c>
      <c r="F32" t="inlineStr">
        <is>
          <t>13</t>
        </is>
      </c>
      <c r="G32" t="inlineStr">
        <is>
          <t>0.93%</t>
        </is>
      </c>
      <c r="H32" t="inlineStr">
        <is>
          <t>187.70</t>
        </is>
      </c>
      <c r="I32" t="inlineStr">
        <is>
          <t>0.18%</t>
        </is>
      </c>
    </row>
    <row r="33">
      <c r="A33" t="inlineStr">
        <is>
          <t>31</t>
        </is>
      </c>
      <c r="B33" t="inlineStr">
        <is>
          <t>02430118</t>
        </is>
      </c>
      <c r="C33" t="inlineStr">
        <is>
          <t>ESCITALOPRAM 10MG TABLET</t>
        </is>
      </c>
      <c r="D33" t="inlineStr">
        <is>
          <t>Generic</t>
        </is>
      </c>
      <c r="E33" t="inlineStr">
        <is>
          <t>Central Nervous System Agents</t>
        </is>
      </c>
      <c r="F33" t="inlineStr">
        <is>
          <t>10</t>
        </is>
      </c>
      <c r="G33" t="inlineStr">
        <is>
          <t>0.71%</t>
        </is>
      </c>
      <c r="H33" t="inlineStr">
        <is>
          <t>172.20</t>
        </is>
      </c>
      <c r="I33" t="inlineStr">
        <is>
          <t>0.17%</t>
        </is>
      </c>
    </row>
    <row r="34">
      <c r="A34" t="inlineStr">
        <is>
          <t>32</t>
        </is>
      </c>
      <c r="B34" t="inlineStr">
        <is>
          <t>02172062</t>
        </is>
      </c>
      <c r="C34" t="inlineStr">
        <is>
          <t>SYNTHROID 0.025MG TABLET</t>
        </is>
      </c>
      <c r="D34" t="inlineStr">
        <is>
          <t>Single Source</t>
        </is>
      </c>
      <c r="E34" t="inlineStr">
        <is>
          <t>Hormones and Synthetic Substitutes</t>
        </is>
      </c>
      <c r="F34" t="inlineStr">
        <is>
          <t>11</t>
        </is>
      </c>
      <c r="G34" t="inlineStr">
        <is>
          <t>0.79%</t>
        </is>
      </c>
      <c r="H34" t="inlineStr">
        <is>
          <t>153.94</t>
        </is>
      </c>
      <c r="I34" t="inlineStr">
        <is>
          <t>0.15%</t>
        </is>
      </c>
    </row>
    <row r="35">
      <c r="A35" t="inlineStr">
        <is>
          <t>33</t>
        </is>
      </c>
      <c r="B35" t="inlineStr">
        <is>
          <t>00406716</t>
        </is>
      </c>
      <c r="C35" t="inlineStr">
        <is>
          <t>NOVAMOXIN 500MG CAPSULE</t>
        </is>
      </c>
      <c r="D35" t="inlineStr">
        <is>
          <t>Generic</t>
        </is>
      </c>
      <c r="E35" t="inlineStr">
        <is>
          <t>Anti-Infectives</t>
        </is>
      </c>
      <c r="F35" t="inlineStr">
        <is>
          <t>11</t>
        </is>
      </c>
      <c r="G35" t="inlineStr">
        <is>
          <t>0.79%</t>
        </is>
      </c>
      <c r="H35" t="inlineStr">
        <is>
          <t>110.96</t>
        </is>
      </c>
      <c r="I35" t="inlineStr">
        <is>
          <t>0.11%</t>
        </is>
      </c>
    </row>
  </sheetData>
  <pageMargins left="0.75" right="0.75" top="1" bottom="1" header="0.5" footer="0.5"/>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Talha Imran</dc:creator>
  <dcterms:created xsi:type="dcterms:W3CDTF">2015-02-10T13:58:37Z</dcterms:created>
  <dcterms:modified xsi:type="dcterms:W3CDTF">2021-01-27T19:18:22Z</dcterms:modified>
  <cp:lastModifiedBy>Microsoft Office User</cp:lastModifiedBy>
  <cp:lastPrinted>2020-06-08T14:58:04Z</cp:lastPrinted>
</cp:coreProperties>
</file>