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H:\data\CA\usbr\lower colorado\"/>
    </mc:Choice>
  </mc:AlternateContent>
  <xr:revisionPtr revIDLastSave="0" documentId="13_ncr:1_{713B0C8A-5B50-481D-B2B4-59EFC652A429}" xr6:coauthVersionLast="36" xr6:coauthVersionMax="36" xr10:uidLastSave="{00000000-0000-0000-0000-000000000000}"/>
  <bookViews>
    <workbookView xWindow="0" yWindow="0" windowWidth="9300" windowHeight="2760" tabRatio="657" xr2:uid="{00000000-000D-0000-FFFF-FFFF00000000}"/>
  </bookViews>
  <sheets>
    <sheet name="Entitlements" sheetId="6" r:id="rId1"/>
    <sheet name="Diversion" sheetId="1" r:id="rId2"/>
    <sheet name="Ordered" sheetId="4" r:id="rId3"/>
    <sheet name="Transfer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/>
  <c r="D17" i="1"/>
  <c r="B12" i="6" l="1"/>
  <c r="B9" i="6"/>
  <c r="B6" i="6"/>
  <c r="B10" i="6"/>
  <c r="B11" i="6"/>
  <c r="B4" i="6"/>
  <c r="B7" i="6"/>
  <c r="B3" i="6"/>
  <c r="B8" i="6"/>
  <c r="L5" i="5" l="1"/>
  <c r="AN4" i="4"/>
  <c r="AM4" i="4"/>
  <c r="AL4" i="4"/>
  <c r="AK4" i="4"/>
  <c r="AJ4" i="4"/>
  <c r="AI4" i="4"/>
  <c r="AH4" i="4"/>
  <c r="AG4" i="4"/>
  <c r="AN8" i="1"/>
  <c r="AK8" i="1"/>
  <c r="AJ8" i="1"/>
  <c r="AG8" i="1"/>
  <c r="AD8" i="1"/>
  <c r="AC8" i="1"/>
  <c r="AB3" i="1"/>
  <c r="Z8" i="1"/>
  <c r="U8" i="1"/>
  <c r="T8" i="1"/>
  <c r="S8" i="1"/>
  <c r="R8" i="1"/>
  <c r="Q8" i="1"/>
  <c r="P8" i="1"/>
  <c r="P5" i="1"/>
  <c r="O5" i="1"/>
  <c r="N8" i="1"/>
  <c r="N5" i="1"/>
  <c r="M12" i="1"/>
  <c r="M8" i="1"/>
  <c r="M5" i="1"/>
  <c r="K8" i="1"/>
  <c r="K12" i="1"/>
  <c r="L8" i="1"/>
  <c r="L12" i="1"/>
  <c r="L5" i="1"/>
  <c r="J12" i="1"/>
</calcChain>
</file>

<file path=xl/sharedStrings.xml><?xml version="1.0" encoding="utf-8"?>
<sst xmlns="http://schemas.openxmlformats.org/spreadsheetml/2006/main" count="84" uniqueCount="38">
  <si>
    <t>Fort Mojave Indian Reservation</t>
  </si>
  <si>
    <t>City of Needles</t>
  </si>
  <si>
    <t>Chemehuevi Indian Reservation</t>
  </si>
  <si>
    <t>Metropolitan Water District of Southern California</t>
  </si>
  <si>
    <t>Bureau of Reclamation and Government Camp</t>
  </si>
  <si>
    <t>Colorado River Indian Reservation</t>
  </si>
  <si>
    <t>Palo Verde Irrigation District</t>
  </si>
  <si>
    <t>Yuma Project Reservation Division</t>
  </si>
  <si>
    <t>City of Winterhaven</t>
  </si>
  <si>
    <t>Imperial Irrigation District</t>
  </si>
  <si>
    <t>Coachella Valley Water District</t>
  </si>
  <si>
    <t>Transfer to San Diego County Water Authority</t>
  </si>
  <si>
    <t>Other users</t>
  </si>
  <si>
    <t>Yuma Project Reservation Division, Indian Unit</t>
  </si>
  <si>
    <t>Yuma Project Reservation Division, Bard Unit</t>
  </si>
  <si>
    <t>Diversions (acre-feet)</t>
  </si>
  <si>
    <t>Ordered but not Diverted (acre-feet)</t>
  </si>
  <si>
    <t>1988 IID/MWD Conservation Agreement</t>
  </si>
  <si>
    <t>MWD Reduction for CVWD use</t>
  </si>
  <si>
    <t>Transfer to SDCWA</t>
  </si>
  <si>
    <t>SDCWA Mitigation Transfer</t>
  </si>
  <si>
    <t>Origin</t>
  </si>
  <si>
    <t>Dest</t>
  </si>
  <si>
    <t>IID Intra-Priority 3 Transfer to CVWD</t>
  </si>
  <si>
    <t>Extraordinary Conservation Delivered to MWD</t>
  </si>
  <si>
    <t>MWD/PVID Forbearance and Fallowing</t>
  </si>
  <si>
    <t>Description</t>
  </si>
  <si>
    <t>Coachella GW Storage Return Request</t>
  </si>
  <si>
    <t>Transfer from SDCWA to MWD (originally from IID)</t>
  </si>
  <si>
    <t>All-American Canal Lining Project: SDCWA Exchange with MWD</t>
  </si>
  <si>
    <t>Coachella Canal Lining Project: SDCWA Exchange with MWD</t>
  </si>
  <si>
    <t>Land Fallowing in PVID for CVWD</t>
  </si>
  <si>
    <t>IID Conservation for Exchange with SDCWA</t>
  </si>
  <si>
    <t>MWD Exchange with SDCWA</t>
  </si>
  <si>
    <t>Picacho Development Corporation</t>
  </si>
  <si>
    <t>user</t>
  </si>
  <si>
    <t>entitlement</t>
  </si>
  <si>
    <t>San Diego County Water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</si>
</sst>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A15" sqref="A15"/>
    </sheetView>
  </sheetViews>
  <sheetFormatPr defaultRowHeight="12.75" x14ac:dyDescent="0.2"/>
  <cols>
    <col min="1" max="1" width="42.42578125" style="2" bestFit="1" customWidth="1"/>
    <col min="2" max="2" width="10.140625" style="3" bestFit="1" customWidth="1"/>
    <col min="3" max="16384" width="9.140625" style="2"/>
  </cols>
  <sheetData>
    <row r="1" spans="1:2" x14ac:dyDescent="0.2">
      <c r="A1" s="2" t="s">
        <v>35</v>
      </c>
      <c r="B1" s="3" t="s">
        <v>36</v>
      </c>
    </row>
    <row r="2" spans="1:2" x14ac:dyDescent="0.2">
      <c r="A2" s="2" t="s">
        <v>4</v>
      </c>
      <c r="B2" s="3">
        <v>0</v>
      </c>
    </row>
    <row r="3" spans="1:2" x14ac:dyDescent="0.2">
      <c r="A3" s="2" t="s">
        <v>2</v>
      </c>
      <c r="B3" s="3">
        <f>11340</f>
        <v>11340</v>
      </c>
    </row>
    <row r="4" spans="1:2" x14ac:dyDescent="0.2">
      <c r="A4" s="2" t="s">
        <v>1</v>
      </c>
      <c r="B4" s="3">
        <f>1500+1260</f>
        <v>2760</v>
      </c>
    </row>
    <row r="5" spans="1:2" x14ac:dyDescent="0.2">
      <c r="A5" s="2" t="s">
        <v>8</v>
      </c>
      <c r="B5" s="3">
        <v>262.8</v>
      </c>
    </row>
    <row r="6" spans="1:2" x14ac:dyDescent="0.2">
      <c r="A6" s="2" t="s">
        <v>10</v>
      </c>
      <c r="B6" s="3">
        <f>327000</f>
        <v>327000</v>
      </c>
    </row>
    <row r="7" spans="1:2" x14ac:dyDescent="0.2">
      <c r="A7" s="2" t="s">
        <v>5</v>
      </c>
      <c r="B7" s="3">
        <f>10745+40241+5860</f>
        <v>56846</v>
      </c>
    </row>
    <row r="8" spans="1:2" x14ac:dyDescent="0.2">
      <c r="A8" s="2" t="s">
        <v>0</v>
      </c>
      <c r="B8" s="3">
        <f>16720</f>
        <v>16720</v>
      </c>
    </row>
    <row r="9" spans="1:2" x14ac:dyDescent="0.2">
      <c r="A9" s="2" t="s">
        <v>9</v>
      </c>
      <c r="B9" s="3">
        <f>2600000+488500+300000*2/3</f>
        <v>3288500</v>
      </c>
    </row>
    <row r="10" spans="1:2" x14ac:dyDescent="0.2">
      <c r="A10" s="2" t="s">
        <v>3</v>
      </c>
      <c r="B10" s="3">
        <f>550000*2</f>
        <v>1100000</v>
      </c>
    </row>
    <row r="11" spans="1:2" x14ac:dyDescent="0.2">
      <c r="A11" s="2" t="s">
        <v>12</v>
      </c>
      <c r="B11" s="3">
        <f>SUM(517.2,240,180,150,108,60,96,69,66,36,60,120,120,1*(25+11))</f>
        <v>1858.2</v>
      </c>
    </row>
    <row r="12" spans="1:2" x14ac:dyDescent="0.2">
      <c r="A12" s="2" t="s">
        <v>6</v>
      </c>
      <c r="B12" s="3">
        <f>219780+300000/3+314720</f>
        <v>634500</v>
      </c>
    </row>
    <row r="13" spans="1:2" x14ac:dyDescent="0.2">
      <c r="A13" s="2" t="s">
        <v>34</v>
      </c>
      <c r="B13" s="3">
        <v>120</v>
      </c>
    </row>
    <row r="14" spans="1:2" x14ac:dyDescent="0.2">
      <c r="A14" s="2" t="s">
        <v>37</v>
      </c>
      <c r="B14" s="3">
        <v>112000</v>
      </c>
    </row>
    <row r="15" spans="1:2" x14ac:dyDescent="0.2">
      <c r="A15" s="2" t="s">
        <v>7</v>
      </c>
      <c r="B15" s="3">
        <v>71616</v>
      </c>
    </row>
  </sheetData>
  <sortState ref="A18:A33">
    <sortCondition ref="A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7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2.75" x14ac:dyDescent="0.2"/>
  <cols>
    <col min="1" max="1" width="51.140625" style="2" bestFit="1" customWidth="1"/>
    <col min="2" max="4" width="8" style="2" customWidth="1"/>
    <col min="5" max="6" width="8" style="2" bestFit="1" customWidth="1"/>
    <col min="7" max="18" width="9.140625" style="2"/>
    <col min="19" max="19" width="10" style="2" bestFit="1" customWidth="1"/>
    <col min="20" max="16384" width="9.140625" style="2"/>
  </cols>
  <sheetData>
    <row r="1" spans="1:40" s="1" customFormat="1" x14ac:dyDescent="0.2">
      <c r="A1" s="1" t="s">
        <v>15</v>
      </c>
      <c r="B1" s="1">
        <v>2018</v>
      </c>
      <c r="C1" s="1">
        <v>2017</v>
      </c>
      <c r="D1" s="1">
        <v>2016</v>
      </c>
      <c r="E1" s="1">
        <v>2015</v>
      </c>
      <c r="F1" s="1">
        <v>2014</v>
      </c>
      <c r="G1" s="1">
        <v>2013</v>
      </c>
      <c r="H1" s="1">
        <v>2012</v>
      </c>
      <c r="I1" s="1">
        <v>2011</v>
      </c>
      <c r="J1" s="1">
        <v>2010</v>
      </c>
      <c r="K1" s="1">
        <v>2009</v>
      </c>
      <c r="L1" s="1">
        <v>2008</v>
      </c>
      <c r="M1" s="1">
        <v>2007</v>
      </c>
      <c r="N1" s="1">
        <v>2006</v>
      </c>
      <c r="O1" s="1">
        <v>2005</v>
      </c>
      <c r="P1" s="1">
        <v>2004</v>
      </c>
      <c r="Q1" s="1">
        <v>2003</v>
      </c>
      <c r="R1" s="1">
        <v>2002</v>
      </c>
      <c r="S1" s="1">
        <v>2001</v>
      </c>
      <c r="T1" s="1">
        <v>2000</v>
      </c>
      <c r="U1" s="1">
        <v>1999</v>
      </c>
      <c r="V1" s="1">
        <v>1998</v>
      </c>
      <c r="W1" s="1">
        <v>1997</v>
      </c>
      <c r="X1" s="1">
        <v>1996</v>
      </c>
      <c r="Y1" s="1">
        <v>1995</v>
      </c>
      <c r="Z1" s="1">
        <v>1994</v>
      </c>
      <c r="AA1" s="1">
        <v>1993</v>
      </c>
      <c r="AB1" s="1">
        <v>1992</v>
      </c>
      <c r="AC1" s="1">
        <v>1991</v>
      </c>
      <c r="AD1" s="1">
        <v>1990</v>
      </c>
      <c r="AE1" s="1">
        <v>1989</v>
      </c>
      <c r="AF1" s="1">
        <v>1988</v>
      </c>
      <c r="AG1" s="1">
        <v>1987</v>
      </c>
      <c r="AH1" s="1">
        <v>1986</v>
      </c>
      <c r="AI1" s="1">
        <v>1985</v>
      </c>
      <c r="AJ1" s="1">
        <v>1984</v>
      </c>
      <c r="AK1" s="1">
        <v>1983</v>
      </c>
      <c r="AL1" s="1">
        <v>1982</v>
      </c>
      <c r="AM1" s="1">
        <v>1981</v>
      </c>
      <c r="AN1" s="1">
        <v>1980</v>
      </c>
    </row>
    <row r="2" spans="1:40" x14ac:dyDescent="0.2">
      <c r="A2" s="2" t="s">
        <v>0</v>
      </c>
      <c r="B2" s="2">
        <v>14200</v>
      </c>
      <c r="C2" s="2">
        <v>13781</v>
      </c>
      <c r="D2" s="2">
        <v>11500</v>
      </c>
      <c r="E2" s="2">
        <v>15115</v>
      </c>
      <c r="F2" s="2">
        <v>16460</v>
      </c>
      <c r="G2" s="2">
        <v>15259</v>
      </c>
      <c r="H2" s="2">
        <v>15782</v>
      </c>
      <c r="I2" s="2">
        <v>14762</v>
      </c>
      <c r="J2" s="2">
        <v>11720</v>
      </c>
      <c r="K2" s="2">
        <v>18099</v>
      </c>
      <c r="L2" s="2">
        <v>14868</v>
      </c>
      <c r="M2" s="2">
        <v>21275</v>
      </c>
      <c r="N2" s="2">
        <v>18795</v>
      </c>
      <c r="O2" s="2">
        <v>16282</v>
      </c>
      <c r="P2" s="2">
        <v>16008</v>
      </c>
      <c r="Q2" s="2">
        <v>16435</v>
      </c>
      <c r="R2" s="2">
        <v>16436</v>
      </c>
      <c r="S2" s="2">
        <v>18457</v>
      </c>
      <c r="T2" s="2">
        <v>23253</v>
      </c>
      <c r="U2" s="2">
        <v>20959</v>
      </c>
      <c r="V2" s="2">
        <v>26205</v>
      </c>
      <c r="W2" s="2">
        <v>27241</v>
      </c>
      <c r="X2" s="2">
        <v>30189</v>
      </c>
      <c r="Y2" s="2">
        <v>21364</v>
      </c>
      <c r="Z2" s="2">
        <v>22497</v>
      </c>
      <c r="AA2" s="2">
        <v>18725</v>
      </c>
      <c r="AB2" s="2">
        <v>20604</v>
      </c>
      <c r="AC2" s="2">
        <v>19704</v>
      </c>
      <c r="AD2" s="2">
        <v>20760</v>
      </c>
      <c r="AE2" s="2">
        <v>21072</v>
      </c>
      <c r="AF2" s="2">
        <v>22344</v>
      </c>
      <c r="AG2" s="2">
        <v>19578</v>
      </c>
      <c r="AH2" s="2">
        <v>20276</v>
      </c>
      <c r="AI2" s="2">
        <v>16920</v>
      </c>
      <c r="AJ2" s="2">
        <v>20760</v>
      </c>
      <c r="AK2" s="2">
        <v>22352</v>
      </c>
      <c r="AL2" s="2">
        <v>20760</v>
      </c>
      <c r="AM2" s="2">
        <v>19128</v>
      </c>
      <c r="AN2" s="2">
        <v>11592</v>
      </c>
    </row>
    <row r="3" spans="1:40" x14ac:dyDescent="0.2">
      <c r="A3" s="2" t="s">
        <v>1</v>
      </c>
      <c r="B3" s="2">
        <v>1845</v>
      </c>
      <c r="C3" s="2">
        <v>1887</v>
      </c>
      <c r="D3" s="2">
        <v>1836</v>
      </c>
      <c r="E3" s="2">
        <v>1819</v>
      </c>
      <c r="F3" s="2">
        <v>2041</v>
      </c>
      <c r="G3" s="2">
        <v>2200</v>
      </c>
      <c r="H3" s="2">
        <v>2227</v>
      </c>
      <c r="I3" s="2">
        <v>1975</v>
      </c>
      <c r="J3" s="2">
        <v>2343</v>
      </c>
      <c r="K3" s="2">
        <v>2441</v>
      </c>
      <c r="L3" s="2">
        <v>2481</v>
      </c>
      <c r="M3" s="2">
        <v>2587</v>
      </c>
      <c r="N3" s="2">
        <v>2626</v>
      </c>
      <c r="O3" s="2">
        <v>2461</v>
      </c>
      <c r="P3" s="2">
        <v>2097</v>
      </c>
      <c r="Q3" s="2">
        <v>2583</v>
      </c>
      <c r="R3" s="2">
        <v>2559</v>
      </c>
      <c r="S3" s="2">
        <v>2717</v>
      </c>
      <c r="T3" s="2">
        <v>2475</v>
      </c>
      <c r="U3" s="2">
        <v>2588</v>
      </c>
      <c r="V3" s="2">
        <v>2517</v>
      </c>
      <c r="W3" s="2">
        <v>2833</v>
      </c>
      <c r="X3" s="2">
        <v>3148</v>
      </c>
      <c r="Y3" s="2">
        <v>3119</v>
      </c>
      <c r="Z3" s="2">
        <v>3289</v>
      </c>
      <c r="AA3" s="2">
        <v>3709</v>
      </c>
      <c r="AB3" s="2">
        <f>2442+3373</f>
        <v>5815</v>
      </c>
      <c r="AC3" s="2">
        <v>3266</v>
      </c>
      <c r="AD3" s="2">
        <v>3267</v>
      </c>
      <c r="AE3" s="2">
        <v>3395</v>
      </c>
      <c r="AF3" s="2">
        <v>3203</v>
      </c>
      <c r="AG3" s="2">
        <v>2981</v>
      </c>
      <c r="AH3" s="2">
        <v>2861</v>
      </c>
      <c r="AI3" s="2">
        <v>3049</v>
      </c>
      <c r="AJ3" s="2">
        <v>3334</v>
      </c>
      <c r="AK3" s="2">
        <v>2917</v>
      </c>
      <c r="AL3" s="2">
        <v>3114</v>
      </c>
      <c r="AM3" s="2">
        <v>3092</v>
      </c>
      <c r="AN3" s="2">
        <v>2930</v>
      </c>
    </row>
    <row r="4" spans="1:40" x14ac:dyDescent="0.2">
      <c r="A4" s="2" t="s">
        <v>2</v>
      </c>
      <c r="B4" s="2">
        <v>188</v>
      </c>
      <c r="C4" s="2">
        <v>489</v>
      </c>
      <c r="D4" s="2">
        <v>244</v>
      </c>
      <c r="E4" s="2">
        <v>221</v>
      </c>
      <c r="F4" s="2">
        <v>246</v>
      </c>
      <c r="G4" s="2">
        <v>226</v>
      </c>
      <c r="H4" s="2">
        <v>170</v>
      </c>
      <c r="I4" s="2">
        <v>174</v>
      </c>
      <c r="J4" s="2">
        <v>145</v>
      </c>
      <c r="K4" s="2">
        <v>365</v>
      </c>
      <c r="L4" s="2">
        <v>365</v>
      </c>
      <c r="M4" s="2">
        <v>294</v>
      </c>
      <c r="N4" s="2">
        <v>294</v>
      </c>
      <c r="O4" s="2">
        <v>1496</v>
      </c>
      <c r="P4" s="2">
        <v>1444</v>
      </c>
      <c r="Q4" s="2">
        <v>621</v>
      </c>
      <c r="R4" s="2">
        <v>89</v>
      </c>
      <c r="S4" s="2">
        <v>216</v>
      </c>
      <c r="T4" s="2">
        <v>342</v>
      </c>
      <c r="U4" s="2">
        <v>265</v>
      </c>
      <c r="V4" s="2">
        <v>664</v>
      </c>
      <c r="W4" s="2">
        <v>252</v>
      </c>
      <c r="X4" s="2">
        <v>848</v>
      </c>
    </row>
    <row r="5" spans="1:40" x14ac:dyDescent="0.2">
      <c r="A5" s="2" t="s">
        <v>3</v>
      </c>
      <c r="B5" s="2">
        <v>891844</v>
      </c>
      <c r="C5" s="2">
        <v>679767</v>
      </c>
      <c r="D5" s="2">
        <v>999819</v>
      </c>
      <c r="E5" s="2">
        <v>1181597</v>
      </c>
      <c r="F5" s="2">
        <v>1179094</v>
      </c>
      <c r="G5" s="2">
        <v>1015806</v>
      </c>
      <c r="H5" s="2">
        <v>739017</v>
      </c>
      <c r="I5" s="2">
        <v>542001</v>
      </c>
      <c r="J5" s="2">
        <v>950083</v>
      </c>
      <c r="K5" s="2">
        <v>967495</v>
      </c>
      <c r="L5" s="2">
        <f>821212+6013</f>
        <v>827225</v>
      </c>
      <c r="M5" s="2">
        <f>638664+4500</f>
        <v>643164</v>
      </c>
      <c r="N5" s="2">
        <f>594544+172</f>
        <v>594716</v>
      </c>
      <c r="O5" s="2">
        <f>839704+10000</f>
        <v>849704</v>
      </c>
      <c r="P5" s="2">
        <f>733095+10000</f>
        <v>743095</v>
      </c>
      <c r="Q5" s="2">
        <v>688043</v>
      </c>
      <c r="R5" s="2">
        <v>1241088</v>
      </c>
      <c r="S5" s="2">
        <v>1253579</v>
      </c>
      <c r="T5" s="2">
        <v>1303148</v>
      </c>
      <c r="U5" s="2">
        <v>1215224</v>
      </c>
      <c r="V5" s="2">
        <v>1076295</v>
      </c>
      <c r="W5" s="2">
        <v>1241821</v>
      </c>
      <c r="X5" s="2">
        <v>1230353</v>
      </c>
      <c r="Y5" s="2">
        <v>997414</v>
      </c>
      <c r="Z5" s="2">
        <v>1303212</v>
      </c>
      <c r="AA5" s="2">
        <v>1207331</v>
      </c>
      <c r="AB5" s="2">
        <v>1197422</v>
      </c>
      <c r="AC5" s="2">
        <v>1255720</v>
      </c>
      <c r="AD5" s="2">
        <v>1218321</v>
      </c>
      <c r="AE5" s="2">
        <v>1204578</v>
      </c>
      <c r="AF5" s="2">
        <v>1203571</v>
      </c>
      <c r="AG5" s="2">
        <v>1282277</v>
      </c>
      <c r="AH5" s="2">
        <v>1303276</v>
      </c>
      <c r="AI5" s="2">
        <v>1273236</v>
      </c>
      <c r="AJ5" s="2">
        <v>1237230</v>
      </c>
      <c r="AK5" s="2">
        <v>907564</v>
      </c>
      <c r="AL5" s="2">
        <v>716536</v>
      </c>
      <c r="AM5" s="2">
        <v>830228</v>
      </c>
      <c r="AN5" s="2">
        <v>821165</v>
      </c>
    </row>
    <row r="6" spans="1:40" x14ac:dyDescent="0.2">
      <c r="A6" s="2" t="s">
        <v>28</v>
      </c>
      <c r="I6" s="2">
        <v>159965</v>
      </c>
      <c r="J6" s="2">
        <v>151507</v>
      </c>
      <c r="K6" s="2">
        <v>140188</v>
      </c>
      <c r="L6" s="2">
        <v>80582</v>
      </c>
      <c r="M6" s="2">
        <v>73125</v>
      </c>
      <c r="N6" s="2">
        <v>40842</v>
      </c>
      <c r="O6" s="2">
        <v>30000</v>
      </c>
      <c r="P6" s="2">
        <v>20000</v>
      </c>
    </row>
    <row r="7" spans="1:40" x14ac:dyDescent="0.2">
      <c r="A7" s="2" t="s">
        <v>4</v>
      </c>
      <c r="B7" s="2">
        <v>1</v>
      </c>
      <c r="C7" s="2">
        <v>1</v>
      </c>
      <c r="D7" s="2">
        <v>1</v>
      </c>
      <c r="E7" s="2">
        <v>1</v>
      </c>
      <c r="F7" s="2">
        <v>65</v>
      </c>
      <c r="G7" s="2">
        <v>116</v>
      </c>
      <c r="H7" s="2">
        <v>107</v>
      </c>
      <c r="I7" s="2">
        <v>80</v>
      </c>
      <c r="J7" s="2">
        <v>121</v>
      </c>
      <c r="K7" s="2">
        <v>110</v>
      </c>
      <c r="L7" s="2">
        <v>156</v>
      </c>
      <c r="M7" s="2">
        <v>197</v>
      </c>
      <c r="N7" s="2">
        <v>184</v>
      </c>
      <c r="O7" s="2">
        <v>165</v>
      </c>
      <c r="P7" s="2">
        <v>165</v>
      </c>
      <c r="Q7" s="2">
        <v>156</v>
      </c>
      <c r="R7" s="2">
        <v>165</v>
      </c>
      <c r="S7" s="2">
        <v>167</v>
      </c>
      <c r="T7" s="2">
        <v>205</v>
      </c>
      <c r="U7" s="2">
        <v>141</v>
      </c>
      <c r="V7" s="2">
        <v>121</v>
      </c>
      <c r="W7" s="2">
        <v>189</v>
      </c>
      <c r="X7" s="2">
        <v>290</v>
      </c>
      <c r="Y7" s="2">
        <v>237</v>
      </c>
      <c r="Z7" s="2">
        <v>276</v>
      </c>
      <c r="AA7" s="2">
        <v>283</v>
      </c>
      <c r="AB7" s="2">
        <v>301</v>
      </c>
      <c r="AC7" s="2">
        <v>222</v>
      </c>
      <c r="AD7" s="2">
        <v>237</v>
      </c>
      <c r="AE7" s="2">
        <v>308</v>
      </c>
      <c r="AF7" s="2">
        <v>273</v>
      </c>
      <c r="AG7" s="2">
        <v>255</v>
      </c>
      <c r="AH7" s="2">
        <v>238</v>
      </c>
      <c r="AI7" s="2">
        <v>185</v>
      </c>
      <c r="AJ7" s="2">
        <v>171</v>
      </c>
      <c r="AK7" s="2">
        <v>143</v>
      </c>
      <c r="AL7" s="2">
        <v>228</v>
      </c>
      <c r="AM7" s="2">
        <v>280</v>
      </c>
      <c r="AN7" s="2">
        <v>273</v>
      </c>
    </row>
    <row r="8" spans="1:40" x14ac:dyDescent="0.2">
      <c r="A8" s="2" t="s">
        <v>5</v>
      </c>
      <c r="B8" s="2">
        <v>1853</v>
      </c>
      <c r="C8" s="2">
        <v>2433</v>
      </c>
      <c r="D8" s="2">
        <v>4654</v>
      </c>
      <c r="E8" s="2">
        <v>4522</v>
      </c>
      <c r="F8" s="2">
        <v>4821</v>
      </c>
      <c r="G8" s="2">
        <v>4740</v>
      </c>
      <c r="H8" s="2">
        <v>4740</v>
      </c>
      <c r="I8" s="2">
        <v>4717</v>
      </c>
      <c r="J8" s="2">
        <v>5693</v>
      </c>
      <c r="K8" s="2">
        <f>4230+723</f>
        <v>4953</v>
      </c>
      <c r="L8" s="2">
        <f>4230+753</f>
        <v>4983</v>
      </c>
      <c r="M8" s="2">
        <f>4250+1346</f>
        <v>5596</v>
      </c>
      <c r="N8" s="2">
        <f>4407+1426</f>
        <v>5833</v>
      </c>
      <c r="O8" s="2">
        <v>5758</v>
      </c>
      <c r="P8" s="2">
        <f>4754+1477</f>
        <v>6231</v>
      </c>
      <c r="Q8" s="2">
        <f>2857+1551</f>
        <v>4408</v>
      </c>
      <c r="R8" s="2">
        <f>2068+1652</f>
        <v>3720</v>
      </c>
      <c r="S8" s="2">
        <f>2643+1653</f>
        <v>4296</v>
      </c>
      <c r="T8" s="2">
        <f>1839+1719</f>
        <v>3558</v>
      </c>
      <c r="U8" s="2">
        <f>4117+1671</f>
        <v>5788</v>
      </c>
      <c r="V8" s="2">
        <v>10937</v>
      </c>
      <c r="W8" s="2">
        <v>4496</v>
      </c>
      <c r="X8" s="2">
        <v>7320</v>
      </c>
      <c r="Y8" s="2">
        <v>8840</v>
      </c>
      <c r="Z8" s="2">
        <f>900+5801</f>
        <v>6701</v>
      </c>
      <c r="AA8" s="2">
        <v>7787</v>
      </c>
      <c r="AB8" s="2">
        <v>9793</v>
      </c>
      <c r="AC8" s="2">
        <f>906+7542</f>
        <v>8448</v>
      </c>
      <c r="AD8" s="2">
        <f>4156+1224</f>
        <v>5380</v>
      </c>
      <c r="AE8" s="2">
        <v>3682</v>
      </c>
      <c r="AF8" s="2">
        <v>2450</v>
      </c>
      <c r="AG8" s="2">
        <f>4898+834</f>
        <v>5732</v>
      </c>
      <c r="AH8" s="2">
        <v>4035</v>
      </c>
      <c r="AI8" s="2">
        <v>4923</v>
      </c>
      <c r="AJ8" s="2">
        <f>3670+890</f>
        <v>4560</v>
      </c>
      <c r="AK8" s="2">
        <f>3430+2224</f>
        <v>5654</v>
      </c>
      <c r="AL8" s="2">
        <v>3407</v>
      </c>
      <c r="AM8" s="2">
        <v>14046</v>
      </c>
      <c r="AN8" s="2">
        <f>10771+1270</f>
        <v>12041</v>
      </c>
    </row>
    <row r="9" spans="1:40" x14ac:dyDescent="0.2">
      <c r="A9" s="2" t="s">
        <v>8</v>
      </c>
      <c r="C9" s="2">
        <v>97</v>
      </c>
      <c r="D9" s="2">
        <v>98</v>
      </c>
      <c r="G9" s="2">
        <v>103</v>
      </c>
      <c r="H9" s="2">
        <v>102</v>
      </c>
      <c r="I9" s="2">
        <v>104</v>
      </c>
      <c r="J9" s="2">
        <v>104</v>
      </c>
      <c r="K9" s="2">
        <v>99</v>
      </c>
      <c r="L9" s="2">
        <v>108</v>
      </c>
      <c r="M9" s="2">
        <v>106</v>
      </c>
      <c r="N9" s="2">
        <v>106</v>
      </c>
      <c r="O9" s="2">
        <v>104</v>
      </c>
      <c r="P9" s="2">
        <v>124</v>
      </c>
      <c r="Q9" s="2">
        <v>128</v>
      </c>
      <c r="R9" s="2">
        <v>128</v>
      </c>
      <c r="S9" s="2">
        <v>132</v>
      </c>
      <c r="T9" s="2">
        <v>124</v>
      </c>
      <c r="U9" s="2">
        <v>124</v>
      </c>
      <c r="V9" s="2">
        <v>135</v>
      </c>
      <c r="W9" s="2">
        <v>130</v>
      </c>
      <c r="X9" s="2">
        <v>136</v>
      </c>
      <c r="Y9" s="2">
        <v>129</v>
      </c>
      <c r="Z9" s="2">
        <v>134</v>
      </c>
      <c r="AA9" s="2">
        <v>120</v>
      </c>
      <c r="AB9" s="2">
        <v>126</v>
      </c>
      <c r="AC9" s="2">
        <v>129</v>
      </c>
      <c r="AD9" s="2">
        <v>125</v>
      </c>
      <c r="AE9" s="2">
        <v>142</v>
      </c>
      <c r="AF9" s="2">
        <v>127</v>
      </c>
      <c r="AG9" s="2">
        <v>122</v>
      </c>
      <c r="AH9" s="2">
        <v>101</v>
      </c>
      <c r="AI9" s="2">
        <v>101</v>
      </c>
      <c r="AJ9" s="2">
        <v>80</v>
      </c>
      <c r="AK9" s="2">
        <v>113</v>
      </c>
      <c r="AL9" s="2">
        <v>119</v>
      </c>
      <c r="AM9" s="2">
        <v>140</v>
      </c>
      <c r="AN9" s="2">
        <v>128</v>
      </c>
    </row>
    <row r="10" spans="1:40" x14ac:dyDescent="0.2">
      <c r="A10" s="2" t="s">
        <v>6</v>
      </c>
      <c r="B10" s="2">
        <v>771370</v>
      </c>
      <c r="C10" s="2">
        <v>732870</v>
      </c>
      <c r="D10" s="2">
        <v>775220</v>
      </c>
      <c r="E10" s="2">
        <v>866840</v>
      </c>
      <c r="F10" s="2">
        <v>948630</v>
      </c>
      <c r="G10" s="2">
        <v>972270</v>
      </c>
      <c r="H10" s="2">
        <v>893880</v>
      </c>
      <c r="I10" s="2">
        <v>810260</v>
      </c>
      <c r="J10" s="2">
        <v>716600</v>
      </c>
      <c r="K10" s="2">
        <v>746790</v>
      </c>
      <c r="L10" s="2">
        <v>881220</v>
      </c>
      <c r="M10" s="2">
        <v>917090</v>
      </c>
      <c r="N10" s="2">
        <v>851320</v>
      </c>
      <c r="O10" s="2">
        <v>800460</v>
      </c>
      <c r="P10" s="2">
        <v>969040</v>
      </c>
      <c r="Q10" s="2">
        <v>917360</v>
      </c>
      <c r="R10" s="2">
        <v>998610</v>
      </c>
      <c r="S10" s="2">
        <v>944740</v>
      </c>
      <c r="T10" s="2">
        <v>962760</v>
      </c>
      <c r="U10" s="2">
        <v>938870</v>
      </c>
      <c r="V10" s="2">
        <v>918910</v>
      </c>
      <c r="W10" s="2">
        <v>917520</v>
      </c>
      <c r="X10" s="2">
        <v>953010</v>
      </c>
      <c r="Y10" s="2">
        <v>861800</v>
      </c>
      <c r="Z10" s="2">
        <v>800370</v>
      </c>
      <c r="AA10" s="2">
        <v>737100</v>
      </c>
      <c r="AB10" s="2">
        <v>768160</v>
      </c>
      <c r="AC10" s="2">
        <v>851920</v>
      </c>
      <c r="AD10" s="2">
        <v>917480</v>
      </c>
      <c r="AE10" s="2">
        <v>935426</v>
      </c>
      <c r="AF10" s="2">
        <v>898650</v>
      </c>
      <c r="AG10" s="2">
        <v>864570</v>
      </c>
      <c r="AH10" s="2">
        <v>872976</v>
      </c>
      <c r="AI10" s="2">
        <v>879896</v>
      </c>
      <c r="AJ10" s="2">
        <v>834905</v>
      </c>
      <c r="AK10" s="2">
        <v>786664</v>
      </c>
      <c r="AL10" s="2">
        <v>941974</v>
      </c>
      <c r="AM10" s="2">
        <v>1007553</v>
      </c>
      <c r="AN10" s="2">
        <v>906455</v>
      </c>
    </row>
    <row r="11" spans="1:40" x14ac:dyDescent="0.2">
      <c r="A11" s="2" t="s">
        <v>34</v>
      </c>
      <c r="AB11" s="2">
        <v>113</v>
      </c>
      <c r="AC11" s="2">
        <v>107</v>
      </c>
    </row>
    <row r="12" spans="1:40" x14ac:dyDescent="0.2">
      <c r="A12" s="2" t="s">
        <v>13</v>
      </c>
      <c r="B12" s="2">
        <v>42639</v>
      </c>
      <c r="C12" s="2">
        <v>44440</v>
      </c>
      <c r="D12" s="2">
        <v>44781</v>
      </c>
      <c r="E12" s="2">
        <v>47047</v>
      </c>
      <c r="F12" s="2">
        <v>47195</v>
      </c>
      <c r="G12" s="2">
        <v>46367</v>
      </c>
      <c r="H12" s="2">
        <v>45443</v>
      </c>
      <c r="I12" s="2">
        <v>44247</v>
      </c>
      <c r="J12" s="2">
        <f>40761+795</f>
        <v>41556</v>
      </c>
      <c r="K12" s="2">
        <f>37023+795</f>
        <v>37818</v>
      </c>
      <c r="L12" s="2">
        <f>45249+795</f>
        <v>46044</v>
      </c>
      <c r="M12" s="2">
        <f>44496+794</f>
        <v>45290</v>
      </c>
      <c r="N12" s="2">
        <v>38187</v>
      </c>
      <c r="O12" s="2">
        <v>44803</v>
      </c>
      <c r="P12" s="2">
        <v>46256</v>
      </c>
      <c r="Q12" s="2">
        <v>46352</v>
      </c>
      <c r="R12" s="2">
        <v>47084</v>
      </c>
      <c r="S12" s="2">
        <v>40992</v>
      </c>
      <c r="T12" s="2">
        <v>31269</v>
      </c>
      <c r="U12" s="2">
        <v>31350</v>
      </c>
      <c r="V12" s="2">
        <v>31386</v>
      </c>
      <c r="W12" s="2">
        <v>31008</v>
      </c>
      <c r="X12" s="2">
        <v>33196</v>
      </c>
      <c r="Y12" s="2">
        <v>38939</v>
      </c>
      <c r="Z12" s="2">
        <v>49374</v>
      </c>
      <c r="AA12" s="2">
        <v>45475</v>
      </c>
      <c r="AB12" s="2">
        <v>49572</v>
      </c>
      <c r="AC12" s="2">
        <v>49613</v>
      </c>
      <c r="AD12" s="2">
        <v>49638</v>
      </c>
      <c r="AE12" s="2">
        <v>63558</v>
      </c>
      <c r="AF12" s="2">
        <v>43888</v>
      </c>
      <c r="AG12" s="2">
        <v>32381</v>
      </c>
      <c r="AH12" s="2">
        <v>29896</v>
      </c>
      <c r="AI12" s="2">
        <v>29896</v>
      </c>
      <c r="AJ12" s="2">
        <v>26751</v>
      </c>
      <c r="AK12" s="2">
        <v>22485</v>
      </c>
      <c r="AL12" s="2">
        <v>40005</v>
      </c>
      <c r="AM12" s="2">
        <v>43767</v>
      </c>
      <c r="AN12" s="2">
        <v>42432</v>
      </c>
    </row>
    <row r="13" spans="1:40" x14ac:dyDescent="0.2">
      <c r="A13" s="2" t="s">
        <v>14</v>
      </c>
      <c r="B13" s="2">
        <v>42952</v>
      </c>
      <c r="C13" s="2">
        <v>37986</v>
      </c>
      <c r="D13" s="2">
        <v>47709</v>
      </c>
      <c r="E13" s="2">
        <v>48561</v>
      </c>
      <c r="F13" s="2">
        <v>51080</v>
      </c>
      <c r="G13" s="2">
        <v>49512</v>
      </c>
      <c r="H13" s="2">
        <v>50729</v>
      </c>
      <c r="I13" s="2">
        <v>49552</v>
      </c>
      <c r="J13" s="2">
        <v>39551</v>
      </c>
      <c r="K13" s="2">
        <v>43550</v>
      </c>
      <c r="L13" s="2">
        <v>44568</v>
      </c>
      <c r="M13" s="2">
        <v>43454</v>
      </c>
      <c r="N13" s="2">
        <v>40757</v>
      </c>
      <c r="O13" s="2">
        <v>38537</v>
      </c>
      <c r="P13" s="2">
        <v>37457</v>
      </c>
      <c r="Q13" s="2">
        <v>46977</v>
      </c>
      <c r="R13" s="2">
        <v>47221</v>
      </c>
      <c r="S13" s="2">
        <v>46180</v>
      </c>
      <c r="T13" s="2">
        <v>50863</v>
      </c>
      <c r="U13" s="2">
        <v>48800</v>
      </c>
      <c r="V13" s="2">
        <v>49812</v>
      </c>
      <c r="W13" s="2">
        <v>53179</v>
      </c>
      <c r="X13" s="2">
        <v>56412</v>
      </c>
      <c r="Y13" s="2">
        <v>52843</v>
      </c>
      <c r="Z13" s="2">
        <v>55610</v>
      </c>
      <c r="AA13" s="2">
        <v>51510</v>
      </c>
      <c r="AB13" s="2">
        <v>46442</v>
      </c>
      <c r="AC13" s="2">
        <v>53966</v>
      </c>
      <c r="AD13" s="2">
        <v>52886</v>
      </c>
      <c r="AE13" s="2">
        <v>40017</v>
      </c>
      <c r="AF13" s="2">
        <v>53226</v>
      </c>
      <c r="AG13" s="2">
        <v>49048</v>
      </c>
      <c r="AH13" s="2">
        <v>46293</v>
      </c>
      <c r="AI13" s="2">
        <v>46293</v>
      </c>
      <c r="AJ13" s="2">
        <v>40452</v>
      </c>
      <c r="AK13" s="2">
        <v>40667</v>
      </c>
      <c r="AL13" s="2">
        <v>47811</v>
      </c>
      <c r="AM13" s="2">
        <v>50740</v>
      </c>
      <c r="AN13" s="2">
        <v>47676</v>
      </c>
    </row>
    <row r="14" spans="1:40" x14ac:dyDescent="0.2">
      <c r="A14" s="2" t="s">
        <v>9</v>
      </c>
      <c r="B14" s="2">
        <v>2515215</v>
      </c>
      <c r="C14" s="2">
        <v>2488615</v>
      </c>
      <c r="D14" s="2">
        <v>2461562</v>
      </c>
      <c r="E14" s="2">
        <v>2455649</v>
      </c>
      <c r="F14" s="2">
        <v>2496428</v>
      </c>
      <c r="G14" s="2">
        <v>2535452</v>
      </c>
      <c r="H14" s="2">
        <v>2897602</v>
      </c>
      <c r="I14" s="2">
        <v>2899353</v>
      </c>
      <c r="J14" s="2">
        <v>2640769</v>
      </c>
      <c r="K14" s="2">
        <v>2679356</v>
      </c>
      <c r="L14" s="2">
        <v>2919108</v>
      </c>
      <c r="M14" s="2">
        <v>2952526</v>
      </c>
      <c r="N14" s="2">
        <v>2994325</v>
      </c>
      <c r="O14" s="2">
        <v>2860526</v>
      </c>
      <c r="P14" s="2">
        <v>2822794</v>
      </c>
      <c r="Q14" s="2">
        <v>3066361</v>
      </c>
      <c r="R14" s="2">
        <v>3230352</v>
      </c>
      <c r="S14" s="2">
        <v>3190927</v>
      </c>
      <c r="T14" s="2">
        <v>3162184</v>
      </c>
      <c r="U14" s="2">
        <v>3122480</v>
      </c>
      <c r="V14" s="2">
        <v>3148164</v>
      </c>
      <c r="W14" s="2">
        <v>3235259</v>
      </c>
      <c r="X14" s="2">
        <v>3275453</v>
      </c>
      <c r="Y14" s="2">
        <v>3171927</v>
      </c>
      <c r="Z14" s="2">
        <v>3172082</v>
      </c>
      <c r="AA14" s="2">
        <v>2886565</v>
      </c>
      <c r="AB14" s="2">
        <v>2675901</v>
      </c>
      <c r="AC14" s="2">
        <v>2985723</v>
      </c>
      <c r="AD14" s="2">
        <v>3135301</v>
      </c>
      <c r="AE14" s="2">
        <v>3085811</v>
      </c>
      <c r="AF14" s="2">
        <v>3014187</v>
      </c>
      <c r="AG14" s="2">
        <v>2815986</v>
      </c>
      <c r="AH14" s="2">
        <v>2717913</v>
      </c>
      <c r="AI14" s="2">
        <v>2717913</v>
      </c>
      <c r="AJ14" s="2">
        <v>2682700</v>
      </c>
      <c r="AK14" s="2">
        <v>2555617</v>
      </c>
      <c r="AL14" s="2">
        <v>2595578</v>
      </c>
      <c r="AM14" s="2">
        <v>2872289</v>
      </c>
      <c r="AN14" s="2">
        <v>2845779</v>
      </c>
    </row>
    <row r="15" spans="1:40" x14ac:dyDescent="0.2">
      <c r="A15" s="2" t="s">
        <v>11</v>
      </c>
      <c r="B15" s="2">
        <v>150</v>
      </c>
      <c r="C15" s="2">
        <v>110424</v>
      </c>
      <c r="D15" s="2">
        <v>135819</v>
      </c>
      <c r="E15" s="2">
        <v>163810</v>
      </c>
      <c r="F15" s="2">
        <v>94037</v>
      </c>
      <c r="G15" s="2">
        <v>75015</v>
      </c>
      <c r="H15" s="2">
        <v>16081</v>
      </c>
      <c r="I15" s="2">
        <v>0</v>
      </c>
      <c r="J15" s="2">
        <v>83462</v>
      </c>
      <c r="K15" s="2">
        <v>31700</v>
      </c>
      <c r="L15" s="2">
        <v>27173</v>
      </c>
      <c r="M15" s="2">
        <v>23871</v>
      </c>
      <c r="N15" s="2">
        <v>0</v>
      </c>
      <c r="O15" s="2">
        <v>0</v>
      </c>
      <c r="P15" s="2">
        <v>14929</v>
      </c>
    </row>
    <row r="16" spans="1:40" x14ac:dyDescent="0.2">
      <c r="A16" s="2" t="s">
        <v>10</v>
      </c>
      <c r="B16" s="2">
        <v>346367</v>
      </c>
      <c r="C16" s="2">
        <v>343930</v>
      </c>
      <c r="D16" s="2">
        <v>372371</v>
      </c>
      <c r="E16" s="2">
        <v>360381</v>
      </c>
      <c r="F16" s="2">
        <v>366779</v>
      </c>
      <c r="G16" s="2">
        <v>345604</v>
      </c>
      <c r="H16" s="2">
        <v>344923</v>
      </c>
      <c r="I16" s="2">
        <v>320573</v>
      </c>
      <c r="J16" s="2">
        <v>319098</v>
      </c>
      <c r="K16" s="2">
        <v>322730</v>
      </c>
      <c r="L16" s="2">
        <v>310159</v>
      </c>
      <c r="M16" s="2">
        <v>321174</v>
      </c>
      <c r="N16" s="2">
        <v>339065</v>
      </c>
      <c r="O16" s="2">
        <v>316479</v>
      </c>
      <c r="P16" s="2">
        <v>328333</v>
      </c>
      <c r="Q16" s="2">
        <v>305923</v>
      </c>
      <c r="R16" s="2">
        <v>339506</v>
      </c>
      <c r="S16" s="2">
        <v>335932</v>
      </c>
      <c r="T16" s="2">
        <v>348747</v>
      </c>
      <c r="U16" s="2">
        <v>337509</v>
      </c>
      <c r="V16" s="2">
        <v>342597</v>
      </c>
      <c r="W16" s="2">
        <v>346489</v>
      </c>
      <c r="X16" s="2">
        <v>343828</v>
      </c>
      <c r="Y16" s="2">
        <v>337805</v>
      </c>
      <c r="Z16" s="2">
        <v>339530</v>
      </c>
      <c r="AA16" s="2">
        <v>332654</v>
      </c>
      <c r="AB16" s="2">
        <v>321955</v>
      </c>
      <c r="AC16" s="2">
        <v>327417</v>
      </c>
      <c r="AD16" s="2">
        <v>379619</v>
      </c>
      <c r="AE16" s="2">
        <v>368590</v>
      </c>
      <c r="AF16" s="2">
        <v>339311</v>
      </c>
      <c r="AG16" s="2">
        <v>338754</v>
      </c>
      <c r="AH16" s="2">
        <v>341040</v>
      </c>
      <c r="AI16" s="2">
        <v>341040</v>
      </c>
      <c r="AJ16" s="2">
        <v>357975</v>
      </c>
      <c r="AK16" s="2">
        <v>362266</v>
      </c>
      <c r="AL16" s="2">
        <v>424868</v>
      </c>
      <c r="AM16" s="2">
        <v>452260</v>
      </c>
      <c r="AN16" s="2">
        <v>531791</v>
      </c>
    </row>
    <row r="17" spans="1:40" x14ac:dyDescent="0.2">
      <c r="A17" s="2" t="s">
        <v>12</v>
      </c>
      <c r="B17" s="2">
        <f>4639003-SUM(B2:B16)</f>
        <v>10379</v>
      </c>
      <c r="C17" s="2">
        <f>4467987-SUM(C2:C16)</f>
        <v>11267</v>
      </c>
      <c r="D17" s="2">
        <f>4868599-SUM(D2:D16)</f>
        <v>12985</v>
      </c>
      <c r="E17" s="2">
        <v>11437</v>
      </c>
      <c r="F17" s="2">
        <v>13256</v>
      </c>
      <c r="G17" s="2">
        <v>13707</v>
      </c>
      <c r="H17" s="2">
        <v>14718</v>
      </c>
      <c r="I17" s="2">
        <v>12065</v>
      </c>
      <c r="J17" s="2">
        <v>8425</v>
      </c>
      <c r="K17" s="2">
        <v>16492</v>
      </c>
      <c r="L17" s="2">
        <v>18203</v>
      </c>
      <c r="M17" s="2">
        <v>18993</v>
      </c>
      <c r="N17" s="2">
        <v>18963</v>
      </c>
      <c r="O17" s="2">
        <v>21360</v>
      </c>
      <c r="P17" s="2">
        <v>22436</v>
      </c>
      <c r="Q17" s="2">
        <v>21208</v>
      </c>
      <c r="R17" s="2">
        <v>20000</v>
      </c>
      <c r="S17" s="2">
        <v>17850</v>
      </c>
      <c r="T17" s="2">
        <v>20561</v>
      </c>
      <c r="U17" s="2">
        <v>19590</v>
      </c>
      <c r="V17" s="2">
        <v>21687</v>
      </c>
      <c r="W17" s="2">
        <v>17799</v>
      </c>
      <c r="X17" s="2">
        <v>23950</v>
      </c>
      <c r="Y17" s="2">
        <v>25081</v>
      </c>
      <c r="Z17" s="2">
        <v>25261</v>
      </c>
      <c r="AA17" s="2">
        <v>26381</v>
      </c>
      <c r="AB17" s="2">
        <v>21603</v>
      </c>
      <c r="AC17" s="2">
        <v>30014</v>
      </c>
      <c r="AD17" s="2">
        <v>23518</v>
      </c>
      <c r="AE17" s="2">
        <v>21994</v>
      </c>
      <c r="AF17" s="2">
        <v>19139</v>
      </c>
      <c r="AG17" s="2">
        <v>18933</v>
      </c>
      <c r="AH17" s="2">
        <v>15864</v>
      </c>
      <c r="AI17" s="2">
        <v>17473</v>
      </c>
      <c r="AJ17" s="2">
        <v>14341</v>
      </c>
      <c r="AK17" s="2">
        <v>16644</v>
      </c>
      <c r="AL17" s="2">
        <v>20661</v>
      </c>
      <c r="AM17" s="2">
        <v>23924</v>
      </c>
      <c r="AN17" s="2">
        <v>24447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2.75" x14ac:dyDescent="0.2"/>
  <cols>
    <col min="1" max="1" width="51.140625" style="2" bestFit="1" customWidth="1"/>
    <col min="2" max="4" width="8" style="2" customWidth="1"/>
    <col min="5" max="6" width="8" style="2" bestFit="1" customWidth="1"/>
    <col min="7" max="16384" width="9.140625" style="2"/>
  </cols>
  <sheetData>
    <row r="1" spans="1:40" s="1" customFormat="1" x14ac:dyDescent="0.2">
      <c r="A1" s="1" t="s">
        <v>16</v>
      </c>
      <c r="B1" s="1">
        <v>2018</v>
      </c>
      <c r="C1" s="1">
        <v>2017</v>
      </c>
      <c r="D1" s="1">
        <v>2016</v>
      </c>
      <c r="E1" s="1">
        <v>2015</v>
      </c>
      <c r="F1" s="1">
        <v>2014</v>
      </c>
      <c r="G1" s="1">
        <v>2013</v>
      </c>
      <c r="H1" s="1">
        <v>2012</v>
      </c>
      <c r="I1" s="1">
        <v>2011</v>
      </c>
      <c r="J1" s="1">
        <v>2010</v>
      </c>
      <c r="K1" s="1">
        <v>2009</v>
      </c>
      <c r="L1" s="1">
        <v>2008</v>
      </c>
      <c r="M1" s="1">
        <v>2007</v>
      </c>
      <c r="N1" s="1">
        <v>2006</v>
      </c>
      <c r="O1" s="1">
        <v>2005</v>
      </c>
      <c r="P1" s="1">
        <v>2004</v>
      </c>
      <c r="Q1" s="1">
        <v>2003</v>
      </c>
      <c r="R1" s="1">
        <v>2002</v>
      </c>
      <c r="S1" s="1">
        <v>2001</v>
      </c>
      <c r="T1" s="1">
        <v>2000</v>
      </c>
      <c r="U1" s="1">
        <v>1999</v>
      </c>
      <c r="V1" s="1">
        <v>1998</v>
      </c>
      <c r="W1" s="1">
        <v>1997</v>
      </c>
      <c r="X1" s="1">
        <v>1996</v>
      </c>
      <c r="Y1" s="1">
        <v>1995</v>
      </c>
      <c r="Z1" s="1">
        <v>1994</v>
      </c>
      <c r="AA1" s="1">
        <v>1993</v>
      </c>
      <c r="AB1" s="1">
        <v>1992</v>
      </c>
      <c r="AC1" s="1">
        <v>1991</v>
      </c>
      <c r="AD1" s="1">
        <v>1990</v>
      </c>
      <c r="AE1" s="1">
        <v>1989</v>
      </c>
      <c r="AF1" s="1">
        <v>1988</v>
      </c>
      <c r="AG1" s="1">
        <v>1987</v>
      </c>
      <c r="AH1" s="1">
        <v>1986</v>
      </c>
      <c r="AI1" s="1">
        <v>1985</v>
      </c>
      <c r="AJ1" s="1">
        <v>1984</v>
      </c>
      <c r="AK1" s="1">
        <v>1983</v>
      </c>
      <c r="AL1" s="1">
        <v>1982</v>
      </c>
      <c r="AM1" s="1">
        <v>1981</v>
      </c>
      <c r="AN1" s="1">
        <v>1980</v>
      </c>
    </row>
    <row r="2" spans="1:40" x14ac:dyDescent="0.2">
      <c r="A2" s="2" t="s">
        <v>3</v>
      </c>
      <c r="B2" s="2">
        <v>67086</v>
      </c>
      <c r="C2" s="2">
        <v>16188</v>
      </c>
      <c r="D2" s="2">
        <v>43297</v>
      </c>
      <c r="E2" s="2">
        <v>31765</v>
      </c>
      <c r="F2" s="2">
        <v>18214</v>
      </c>
      <c r="G2" s="2">
        <v>4151</v>
      </c>
      <c r="H2" s="2">
        <v>8981</v>
      </c>
      <c r="I2" s="2">
        <v>25583</v>
      </c>
      <c r="J2" s="2">
        <v>27957</v>
      </c>
      <c r="K2" s="2">
        <v>68311</v>
      </c>
      <c r="L2" s="2">
        <v>43486</v>
      </c>
      <c r="M2" s="2">
        <v>39617</v>
      </c>
      <c r="N2" s="2">
        <v>16852</v>
      </c>
      <c r="O2" s="2">
        <v>45218</v>
      </c>
      <c r="P2" s="2">
        <v>36421</v>
      </c>
      <c r="Q2" s="2">
        <v>2911</v>
      </c>
      <c r="R2" s="2">
        <v>20600</v>
      </c>
      <c r="S2" s="2">
        <v>45100</v>
      </c>
      <c r="T2" s="2">
        <v>5800</v>
      </c>
      <c r="U2" s="2">
        <v>36600</v>
      </c>
      <c r="V2" s="2">
        <v>39500</v>
      </c>
      <c r="W2" s="2">
        <v>4667</v>
      </c>
      <c r="X2" s="2">
        <v>46119</v>
      </c>
      <c r="Y2" s="2">
        <v>48051</v>
      </c>
      <c r="Z2" s="2">
        <v>25370</v>
      </c>
      <c r="AA2" s="2">
        <v>33750</v>
      </c>
      <c r="AB2" s="2">
        <v>4882</v>
      </c>
      <c r="AC2" s="2">
        <v>4746</v>
      </c>
      <c r="AD2" s="2">
        <v>25518</v>
      </c>
      <c r="AE2" s="2">
        <v>2618</v>
      </c>
      <c r="AF2" s="2">
        <v>16090</v>
      </c>
      <c r="AG2" s="2">
        <v>48233</v>
      </c>
      <c r="AH2" s="2">
        <v>60154</v>
      </c>
      <c r="AI2" s="2">
        <v>33022</v>
      </c>
      <c r="AJ2" s="2">
        <v>48570</v>
      </c>
      <c r="AK2" s="2">
        <v>53652</v>
      </c>
      <c r="AL2" s="2">
        <v>13228</v>
      </c>
      <c r="AM2" s="2">
        <v>9582</v>
      </c>
      <c r="AN2" s="2">
        <v>11082</v>
      </c>
    </row>
    <row r="3" spans="1:40" x14ac:dyDescent="0.2">
      <c r="A3" s="2" t="s">
        <v>6</v>
      </c>
      <c r="B3" s="2">
        <v>11773</v>
      </c>
      <c r="C3" s="2">
        <v>9371</v>
      </c>
      <c r="D3" s="2">
        <v>13709</v>
      </c>
      <c r="E3" s="2">
        <v>11527</v>
      </c>
      <c r="F3" s="2">
        <v>8937</v>
      </c>
      <c r="G3" s="2">
        <v>7289</v>
      </c>
      <c r="H3" s="2">
        <v>6763</v>
      </c>
      <c r="I3" s="2">
        <v>9333</v>
      </c>
      <c r="J3" s="2">
        <v>7773</v>
      </c>
      <c r="K3" s="2">
        <v>12073</v>
      </c>
      <c r="L3" s="2">
        <v>11910</v>
      </c>
      <c r="M3" s="2">
        <v>10433</v>
      </c>
      <c r="N3" s="2">
        <v>33072</v>
      </c>
      <c r="O3" s="2">
        <v>40023</v>
      </c>
      <c r="P3" s="2">
        <v>19366</v>
      </c>
      <c r="Q3" s="2">
        <v>35532</v>
      </c>
      <c r="R3" s="2">
        <v>24598</v>
      </c>
      <c r="S3" s="2">
        <v>34708</v>
      </c>
      <c r="T3" s="2">
        <v>19200</v>
      </c>
      <c r="U3" s="2">
        <v>36444</v>
      </c>
      <c r="V3" s="2">
        <v>35467</v>
      </c>
      <c r="W3" s="2">
        <v>33094</v>
      </c>
      <c r="X3" s="2">
        <v>17696</v>
      </c>
      <c r="Y3" s="2">
        <v>33424</v>
      </c>
      <c r="Z3" s="2">
        <v>25636</v>
      </c>
      <c r="AA3" s="2">
        <v>23063</v>
      </c>
      <c r="AB3" s="2">
        <v>11512</v>
      </c>
      <c r="AC3" s="2">
        <v>22775</v>
      </c>
      <c r="AD3" s="2">
        <v>18517</v>
      </c>
      <c r="AE3" s="2">
        <v>29167</v>
      </c>
      <c r="AF3" s="2">
        <v>41925</v>
      </c>
      <c r="AG3" s="2">
        <v>38104</v>
      </c>
      <c r="AH3" s="2">
        <v>43975</v>
      </c>
      <c r="AI3" s="2">
        <v>40844</v>
      </c>
      <c r="AJ3" s="2">
        <v>54400</v>
      </c>
      <c r="AK3" s="2">
        <v>40250</v>
      </c>
      <c r="AL3" s="2">
        <v>18344</v>
      </c>
      <c r="AM3" s="2">
        <v>8370</v>
      </c>
      <c r="AN3" s="2">
        <v>8800</v>
      </c>
    </row>
    <row r="4" spans="1:40" x14ac:dyDescent="0.2">
      <c r="A4" s="2" t="s">
        <v>7</v>
      </c>
      <c r="B4" s="2">
        <v>27134</v>
      </c>
      <c r="C4" s="2">
        <v>38584</v>
      </c>
      <c r="D4" s="2">
        <v>39113</v>
      </c>
      <c r="E4" s="2">
        <v>36233</v>
      </c>
      <c r="F4" s="2">
        <v>25709</v>
      </c>
      <c r="G4" s="2">
        <v>26648</v>
      </c>
      <c r="H4" s="2">
        <v>31631</v>
      </c>
      <c r="I4" s="2">
        <v>28265</v>
      </c>
      <c r="J4" s="2">
        <v>32183</v>
      </c>
      <c r="K4" s="2">
        <v>30091</v>
      </c>
      <c r="L4" s="2">
        <v>38444</v>
      </c>
      <c r="M4" s="2">
        <v>34247</v>
      </c>
      <c r="N4" s="2">
        <v>38139</v>
      </c>
      <c r="O4" s="2">
        <v>37110</v>
      </c>
      <c r="P4" s="2">
        <v>36845</v>
      </c>
      <c r="Q4" s="2">
        <v>46593</v>
      </c>
      <c r="R4" s="2">
        <v>23678</v>
      </c>
      <c r="S4" s="2">
        <v>21939</v>
      </c>
      <c r="T4" s="2">
        <v>24121</v>
      </c>
      <c r="U4" s="2">
        <v>28574</v>
      </c>
      <c r="V4" s="2">
        <v>25868</v>
      </c>
      <c r="W4" s="2">
        <v>27401</v>
      </c>
      <c r="X4" s="2">
        <v>20527</v>
      </c>
      <c r="Y4" s="2">
        <v>26775</v>
      </c>
      <c r="Z4" s="2">
        <v>27419</v>
      </c>
      <c r="AA4" s="2">
        <v>21833</v>
      </c>
      <c r="AB4" s="2">
        <v>27363</v>
      </c>
      <c r="AC4" s="2">
        <v>23317</v>
      </c>
      <c r="AD4" s="2">
        <v>19493</v>
      </c>
      <c r="AE4" s="2">
        <v>16162</v>
      </c>
      <c r="AF4" s="2">
        <v>24011</v>
      </c>
      <c r="AG4" s="2">
        <f>14844+9626</f>
        <v>24470</v>
      </c>
      <c r="AH4" s="2">
        <f>13632+8129</f>
        <v>21761</v>
      </c>
      <c r="AI4" s="2">
        <f>12509+7941</f>
        <v>20450</v>
      </c>
      <c r="AJ4" s="2">
        <f>13961+9431</f>
        <v>23392</v>
      </c>
      <c r="AK4" s="2">
        <f>14082+7808</f>
        <v>21890</v>
      </c>
      <c r="AL4" s="2">
        <f>12201+9375</f>
        <v>21576</v>
      </c>
      <c r="AM4" s="2">
        <f>11958+9806</f>
        <v>21764</v>
      </c>
      <c r="AN4" s="2">
        <f>7564+6285</f>
        <v>13849</v>
      </c>
    </row>
    <row r="5" spans="1:40" x14ac:dyDescent="0.2">
      <c r="A5" s="2" t="s">
        <v>9</v>
      </c>
      <c r="B5" s="2">
        <v>315256</v>
      </c>
      <c r="C5" s="2">
        <v>236673</v>
      </c>
      <c r="D5" s="2">
        <v>302948</v>
      </c>
      <c r="E5" s="2">
        <v>283611</v>
      </c>
      <c r="F5" s="2">
        <v>333754</v>
      </c>
      <c r="G5" s="2">
        <v>286674</v>
      </c>
      <c r="H5" s="2">
        <v>190873</v>
      </c>
      <c r="I5" s="2">
        <v>184660</v>
      </c>
      <c r="J5" s="2">
        <v>304723</v>
      </c>
      <c r="K5" s="2">
        <v>192668</v>
      </c>
      <c r="L5" s="2">
        <v>154537</v>
      </c>
      <c r="M5" s="2">
        <v>105705</v>
      </c>
      <c r="N5" s="2">
        <v>116993</v>
      </c>
      <c r="O5" s="2">
        <v>112347</v>
      </c>
      <c r="P5" s="2">
        <v>159830</v>
      </c>
      <c r="Q5" s="2">
        <v>109103</v>
      </c>
      <c r="R5" s="2">
        <v>100995</v>
      </c>
      <c r="S5" s="2">
        <v>97894</v>
      </c>
      <c r="T5" s="2">
        <v>92592</v>
      </c>
      <c r="U5" s="2">
        <v>89871</v>
      </c>
      <c r="V5" s="2">
        <v>84117</v>
      </c>
      <c r="W5" s="2">
        <v>70434</v>
      </c>
      <c r="X5" s="2">
        <v>31745</v>
      </c>
      <c r="Y5" s="2">
        <v>45222</v>
      </c>
      <c r="Z5" s="2">
        <v>74513</v>
      </c>
      <c r="AA5" s="2">
        <v>51341</v>
      </c>
      <c r="AB5" s="2">
        <v>97015</v>
      </c>
      <c r="AC5" s="2">
        <v>70344</v>
      </c>
      <c r="AD5" s="2">
        <v>34381</v>
      </c>
      <c r="AE5" s="2">
        <v>38040</v>
      </c>
      <c r="AF5" s="2">
        <v>44795</v>
      </c>
      <c r="AG5" s="2">
        <v>47596</v>
      </c>
      <c r="AH5" s="2">
        <v>69482</v>
      </c>
      <c r="AI5" s="2">
        <v>59413</v>
      </c>
      <c r="AJ5" s="2">
        <v>46293</v>
      </c>
      <c r="AK5" s="2">
        <v>132561</v>
      </c>
      <c r="AL5" s="2">
        <v>57712</v>
      </c>
      <c r="AM5" s="2">
        <v>48942</v>
      </c>
      <c r="AN5" s="2">
        <v>67429</v>
      </c>
    </row>
    <row r="6" spans="1:40" x14ac:dyDescent="0.2">
      <c r="A6" s="2" t="s">
        <v>10</v>
      </c>
      <c r="B6" s="2">
        <v>28654</v>
      </c>
      <c r="C6" s="2">
        <v>22587</v>
      </c>
      <c r="D6" s="2">
        <v>23353</v>
      </c>
      <c r="E6" s="2">
        <v>34743</v>
      </c>
      <c r="F6" s="2">
        <v>43123</v>
      </c>
      <c r="G6" s="2">
        <v>21410</v>
      </c>
      <c r="H6" s="2">
        <v>32360</v>
      </c>
      <c r="I6" s="2">
        <v>43168</v>
      </c>
      <c r="J6" s="2">
        <v>72246</v>
      </c>
      <c r="K6" s="2">
        <v>29010</v>
      </c>
      <c r="L6" s="2">
        <v>38234</v>
      </c>
      <c r="M6" s="2">
        <v>23842</v>
      </c>
      <c r="N6" s="2">
        <v>16567</v>
      </c>
      <c r="O6" s="2">
        <v>8202</v>
      </c>
      <c r="P6" s="2">
        <v>15206</v>
      </c>
      <c r="Q6" s="2">
        <v>8480</v>
      </c>
      <c r="R6" s="2">
        <v>8066</v>
      </c>
      <c r="S6" s="2">
        <v>8675</v>
      </c>
      <c r="T6" s="2">
        <v>9635</v>
      </c>
      <c r="U6" s="2">
        <v>11753</v>
      </c>
      <c r="V6" s="2">
        <v>4855</v>
      </c>
      <c r="W6" s="2">
        <v>9535</v>
      </c>
      <c r="X6" s="2">
        <v>5497</v>
      </c>
      <c r="Y6" s="2">
        <v>4449</v>
      </c>
      <c r="Z6" s="2">
        <v>5613</v>
      </c>
      <c r="AA6" s="2">
        <v>5652</v>
      </c>
      <c r="AB6" s="2">
        <v>6771</v>
      </c>
      <c r="AC6" s="2">
        <v>8148</v>
      </c>
      <c r="AD6" s="2">
        <v>5162</v>
      </c>
      <c r="AE6" s="2">
        <v>6165</v>
      </c>
      <c r="AF6" s="2">
        <v>12059</v>
      </c>
      <c r="AG6" s="2">
        <v>9607</v>
      </c>
      <c r="AH6" s="2">
        <v>10359</v>
      </c>
      <c r="AI6" s="2">
        <v>9684</v>
      </c>
      <c r="AJ6" s="2">
        <v>19337</v>
      </c>
      <c r="AK6" s="2">
        <v>23344</v>
      </c>
      <c r="AL6" s="2">
        <v>7457</v>
      </c>
      <c r="AM6" s="2">
        <v>11590</v>
      </c>
      <c r="AN6" s="2">
        <v>15353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5"/>
  <sheetViews>
    <sheetView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2.75" x14ac:dyDescent="0.2"/>
  <cols>
    <col min="1" max="1" width="34.5703125" style="2" customWidth="1"/>
    <col min="2" max="3" width="20" style="2" bestFit="1" customWidth="1"/>
    <col min="4" max="6" width="8" style="2" customWidth="1"/>
    <col min="7" max="8" width="8" style="2" bestFit="1" customWidth="1"/>
    <col min="9" max="16384" width="9.140625" style="2"/>
  </cols>
  <sheetData>
    <row r="1" spans="1:42" s="1" customFormat="1" x14ac:dyDescent="0.2">
      <c r="A1" s="1" t="s">
        <v>26</v>
      </c>
      <c r="B1" s="1" t="s">
        <v>21</v>
      </c>
      <c r="C1" s="1" t="s">
        <v>22</v>
      </c>
      <c r="D1" s="1">
        <v>2018</v>
      </c>
      <c r="E1" s="1">
        <v>2017</v>
      </c>
      <c r="F1" s="1">
        <v>2016</v>
      </c>
      <c r="G1" s="1">
        <v>2015</v>
      </c>
      <c r="H1" s="1">
        <v>2014</v>
      </c>
      <c r="I1" s="1">
        <v>2013</v>
      </c>
      <c r="J1" s="1">
        <v>2012</v>
      </c>
      <c r="K1" s="1">
        <v>2011</v>
      </c>
      <c r="L1" s="1">
        <v>2010</v>
      </c>
      <c r="M1" s="1">
        <v>2009</v>
      </c>
      <c r="N1" s="1">
        <v>2008</v>
      </c>
      <c r="O1" s="1">
        <v>2007</v>
      </c>
      <c r="P1" s="1">
        <v>2006</v>
      </c>
      <c r="Q1" s="1">
        <v>2005</v>
      </c>
      <c r="R1" s="1">
        <v>2004</v>
      </c>
      <c r="S1" s="1">
        <v>2003</v>
      </c>
      <c r="T1" s="1">
        <v>2002</v>
      </c>
      <c r="U1" s="1">
        <v>2001</v>
      </c>
      <c r="V1" s="1">
        <v>2000</v>
      </c>
      <c r="W1" s="1">
        <v>1999</v>
      </c>
      <c r="X1" s="1">
        <v>1998</v>
      </c>
      <c r="Y1" s="1">
        <v>1997</v>
      </c>
      <c r="Z1" s="1">
        <v>1996</v>
      </c>
      <c r="AA1" s="1">
        <v>1995</v>
      </c>
      <c r="AB1" s="1">
        <v>1994</v>
      </c>
      <c r="AC1" s="1">
        <v>1993</v>
      </c>
      <c r="AD1" s="1">
        <v>1992</v>
      </c>
      <c r="AE1" s="1">
        <v>1991</v>
      </c>
      <c r="AF1" s="1">
        <v>1990</v>
      </c>
      <c r="AG1" s="1">
        <v>1989</v>
      </c>
      <c r="AH1" s="1">
        <v>1988</v>
      </c>
      <c r="AI1" s="1">
        <v>1987</v>
      </c>
      <c r="AJ1" s="1">
        <v>1986</v>
      </c>
      <c r="AK1" s="1">
        <v>1985</v>
      </c>
      <c r="AL1" s="1">
        <v>1984</v>
      </c>
      <c r="AM1" s="1">
        <v>1983</v>
      </c>
      <c r="AN1" s="1">
        <v>1982</v>
      </c>
      <c r="AO1" s="1">
        <v>1981</v>
      </c>
      <c r="AP1" s="1">
        <v>1980</v>
      </c>
    </row>
    <row r="2" spans="1:42" x14ac:dyDescent="0.2">
      <c r="A2" s="2" t="s">
        <v>17</v>
      </c>
      <c r="B2" s="2" t="s">
        <v>9</v>
      </c>
      <c r="C2" s="2" t="s">
        <v>3</v>
      </c>
      <c r="D2" s="2">
        <v>105000</v>
      </c>
      <c r="E2" s="2">
        <v>105000</v>
      </c>
      <c r="F2" s="2">
        <v>105000</v>
      </c>
      <c r="G2" s="2">
        <v>107820</v>
      </c>
      <c r="H2" s="2">
        <v>104100</v>
      </c>
      <c r="I2" s="2">
        <v>105000</v>
      </c>
      <c r="J2" s="2">
        <v>104140</v>
      </c>
      <c r="K2" s="2">
        <v>103940</v>
      </c>
      <c r="L2" s="2">
        <v>105000</v>
      </c>
      <c r="M2" s="2">
        <v>105000</v>
      </c>
      <c r="N2" s="2">
        <v>105000</v>
      </c>
      <c r="O2" s="2">
        <v>105000</v>
      </c>
      <c r="P2" s="2">
        <v>101160</v>
      </c>
      <c r="Q2" s="2">
        <v>101940</v>
      </c>
      <c r="R2" s="2">
        <v>101900</v>
      </c>
      <c r="S2" s="2">
        <v>105130</v>
      </c>
      <c r="T2" s="2">
        <v>104940</v>
      </c>
      <c r="U2" s="2">
        <v>106880</v>
      </c>
      <c r="V2" s="2">
        <v>109460</v>
      </c>
      <c r="W2" s="2">
        <v>108500</v>
      </c>
      <c r="X2" s="2">
        <v>107160</v>
      </c>
      <c r="Y2" s="2">
        <v>97740</v>
      </c>
      <c r="Z2" s="2">
        <v>90880</v>
      </c>
      <c r="AA2" s="2">
        <v>74570</v>
      </c>
      <c r="AB2" s="2">
        <v>72870</v>
      </c>
      <c r="AC2" s="2">
        <v>54830</v>
      </c>
      <c r="AD2" s="2">
        <v>33929</v>
      </c>
      <c r="AE2" s="2">
        <v>26700</v>
      </c>
      <c r="AF2" s="2">
        <v>6110</v>
      </c>
    </row>
    <row r="3" spans="1:42" x14ac:dyDescent="0.2">
      <c r="A3" s="2" t="s">
        <v>18</v>
      </c>
      <c r="B3" s="2" t="s">
        <v>3</v>
      </c>
      <c r="C3" s="2" t="s">
        <v>10</v>
      </c>
      <c r="D3" s="2">
        <v>0</v>
      </c>
      <c r="E3" s="2">
        <v>0</v>
      </c>
      <c r="F3" s="2">
        <v>14626</v>
      </c>
      <c r="G3" s="2">
        <v>6715</v>
      </c>
      <c r="H3" s="2">
        <v>19795</v>
      </c>
      <c r="I3" s="2">
        <v>6693</v>
      </c>
      <c r="J3" s="2">
        <v>10463</v>
      </c>
      <c r="K3" s="2">
        <v>4000</v>
      </c>
      <c r="L3" s="2">
        <v>8000</v>
      </c>
      <c r="M3" s="2">
        <v>12000</v>
      </c>
      <c r="N3" s="2">
        <v>16000</v>
      </c>
      <c r="O3" s="2">
        <v>20000</v>
      </c>
      <c r="P3" s="2">
        <v>20000</v>
      </c>
      <c r="Q3" s="2">
        <v>20000</v>
      </c>
      <c r="R3" s="2">
        <v>20000</v>
      </c>
    </row>
    <row r="4" spans="1:42" x14ac:dyDescent="0.2">
      <c r="A4" s="2" t="s">
        <v>19</v>
      </c>
      <c r="B4" s="2" t="s">
        <v>9</v>
      </c>
      <c r="C4" s="2" t="s">
        <v>37</v>
      </c>
      <c r="D4" s="2">
        <v>130000</v>
      </c>
      <c r="E4" s="2">
        <v>100000</v>
      </c>
      <c r="F4" s="2">
        <v>100000</v>
      </c>
      <c r="G4" s="2">
        <v>100000</v>
      </c>
      <c r="H4" s="2">
        <v>100000</v>
      </c>
      <c r="I4" s="2">
        <v>100000</v>
      </c>
      <c r="J4" s="2">
        <v>106722</v>
      </c>
      <c r="K4" s="2">
        <v>63278</v>
      </c>
      <c r="L4" s="2">
        <v>70000</v>
      </c>
      <c r="M4" s="2">
        <v>60000</v>
      </c>
      <c r="N4" s="2">
        <v>50000</v>
      </c>
      <c r="O4" s="2">
        <v>50000</v>
      </c>
      <c r="P4" s="2">
        <v>40000</v>
      </c>
      <c r="Q4" s="2">
        <v>30000</v>
      </c>
      <c r="R4" s="2">
        <v>35000</v>
      </c>
    </row>
    <row r="5" spans="1:42" x14ac:dyDescent="0.2">
      <c r="A5" s="2" t="s">
        <v>20</v>
      </c>
      <c r="B5" s="2" t="s">
        <v>9</v>
      </c>
      <c r="C5" s="2" t="s">
        <v>37</v>
      </c>
      <c r="D5" s="2">
        <v>0</v>
      </c>
      <c r="E5" s="2">
        <v>105311</v>
      </c>
      <c r="F5" s="2">
        <v>130796</v>
      </c>
      <c r="G5" s="2">
        <v>153327</v>
      </c>
      <c r="H5" s="2">
        <v>89168</v>
      </c>
      <c r="I5" s="2">
        <v>71398</v>
      </c>
      <c r="J5" s="2">
        <v>15182</v>
      </c>
      <c r="K5" s="2">
        <v>0</v>
      </c>
      <c r="L5" s="2">
        <f>33761+46546</f>
        <v>80307</v>
      </c>
      <c r="M5" s="2">
        <v>30133</v>
      </c>
      <c r="N5" s="2">
        <v>26085</v>
      </c>
      <c r="O5" s="2">
        <v>25021</v>
      </c>
      <c r="P5" s="2">
        <v>20000</v>
      </c>
      <c r="Q5" s="2">
        <v>15000</v>
      </c>
      <c r="R5" s="2">
        <v>14359</v>
      </c>
    </row>
    <row r="6" spans="1:42" x14ac:dyDescent="0.2">
      <c r="A6" s="2" t="s">
        <v>23</v>
      </c>
      <c r="B6" s="2" t="s">
        <v>9</v>
      </c>
      <c r="C6" s="2" t="s">
        <v>10</v>
      </c>
      <c r="D6" s="2">
        <v>63000</v>
      </c>
      <c r="E6" s="2">
        <v>45000</v>
      </c>
      <c r="F6" s="2">
        <v>41000</v>
      </c>
      <c r="G6" s="2">
        <v>36000</v>
      </c>
      <c r="H6" s="2">
        <v>31000</v>
      </c>
      <c r="I6" s="2">
        <v>26000</v>
      </c>
      <c r="J6" s="2">
        <v>21000</v>
      </c>
      <c r="K6" s="2">
        <v>16000</v>
      </c>
      <c r="L6" s="2">
        <v>6809</v>
      </c>
      <c r="M6" s="2">
        <v>8000</v>
      </c>
      <c r="N6" s="2">
        <v>4000</v>
      </c>
    </row>
    <row r="7" spans="1:42" x14ac:dyDescent="0.2">
      <c r="A7" s="2" t="s">
        <v>27</v>
      </c>
      <c r="B7" s="2" t="s">
        <v>10</v>
      </c>
      <c r="C7" s="2" t="s">
        <v>9</v>
      </c>
      <c r="J7" s="2">
        <v>448</v>
      </c>
    </row>
    <row r="8" spans="1:42" x14ac:dyDescent="0.2">
      <c r="A8" s="2" t="s">
        <v>24</v>
      </c>
      <c r="B8" s="2" t="s">
        <v>9</v>
      </c>
      <c r="C8" s="2" t="s">
        <v>3</v>
      </c>
      <c r="D8" s="2">
        <v>87594</v>
      </c>
      <c r="E8" s="2">
        <v>23555</v>
      </c>
      <c r="F8" s="2">
        <v>56232</v>
      </c>
      <c r="G8" s="2">
        <v>38313</v>
      </c>
      <c r="H8" s="2">
        <v>18868</v>
      </c>
    </row>
    <row r="9" spans="1:42" x14ac:dyDescent="0.2">
      <c r="A9" s="2" t="s">
        <v>25</v>
      </c>
      <c r="B9" s="2" t="s">
        <v>6</v>
      </c>
      <c r="C9" s="2" t="s">
        <v>3</v>
      </c>
      <c r="D9" s="2">
        <v>95752</v>
      </c>
      <c r="E9" s="2">
        <v>119379</v>
      </c>
      <c r="F9" s="2">
        <v>125432</v>
      </c>
      <c r="G9" s="2">
        <v>94477</v>
      </c>
      <c r="H9" s="2">
        <v>43010</v>
      </c>
      <c r="I9" s="2">
        <v>32750</v>
      </c>
      <c r="J9" s="2">
        <v>73662</v>
      </c>
      <c r="K9" s="2">
        <v>122216</v>
      </c>
      <c r="L9" s="2">
        <v>148614</v>
      </c>
      <c r="M9" s="2">
        <v>144325</v>
      </c>
      <c r="N9" s="2">
        <v>94303</v>
      </c>
      <c r="O9" s="2">
        <v>65310</v>
      </c>
      <c r="P9" s="2">
        <v>102039</v>
      </c>
      <c r="Q9" s="2">
        <v>108666</v>
      </c>
    </row>
    <row r="10" spans="1:42" x14ac:dyDescent="0.2">
      <c r="A10" s="2" t="s">
        <v>29</v>
      </c>
      <c r="B10" s="2" t="s">
        <v>3</v>
      </c>
      <c r="C10" s="2" t="s">
        <v>37</v>
      </c>
      <c r="D10" s="2">
        <v>56200</v>
      </c>
      <c r="E10" s="2">
        <v>56200</v>
      </c>
      <c r="F10" s="2">
        <v>67700</v>
      </c>
      <c r="G10" s="2">
        <v>56200</v>
      </c>
      <c r="H10" s="2">
        <v>56200</v>
      </c>
      <c r="I10" s="2">
        <v>56200</v>
      </c>
      <c r="J10" s="2">
        <v>56200</v>
      </c>
      <c r="K10" s="2">
        <v>56200</v>
      </c>
      <c r="L10" s="2">
        <v>56200</v>
      </c>
      <c r="M10" s="2">
        <v>54429</v>
      </c>
      <c r="N10" s="2">
        <v>7385</v>
      </c>
    </row>
    <row r="11" spans="1:42" x14ac:dyDescent="0.2">
      <c r="A11" s="2" t="s">
        <v>30</v>
      </c>
      <c r="B11" s="2" t="s">
        <v>3</v>
      </c>
      <c r="C11" s="2" t="s">
        <v>37</v>
      </c>
      <c r="D11" s="2">
        <v>21546</v>
      </c>
      <c r="E11" s="2">
        <v>23126</v>
      </c>
      <c r="F11" s="2">
        <v>22070</v>
      </c>
      <c r="G11" s="2">
        <v>23147</v>
      </c>
      <c r="H11" s="2">
        <v>23923</v>
      </c>
      <c r="I11" s="2">
        <v>24056</v>
      </c>
      <c r="J11" s="2">
        <v>23939</v>
      </c>
      <c r="K11" s="2">
        <v>23765</v>
      </c>
      <c r="L11" s="2">
        <v>25307</v>
      </c>
      <c r="M11" s="2">
        <v>25759</v>
      </c>
      <c r="N11" s="2">
        <v>23197</v>
      </c>
      <c r="O11" s="2">
        <v>23125</v>
      </c>
      <c r="P11" s="2">
        <v>687</v>
      </c>
    </row>
    <row r="12" spans="1:42" x14ac:dyDescent="0.2">
      <c r="A12" s="2" t="s">
        <v>31</v>
      </c>
      <c r="B12" s="2" t="s">
        <v>6</v>
      </c>
      <c r="C12" s="2" t="s">
        <v>10</v>
      </c>
      <c r="S12" s="2">
        <v>40590</v>
      </c>
    </row>
    <row r="13" spans="1:42" x14ac:dyDescent="0.2">
      <c r="A13" s="2" t="s">
        <v>32</v>
      </c>
      <c r="B13" s="2" t="s">
        <v>9</v>
      </c>
      <c r="C13" s="2" t="s">
        <v>37</v>
      </c>
      <c r="S13" s="2">
        <v>3114</v>
      </c>
    </row>
    <row r="14" spans="1:42" x14ac:dyDescent="0.2">
      <c r="A14" s="2" t="s">
        <v>33</v>
      </c>
      <c r="B14" s="2" t="s">
        <v>3</v>
      </c>
      <c r="C14" s="2" t="s">
        <v>37</v>
      </c>
      <c r="S14" s="2">
        <v>10000</v>
      </c>
    </row>
    <row r="15" spans="1:42" x14ac:dyDescent="0.2">
      <c r="A15" s="2" t="s">
        <v>28</v>
      </c>
      <c r="B15" s="2" t="s">
        <v>37</v>
      </c>
      <c r="C15" s="2" t="s">
        <v>3</v>
      </c>
      <c r="L15" s="2">
        <v>151507</v>
      </c>
      <c r="M15" s="2">
        <v>140188</v>
      </c>
      <c r="N15" s="2">
        <v>80582</v>
      </c>
      <c r="O15" s="2">
        <v>73125</v>
      </c>
      <c r="P15" s="2">
        <v>40842</v>
      </c>
      <c r="Q15" s="2">
        <v>30000</v>
      </c>
      <c r="R15" s="2">
        <v>20000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Entitlements</vt:lpstr>
      <vt:lpstr>Diversion</vt:lpstr>
      <vt:lpstr>Ordered</vt:lpstr>
      <vt:lpstr>Transfers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Hagerty</dc:creator>
  <cp:lastModifiedBy>Nick Hagerty</cp:lastModifiedBy>
  <dcterms:created xsi:type="dcterms:W3CDTF">2016-07-01T03:37:40Z</dcterms:created>
  <dcterms:modified xsi:type="dcterms:W3CDTF">2019-07-02T23:05:00Z</dcterms:modified>
</cp:coreProperties>
</file>