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ry\QUARCS Lab Dropbox\Harry Aginta\Statistik Ecommerce\wage convergence\Project_Club_convergence_wage_Indonesia\"/>
    </mc:Choice>
  </mc:AlternateContent>
  <xr:revisionPtr revIDLastSave="0" documentId="13_ncr:1_{095C08C5-7EF0-40FE-AB28-2CBDDB3D7829}" xr6:coauthVersionLast="47" xr6:coauthVersionMax="47" xr10:uidLastSave="{00000000-0000-0000-0000-000000000000}"/>
  <bookViews>
    <workbookView xWindow="-110" yWindow="-110" windowWidth="19420" windowHeight="11020" firstSheet="6" activeTab="9" xr2:uid="{00000000-000D-0000-FFFF-FFFF00000000}"/>
  </bookViews>
  <sheets>
    <sheet name="RAW" sheetId="1" r:id="rId1"/>
    <sheet name="OLAH" sheetId="2" r:id="rId2"/>
    <sheet name="missval_A" sheetId="14" r:id="rId3"/>
    <sheet name="missvall_B" sheetId="15" r:id="rId4"/>
    <sheet name="PIVOT" sheetId="3" r:id="rId5"/>
    <sheet name="logit" sheetId="16" r:id="rId6"/>
    <sheet name="nominal_wage_A" sheetId="9" r:id="rId7"/>
    <sheet name="real_wage_A" sheetId="10" r:id="rId8"/>
    <sheet name="real_wage_A_2008" sheetId="23" r:id="rId9"/>
    <sheet name="real wage vs inflation" sheetId="26" r:id="rId10"/>
    <sheet name="real_wage_example" sheetId="25" r:id="rId11"/>
    <sheet name="cpi_2008" sheetId="24" r:id="rId12"/>
    <sheet name="sigma" sheetId="20" r:id="rId13"/>
    <sheet name="nominal_wage_B" sheetId="12" r:id="rId14"/>
    <sheet name="real_wage_B" sheetId="13" r:id="rId15"/>
    <sheet name="cpi_2005" sheetId="11" r:id="rId16"/>
    <sheet name="inflation" sheetId="5" r:id="rId17"/>
    <sheet name="cpi_2012" sheetId="7" r:id="rId18"/>
    <sheet name="Sheet3" sheetId="6" r:id="rId19"/>
    <sheet name="lbr_prod_08" sheetId="18" r:id="rId20"/>
    <sheet name="Sheet2" sheetId="17" r:id="rId21"/>
    <sheet name="spa_lag_real_wage" sheetId="19" r:id="rId22"/>
    <sheet name="chn_ind" sheetId="22" r:id="rId23"/>
  </sheets>
  <calcPr calcId="191029"/>
  <pivotCaches>
    <pivotCache cacheId="0" r:id="rId24"/>
    <pivotCache cacheId="1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6" l="1"/>
  <c r="E4" i="26"/>
  <c r="F4" i="26"/>
  <c r="G4" i="26"/>
  <c r="H4" i="26"/>
  <c r="I4" i="26"/>
  <c r="J4" i="26"/>
  <c r="K4" i="26"/>
  <c r="L4" i="26"/>
  <c r="M4" i="26"/>
  <c r="N4" i="26"/>
  <c r="O4" i="26"/>
  <c r="D5" i="26"/>
  <c r="E5" i="26"/>
  <c r="F5" i="26"/>
  <c r="G5" i="26"/>
  <c r="H5" i="26"/>
  <c r="I5" i="26"/>
  <c r="J5" i="26"/>
  <c r="K5" i="26"/>
  <c r="L5" i="26"/>
  <c r="M5" i="26"/>
  <c r="N5" i="26"/>
  <c r="O5" i="26"/>
  <c r="D6" i="26"/>
  <c r="E6" i="26"/>
  <c r="F6" i="26"/>
  <c r="G6" i="26"/>
  <c r="H6" i="26"/>
  <c r="I6" i="26"/>
  <c r="J6" i="26"/>
  <c r="K6" i="26"/>
  <c r="L6" i="26"/>
  <c r="M6" i="26"/>
  <c r="N6" i="26"/>
  <c r="O6" i="26"/>
  <c r="D7" i="26"/>
  <c r="E7" i="26"/>
  <c r="F7" i="26"/>
  <c r="G7" i="26"/>
  <c r="H7" i="26"/>
  <c r="I7" i="26"/>
  <c r="J7" i="26"/>
  <c r="K7" i="26"/>
  <c r="L7" i="26"/>
  <c r="M7" i="26"/>
  <c r="N7" i="26"/>
  <c r="O7" i="26"/>
  <c r="D8" i="26"/>
  <c r="E8" i="26"/>
  <c r="F8" i="26"/>
  <c r="G8" i="26"/>
  <c r="H8" i="26"/>
  <c r="I8" i="26"/>
  <c r="J8" i="26"/>
  <c r="K8" i="26"/>
  <c r="L8" i="26"/>
  <c r="M8" i="26"/>
  <c r="N8" i="26"/>
  <c r="O8" i="26"/>
  <c r="D9" i="26"/>
  <c r="E9" i="26"/>
  <c r="F9" i="26"/>
  <c r="G9" i="26"/>
  <c r="H9" i="26"/>
  <c r="I9" i="26"/>
  <c r="J9" i="26"/>
  <c r="K9" i="26"/>
  <c r="L9" i="26"/>
  <c r="M9" i="26"/>
  <c r="N9" i="26"/>
  <c r="O9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E3" i="26"/>
  <c r="F3" i="26"/>
  <c r="G3" i="26"/>
  <c r="H3" i="26"/>
  <c r="I3" i="26"/>
  <c r="J3" i="26"/>
  <c r="K3" i="26"/>
  <c r="L3" i="26"/>
  <c r="M3" i="26"/>
  <c r="N3" i="26"/>
  <c r="O3" i="26"/>
  <c r="D3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0" i="26"/>
  <c r="A70" i="26"/>
  <c r="B70" i="26"/>
  <c r="A71" i="26"/>
  <c r="B71" i="26"/>
  <c r="A72" i="26"/>
  <c r="B72" i="26"/>
  <c r="A73" i="26"/>
  <c r="B73" i="26"/>
  <c r="A74" i="26"/>
  <c r="B74" i="26"/>
  <c r="A65" i="26"/>
  <c r="B65" i="26"/>
  <c r="A66" i="26"/>
  <c r="B66" i="26"/>
  <c r="A67" i="26"/>
  <c r="B67" i="26"/>
  <c r="A68" i="26"/>
  <c r="B68" i="26"/>
  <c r="A69" i="26"/>
  <c r="B69" i="26"/>
  <c r="A60" i="26"/>
  <c r="B60" i="26"/>
  <c r="A61" i="26"/>
  <c r="B61" i="26"/>
  <c r="A62" i="26"/>
  <c r="B62" i="26"/>
  <c r="A63" i="26"/>
  <c r="B63" i="26"/>
  <c r="A64" i="26"/>
  <c r="B64" i="26"/>
  <c r="A48" i="26"/>
  <c r="B48" i="26"/>
  <c r="A49" i="26"/>
  <c r="B49" i="26"/>
  <c r="A50" i="26"/>
  <c r="B50" i="26"/>
  <c r="A51" i="26"/>
  <c r="B51" i="26"/>
  <c r="A52" i="26"/>
  <c r="B52" i="26"/>
  <c r="A53" i="26"/>
  <c r="B53" i="26"/>
  <c r="A54" i="26"/>
  <c r="B54" i="26"/>
  <c r="A55" i="26"/>
  <c r="B55" i="26"/>
  <c r="A56" i="26"/>
  <c r="B56" i="26"/>
  <c r="A57" i="26"/>
  <c r="B57" i="26"/>
  <c r="A58" i="26"/>
  <c r="B58" i="26"/>
  <c r="A59" i="26"/>
  <c r="B59" i="26"/>
  <c r="A40" i="26"/>
  <c r="B40" i="26"/>
  <c r="A41" i="26"/>
  <c r="B41" i="26"/>
  <c r="A42" i="26"/>
  <c r="B42" i="26"/>
  <c r="A43" i="26"/>
  <c r="B43" i="26"/>
  <c r="A44" i="26"/>
  <c r="B44" i="26"/>
  <c r="A45" i="26"/>
  <c r="B45" i="26"/>
  <c r="A46" i="26"/>
  <c r="B46" i="26"/>
  <c r="A47" i="26"/>
  <c r="B47" i="26"/>
  <c r="A3" i="26"/>
  <c r="B3" i="26"/>
  <c r="A4" i="26"/>
  <c r="B4" i="26"/>
  <c r="A5" i="26"/>
  <c r="B5" i="26"/>
  <c r="A6" i="26"/>
  <c r="B6" i="26"/>
  <c r="A7" i="26"/>
  <c r="B7" i="26"/>
  <c r="A8" i="26"/>
  <c r="B8" i="26"/>
  <c r="A9" i="26"/>
  <c r="B9" i="26"/>
  <c r="A10" i="26"/>
  <c r="B10" i="26"/>
  <c r="A11" i="26"/>
  <c r="B11" i="26"/>
  <c r="A12" i="26"/>
  <c r="B12" i="26"/>
  <c r="A13" i="26"/>
  <c r="B13" i="26"/>
  <c r="A14" i="26"/>
  <c r="B14" i="26"/>
  <c r="A15" i="26"/>
  <c r="B15" i="26"/>
  <c r="A16" i="26"/>
  <c r="B16" i="26"/>
  <c r="A17" i="26"/>
  <c r="B17" i="26"/>
  <c r="A18" i="26"/>
  <c r="B18" i="26"/>
  <c r="A19" i="26"/>
  <c r="B19" i="26"/>
  <c r="A20" i="26"/>
  <c r="B20" i="26"/>
  <c r="A21" i="26"/>
  <c r="B21" i="26"/>
  <c r="A22" i="26"/>
  <c r="B22" i="26"/>
  <c r="A23" i="26"/>
  <c r="B23" i="26"/>
  <c r="A24" i="26"/>
  <c r="B24" i="26"/>
  <c r="A25" i="26"/>
  <c r="B25" i="26"/>
  <c r="A26" i="26"/>
  <c r="B26" i="26"/>
  <c r="A27" i="26"/>
  <c r="B27" i="26"/>
  <c r="A28" i="26"/>
  <c r="B28" i="26"/>
  <c r="A29" i="26"/>
  <c r="B29" i="26"/>
  <c r="A30" i="26"/>
  <c r="B30" i="26"/>
  <c r="A31" i="26"/>
  <c r="B31" i="26"/>
  <c r="A32" i="26"/>
  <c r="B32" i="26"/>
  <c r="A33" i="26"/>
  <c r="B33" i="26"/>
  <c r="A34" i="26"/>
  <c r="B34" i="26"/>
  <c r="A35" i="26"/>
  <c r="B35" i="26"/>
  <c r="A36" i="26"/>
  <c r="B36" i="26"/>
  <c r="A37" i="26"/>
  <c r="B37" i="26"/>
  <c r="M2" i="26"/>
  <c r="N2" i="26"/>
  <c r="O2" i="26"/>
  <c r="B2" i="26"/>
  <c r="C2" i="26"/>
  <c r="D2" i="26"/>
  <c r="E2" i="26"/>
  <c r="F2" i="26"/>
  <c r="G2" i="26"/>
  <c r="H2" i="26"/>
  <c r="I2" i="26"/>
  <c r="J2" i="26"/>
  <c r="K2" i="26"/>
  <c r="L2" i="26"/>
  <c r="A2" i="26"/>
  <c r="F2" i="10"/>
  <c r="C3" i="25"/>
  <c r="C5" i="25"/>
  <c r="C6" i="25" s="1"/>
  <c r="B5" i="25"/>
  <c r="E330" i="22"/>
  <c r="F330" i="22"/>
  <c r="G330" i="22"/>
  <c r="H330" i="22"/>
  <c r="I330" i="22"/>
  <c r="J330" i="22"/>
  <c r="K330" i="22"/>
  <c r="L330" i="22"/>
  <c r="M330" i="22"/>
  <c r="N330" i="22"/>
  <c r="O330" i="22"/>
  <c r="P330" i="22"/>
  <c r="Q330" i="22"/>
  <c r="R330" i="22"/>
  <c r="S330" i="22"/>
  <c r="T330" i="22"/>
  <c r="U330" i="22"/>
  <c r="V330" i="22"/>
  <c r="W330" i="22"/>
  <c r="X330" i="22"/>
  <c r="Y330" i="22"/>
  <c r="Z330" i="22"/>
  <c r="AA330" i="22"/>
  <c r="D330" i="22"/>
  <c r="E297" i="22"/>
  <c r="F297" i="22"/>
  <c r="G297" i="22"/>
  <c r="H297" i="22"/>
  <c r="I297" i="22"/>
  <c r="J297" i="22"/>
  <c r="K297" i="22"/>
  <c r="L297" i="22"/>
  <c r="M297" i="22"/>
  <c r="N297" i="22"/>
  <c r="O297" i="22"/>
  <c r="P297" i="22"/>
  <c r="Q297" i="22"/>
  <c r="R297" i="22"/>
  <c r="S297" i="22"/>
  <c r="T297" i="22"/>
  <c r="U297" i="22"/>
  <c r="V297" i="22"/>
  <c r="W297" i="22"/>
  <c r="X297" i="22"/>
  <c r="Y297" i="22"/>
  <c r="Z297" i="22"/>
  <c r="AA297" i="22"/>
  <c r="D297" i="22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O150" i="20" s="1"/>
  <c r="C119" i="20"/>
  <c r="C150" i="20" s="1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N150" i="20" s="1"/>
  <c r="O120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C122" i="20"/>
  <c r="D122" i="20"/>
  <c r="E122" i="20"/>
  <c r="F122" i="20"/>
  <c r="G122" i="20"/>
  <c r="H122" i="20"/>
  <c r="I122" i="20"/>
  <c r="I150" i="20" s="1"/>
  <c r="J122" i="20"/>
  <c r="K122" i="20"/>
  <c r="L122" i="20"/>
  <c r="M122" i="20"/>
  <c r="N122" i="20"/>
  <c r="O122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C127" i="20"/>
  <c r="D127" i="20"/>
  <c r="E127" i="20"/>
  <c r="F127" i="20"/>
  <c r="G127" i="20"/>
  <c r="H127" i="20"/>
  <c r="H150" i="20" s="1"/>
  <c r="I127" i="20"/>
  <c r="J127" i="20"/>
  <c r="K127" i="20"/>
  <c r="L127" i="20"/>
  <c r="M127" i="20"/>
  <c r="N127" i="20"/>
  <c r="O127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C129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C131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C132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C133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C134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C135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C136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C137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C138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C139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C140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C141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C148" i="20"/>
  <c r="D148" i="20"/>
  <c r="E148" i="20"/>
  <c r="F148" i="20"/>
  <c r="G148" i="20"/>
  <c r="H148" i="20"/>
  <c r="I148" i="20"/>
  <c r="J148" i="20"/>
  <c r="J150" i="20" s="1"/>
  <c r="K148" i="20"/>
  <c r="L148" i="20"/>
  <c r="M148" i="20"/>
  <c r="N148" i="20"/>
  <c r="O148" i="20"/>
  <c r="C149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C116" i="20"/>
  <c r="K150" i="20"/>
  <c r="G150" i="20"/>
  <c r="F15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C48" i="20"/>
  <c r="D48" i="20"/>
  <c r="E48" i="20"/>
  <c r="F48" i="20"/>
  <c r="G48" i="20"/>
  <c r="H48" i="20"/>
  <c r="I48" i="20"/>
  <c r="I74" i="20" s="1"/>
  <c r="J48" i="20"/>
  <c r="K48" i="20"/>
  <c r="L48" i="20"/>
  <c r="M48" i="20"/>
  <c r="N48" i="20"/>
  <c r="O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D40" i="20"/>
  <c r="D74" i="20" s="1"/>
  <c r="E40" i="20"/>
  <c r="E74" i="20" s="1"/>
  <c r="F40" i="20"/>
  <c r="F74" i="20" s="1"/>
  <c r="G40" i="20"/>
  <c r="G74" i="20" s="1"/>
  <c r="H40" i="20"/>
  <c r="H74" i="20" s="1"/>
  <c r="I40" i="20"/>
  <c r="J40" i="20"/>
  <c r="J74" i="20" s="1"/>
  <c r="K40" i="20"/>
  <c r="K74" i="20" s="1"/>
  <c r="L40" i="20"/>
  <c r="L74" i="20" s="1"/>
  <c r="M40" i="20"/>
  <c r="M74" i="20" s="1"/>
  <c r="N40" i="20"/>
  <c r="N74" i="20" s="1"/>
  <c r="O40" i="20"/>
  <c r="O74" i="20" s="1"/>
  <c r="C40" i="20"/>
  <c r="C74" i="20" s="1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F2" i="23"/>
  <c r="G2" i="23"/>
  <c r="H2" i="23"/>
  <c r="I2" i="23"/>
  <c r="J2" i="23"/>
  <c r="K2" i="23"/>
  <c r="L2" i="23"/>
  <c r="M2" i="23"/>
  <c r="N2" i="23"/>
  <c r="O2" i="23"/>
  <c r="E2" i="23"/>
  <c r="D2" i="23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D35" i="24"/>
  <c r="E35" i="24" s="1"/>
  <c r="F35" i="24" s="1"/>
  <c r="G35" i="24" s="1"/>
  <c r="H35" i="24" s="1"/>
  <c r="I35" i="24" s="1"/>
  <c r="J35" i="24" s="1"/>
  <c r="K35" i="24" s="1"/>
  <c r="L35" i="24" s="1"/>
  <c r="M35" i="24" s="1"/>
  <c r="N35" i="24" s="1"/>
  <c r="O35" i="24" s="1"/>
  <c r="D34" i="24"/>
  <c r="E34" i="24" s="1"/>
  <c r="F34" i="24" s="1"/>
  <c r="G34" i="24" s="1"/>
  <c r="H34" i="24" s="1"/>
  <c r="I34" i="24" s="1"/>
  <c r="J34" i="24" s="1"/>
  <c r="K34" i="24" s="1"/>
  <c r="L34" i="24" s="1"/>
  <c r="M34" i="24" s="1"/>
  <c r="N34" i="24" s="1"/>
  <c r="O34" i="24" s="1"/>
  <c r="D33" i="24"/>
  <c r="E33" i="24" s="1"/>
  <c r="F33" i="24" s="1"/>
  <c r="G33" i="24" s="1"/>
  <c r="H33" i="24" s="1"/>
  <c r="I33" i="24" s="1"/>
  <c r="J33" i="24" s="1"/>
  <c r="K33" i="24" s="1"/>
  <c r="L33" i="24" s="1"/>
  <c r="M33" i="24" s="1"/>
  <c r="N33" i="24" s="1"/>
  <c r="O33" i="24" s="1"/>
  <c r="D32" i="24"/>
  <c r="E32" i="24" s="1"/>
  <c r="F32" i="24" s="1"/>
  <c r="G32" i="24" s="1"/>
  <c r="H32" i="24" s="1"/>
  <c r="I32" i="24" s="1"/>
  <c r="J32" i="24" s="1"/>
  <c r="K32" i="24" s="1"/>
  <c r="L32" i="24" s="1"/>
  <c r="M32" i="24" s="1"/>
  <c r="N32" i="24" s="1"/>
  <c r="O32" i="24" s="1"/>
  <c r="D31" i="24"/>
  <c r="E31" i="24" s="1"/>
  <c r="F31" i="24" s="1"/>
  <c r="G31" i="24" s="1"/>
  <c r="H31" i="24" s="1"/>
  <c r="I31" i="24" s="1"/>
  <c r="J31" i="24" s="1"/>
  <c r="K31" i="24" s="1"/>
  <c r="L31" i="24" s="1"/>
  <c r="M31" i="24" s="1"/>
  <c r="N31" i="24" s="1"/>
  <c r="O31" i="24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D29" i="24"/>
  <c r="E29" i="24" s="1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D28" i="24"/>
  <c r="E28" i="24" s="1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D27" i="24"/>
  <c r="E27" i="24" s="1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D26" i="24"/>
  <c r="E26" i="24" s="1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D25" i="24"/>
  <c r="E25" i="24" s="1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D24" i="24"/>
  <c r="E24" i="24" s="1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D23" i="24"/>
  <c r="E23" i="24" s="1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D22" i="24"/>
  <c r="E22" i="24" s="1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D21" i="24"/>
  <c r="E21" i="24" s="1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D20" i="24"/>
  <c r="E20" i="24" s="1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D19" i="24"/>
  <c r="E19" i="24" s="1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D18" i="24"/>
  <c r="E18" i="24" s="1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D17" i="24"/>
  <c r="E17" i="24" s="1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D16" i="24"/>
  <c r="E16" i="24" s="1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D15" i="24"/>
  <c r="E15" i="24" s="1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D14" i="24"/>
  <c r="E14" i="24" s="1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D13" i="24"/>
  <c r="E13" i="24" s="1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D12" i="24"/>
  <c r="E12" i="24" s="1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D11" i="24"/>
  <c r="E11" i="24" s="1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D10" i="24"/>
  <c r="E10" i="24" s="1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D9" i="24"/>
  <c r="E9" i="24" s="1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D8" i="24"/>
  <c r="E8" i="24" s="1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D7" i="24"/>
  <c r="E7" i="24" s="1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D6" i="24"/>
  <c r="E6" i="24" s="1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D5" i="24"/>
  <c r="E5" i="24" s="1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D4" i="24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D3" i="24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AF25" i="16"/>
  <c r="AE25" i="16"/>
  <c r="D37" i="20"/>
  <c r="E37" i="20"/>
  <c r="F37" i="20"/>
  <c r="G37" i="20"/>
  <c r="H37" i="20"/>
  <c r="I37" i="20"/>
  <c r="J37" i="20"/>
  <c r="K37" i="20"/>
  <c r="L37" i="20"/>
  <c r="M37" i="20"/>
  <c r="N37" i="20"/>
  <c r="O37" i="20"/>
  <c r="C37" i="20"/>
  <c r="M150" i="20" l="1"/>
  <c r="E150" i="20"/>
  <c r="L150" i="20"/>
  <c r="D150" i="20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2" i="16"/>
  <c r="AH3" i="16"/>
  <c r="AI3" i="16"/>
  <c r="AH4" i="16"/>
  <c r="AI4" i="16"/>
  <c r="AH5" i="16"/>
  <c r="AI5" i="16"/>
  <c r="AH6" i="16"/>
  <c r="AI6" i="16"/>
  <c r="AH7" i="16"/>
  <c r="AI7" i="16"/>
  <c r="AH8" i="16"/>
  <c r="AI8" i="16"/>
  <c r="AH9" i="16"/>
  <c r="AI9" i="16"/>
  <c r="AH10" i="16"/>
  <c r="AI10" i="16"/>
  <c r="AH11" i="16"/>
  <c r="AI11" i="16"/>
  <c r="AH12" i="16"/>
  <c r="AI12" i="16"/>
  <c r="AH13" i="16"/>
  <c r="AI13" i="16"/>
  <c r="AH14" i="16"/>
  <c r="AI14" i="16"/>
  <c r="AH15" i="16"/>
  <c r="AI15" i="16"/>
  <c r="AH16" i="16"/>
  <c r="AI16" i="16"/>
  <c r="AH17" i="16"/>
  <c r="AI17" i="16"/>
  <c r="AH18" i="16"/>
  <c r="AI18" i="16"/>
  <c r="AH19" i="16"/>
  <c r="AI19" i="16"/>
  <c r="AH20" i="16"/>
  <c r="AI20" i="16"/>
  <c r="AH21" i="16"/>
  <c r="AI21" i="16"/>
  <c r="AH22" i="16"/>
  <c r="AI22" i="16"/>
  <c r="AH23" i="16"/>
  <c r="AI23" i="16"/>
  <c r="AH24" i="16"/>
  <c r="AI24" i="16"/>
  <c r="AH25" i="16"/>
  <c r="AI25" i="16"/>
  <c r="AH26" i="16"/>
  <c r="AI26" i="16"/>
  <c r="AH27" i="16"/>
  <c r="AI27" i="16"/>
  <c r="AH28" i="16"/>
  <c r="AI28" i="16"/>
  <c r="AH29" i="16"/>
  <c r="AI29" i="16"/>
  <c r="AH30" i="16"/>
  <c r="AI30" i="16"/>
  <c r="AH31" i="16"/>
  <c r="AI31" i="16"/>
  <c r="AH32" i="16"/>
  <c r="AI32" i="16"/>
  <c r="AH33" i="16"/>
  <c r="AI33" i="16"/>
  <c r="AH34" i="16"/>
  <c r="AI34" i="16"/>
  <c r="AH35" i="16"/>
  <c r="AI35" i="16"/>
  <c r="AI2" i="16"/>
  <c r="AH2" i="16"/>
  <c r="X9" i="16"/>
  <c r="X17" i="16"/>
  <c r="X20" i="16"/>
  <c r="X25" i="16"/>
  <c r="X28" i="16"/>
  <c r="X31" i="16"/>
  <c r="X33" i="16"/>
  <c r="X3" i="16"/>
  <c r="E4" i="18"/>
  <c r="X10" i="16" s="1"/>
  <c r="E5" i="18"/>
  <c r="E6" i="18"/>
  <c r="X8" i="16" s="1"/>
  <c r="E7" i="18"/>
  <c r="X30" i="16" s="1"/>
  <c r="E8" i="18"/>
  <c r="X34" i="16" s="1"/>
  <c r="E9" i="18"/>
  <c r="X12" i="16" s="1"/>
  <c r="E10" i="18"/>
  <c r="X6" i="16" s="1"/>
  <c r="E11" i="18"/>
  <c r="X13" i="16" s="1"/>
  <c r="E12" i="18"/>
  <c r="X14" i="16" s="1"/>
  <c r="E13" i="18"/>
  <c r="X16" i="16" s="1"/>
  <c r="E14" i="18"/>
  <c r="X21" i="16" s="1"/>
  <c r="E15" i="18"/>
  <c r="X23" i="16" s="1"/>
  <c r="E16" i="18"/>
  <c r="X22" i="16" s="1"/>
  <c r="E17" i="18"/>
  <c r="X24" i="16" s="1"/>
  <c r="E18" i="18"/>
  <c r="E19" i="18"/>
  <c r="X11" i="16" s="1"/>
  <c r="E20" i="18"/>
  <c r="E21" i="18"/>
  <c r="E22" i="18"/>
  <c r="X32" i="16" s="1"/>
  <c r="E23" i="18"/>
  <c r="X19" i="16" s="1"/>
  <c r="E24" i="18"/>
  <c r="E25" i="18"/>
  <c r="X35" i="16" s="1"/>
  <c r="E26" i="18"/>
  <c r="X5" i="16" s="1"/>
  <c r="E27" i="18"/>
  <c r="E28" i="18"/>
  <c r="E29" i="18"/>
  <c r="X27" i="16" s="1"/>
  <c r="E30" i="18"/>
  <c r="X29" i="16" s="1"/>
  <c r="E31" i="18"/>
  <c r="X26" i="16" s="1"/>
  <c r="E32" i="18"/>
  <c r="X4" i="16" s="1"/>
  <c r="E33" i="18"/>
  <c r="X7" i="16" s="1"/>
  <c r="E34" i="18"/>
  <c r="E35" i="18"/>
  <c r="X15" i="16" s="1"/>
  <c r="E2" i="18"/>
  <c r="X2" i="16" s="1"/>
  <c r="E3" i="18"/>
  <c r="X18" i="16" s="1"/>
  <c r="W25" i="16" l="1"/>
  <c r="AT2" i="16"/>
  <c r="AT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U3" i="16" l="1"/>
  <c r="AV3" i="16"/>
  <c r="AW3" i="16"/>
  <c r="AX3" i="16"/>
  <c r="AY3" i="16"/>
  <c r="AZ3" i="16"/>
  <c r="BA3" i="16"/>
  <c r="BB3" i="16"/>
  <c r="BC3" i="16"/>
  <c r="BD3" i="16"/>
  <c r="BE3" i="16"/>
  <c r="BF3" i="16"/>
  <c r="BG3" i="16"/>
  <c r="BH3" i="16"/>
  <c r="BI3" i="16"/>
  <c r="BJ3" i="16"/>
  <c r="BK3" i="16"/>
  <c r="BL3" i="16"/>
  <c r="BM3" i="16"/>
  <c r="BN3" i="16"/>
  <c r="BO3" i="16"/>
  <c r="BP3" i="16"/>
  <c r="BQ3" i="16"/>
  <c r="BR3" i="16"/>
  <c r="BS3" i="16"/>
  <c r="BT3" i="16"/>
  <c r="BU3" i="16"/>
  <c r="BV3" i="16"/>
  <c r="BW3" i="16"/>
  <c r="BX3" i="16"/>
  <c r="BY3" i="16"/>
  <c r="BZ3" i="16"/>
  <c r="CA3" i="16"/>
  <c r="CB3" i="16"/>
  <c r="CC3" i="16"/>
  <c r="CD3" i="16"/>
  <c r="CE3" i="16"/>
  <c r="CF3" i="16"/>
  <c r="CG3" i="16"/>
  <c r="CH3" i="16"/>
  <c r="CI3" i="16"/>
  <c r="CJ3" i="16"/>
  <c r="CK3" i="16"/>
  <c r="CL3" i="16"/>
  <c r="CM3" i="16"/>
  <c r="CN3" i="16"/>
  <c r="CO3" i="16"/>
  <c r="CP3" i="16"/>
  <c r="CQ3" i="16"/>
  <c r="CR3" i="16"/>
  <c r="CS3" i="16"/>
  <c r="CT3" i="16"/>
  <c r="CU3" i="16"/>
  <c r="CV3" i="16"/>
  <c r="CW3" i="16"/>
  <c r="CX3" i="16"/>
  <c r="CY3" i="16"/>
  <c r="CZ3" i="16"/>
  <c r="DA3" i="16"/>
  <c r="DB3" i="16"/>
  <c r="DC3" i="16"/>
  <c r="DD3" i="16"/>
  <c r="DE3" i="16"/>
  <c r="DF3" i="16"/>
  <c r="DG3" i="16"/>
  <c r="DH3" i="16"/>
  <c r="DI3" i="16"/>
  <c r="DJ3" i="16"/>
  <c r="DK3" i="16"/>
  <c r="DL3" i="16"/>
  <c r="DM3" i="16"/>
  <c r="DN3" i="16"/>
  <c r="DO3" i="16"/>
  <c r="DP3" i="16"/>
  <c r="DQ3" i="16"/>
  <c r="DR3" i="16"/>
  <c r="DS3" i="16"/>
  <c r="DT3" i="16"/>
  <c r="DU3" i="16"/>
  <c r="DV3" i="16"/>
  <c r="DW3" i="16"/>
  <c r="DX3" i="16"/>
  <c r="AU4" i="16"/>
  <c r="AV4" i="16"/>
  <c r="AW4" i="16"/>
  <c r="AX4" i="16"/>
  <c r="AY4" i="16"/>
  <c r="AZ4" i="16"/>
  <c r="BA4" i="16"/>
  <c r="BB4" i="16"/>
  <c r="BC4" i="16"/>
  <c r="BD4" i="16"/>
  <c r="BE4" i="16"/>
  <c r="BF4" i="16"/>
  <c r="BG4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X4" i="16"/>
  <c r="BY4" i="16"/>
  <c r="BZ4" i="16"/>
  <c r="CA4" i="16"/>
  <c r="CB4" i="16"/>
  <c r="CC4" i="16"/>
  <c r="CD4" i="16"/>
  <c r="CE4" i="16"/>
  <c r="CF4" i="16"/>
  <c r="CG4" i="16"/>
  <c r="CH4" i="16"/>
  <c r="CI4" i="16"/>
  <c r="CJ4" i="16"/>
  <c r="CK4" i="16"/>
  <c r="CL4" i="16"/>
  <c r="CM4" i="16"/>
  <c r="CN4" i="16"/>
  <c r="CO4" i="16"/>
  <c r="CP4" i="16"/>
  <c r="CQ4" i="16"/>
  <c r="CR4" i="16"/>
  <c r="CS4" i="16"/>
  <c r="CT4" i="16"/>
  <c r="CU4" i="16"/>
  <c r="CV4" i="16"/>
  <c r="CW4" i="16"/>
  <c r="CX4" i="16"/>
  <c r="CY4" i="16"/>
  <c r="CZ4" i="16"/>
  <c r="DA4" i="16"/>
  <c r="DB4" i="16"/>
  <c r="DC4" i="16"/>
  <c r="DD4" i="16"/>
  <c r="DE4" i="16"/>
  <c r="DF4" i="16"/>
  <c r="DG4" i="16"/>
  <c r="DH4" i="16"/>
  <c r="DI4" i="16"/>
  <c r="DJ4" i="16"/>
  <c r="DK4" i="16"/>
  <c r="DL4" i="16"/>
  <c r="DM4" i="16"/>
  <c r="DN4" i="16"/>
  <c r="DO4" i="16"/>
  <c r="DP4" i="16"/>
  <c r="DQ4" i="16"/>
  <c r="DR4" i="16"/>
  <c r="DS4" i="16"/>
  <c r="DT4" i="16"/>
  <c r="DU4" i="16"/>
  <c r="DV4" i="16"/>
  <c r="DW4" i="16"/>
  <c r="DX4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Y5" i="16"/>
  <c r="CZ5" i="16"/>
  <c r="DA5" i="16"/>
  <c r="DB5" i="16"/>
  <c r="DC5" i="16"/>
  <c r="DD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DS5" i="16"/>
  <c r="DT5" i="16"/>
  <c r="DU5" i="16"/>
  <c r="DV5" i="16"/>
  <c r="DW5" i="16"/>
  <c r="DX5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Y6" i="16"/>
  <c r="CZ6" i="16"/>
  <c r="DA6" i="16"/>
  <c r="DB6" i="16"/>
  <c r="DC6" i="16"/>
  <c r="DD6" i="16"/>
  <c r="DE6" i="16"/>
  <c r="DF6" i="16"/>
  <c r="DG6" i="16"/>
  <c r="DH6" i="16"/>
  <c r="DI6" i="16"/>
  <c r="DJ6" i="16"/>
  <c r="DK6" i="16"/>
  <c r="DL6" i="16"/>
  <c r="DM6" i="16"/>
  <c r="DN6" i="16"/>
  <c r="DO6" i="16"/>
  <c r="DP6" i="16"/>
  <c r="DQ6" i="16"/>
  <c r="DR6" i="16"/>
  <c r="DS6" i="16"/>
  <c r="DT6" i="16"/>
  <c r="DU6" i="16"/>
  <c r="DV6" i="16"/>
  <c r="DW6" i="16"/>
  <c r="DX6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CN7" i="16"/>
  <c r="CO7" i="16"/>
  <c r="CP7" i="16"/>
  <c r="CQ7" i="16"/>
  <c r="CR7" i="16"/>
  <c r="CS7" i="16"/>
  <c r="CT7" i="16"/>
  <c r="CU7" i="16"/>
  <c r="CV7" i="16"/>
  <c r="CW7" i="16"/>
  <c r="CX7" i="16"/>
  <c r="CY7" i="16"/>
  <c r="CZ7" i="16"/>
  <c r="DA7" i="16"/>
  <c r="DB7" i="16"/>
  <c r="DC7" i="16"/>
  <c r="DD7" i="16"/>
  <c r="DE7" i="16"/>
  <c r="DF7" i="16"/>
  <c r="DG7" i="16"/>
  <c r="DH7" i="16"/>
  <c r="DI7" i="16"/>
  <c r="DJ7" i="16"/>
  <c r="DK7" i="16"/>
  <c r="DL7" i="16"/>
  <c r="DM7" i="16"/>
  <c r="DN7" i="16"/>
  <c r="DO7" i="16"/>
  <c r="DP7" i="16"/>
  <c r="DQ7" i="16"/>
  <c r="DR7" i="16"/>
  <c r="DS7" i="16"/>
  <c r="DT7" i="16"/>
  <c r="DU7" i="16"/>
  <c r="DV7" i="16"/>
  <c r="DW7" i="16"/>
  <c r="DX7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Y8" i="16"/>
  <c r="CZ8" i="16"/>
  <c r="DA8" i="16"/>
  <c r="DB8" i="16"/>
  <c r="DC8" i="16"/>
  <c r="DD8" i="16"/>
  <c r="DE8" i="16"/>
  <c r="DF8" i="16"/>
  <c r="DG8" i="16"/>
  <c r="DH8" i="16"/>
  <c r="DI8" i="16"/>
  <c r="DJ8" i="16"/>
  <c r="DK8" i="16"/>
  <c r="DL8" i="16"/>
  <c r="DM8" i="16"/>
  <c r="DN8" i="16"/>
  <c r="DO8" i="16"/>
  <c r="DP8" i="16"/>
  <c r="DQ8" i="16"/>
  <c r="DR8" i="16"/>
  <c r="DS8" i="16"/>
  <c r="DT8" i="16"/>
  <c r="DU8" i="16"/>
  <c r="DV8" i="16"/>
  <c r="DW8" i="16"/>
  <c r="DX8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CQ9" i="16"/>
  <c r="CR9" i="16"/>
  <c r="CS9" i="16"/>
  <c r="CT9" i="16"/>
  <c r="CU9" i="16"/>
  <c r="CV9" i="16"/>
  <c r="CW9" i="16"/>
  <c r="CX9" i="16"/>
  <c r="CY9" i="16"/>
  <c r="CZ9" i="16"/>
  <c r="DA9" i="16"/>
  <c r="DB9" i="16"/>
  <c r="DC9" i="16"/>
  <c r="DD9" i="16"/>
  <c r="DE9" i="16"/>
  <c r="DF9" i="16"/>
  <c r="DG9" i="16"/>
  <c r="DH9" i="16"/>
  <c r="DI9" i="16"/>
  <c r="DJ9" i="16"/>
  <c r="DK9" i="16"/>
  <c r="DL9" i="16"/>
  <c r="DM9" i="16"/>
  <c r="DN9" i="16"/>
  <c r="DO9" i="16"/>
  <c r="DP9" i="16"/>
  <c r="DQ9" i="16"/>
  <c r="DR9" i="16"/>
  <c r="DS9" i="16"/>
  <c r="DT9" i="16"/>
  <c r="DU9" i="16"/>
  <c r="DV9" i="16"/>
  <c r="DW9" i="16"/>
  <c r="DX9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DC10" i="16"/>
  <c r="DD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DS10" i="16"/>
  <c r="DT10" i="16"/>
  <c r="DU10" i="16"/>
  <c r="DV10" i="16"/>
  <c r="DW10" i="16"/>
  <c r="DX10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Y11" i="16"/>
  <c r="CZ11" i="16"/>
  <c r="DA11" i="16"/>
  <c r="DB11" i="16"/>
  <c r="DC11" i="16"/>
  <c r="DD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DS11" i="16"/>
  <c r="DT11" i="16"/>
  <c r="DU11" i="16"/>
  <c r="DV11" i="16"/>
  <c r="DW11" i="16"/>
  <c r="DX11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CN12" i="16"/>
  <c r="CO12" i="16"/>
  <c r="CP12" i="16"/>
  <c r="CQ12" i="16"/>
  <c r="CR12" i="16"/>
  <c r="CS12" i="16"/>
  <c r="CT12" i="16"/>
  <c r="CU12" i="16"/>
  <c r="CV12" i="16"/>
  <c r="CW12" i="16"/>
  <c r="CX12" i="16"/>
  <c r="CY12" i="16"/>
  <c r="CZ12" i="16"/>
  <c r="DA12" i="16"/>
  <c r="DB12" i="16"/>
  <c r="DC12" i="16"/>
  <c r="DD12" i="16"/>
  <c r="DE12" i="16"/>
  <c r="DF12" i="16"/>
  <c r="DG12" i="16"/>
  <c r="DH12" i="16"/>
  <c r="DI12" i="16"/>
  <c r="DJ12" i="16"/>
  <c r="DK12" i="16"/>
  <c r="DL12" i="16"/>
  <c r="DM12" i="16"/>
  <c r="DN12" i="16"/>
  <c r="DO12" i="16"/>
  <c r="DP12" i="16"/>
  <c r="DQ12" i="16"/>
  <c r="DR12" i="16"/>
  <c r="DS12" i="16"/>
  <c r="DT12" i="16"/>
  <c r="DU12" i="16"/>
  <c r="DV12" i="16"/>
  <c r="DW12" i="16"/>
  <c r="DX12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CL13" i="16"/>
  <c r="CM13" i="16"/>
  <c r="CN13" i="16"/>
  <c r="CO13" i="16"/>
  <c r="CP13" i="16"/>
  <c r="CQ13" i="16"/>
  <c r="CR13" i="16"/>
  <c r="CS13" i="16"/>
  <c r="CT13" i="16"/>
  <c r="CU13" i="16"/>
  <c r="CV13" i="16"/>
  <c r="CW13" i="16"/>
  <c r="CX13" i="16"/>
  <c r="CY13" i="16"/>
  <c r="CZ13" i="16"/>
  <c r="DA13" i="16"/>
  <c r="DB13" i="16"/>
  <c r="DC13" i="16"/>
  <c r="DD13" i="16"/>
  <c r="DE13" i="16"/>
  <c r="DF13" i="16"/>
  <c r="DG13" i="16"/>
  <c r="DH13" i="16"/>
  <c r="DI13" i="16"/>
  <c r="DJ13" i="16"/>
  <c r="DK13" i="16"/>
  <c r="DL13" i="16"/>
  <c r="DM13" i="16"/>
  <c r="DN13" i="16"/>
  <c r="DO13" i="16"/>
  <c r="DP13" i="16"/>
  <c r="DQ13" i="16"/>
  <c r="DR13" i="16"/>
  <c r="DS13" i="16"/>
  <c r="DT13" i="16"/>
  <c r="DU13" i="16"/>
  <c r="DV13" i="16"/>
  <c r="DW13" i="16"/>
  <c r="DX13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CQ15" i="16"/>
  <c r="CR15" i="16"/>
  <c r="CS15" i="16"/>
  <c r="CT15" i="16"/>
  <c r="CU15" i="16"/>
  <c r="CV15" i="16"/>
  <c r="CW15" i="16"/>
  <c r="CX15" i="16"/>
  <c r="CY15" i="16"/>
  <c r="CZ15" i="16"/>
  <c r="DA15" i="16"/>
  <c r="DB15" i="16"/>
  <c r="DC15" i="16"/>
  <c r="DD15" i="16"/>
  <c r="DE15" i="16"/>
  <c r="DF15" i="16"/>
  <c r="DG15" i="16"/>
  <c r="DH15" i="16"/>
  <c r="DI15" i="16"/>
  <c r="DJ15" i="16"/>
  <c r="DK15" i="16"/>
  <c r="DL15" i="16"/>
  <c r="DM15" i="16"/>
  <c r="DN15" i="16"/>
  <c r="DO15" i="16"/>
  <c r="DP15" i="16"/>
  <c r="DQ15" i="16"/>
  <c r="DR15" i="16"/>
  <c r="DS15" i="16"/>
  <c r="DT15" i="16"/>
  <c r="DU15" i="16"/>
  <c r="DV15" i="16"/>
  <c r="DW15" i="16"/>
  <c r="DX15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BM16" i="16"/>
  <c r="BN16" i="16"/>
  <c r="BO16" i="16"/>
  <c r="BP16" i="16"/>
  <c r="BQ16" i="16"/>
  <c r="BR16" i="16"/>
  <c r="BS16" i="16"/>
  <c r="BT16" i="16"/>
  <c r="BU16" i="16"/>
  <c r="BV16" i="16"/>
  <c r="BW16" i="16"/>
  <c r="BX16" i="16"/>
  <c r="BY16" i="16"/>
  <c r="BZ16" i="16"/>
  <c r="CA16" i="16"/>
  <c r="CB16" i="16"/>
  <c r="CC16" i="16"/>
  <c r="CD16" i="16"/>
  <c r="CE16" i="16"/>
  <c r="CF16" i="16"/>
  <c r="CG16" i="16"/>
  <c r="CH16" i="16"/>
  <c r="CI16" i="16"/>
  <c r="CJ16" i="16"/>
  <c r="CK16" i="16"/>
  <c r="CL16" i="16"/>
  <c r="CM16" i="16"/>
  <c r="CN16" i="16"/>
  <c r="CO16" i="16"/>
  <c r="CP16" i="16"/>
  <c r="CQ16" i="16"/>
  <c r="CR16" i="16"/>
  <c r="CS16" i="16"/>
  <c r="CT16" i="16"/>
  <c r="CU16" i="16"/>
  <c r="CV16" i="16"/>
  <c r="CW16" i="16"/>
  <c r="CX16" i="16"/>
  <c r="CY16" i="16"/>
  <c r="CZ16" i="16"/>
  <c r="DA16" i="16"/>
  <c r="DB16" i="16"/>
  <c r="DC16" i="16"/>
  <c r="DD16" i="16"/>
  <c r="DE16" i="16"/>
  <c r="DF16" i="16"/>
  <c r="DG16" i="16"/>
  <c r="DH16" i="16"/>
  <c r="DI16" i="16"/>
  <c r="DJ16" i="16"/>
  <c r="DK16" i="16"/>
  <c r="DL16" i="16"/>
  <c r="DM16" i="16"/>
  <c r="DN16" i="16"/>
  <c r="DO16" i="16"/>
  <c r="DP16" i="16"/>
  <c r="DQ16" i="16"/>
  <c r="DR16" i="16"/>
  <c r="DS16" i="16"/>
  <c r="DT16" i="16"/>
  <c r="DU16" i="16"/>
  <c r="DV16" i="16"/>
  <c r="DW16" i="16"/>
  <c r="DX16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BW17" i="16"/>
  <c r="BX17" i="16"/>
  <c r="BY17" i="16"/>
  <c r="BZ17" i="16"/>
  <c r="CA17" i="16"/>
  <c r="CB17" i="16"/>
  <c r="CC17" i="16"/>
  <c r="CD17" i="16"/>
  <c r="CE17" i="16"/>
  <c r="CF17" i="16"/>
  <c r="CG17" i="16"/>
  <c r="CH17" i="16"/>
  <c r="CI17" i="16"/>
  <c r="CJ17" i="16"/>
  <c r="CK17" i="16"/>
  <c r="CL17" i="16"/>
  <c r="CM17" i="16"/>
  <c r="CN17" i="16"/>
  <c r="CO17" i="16"/>
  <c r="CP17" i="16"/>
  <c r="CQ17" i="16"/>
  <c r="CR17" i="16"/>
  <c r="CS17" i="16"/>
  <c r="CT17" i="16"/>
  <c r="CU17" i="16"/>
  <c r="CV17" i="16"/>
  <c r="CW17" i="16"/>
  <c r="CX17" i="16"/>
  <c r="CY17" i="16"/>
  <c r="CZ17" i="16"/>
  <c r="DA17" i="16"/>
  <c r="DB17" i="16"/>
  <c r="DC17" i="16"/>
  <c r="DD17" i="16"/>
  <c r="DE17" i="16"/>
  <c r="DF17" i="16"/>
  <c r="DG17" i="16"/>
  <c r="DH17" i="16"/>
  <c r="DI17" i="16"/>
  <c r="DJ17" i="16"/>
  <c r="DK17" i="16"/>
  <c r="DL17" i="16"/>
  <c r="DM17" i="16"/>
  <c r="DN17" i="16"/>
  <c r="DO17" i="16"/>
  <c r="DP17" i="16"/>
  <c r="DQ17" i="16"/>
  <c r="DR17" i="16"/>
  <c r="DS17" i="16"/>
  <c r="DT17" i="16"/>
  <c r="DU17" i="16"/>
  <c r="DV17" i="16"/>
  <c r="DW17" i="16"/>
  <c r="DX17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CC18" i="16"/>
  <c r="CD18" i="16"/>
  <c r="CE18" i="16"/>
  <c r="CF18" i="16"/>
  <c r="CG18" i="16"/>
  <c r="CH18" i="16"/>
  <c r="CI18" i="16"/>
  <c r="CJ18" i="16"/>
  <c r="CK18" i="16"/>
  <c r="CL18" i="16"/>
  <c r="CM18" i="16"/>
  <c r="CN18" i="16"/>
  <c r="CO18" i="16"/>
  <c r="CP18" i="16"/>
  <c r="CQ18" i="16"/>
  <c r="CR18" i="16"/>
  <c r="CS18" i="16"/>
  <c r="CT18" i="16"/>
  <c r="CU18" i="16"/>
  <c r="CV18" i="16"/>
  <c r="CW18" i="16"/>
  <c r="CX18" i="16"/>
  <c r="CY18" i="16"/>
  <c r="CZ18" i="16"/>
  <c r="DA18" i="16"/>
  <c r="DB18" i="16"/>
  <c r="DC18" i="16"/>
  <c r="DD18" i="16"/>
  <c r="DE18" i="16"/>
  <c r="DF18" i="16"/>
  <c r="DG18" i="16"/>
  <c r="DH18" i="16"/>
  <c r="DI18" i="16"/>
  <c r="DJ18" i="16"/>
  <c r="DK18" i="16"/>
  <c r="DL18" i="16"/>
  <c r="DM18" i="16"/>
  <c r="DN18" i="16"/>
  <c r="DO18" i="16"/>
  <c r="DP18" i="16"/>
  <c r="DQ18" i="16"/>
  <c r="DR18" i="16"/>
  <c r="DS18" i="16"/>
  <c r="DT18" i="16"/>
  <c r="DU18" i="16"/>
  <c r="DV18" i="16"/>
  <c r="DW18" i="16"/>
  <c r="DX18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CN19" i="16"/>
  <c r="CO19" i="16"/>
  <c r="CP19" i="16"/>
  <c r="CQ19" i="16"/>
  <c r="CR19" i="16"/>
  <c r="CS19" i="16"/>
  <c r="CT19" i="16"/>
  <c r="CU19" i="16"/>
  <c r="CV19" i="16"/>
  <c r="CW19" i="16"/>
  <c r="CX19" i="16"/>
  <c r="CY19" i="16"/>
  <c r="CZ19" i="16"/>
  <c r="DA19" i="16"/>
  <c r="DB19" i="16"/>
  <c r="DC19" i="16"/>
  <c r="DD19" i="16"/>
  <c r="DE19" i="16"/>
  <c r="DF19" i="16"/>
  <c r="DG19" i="16"/>
  <c r="DH19" i="16"/>
  <c r="DI19" i="16"/>
  <c r="DJ19" i="16"/>
  <c r="DK19" i="16"/>
  <c r="DL19" i="16"/>
  <c r="DM19" i="16"/>
  <c r="DN19" i="16"/>
  <c r="DO19" i="16"/>
  <c r="DP19" i="16"/>
  <c r="DQ19" i="16"/>
  <c r="DR19" i="16"/>
  <c r="DS19" i="16"/>
  <c r="DT19" i="16"/>
  <c r="DU19" i="16"/>
  <c r="DV19" i="16"/>
  <c r="DW19" i="16"/>
  <c r="DX19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CN20" i="16"/>
  <c r="CO20" i="16"/>
  <c r="CP20" i="16"/>
  <c r="CQ20" i="16"/>
  <c r="CR20" i="16"/>
  <c r="CS20" i="16"/>
  <c r="CT20" i="16"/>
  <c r="CU20" i="16"/>
  <c r="CV20" i="16"/>
  <c r="CW20" i="16"/>
  <c r="CX20" i="16"/>
  <c r="CY20" i="16"/>
  <c r="CZ20" i="16"/>
  <c r="DA20" i="16"/>
  <c r="DB20" i="16"/>
  <c r="DC20" i="16"/>
  <c r="DD20" i="16"/>
  <c r="DE20" i="16"/>
  <c r="DF20" i="16"/>
  <c r="DG20" i="16"/>
  <c r="DH20" i="16"/>
  <c r="DI20" i="16"/>
  <c r="DJ20" i="16"/>
  <c r="DK20" i="16"/>
  <c r="DL20" i="16"/>
  <c r="DM20" i="16"/>
  <c r="DN20" i="16"/>
  <c r="DO20" i="16"/>
  <c r="DP20" i="16"/>
  <c r="DQ20" i="16"/>
  <c r="DR20" i="16"/>
  <c r="DS20" i="16"/>
  <c r="DT20" i="16"/>
  <c r="DU20" i="16"/>
  <c r="DV20" i="16"/>
  <c r="DW20" i="16"/>
  <c r="DX20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CN21" i="16"/>
  <c r="CO21" i="16"/>
  <c r="CP21" i="16"/>
  <c r="CQ21" i="16"/>
  <c r="CR21" i="16"/>
  <c r="CS21" i="16"/>
  <c r="CT21" i="16"/>
  <c r="CU21" i="16"/>
  <c r="CV21" i="16"/>
  <c r="CW21" i="16"/>
  <c r="CX21" i="16"/>
  <c r="CY21" i="16"/>
  <c r="CZ21" i="16"/>
  <c r="DA21" i="16"/>
  <c r="DB21" i="16"/>
  <c r="DC21" i="16"/>
  <c r="DD21" i="16"/>
  <c r="DE21" i="16"/>
  <c r="DF21" i="16"/>
  <c r="DG21" i="16"/>
  <c r="DH21" i="16"/>
  <c r="DI21" i="16"/>
  <c r="DJ21" i="16"/>
  <c r="DK21" i="16"/>
  <c r="DL21" i="16"/>
  <c r="DM21" i="16"/>
  <c r="DN21" i="16"/>
  <c r="DO21" i="16"/>
  <c r="DP21" i="16"/>
  <c r="DQ21" i="16"/>
  <c r="DR21" i="16"/>
  <c r="DS21" i="16"/>
  <c r="DT21" i="16"/>
  <c r="DU21" i="16"/>
  <c r="DV21" i="16"/>
  <c r="DW21" i="16"/>
  <c r="DX21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CN23" i="16"/>
  <c r="CO23" i="16"/>
  <c r="CP23" i="16"/>
  <c r="CQ23" i="16"/>
  <c r="CR23" i="16"/>
  <c r="CS23" i="16"/>
  <c r="CT23" i="16"/>
  <c r="CU23" i="16"/>
  <c r="CV23" i="16"/>
  <c r="CW23" i="16"/>
  <c r="CX23" i="16"/>
  <c r="CY23" i="16"/>
  <c r="CZ23" i="16"/>
  <c r="DA23" i="16"/>
  <c r="DB23" i="16"/>
  <c r="DC23" i="16"/>
  <c r="DD23" i="16"/>
  <c r="DE23" i="16"/>
  <c r="DF23" i="16"/>
  <c r="DG23" i="16"/>
  <c r="DH23" i="16"/>
  <c r="DI23" i="16"/>
  <c r="DJ23" i="16"/>
  <c r="DK23" i="16"/>
  <c r="DL23" i="16"/>
  <c r="DM23" i="16"/>
  <c r="DN23" i="16"/>
  <c r="DO23" i="16"/>
  <c r="DP23" i="16"/>
  <c r="DQ23" i="16"/>
  <c r="DR23" i="16"/>
  <c r="DS23" i="16"/>
  <c r="DT23" i="16"/>
  <c r="DU23" i="16"/>
  <c r="DV23" i="16"/>
  <c r="DW23" i="16"/>
  <c r="DX23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CN24" i="16"/>
  <c r="CO24" i="16"/>
  <c r="CP24" i="16"/>
  <c r="CQ24" i="16"/>
  <c r="CR24" i="16"/>
  <c r="CS24" i="16"/>
  <c r="CT24" i="16"/>
  <c r="CU24" i="16"/>
  <c r="CV24" i="16"/>
  <c r="CW24" i="16"/>
  <c r="CX24" i="16"/>
  <c r="CY24" i="16"/>
  <c r="CZ24" i="16"/>
  <c r="DA24" i="16"/>
  <c r="DB24" i="16"/>
  <c r="DC24" i="16"/>
  <c r="DD24" i="16"/>
  <c r="DE24" i="16"/>
  <c r="DF24" i="16"/>
  <c r="DG24" i="16"/>
  <c r="DH24" i="16"/>
  <c r="DI24" i="16"/>
  <c r="DJ24" i="16"/>
  <c r="DK24" i="16"/>
  <c r="DL24" i="16"/>
  <c r="DM24" i="16"/>
  <c r="DN24" i="16"/>
  <c r="DO24" i="16"/>
  <c r="DP24" i="16"/>
  <c r="DQ24" i="16"/>
  <c r="DR24" i="16"/>
  <c r="DS24" i="16"/>
  <c r="DT24" i="16"/>
  <c r="DU24" i="16"/>
  <c r="DV24" i="16"/>
  <c r="DW24" i="16"/>
  <c r="DX24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CN25" i="16"/>
  <c r="CO25" i="16"/>
  <c r="CP25" i="16"/>
  <c r="CQ25" i="16"/>
  <c r="CR25" i="16"/>
  <c r="CS25" i="16"/>
  <c r="CT25" i="16"/>
  <c r="CU25" i="16"/>
  <c r="CV25" i="16"/>
  <c r="CW25" i="16"/>
  <c r="CX25" i="16"/>
  <c r="CY25" i="16"/>
  <c r="CZ25" i="16"/>
  <c r="DA25" i="16"/>
  <c r="DB25" i="16"/>
  <c r="DC25" i="16"/>
  <c r="DD25" i="16"/>
  <c r="DE25" i="16"/>
  <c r="DF25" i="16"/>
  <c r="DG25" i="16"/>
  <c r="DH25" i="16"/>
  <c r="DI25" i="16"/>
  <c r="DJ25" i="16"/>
  <c r="DK25" i="16"/>
  <c r="DL25" i="16"/>
  <c r="DM25" i="16"/>
  <c r="DN25" i="16"/>
  <c r="DO25" i="16"/>
  <c r="DP25" i="16"/>
  <c r="DQ25" i="16"/>
  <c r="DR25" i="16"/>
  <c r="DS25" i="16"/>
  <c r="DT25" i="16"/>
  <c r="DU25" i="16"/>
  <c r="DV25" i="16"/>
  <c r="DW25" i="16"/>
  <c r="DX25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CN26" i="16"/>
  <c r="CO26" i="16"/>
  <c r="CP26" i="16"/>
  <c r="CQ26" i="16"/>
  <c r="CR26" i="16"/>
  <c r="CS26" i="16"/>
  <c r="CT26" i="16"/>
  <c r="CU26" i="16"/>
  <c r="CV26" i="16"/>
  <c r="CW26" i="16"/>
  <c r="CX26" i="16"/>
  <c r="CY26" i="16"/>
  <c r="CZ26" i="16"/>
  <c r="DA26" i="16"/>
  <c r="DB26" i="16"/>
  <c r="DC26" i="16"/>
  <c r="DD26" i="16"/>
  <c r="DE26" i="16"/>
  <c r="DF26" i="16"/>
  <c r="DG26" i="16"/>
  <c r="DH26" i="16"/>
  <c r="DI26" i="16"/>
  <c r="DJ26" i="16"/>
  <c r="DK26" i="16"/>
  <c r="DL26" i="16"/>
  <c r="DM26" i="16"/>
  <c r="DN26" i="16"/>
  <c r="DO26" i="16"/>
  <c r="DP26" i="16"/>
  <c r="DQ26" i="16"/>
  <c r="DR26" i="16"/>
  <c r="DS26" i="16"/>
  <c r="DT26" i="16"/>
  <c r="DU26" i="16"/>
  <c r="DV26" i="16"/>
  <c r="DW26" i="16"/>
  <c r="DX26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CN27" i="16"/>
  <c r="CO27" i="16"/>
  <c r="CP27" i="16"/>
  <c r="CQ27" i="16"/>
  <c r="CR27" i="16"/>
  <c r="CS27" i="16"/>
  <c r="CT27" i="16"/>
  <c r="CU27" i="16"/>
  <c r="CV27" i="16"/>
  <c r="CW27" i="16"/>
  <c r="CX27" i="16"/>
  <c r="CY27" i="16"/>
  <c r="CZ27" i="16"/>
  <c r="DA27" i="16"/>
  <c r="DB27" i="16"/>
  <c r="DC27" i="16"/>
  <c r="DD27" i="16"/>
  <c r="DE27" i="16"/>
  <c r="DF27" i="16"/>
  <c r="DG27" i="16"/>
  <c r="DH27" i="16"/>
  <c r="DI27" i="16"/>
  <c r="DJ27" i="16"/>
  <c r="DK27" i="16"/>
  <c r="DL27" i="16"/>
  <c r="DM27" i="16"/>
  <c r="DN27" i="16"/>
  <c r="DO27" i="16"/>
  <c r="DP27" i="16"/>
  <c r="DQ27" i="16"/>
  <c r="DR27" i="16"/>
  <c r="DS27" i="16"/>
  <c r="DT27" i="16"/>
  <c r="DU27" i="16"/>
  <c r="DV27" i="16"/>
  <c r="DW27" i="16"/>
  <c r="DX27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CN28" i="16"/>
  <c r="CO28" i="16"/>
  <c r="CP28" i="16"/>
  <c r="CQ28" i="16"/>
  <c r="CR28" i="16"/>
  <c r="CS28" i="16"/>
  <c r="CT28" i="16"/>
  <c r="CU28" i="16"/>
  <c r="CV28" i="16"/>
  <c r="CW28" i="16"/>
  <c r="CX28" i="16"/>
  <c r="CY28" i="16"/>
  <c r="CZ28" i="16"/>
  <c r="DA28" i="16"/>
  <c r="DB28" i="16"/>
  <c r="DC28" i="16"/>
  <c r="DD28" i="16"/>
  <c r="DE28" i="16"/>
  <c r="DF28" i="16"/>
  <c r="DG28" i="16"/>
  <c r="DH28" i="16"/>
  <c r="DI28" i="16"/>
  <c r="DJ28" i="16"/>
  <c r="DK28" i="16"/>
  <c r="DL28" i="16"/>
  <c r="DM28" i="16"/>
  <c r="DN28" i="16"/>
  <c r="DO28" i="16"/>
  <c r="DP28" i="16"/>
  <c r="DQ28" i="16"/>
  <c r="DR28" i="16"/>
  <c r="DS28" i="16"/>
  <c r="DT28" i="16"/>
  <c r="DU28" i="16"/>
  <c r="DV28" i="16"/>
  <c r="DW28" i="16"/>
  <c r="DX28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BW29" i="16"/>
  <c r="BX29" i="16"/>
  <c r="BY29" i="16"/>
  <c r="BZ29" i="16"/>
  <c r="CA29" i="16"/>
  <c r="CB29" i="16"/>
  <c r="CC29" i="16"/>
  <c r="CD29" i="16"/>
  <c r="CE29" i="16"/>
  <c r="CF29" i="16"/>
  <c r="CG29" i="16"/>
  <c r="CH29" i="16"/>
  <c r="CI29" i="16"/>
  <c r="CJ29" i="16"/>
  <c r="CK29" i="16"/>
  <c r="CL29" i="16"/>
  <c r="CM29" i="16"/>
  <c r="CN29" i="16"/>
  <c r="CO29" i="16"/>
  <c r="CP29" i="16"/>
  <c r="CQ29" i="16"/>
  <c r="CR29" i="16"/>
  <c r="CS29" i="16"/>
  <c r="CT29" i="16"/>
  <c r="CU29" i="16"/>
  <c r="CV29" i="16"/>
  <c r="CW29" i="16"/>
  <c r="CX29" i="16"/>
  <c r="CY29" i="16"/>
  <c r="CZ29" i="16"/>
  <c r="DA29" i="16"/>
  <c r="DB29" i="16"/>
  <c r="DC29" i="16"/>
  <c r="DD29" i="16"/>
  <c r="DE29" i="16"/>
  <c r="DF29" i="16"/>
  <c r="DG29" i="16"/>
  <c r="DH29" i="16"/>
  <c r="DI29" i="16"/>
  <c r="DJ29" i="16"/>
  <c r="DK29" i="16"/>
  <c r="DL29" i="16"/>
  <c r="DM29" i="16"/>
  <c r="DN29" i="16"/>
  <c r="DO29" i="16"/>
  <c r="DP29" i="16"/>
  <c r="DQ29" i="16"/>
  <c r="DR29" i="16"/>
  <c r="DS29" i="16"/>
  <c r="DT29" i="16"/>
  <c r="DU29" i="16"/>
  <c r="DV29" i="16"/>
  <c r="DW29" i="16"/>
  <c r="DX29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BW31" i="16"/>
  <c r="BX31" i="16"/>
  <c r="BY31" i="16"/>
  <c r="BZ31" i="16"/>
  <c r="CA31" i="16"/>
  <c r="CB31" i="16"/>
  <c r="CC31" i="16"/>
  <c r="CD31" i="16"/>
  <c r="CE31" i="16"/>
  <c r="CF31" i="16"/>
  <c r="CG31" i="16"/>
  <c r="CH31" i="16"/>
  <c r="CI31" i="16"/>
  <c r="CJ31" i="16"/>
  <c r="CK31" i="16"/>
  <c r="CL31" i="16"/>
  <c r="CM31" i="16"/>
  <c r="CN31" i="16"/>
  <c r="CO31" i="16"/>
  <c r="CP31" i="16"/>
  <c r="CQ31" i="16"/>
  <c r="CR31" i="16"/>
  <c r="CS31" i="16"/>
  <c r="CT31" i="16"/>
  <c r="CU31" i="16"/>
  <c r="CV31" i="16"/>
  <c r="CW31" i="16"/>
  <c r="CX31" i="16"/>
  <c r="CY31" i="16"/>
  <c r="CZ31" i="16"/>
  <c r="DA31" i="16"/>
  <c r="DB31" i="16"/>
  <c r="DC31" i="16"/>
  <c r="DD31" i="16"/>
  <c r="DE31" i="16"/>
  <c r="DF31" i="16"/>
  <c r="DG31" i="16"/>
  <c r="DH31" i="16"/>
  <c r="DI31" i="16"/>
  <c r="DJ31" i="16"/>
  <c r="DK31" i="16"/>
  <c r="DL31" i="16"/>
  <c r="DM31" i="16"/>
  <c r="DN31" i="16"/>
  <c r="DO31" i="16"/>
  <c r="DP31" i="16"/>
  <c r="DQ31" i="16"/>
  <c r="DR31" i="16"/>
  <c r="DS31" i="16"/>
  <c r="DT31" i="16"/>
  <c r="DU31" i="16"/>
  <c r="DV31" i="16"/>
  <c r="DW31" i="16"/>
  <c r="DX31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CN32" i="16"/>
  <c r="CO32" i="16"/>
  <c r="CP32" i="16"/>
  <c r="CQ32" i="16"/>
  <c r="CR32" i="16"/>
  <c r="CS32" i="16"/>
  <c r="CT32" i="16"/>
  <c r="CU32" i="16"/>
  <c r="CV32" i="16"/>
  <c r="CW32" i="16"/>
  <c r="CX32" i="16"/>
  <c r="CY32" i="16"/>
  <c r="CZ32" i="16"/>
  <c r="DA32" i="16"/>
  <c r="DB32" i="16"/>
  <c r="DC32" i="16"/>
  <c r="DD32" i="16"/>
  <c r="DE32" i="16"/>
  <c r="DF32" i="16"/>
  <c r="DG32" i="16"/>
  <c r="DH32" i="16"/>
  <c r="DI32" i="16"/>
  <c r="DJ32" i="16"/>
  <c r="DK32" i="16"/>
  <c r="DL32" i="16"/>
  <c r="DM32" i="16"/>
  <c r="DN32" i="16"/>
  <c r="DO32" i="16"/>
  <c r="DP32" i="16"/>
  <c r="DQ32" i="16"/>
  <c r="DR32" i="16"/>
  <c r="DS32" i="16"/>
  <c r="DT32" i="16"/>
  <c r="DU32" i="16"/>
  <c r="DV32" i="16"/>
  <c r="DW32" i="16"/>
  <c r="DX32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CN33" i="16"/>
  <c r="CO33" i="16"/>
  <c r="CP33" i="16"/>
  <c r="CQ33" i="16"/>
  <c r="CR33" i="16"/>
  <c r="CS33" i="16"/>
  <c r="CT33" i="16"/>
  <c r="CU33" i="16"/>
  <c r="CV33" i="16"/>
  <c r="CW33" i="16"/>
  <c r="CX33" i="16"/>
  <c r="CY33" i="16"/>
  <c r="CZ33" i="16"/>
  <c r="DA33" i="16"/>
  <c r="DB33" i="16"/>
  <c r="DC33" i="16"/>
  <c r="DD33" i="16"/>
  <c r="DE33" i="16"/>
  <c r="DF33" i="16"/>
  <c r="DG33" i="16"/>
  <c r="DH33" i="16"/>
  <c r="DI33" i="16"/>
  <c r="DJ33" i="16"/>
  <c r="DK33" i="16"/>
  <c r="DL33" i="16"/>
  <c r="DM33" i="16"/>
  <c r="DN33" i="16"/>
  <c r="DO33" i="16"/>
  <c r="DP33" i="16"/>
  <c r="DQ33" i="16"/>
  <c r="DR33" i="16"/>
  <c r="DS33" i="16"/>
  <c r="DT33" i="16"/>
  <c r="DU33" i="16"/>
  <c r="DV33" i="16"/>
  <c r="DW33" i="16"/>
  <c r="DX33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F34" i="16"/>
  <c r="CG34" i="16"/>
  <c r="CH34" i="16"/>
  <c r="CI34" i="16"/>
  <c r="CJ34" i="16"/>
  <c r="CK34" i="16"/>
  <c r="CL34" i="16"/>
  <c r="CM34" i="16"/>
  <c r="CN34" i="16"/>
  <c r="CO34" i="16"/>
  <c r="CP34" i="16"/>
  <c r="CQ34" i="16"/>
  <c r="CR34" i="16"/>
  <c r="CS34" i="16"/>
  <c r="CT34" i="16"/>
  <c r="CU34" i="16"/>
  <c r="CV34" i="16"/>
  <c r="CW34" i="16"/>
  <c r="CX34" i="16"/>
  <c r="CY34" i="16"/>
  <c r="CZ34" i="16"/>
  <c r="DA34" i="16"/>
  <c r="DB34" i="16"/>
  <c r="DC34" i="16"/>
  <c r="DD34" i="16"/>
  <c r="DE34" i="16"/>
  <c r="DF34" i="16"/>
  <c r="DG34" i="16"/>
  <c r="DH34" i="16"/>
  <c r="DI34" i="16"/>
  <c r="DJ34" i="16"/>
  <c r="DK34" i="16"/>
  <c r="DL34" i="16"/>
  <c r="DM34" i="16"/>
  <c r="DN34" i="16"/>
  <c r="DO34" i="16"/>
  <c r="DP34" i="16"/>
  <c r="DQ34" i="16"/>
  <c r="DR34" i="16"/>
  <c r="DS34" i="16"/>
  <c r="DT34" i="16"/>
  <c r="DU34" i="16"/>
  <c r="DV34" i="16"/>
  <c r="DW34" i="16"/>
  <c r="DX34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BW35" i="16"/>
  <c r="BX35" i="16"/>
  <c r="BY35" i="16"/>
  <c r="BZ35" i="16"/>
  <c r="CA35" i="16"/>
  <c r="CB35" i="16"/>
  <c r="CC35" i="16"/>
  <c r="CD35" i="16"/>
  <c r="CE35" i="16"/>
  <c r="CF35" i="16"/>
  <c r="CG35" i="16"/>
  <c r="CH35" i="16"/>
  <c r="CI35" i="16"/>
  <c r="CJ35" i="16"/>
  <c r="CK35" i="16"/>
  <c r="CL35" i="16"/>
  <c r="CM35" i="16"/>
  <c r="CN35" i="16"/>
  <c r="CO35" i="16"/>
  <c r="CP35" i="16"/>
  <c r="CQ35" i="16"/>
  <c r="CR35" i="16"/>
  <c r="CS35" i="16"/>
  <c r="CT35" i="16"/>
  <c r="CU35" i="16"/>
  <c r="CV35" i="16"/>
  <c r="CW35" i="16"/>
  <c r="CX35" i="16"/>
  <c r="CY35" i="16"/>
  <c r="CZ35" i="16"/>
  <c r="DA35" i="16"/>
  <c r="DB35" i="16"/>
  <c r="DC35" i="16"/>
  <c r="DD35" i="16"/>
  <c r="DE35" i="16"/>
  <c r="DF35" i="16"/>
  <c r="DG35" i="16"/>
  <c r="DH35" i="16"/>
  <c r="DI35" i="16"/>
  <c r="DJ35" i="16"/>
  <c r="DK35" i="16"/>
  <c r="DL35" i="16"/>
  <c r="DM35" i="16"/>
  <c r="DN35" i="16"/>
  <c r="DO35" i="16"/>
  <c r="DP35" i="16"/>
  <c r="DQ35" i="16"/>
  <c r="DR35" i="16"/>
  <c r="DS35" i="16"/>
  <c r="DT35" i="16"/>
  <c r="DU35" i="16"/>
  <c r="DV35" i="16"/>
  <c r="DW35" i="16"/>
  <c r="DX35" i="16"/>
  <c r="DX2" i="16"/>
  <c r="DW2" i="16"/>
  <c r="DV2" i="16"/>
  <c r="DU2" i="16"/>
  <c r="DT2" i="16"/>
  <c r="DS2" i="16"/>
  <c r="DR2" i="16"/>
  <c r="DQ2" i="16"/>
  <c r="DP2" i="16"/>
  <c r="DO2" i="16"/>
  <c r="DN2" i="16"/>
  <c r="DM2" i="16"/>
  <c r="DL2" i="16"/>
  <c r="DK2" i="16"/>
  <c r="DJ2" i="16"/>
  <c r="DI2" i="16"/>
  <c r="DH2" i="16"/>
  <c r="DG2" i="16"/>
  <c r="DF2" i="16"/>
  <c r="DE2" i="16"/>
  <c r="DD2" i="16"/>
  <c r="DC2" i="16"/>
  <c r="DB2" i="16"/>
  <c r="DA2" i="16"/>
  <c r="CZ2" i="16"/>
  <c r="CY2" i="16"/>
  <c r="CX2" i="16"/>
  <c r="CW2" i="16"/>
  <c r="CV2" i="16"/>
  <c r="CU2" i="16"/>
  <c r="CT2" i="16"/>
  <c r="CS2" i="16"/>
  <c r="CR2" i="16"/>
  <c r="CQ2" i="16"/>
  <c r="CP2" i="16"/>
  <c r="CO2" i="16"/>
  <c r="CN2" i="16"/>
  <c r="CM2" i="16"/>
  <c r="CL2" i="16"/>
  <c r="CK2" i="16"/>
  <c r="CJ2" i="16"/>
  <c r="CI2" i="16"/>
  <c r="CH2" i="16"/>
  <c r="CG2" i="16"/>
  <c r="CF2" i="16"/>
  <c r="CE2" i="16"/>
  <c r="CD2" i="16"/>
  <c r="CC2" i="16"/>
  <c r="CB2" i="16"/>
  <c r="CA2" i="16"/>
  <c r="BZ2" i="16"/>
  <c r="BY2" i="16"/>
  <c r="BX2" i="16"/>
  <c r="BW2" i="16"/>
  <c r="BV2" i="16"/>
  <c r="BU2" i="16"/>
  <c r="BT2" i="16"/>
  <c r="BS2" i="16"/>
  <c r="BR2" i="16"/>
  <c r="BQ2" i="16"/>
  <c r="BP2" i="16"/>
  <c r="BO2" i="16"/>
  <c r="BN2" i="16"/>
  <c r="BM2" i="16"/>
  <c r="BL2" i="16"/>
  <c r="BK2" i="16"/>
  <c r="BJ2" i="16"/>
  <c r="BI2" i="16"/>
  <c r="BH2" i="16"/>
  <c r="BG2" i="16"/>
  <c r="BF2" i="16"/>
  <c r="BE2" i="16"/>
  <c r="BD2" i="16"/>
  <c r="BC2" i="16"/>
  <c r="BB2" i="16"/>
  <c r="BA2" i="16"/>
  <c r="AZ2" i="16"/>
  <c r="AY2" i="16"/>
  <c r="AX2" i="16"/>
  <c r="AW2" i="16"/>
  <c r="AV2" i="16"/>
  <c r="AU2" i="16"/>
  <c r="S3" i="5" l="1"/>
  <c r="T3" i="16" s="1"/>
  <c r="S4" i="5"/>
  <c r="T4" i="16" s="1"/>
  <c r="S5" i="5"/>
  <c r="T5" i="16" s="1"/>
  <c r="S6" i="5"/>
  <c r="T11" i="16" s="1"/>
  <c r="S7" i="5"/>
  <c r="T6" i="16" s="1"/>
  <c r="S8" i="5"/>
  <c r="T8" i="16" s="1"/>
  <c r="S9" i="5"/>
  <c r="T7" i="16" s="1"/>
  <c r="S10" i="5"/>
  <c r="T10" i="16" s="1"/>
  <c r="S11" i="5"/>
  <c r="T9" i="16" s="1"/>
  <c r="S12" i="5"/>
  <c r="T12" i="16" s="1"/>
  <c r="S13" i="5"/>
  <c r="T17" i="16" s="1"/>
  <c r="S14" i="5"/>
  <c r="T13" i="16" s="1"/>
  <c r="S15" i="5"/>
  <c r="T14" i="16" s="1"/>
  <c r="S16" i="5"/>
  <c r="T15" i="16" s="1"/>
  <c r="S17" i="5"/>
  <c r="T16" i="16" s="1"/>
  <c r="S18" i="5"/>
  <c r="T18" i="16" s="1"/>
  <c r="S19" i="5"/>
  <c r="T20" i="16" s="1"/>
  <c r="S20" i="5"/>
  <c r="T19" i="16" s="1"/>
  <c r="S21" i="5"/>
  <c r="T21" i="16" s="1"/>
  <c r="S22" i="5"/>
  <c r="T22" i="16" s="1"/>
  <c r="S23" i="5"/>
  <c r="T23" i="16" s="1"/>
  <c r="S24" i="5"/>
  <c r="T24" i="16" s="1"/>
  <c r="S25" i="5"/>
  <c r="T25" i="16" s="1"/>
  <c r="S26" i="5"/>
  <c r="T26" i="16" s="1"/>
  <c r="S27" i="5"/>
  <c r="T27" i="16" s="1"/>
  <c r="S28" i="5"/>
  <c r="T28" i="16" s="1"/>
  <c r="S29" i="5"/>
  <c r="T29" i="16" s="1"/>
  <c r="S30" i="5"/>
  <c r="T30" i="16" s="1"/>
  <c r="S31" i="5"/>
  <c r="T32" i="16" s="1"/>
  <c r="S32" i="5"/>
  <c r="T33" i="16" s="1"/>
  <c r="S33" i="5"/>
  <c r="T35" i="16" s="1"/>
  <c r="S34" i="5"/>
  <c r="T34" i="16" s="1"/>
  <c r="S35" i="5"/>
  <c r="T31" i="16" s="1"/>
  <c r="S36" i="5"/>
  <c r="S2" i="5"/>
  <c r="T2" i="16" s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2" i="16"/>
  <c r="C3" i="12"/>
  <c r="C3" i="13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C4" i="12"/>
  <c r="C4" i="13" s="1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C5" i="12"/>
  <c r="C5" i="13" s="1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6" i="12"/>
  <c r="C6" i="13" s="1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C7" i="12"/>
  <c r="C7" i="13" s="1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C8" i="12"/>
  <c r="C8" i="13" s="1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C9" i="12"/>
  <c r="C9" i="13" s="1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C10" i="12"/>
  <c r="C10" i="13" s="1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C11" i="12"/>
  <c r="C11" i="13" s="1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2" i="12"/>
  <c r="C12" i="13" s="1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C13" i="12"/>
  <c r="C13" i="13" s="1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C14" i="12"/>
  <c r="C14" i="13" s="1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C15" i="12"/>
  <c r="C15" i="13" s="1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C16" i="12"/>
  <c r="C16" i="13" s="1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17" i="12"/>
  <c r="C17" i="13" s="1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C18" i="12"/>
  <c r="C18" i="13" s="1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19" i="12"/>
  <c r="C19" i="13" s="1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C20" i="12"/>
  <c r="C20" i="13" s="1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C21" i="12"/>
  <c r="C21" i="13" s="1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C22" i="12"/>
  <c r="C22" i="13" s="1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C23" i="12"/>
  <c r="C23" i="13" s="1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C24" i="12"/>
  <c r="C24" i="13" s="1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C25" i="12"/>
  <c r="C25" i="13" s="1"/>
  <c r="D25" i="12"/>
  <c r="E25" i="12"/>
  <c r="M25" i="12"/>
  <c r="N25" i="12"/>
  <c r="O25" i="12"/>
  <c r="P25" i="12"/>
  <c r="Q25" i="12"/>
  <c r="R25" i="12"/>
  <c r="C26" i="12"/>
  <c r="C26" i="13" s="1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C27" i="12"/>
  <c r="C27" i="13" s="1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C28" i="12"/>
  <c r="C28" i="13" s="1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C29" i="12"/>
  <c r="C29" i="13" s="1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30" i="12"/>
  <c r="C30" i="13" s="1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C31" i="12"/>
  <c r="C31" i="13" s="1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C32" i="13" s="1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C33" i="13" s="1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C34" i="12"/>
  <c r="C34" i="13" s="1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C35" i="12"/>
  <c r="C35" i="13" s="1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C36" i="13" s="1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C2" i="13" s="1"/>
  <c r="D3" i="11"/>
  <c r="D4" i="11"/>
  <c r="D5" i="11"/>
  <c r="E5" i="11" s="1"/>
  <c r="D6" i="11"/>
  <c r="D6" i="13" s="1"/>
  <c r="D7" i="11"/>
  <c r="D8" i="11"/>
  <c r="D8" i="13" s="1"/>
  <c r="D9" i="11"/>
  <c r="E9" i="11" s="1"/>
  <c r="F9" i="11" s="1"/>
  <c r="U7" i="16" s="1"/>
  <c r="D10" i="11"/>
  <c r="D11" i="11"/>
  <c r="D12" i="11"/>
  <c r="D13" i="11"/>
  <c r="E13" i="11" s="1"/>
  <c r="D14" i="11"/>
  <c r="D15" i="11"/>
  <c r="D16" i="11"/>
  <c r="D17" i="11"/>
  <c r="E17" i="11" s="1"/>
  <c r="D18" i="11"/>
  <c r="D18" i="13" s="1"/>
  <c r="D19" i="11"/>
  <c r="D20" i="11"/>
  <c r="D21" i="11"/>
  <c r="E21" i="11"/>
  <c r="D22" i="11"/>
  <c r="D22" i="13" s="1"/>
  <c r="D23" i="11"/>
  <c r="D24" i="11"/>
  <c r="D24" i="13" s="1"/>
  <c r="E24" i="11"/>
  <c r="D25" i="11"/>
  <c r="D26" i="11"/>
  <c r="D27" i="11"/>
  <c r="D28" i="11"/>
  <c r="D29" i="11"/>
  <c r="D30" i="11"/>
  <c r="E30" i="11"/>
  <c r="F30" i="11"/>
  <c r="U30" i="16" s="1"/>
  <c r="D31" i="11"/>
  <c r="D32" i="11"/>
  <c r="D32" i="13" s="1"/>
  <c r="D33" i="11"/>
  <c r="D34" i="11"/>
  <c r="D34" i="13" s="1"/>
  <c r="D35" i="11"/>
  <c r="D36" i="11"/>
  <c r="D2" i="11"/>
  <c r="E2" i="11" s="1"/>
  <c r="E2" i="13" s="1"/>
  <c r="E32" i="11" l="1"/>
  <c r="E32" i="13" s="1"/>
  <c r="E8" i="11"/>
  <c r="F8" i="11" s="1"/>
  <c r="U8" i="16" s="1"/>
  <c r="E34" i="11"/>
  <c r="E30" i="13"/>
  <c r="E17" i="13"/>
  <c r="F17" i="11"/>
  <c r="U16" i="16" s="1"/>
  <c r="E36" i="11"/>
  <c r="D36" i="13"/>
  <c r="E8" i="13"/>
  <c r="D30" i="13"/>
  <c r="F24" i="11"/>
  <c r="U24" i="16" s="1"/>
  <c r="E24" i="13"/>
  <c r="D13" i="13"/>
  <c r="E23" i="11"/>
  <c r="D23" i="13"/>
  <c r="D29" i="13"/>
  <c r="E29" i="11"/>
  <c r="E11" i="11"/>
  <c r="D11" i="13"/>
  <c r="E6" i="11"/>
  <c r="F13" i="11"/>
  <c r="U17" i="16" s="1"/>
  <c r="E13" i="13"/>
  <c r="E35" i="11"/>
  <c r="D35" i="13"/>
  <c r="D17" i="13"/>
  <c r="D16" i="13"/>
  <c r="E16" i="11"/>
  <c r="F34" i="11"/>
  <c r="U34" i="16" s="1"/>
  <c r="E34" i="13"/>
  <c r="E33" i="11"/>
  <c r="D33" i="13"/>
  <c r="F21" i="11"/>
  <c r="U21" i="16" s="1"/>
  <c r="E21" i="13"/>
  <c r="D10" i="13"/>
  <c r="E10" i="11"/>
  <c r="D21" i="13"/>
  <c r="F5" i="11"/>
  <c r="U5" i="16" s="1"/>
  <c r="E5" i="13"/>
  <c r="D26" i="13"/>
  <c r="E26" i="11"/>
  <c r="E20" i="11"/>
  <c r="D20" i="13"/>
  <c r="E9" i="13"/>
  <c r="G30" i="11"/>
  <c r="F30" i="13"/>
  <c r="G9" i="11"/>
  <c r="F9" i="13"/>
  <c r="E25" i="11"/>
  <c r="D25" i="13"/>
  <c r="D14" i="13"/>
  <c r="E14" i="11"/>
  <c r="E4" i="11"/>
  <c r="D4" i="13"/>
  <c r="E19" i="11"/>
  <c r="D19" i="13"/>
  <c r="E12" i="11"/>
  <c r="D12" i="13"/>
  <c r="D9" i="13"/>
  <c r="D5" i="13"/>
  <c r="E28" i="11"/>
  <c r="D28" i="13"/>
  <c r="E15" i="11"/>
  <c r="D15" i="13"/>
  <c r="E3" i="11"/>
  <c r="D3" i="13"/>
  <c r="D2" i="13"/>
  <c r="F2" i="11"/>
  <c r="U2" i="16" s="1"/>
  <c r="E27" i="11"/>
  <c r="D27" i="13"/>
  <c r="E22" i="11"/>
  <c r="E18" i="11"/>
  <c r="E7" i="11"/>
  <c r="D7" i="13"/>
  <c r="E31" i="11"/>
  <c r="D31" i="13"/>
  <c r="I36" i="7"/>
  <c r="H36" i="7" s="1"/>
  <c r="G36" i="7" s="1"/>
  <c r="F36" i="7" s="1"/>
  <c r="E36" i="7" s="1"/>
  <c r="D36" i="7" s="1"/>
  <c r="C36" i="7" s="1"/>
  <c r="F32" i="11" l="1"/>
  <c r="U33" i="16" s="1"/>
  <c r="E14" i="13"/>
  <c r="F14" i="11"/>
  <c r="U13" i="16" s="1"/>
  <c r="F26" i="11"/>
  <c r="U26" i="16" s="1"/>
  <c r="E26" i="13"/>
  <c r="F15" i="11"/>
  <c r="U14" i="16" s="1"/>
  <c r="E15" i="13"/>
  <c r="F16" i="11"/>
  <c r="U15" i="16" s="1"/>
  <c r="E16" i="13"/>
  <c r="F35" i="11"/>
  <c r="U31" i="16" s="1"/>
  <c r="E35" i="13"/>
  <c r="F11" i="11"/>
  <c r="U9" i="16" s="1"/>
  <c r="E11" i="13"/>
  <c r="F31" i="11"/>
  <c r="U32" i="16" s="1"/>
  <c r="E31" i="13"/>
  <c r="G2" i="11"/>
  <c r="F2" i="13"/>
  <c r="G8" i="11"/>
  <c r="F8" i="13"/>
  <c r="F12" i="11"/>
  <c r="U12" i="16" s="1"/>
  <c r="E12" i="13"/>
  <c r="H30" i="11"/>
  <c r="G30" i="13"/>
  <c r="G21" i="11"/>
  <c r="F21" i="13"/>
  <c r="F29" i="11"/>
  <c r="U29" i="16" s="1"/>
  <c r="E29" i="13"/>
  <c r="F36" i="11"/>
  <c r="E36" i="13"/>
  <c r="F28" i="11"/>
  <c r="U28" i="16" s="1"/>
  <c r="E28" i="13"/>
  <c r="E18" i="13"/>
  <c r="F18" i="11"/>
  <c r="U18" i="16" s="1"/>
  <c r="E22" i="13"/>
  <c r="F22" i="11"/>
  <c r="U22" i="16" s="1"/>
  <c r="F33" i="11"/>
  <c r="U35" i="16" s="1"/>
  <c r="E33" i="13"/>
  <c r="G17" i="11"/>
  <c r="F17" i="13"/>
  <c r="F7" i="11"/>
  <c r="U6" i="16" s="1"/>
  <c r="E7" i="13"/>
  <c r="F25" i="11"/>
  <c r="U25" i="16" s="1"/>
  <c r="E25" i="13"/>
  <c r="G24" i="11"/>
  <c r="F24" i="13"/>
  <c r="F20" i="11"/>
  <c r="U19" i="16" s="1"/>
  <c r="E20" i="13"/>
  <c r="E6" i="13"/>
  <c r="F6" i="11"/>
  <c r="U11" i="16" s="1"/>
  <c r="F19" i="11"/>
  <c r="U20" i="16" s="1"/>
  <c r="E19" i="13"/>
  <c r="G5" i="11"/>
  <c r="F5" i="13"/>
  <c r="G13" i="11"/>
  <c r="F13" i="13"/>
  <c r="F27" i="11"/>
  <c r="U27" i="16" s="1"/>
  <c r="E27" i="13"/>
  <c r="F3" i="11"/>
  <c r="U3" i="16" s="1"/>
  <c r="E3" i="13"/>
  <c r="F4" i="11"/>
  <c r="U4" i="16" s="1"/>
  <c r="E4" i="13"/>
  <c r="H9" i="11"/>
  <c r="G9" i="13"/>
  <c r="E10" i="13"/>
  <c r="F10" i="11"/>
  <c r="U10" i="16" s="1"/>
  <c r="G34" i="11"/>
  <c r="F34" i="13"/>
  <c r="F23" i="11"/>
  <c r="U23" i="16" s="1"/>
  <c r="E23" i="13"/>
  <c r="C3" i="9"/>
  <c r="C3" i="10" s="1"/>
  <c r="D3" i="9"/>
  <c r="D3" i="10" s="1"/>
  <c r="E3" i="9"/>
  <c r="E3" i="10" s="1"/>
  <c r="F3" i="9"/>
  <c r="G3" i="9"/>
  <c r="H3" i="9"/>
  <c r="I3" i="9"/>
  <c r="J3" i="9"/>
  <c r="K3" i="9"/>
  <c r="L3" i="9"/>
  <c r="M3" i="9"/>
  <c r="N3" i="9"/>
  <c r="O3" i="9"/>
  <c r="P3" i="9"/>
  <c r="Q3" i="9"/>
  <c r="R3" i="9"/>
  <c r="C4" i="9"/>
  <c r="C4" i="10" s="1"/>
  <c r="D4" i="9"/>
  <c r="D4" i="10" s="1"/>
  <c r="E4" i="9"/>
  <c r="E4" i="10" s="1"/>
  <c r="F4" i="9"/>
  <c r="G4" i="9"/>
  <c r="H4" i="9"/>
  <c r="I4" i="9"/>
  <c r="J4" i="9"/>
  <c r="K4" i="9"/>
  <c r="L4" i="9"/>
  <c r="M4" i="9"/>
  <c r="N4" i="9"/>
  <c r="O4" i="9"/>
  <c r="P4" i="9"/>
  <c r="Q4" i="9"/>
  <c r="R4" i="9"/>
  <c r="C5" i="9"/>
  <c r="C5" i="10" s="1"/>
  <c r="D5" i="9"/>
  <c r="D5" i="10" s="1"/>
  <c r="E5" i="9"/>
  <c r="E5" i="10" s="1"/>
  <c r="F5" i="9"/>
  <c r="G5" i="9"/>
  <c r="H5" i="9"/>
  <c r="I5" i="9"/>
  <c r="J5" i="9"/>
  <c r="K5" i="9"/>
  <c r="L5" i="9"/>
  <c r="M5" i="9"/>
  <c r="N5" i="9"/>
  <c r="O5" i="9"/>
  <c r="P5" i="9"/>
  <c r="Q5" i="9"/>
  <c r="R5" i="9"/>
  <c r="C6" i="9"/>
  <c r="C6" i="10" s="1"/>
  <c r="D6" i="9"/>
  <c r="D6" i="10" s="1"/>
  <c r="E6" i="9"/>
  <c r="E6" i="10" s="1"/>
  <c r="F6" i="9"/>
  <c r="G6" i="9"/>
  <c r="H6" i="9"/>
  <c r="I6" i="9"/>
  <c r="J6" i="9"/>
  <c r="K6" i="9"/>
  <c r="L6" i="9"/>
  <c r="M6" i="9"/>
  <c r="N6" i="9"/>
  <c r="O6" i="9"/>
  <c r="P6" i="9"/>
  <c r="Q6" i="9"/>
  <c r="R6" i="9"/>
  <c r="C7" i="9"/>
  <c r="C7" i="10" s="1"/>
  <c r="D7" i="9"/>
  <c r="D7" i="10" s="1"/>
  <c r="E7" i="9"/>
  <c r="E7" i="10" s="1"/>
  <c r="F7" i="9"/>
  <c r="G7" i="9"/>
  <c r="H7" i="9"/>
  <c r="I7" i="9"/>
  <c r="J7" i="9"/>
  <c r="K7" i="9"/>
  <c r="L7" i="9"/>
  <c r="M7" i="9"/>
  <c r="N7" i="9"/>
  <c r="O7" i="9"/>
  <c r="P7" i="9"/>
  <c r="Q7" i="9"/>
  <c r="R7" i="9"/>
  <c r="C8" i="9"/>
  <c r="C8" i="10" s="1"/>
  <c r="D8" i="9"/>
  <c r="D8" i="10" s="1"/>
  <c r="E8" i="9"/>
  <c r="E8" i="10" s="1"/>
  <c r="F8" i="9"/>
  <c r="G8" i="9"/>
  <c r="H8" i="9"/>
  <c r="I8" i="9"/>
  <c r="J8" i="9"/>
  <c r="K8" i="9"/>
  <c r="L8" i="9"/>
  <c r="M8" i="9"/>
  <c r="N8" i="9"/>
  <c r="O8" i="9"/>
  <c r="P8" i="9"/>
  <c r="Q8" i="9"/>
  <c r="R8" i="9"/>
  <c r="C9" i="9"/>
  <c r="C9" i="10" s="1"/>
  <c r="D9" i="9"/>
  <c r="D9" i="10" s="1"/>
  <c r="E9" i="9"/>
  <c r="E9" i="10" s="1"/>
  <c r="F9" i="9"/>
  <c r="G9" i="9"/>
  <c r="H9" i="9"/>
  <c r="I9" i="9"/>
  <c r="J9" i="9"/>
  <c r="K9" i="9"/>
  <c r="L9" i="9"/>
  <c r="M9" i="9"/>
  <c r="N9" i="9"/>
  <c r="O9" i="9"/>
  <c r="P9" i="9"/>
  <c r="Q9" i="9"/>
  <c r="R9" i="9"/>
  <c r="C10" i="9"/>
  <c r="C10" i="10" s="1"/>
  <c r="D10" i="9"/>
  <c r="D10" i="10" s="1"/>
  <c r="E10" i="9"/>
  <c r="E10" i="10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C11" i="9"/>
  <c r="C11" i="10" s="1"/>
  <c r="D11" i="9"/>
  <c r="D11" i="10" s="1"/>
  <c r="E11" i="9"/>
  <c r="E11" i="10" s="1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C12" i="9"/>
  <c r="C12" i="10" s="1"/>
  <c r="D12" i="9"/>
  <c r="D12" i="10" s="1"/>
  <c r="E12" i="9"/>
  <c r="E12" i="10" s="1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C13" i="9"/>
  <c r="C13" i="10" s="1"/>
  <c r="D13" i="9"/>
  <c r="D13" i="10" s="1"/>
  <c r="E13" i="9"/>
  <c r="E13" i="10" s="1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C14" i="9"/>
  <c r="C14" i="10" s="1"/>
  <c r="D14" i="9"/>
  <c r="D14" i="10" s="1"/>
  <c r="E14" i="9"/>
  <c r="E14" i="10" s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C15" i="9"/>
  <c r="C15" i="10" s="1"/>
  <c r="D15" i="9"/>
  <c r="D15" i="10" s="1"/>
  <c r="E15" i="9"/>
  <c r="E15" i="10" s="1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C16" i="9"/>
  <c r="C16" i="10" s="1"/>
  <c r="D16" i="9"/>
  <c r="D16" i="10" s="1"/>
  <c r="E16" i="9"/>
  <c r="E16" i="10" s="1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C17" i="9"/>
  <c r="C17" i="10" s="1"/>
  <c r="D17" i="9"/>
  <c r="D17" i="10" s="1"/>
  <c r="E17" i="9"/>
  <c r="E17" i="10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C18" i="9"/>
  <c r="C18" i="10" s="1"/>
  <c r="D18" i="9"/>
  <c r="D18" i="10" s="1"/>
  <c r="E18" i="9"/>
  <c r="E18" i="10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C19" i="9"/>
  <c r="C19" i="10" s="1"/>
  <c r="D19" i="9"/>
  <c r="D19" i="10" s="1"/>
  <c r="E19" i="9"/>
  <c r="E19" i="10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C20" i="9"/>
  <c r="C20" i="10" s="1"/>
  <c r="D20" i="9"/>
  <c r="D20" i="10" s="1"/>
  <c r="E20" i="9"/>
  <c r="E20" i="10" s="1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C21" i="9"/>
  <c r="C21" i="10" s="1"/>
  <c r="D21" i="9"/>
  <c r="D21" i="10" s="1"/>
  <c r="E21" i="9"/>
  <c r="E21" i="10" s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C22" i="9"/>
  <c r="C22" i="10" s="1"/>
  <c r="D22" i="9"/>
  <c r="D22" i="10" s="1"/>
  <c r="E22" i="9"/>
  <c r="E22" i="10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C23" i="9"/>
  <c r="C23" i="10" s="1"/>
  <c r="D23" i="9"/>
  <c r="D23" i="10" s="1"/>
  <c r="E23" i="9"/>
  <c r="E23" i="10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C24" i="9"/>
  <c r="C24" i="10" s="1"/>
  <c r="D24" i="9"/>
  <c r="D24" i="10" s="1"/>
  <c r="E24" i="9"/>
  <c r="E24" i="10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C25" i="9"/>
  <c r="C25" i="10" s="1"/>
  <c r="D25" i="9"/>
  <c r="D25" i="10" s="1"/>
  <c r="E25" i="9"/>
  <c r="E25" i="10" s="1"/>
  <c r="M25" i="9"/>
  <c r="N25" i="9"/>
  <c r="O25" i="9"/>
  <c r="P25" i="9"/>
  <c r="Q25" i="9"/>
  <c r="R25" i="9"/>
  <c r="C26" i="9"/>
  <c r="C26" i="10" s="1"/>
  <c r="D26" i="9"/>
  <c r="D26" i="10" s="1"/>
  <c r="E26" i="9"/>
  <c r="E26" i="10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C27" i="9"/>
  <c r="C27" i="10" s="1"/>
  <c r="D27" i="9"/>
  <c r="D27" i="10" s="1"/>
  <c r="E27" i="9"/>
  <c r="E27" i="10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C28" i="9"/>
  <c r="C28" i="10" s="1"/>
  <c r="D28" i="9"/>
  <c r="D28" i="10" s="1"/>
  <c r="E28" i="9"/>
  <c r="E28" i="10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C29" i="9"/>
  <c r="C29" i="10" s="1"/>
  <c r="D29" i="9"/>
  <c r="D29" i="10" s="1"/>
  <c r="E29" i="9"/>
  <c r="E29" i="10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C30" i="9"/>
  <c r="C30" i="10" s="1"/>
  <c r="D30" i="9"/>
  <c r="D30" i="10" s="1"/>
  <c r="E30" i="9"/>
  <c r="E30" i="10" s="1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C31" i="9"/>
  <c r="C31" i="10" s="1"/>
  <c r="D31" i="9"/>
  <c r="D31" i="10" s="1"/>
  <c r="E31" i="9"/>
  <c r="E31" i="10" s="1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C32" i="9"/>
  <c r="C32" i="10" s="1"/>
  <c r="D32" i="9"/>
  <c r="D32" i="10" s="1"/>
  <c r="E32" i="9"/>
  <c r="E32" i="10" s="1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C33" i="9"/>
  <c r="C33" i="10" s="1"/>
  <c r="D33" i="9"/>
  <c r="D33" i="10" s="1"/>
  <c r="E33" i="9"/>
  <c r="E33" i="10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C34" i="9"/>
  <c r="C34" i="10" s="1"/>
  <c r="D34" i="9"/>
  <c r="D34" i="10" s="1"/>
  <c r="E34" i="9"/>
  <c r="E34" i="10" s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C35" i="9"/>
  <c r="C35" i="10" s="1"/>
  <c r="D35" i="9"/>
  <c r="D35" i="10" s="1"/>
  <c r="E35" i="9"/>
  <c r="E35" i="10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C36" i="9"/>
  <c r="C36" i="10" s="1"/>
  <c r="D36" i="9"/>
  <c r="D36" i="10" s="1"/>
  <c r="E36" i="9"/>
  <c r="E36" i="10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E2" i="10" s="1"/>
  <c r="D2" i="9"/>
  <c r="D2" i="10" s="1"/>
  <c r="C2" i="9"/>
  <c r="C2" i="10" s="1"/>
  <c r="I85" i="20" l="1"/>
  <c r="I9" i="23"/>
  <c r="I80" i="20"/>
  <c r="I4" i="23"/>
  <c r="I3" i="23"/>
  <c r="I79" i="20"/>
  <c r="J4" i="23"/>
  <c r="J80" i="20"/>
  <c r="H85" i="20"/>
  <c r="H9" i="23"/>
  <c r="H80" i="20"/>
  <c r="H4" i="23"/>
  <c r="H3" i="23"/>
  <c r="H79" i="20"/>
  <c r="O9" i="23"/>
  <c r="O85" i="20"/>
  <c r="G85" i="20"/>
  <c r="G9" i="23"/>
  <c r="O80" i="20"/>
  <c r="O4" i="23"/>
  <c r="G80" i="20"/>
  <c r="G4" i="23"/>
  <c r="O3" i="23"/>
  <c r="O79" i="20"/>
  <c r="G3" i="23"/>
  <c r="G79" i="20"/>
  <c r="F85" i="20"/>
  <c r="F9" i="23"/>
  <c r="F79" i="20"/>
  <c r="F3" i="23"/>
  <c r="F80" i="20"/>
  <c r="F4" i="23"/>
  <c r="M85" i="20"/>
  <c r="M9" i="23"/>
  <c r="E85" i="20"/>
  <c r="E9" i="23"/>
  <c r="M4" i="23"/>
  <c r="M80" i="20"/>
  <c r="E4" i="23"/>
  <c r="E80" i="20"/>
  <c r="M79" i="20"/>
  <c r="M3" i="23"/>
  <c r="E79" i="20"/>
  <c r="E3" i="23"/>
  <c r="N85" i="20"/>
  <c r="N9" i="23"/>
  <c r="N79" i="20"/>
  <c r="N3" i="23"/>
  <c r="L9" i="23"/>
  <c r="L85" i="20"/>
  <c r="D9" i="23"/>
  <c r="D85" i="20"/>
  <c r="L4" i="23"/>
  <c r="L80" i="20"/>
  <c r="D4" i="23"/>
  <c r="D80" i="20"/>
  <c r="L79" i="20"/>
  <c r="L3" i="23"/>
  <c r="D79" i="20"/>
  <c r="D3" i="23"/>
  <c r="J9" i="23"/>
  <c r="J85" i="20"/>
  <c r="N80" i="20"/>
  <c r="N4" i="23"/>
  <c r="K9" i="23"/>
  <c r="K85" i="20"/>
  <c r="C9" i="23"/>
  <c r="C85" i="20"/>
  <c r="K4" i="23"/>
  <c r="K80" i="20"/>
  <c r="C4" i="23"/>
  <c r="C80" i="20"/>
  <c r="K79" i="20"/>
  <c r="K3" i="23"/>
  <c r="C79" i="20"/>
  <c r="C3" i="23"/>
  <c r="J3" i="23"/>
  <c r="J79" i="20"/>
  <c r="I2" i="10"/>
  <c r="Q2" i="10"/>
  <c r="K2" i="10"/>
  <c r="J2" i="10"/>
  <c r="M2" i="10"/>
  <c r="N2" i="10"/>
  <c r="L2" i="10"/>
  <c r="G2" i="10"/>
  <c r="O2" i="10"/>
  <c r="R2" i="10"/>
  <c r="H2" i="10"/>
  <c r="P2" i="10"/>
  <c r="V2" i="16"/>
  <c r="C2" i="23"/>
  <c r="G30" i="10"/>
  <c r="F34" i="10"/>
  <c r="V34" i="16" s="1"/>
  <c r="F32" i="10"/>
  <c r="V33" i="16" s="1"/>
  <c r="F30" i="10"/>
  <c r="V30" i="16" s="1"/>
  <c r="G9" i="10"/>
  <c r="F24" i="10"/>
  <c r="V24" i="16" s="1"/>
  <c r="F21" i="10"/>
  <c r="V21" i="16" s="1"/>
  <c r="F17" i="10"/>
  <c r="V16" i="16" s="1"/>
  <c r="F13" i="10"/>
  <c r="V17" i="16" s="1"/>
  <c r="F9" i="10"/>
  <c r="V7" i="16" s="1"/>
  <c r="F8" i="10"/>
  <c r="V8" i="16" s="1"/>
  <c r="F5" i="10"/>
  <c r="V5" i="16" s="1"/>
  <c r="F32" i="13"/>
  <c r="G32" i="11"/>
  <c r="G3" i="11"/>
  <c r="F3" i="13"/>
  <c r="F3" i="10"/>
  <c r="V3" i="16" s="1"/>
  <c r="G25" i="11"/>
  <c r="F25" i="13"/>
  <c r="F25" i="10"/>
  <c r="V25" i="16" s="1"/>
  <c r="G11" i="11"/>
  <c r="F11" i="13"/>
  <c r="F11" i="10"/>
  <c r="V9" i="16" s="1"/>
  <c r="G23" i="11"/>
  <c r="F23" i="13"/>
  <c r="F23" i="10"/>
  <c r="V23" i="16" s="1"/>
  <c r="H5" i="11"/>
  <c r="G5" i="13"/>
  <c r="G5" i="10"/>
  <c r="G33" i="11"/>
  <c r="F33" i="13"/>
  <c r="F33" i="10"/>
  <c r="V35" i="16" s="1"/>
  <c r="G12" i="11"/>
  <c r="F12" i="13"/>
  <c r="F12" i="10"/>
  <c r="V12" i="16" s="1"/>
  <c r="G15" i="11"/>
  <c r="F15" i="13"/>
  <c r="F15" i="10"/>
  <c r="V14" i="16" s="1"/>
  <c r="G29" i="11"/>
  <c r="F29" i="13"/>
  <c r="F29" i="10"/>
  <c r="V29" i="16" s="1"/>
  <c r="I9" i="11"/>
  <c r="H9" i="13"/>
  <c r="H9" i="10"/>
  <c r="G20" i="11"/>
  <c r="F20" i="13"/>
  <c r="F20" i="10"/>
  <c r="V19" i="16" s="1"/>
  <c r="G28" i="11"/>
  <c r="F28" i="13"/>
  <c r="F28" i="10"/>
  <c r="V28" i="16" s="1"/>
  <c r="H2" i="11"/>
  <c r="G2" i="13"/>
  <c r="H21" i="11"/>
  <c r="G21" i="13"/>
  <c r="G21" i="10"/>
  <c r="G4" i="11"/>
  <c r="F4" i="13"/>
  <c r="F4" i="10"/>
  <c r="V4" i="16" s="1"/>
  <c r="H24" i="11"/>
  <c r="G24" i="13"/>
  <c r="G24" i="10"/>
  <c r="G36" i="11"/>
  <c r="F36" i="13"/>
  <c r="F36" i="10"/>
  <c r="G31" i="11"/>
  <c r="F31" i="13"/>
  <c r="F31" i="10"/>
  <c r="V32" i="16" s="1"/>
  <c r="G14" i="11"/>
  <c r="F14" i="13"/>
  <c r="F14" i="10"/>
  <c r="V13" i="16" s="1"/>
  <c r="G27" i="11"/>
  <c r="F27" i="13"/>
  <c r="F27" i="10"/>
  <c r="V27" i="16" s="1"/>
  <c r="G7" i="11"/>
  <c r="F7" i="13"/>
  <c r="F7" i="10"/>
  <c r="V6" i="16" s="1"/>
  <c r="G22" i="11"/>
  <c r="F22" i="13"/>
  <c r="F22" i="10"/>
  <c r="V22" i="16" s="1"/>
  <c r="G35" i="11"/>
  <c r="F35" i="13"/>
  <c r="F35" i="10"/>
  <c r="V31" i="16" s="1"/>
  <c r="H34" i="11"/>
  <c r="G34" i="13"/>
  <c r="G34" i="10"/>
  <c r="G19" i="11"/>
  <c r="F19" i="13"/>
  <c r="F19" i="10"/>
  <c r="V20" i="16" s="1"/>
  <c r="H32" i="11"/>
  <c r="G32" i="13"/>
  <c r="G32" i="10"/>
  <c r="G26" i="11"/>
  <c r="F26" i="13"/>
  <c r="F26" i="10"/>
  <c r="V26" i="16" s="1"/>
  <c r="F10" i="13"/>
  <c r="F10" i="10"/>
  <c r="V10" i="16" s="1"/>
  <c r="G10" i="11"/>
  <c r="H13" i="11"/>
  <c r="G13" i="13"/>
  <c r="G13" i="10"/>
  <c r="G6" i="11"/>
  <c r="F6" i="13"/>
  <c r="F6" i="10"/>
  <c r="V11" i="16" s="1"/>
  <c r="H17" i="11"/>
  <c r="G17" i="13"/>
  <c r="G17" i="10"/>
  <c r="F18" i="13"/>
  <c r="F18" i="10"/>
  <c r="V18" i="16" s="1"/>
  <c r="G18" i="11"/>
  <c r="I30" i="11"/>
  <c r="H30" i="13"/>
  <c r="H30" i="10"/>
  <c r="G16" i="11"/>
  <c r="F16" i="13"/>
  <c r="F16" i="10"/>
  <c r="V15" i="16" s="1"/>
  <c r="H8" i="11"/>
  <c r="G8" i="13"/>
  <c r="G8" i="10"/>
  <c r="J3" i="7"/>
  <c r="I3" i="7" s="1"/>
  <c r="H3" i="7" s="1"/>
  <c r="G3" i="7" s="1"/>
  <c r="F3" i="7" s="1"/>
  <c r="E3" i="7" s="1"/>
  <c r="D3" i="7" s="1"/>
  <c r="C3" i="7" s="1"/>
  <c r="K3" i="7"/>
  <c r="L3" i="7"/>
  <c r="M3" i="7"/>
  <c r="N3" i="7"/>
  <c r="O3" i="7"/>
  <c r="P3" i="7"/>
  <c r="Q3" i="7"/>
  <c r="J4" i="7"/>
  <c r="I4" i="7" s="1"/>
  <c r="H4" i="7" s="1"/>
  <c r="G4" i="7" s="1"/>
  <c r="F4" i="7" s="1"/>
  <c r="E4" i="7" s="1"/>
  <c r="D4" i="7" s="1"/>
  <c r="C4" i="7" s="1"/>
  <c r="K4" i="7"/>
  <c r="L4" i="7"/>
  <c r="M4" i="7"/>
  <c r="N4" i="7"/>
  <c r="O4" i="7"/>
  <c r="P4" i="7"/>
  <c r="Q4" i="7"/>
  <c r="J5" i="7"/>
  <c r="I5" i="7" s="1"/>
  <c r="H5" i="7" s="1"/>
  <c r="G5" i="7" s="1"/>
  <c r="F5" i="7" s="1"/>
  <c r="E5" i="7" s="1"/>
  <c r="D5" i="7" s="1"/>
  <c r="C5" i="7" s="1"/>
  <c r="K5" i="7"/>
  <c r="L5" i="7"/>
  <c r="M5" i="7"/>
  <c r="N5" i="7"/>
  <c r="O5" i="7"/>
  <c r="P5" i="7"/>
  <c r="Q5" i="7"/>
  <c r="J6" i="7"/>
  <c r="I6" i="7" s="1"/>
  <c r="H6" i="7" s="1"/>
  <c r="G6" i="7" s="1"/>
  <c r="F6" i="7" s="1"/>
  <c r="E6" i="7" s="1"/>
  <c r="D6" i="7" s="1"/>
  <c r="C6" i="7" s="1"/>
  <c r="K6" i="7"/>
  <c r="L6" i="7"/>
  <c r="M6" i="7"/>
  <c r="N6" i="7"/>
  <c r="O6" i="7"/>
  <c r="P6" i="7"/>
  <c r="Q6" i="7"/>
  <c r="J7" i="7"/>
  <c r="I7" i="7" s="1"/>
  <c r="H7" i="7" s="1"/>
  <c r="G7" i="7" s="1"/>
  <c r="F7" i="7" s="1"/>
  <c r="E7" i="7" s="1"/>
  <c r="D7" i="7" s="1"/>
  <c r="C7" i="7" s="1"/>
  <c r="K7" i="7"/>
  <c r="L7" i="7"/>
  <c r="M7" i="7"/>
  <c r="N7" i="7"/>
  <c r="O7" i="7"/>
  <c r="P7" i="7"/>
  <c r="Q7" i="7"/>
  <c r="J8" i="7"/>
  <c r="I8" i="7" s="1"/>
  <c r="H8" i="7" s="1"/>
  <c r="G8" i="7" s="1"/>
  <c r="F8" i="7" s="1"/>
  <c r="E8" i="7" s="1"/>
  <c r="D8" i="7" s="1"/>
  <c r="C8" i="7" s="1"/>
  <c r="K8" i="7"/>
  <c r="L8" i="7"/>
  <c r="M8" i="7"/>
  <c r="N8" i="7"/>
  <c r="O8" i="7"/>
  <c r="P8" i="7"/>
  <c r="Q8" i="7"/>
  <c r="J9" i="7"/>
  <c r="I9" i="7" s="1"/>
  <c r="H9" i="7" s="1"/>
  <c r="G9" i="7" s="1"/>
  <c r="F9" i="7" s="1"/>
  <c r="E9" i="7" s="1"/>
  <c r="D9" i="7" s="1"/>
  <c r="C9" i="7" s="1"/>
  <c r="K9" i="7"/>
  <c r="L9" i="7"/>
  <c r="M9" i="7"/>
  <c r="N9" i="7"/>
  <c r="O9" i="7"/>
  <c r="P9" i="7"/>
  <c r="Q9" i="7"/>
  <c r="J10" i="7"/>
  <c r="I10" i="7" s="1"/>
  <c r="H10" i="7" s="1"/>
  <c r="G10" i="7" s="1"/>
  <c r="F10" i="7" s="1"/>
  <c r="E10" i="7" s="1"/>
  <c r="D10" i="7" s="1"/>
  <c r="C10" i="7" s="1"/>
  <c r="K10" i="7"/>
  <c r="L10" i="7"/>
  <c r="M10" i="7"/>
  <c r="N10" i="7"/>
  <c r="O10" i="7"/>
  <c r="P10" i="7"/>
  <c r="Q10" i="7"/>
  <c r="J11" i="7"/>
  <c r="I11" i="7" s="1"/>
  <c r="H11" i="7" s="1"/>
  <c r="G11" i="7" s="1"/>
  <c r="F11" i="7" s="1"/>
  <c r="E11" i="7" s="1"/>
  <c r="D11" i="7" s="1"/>
  <c r="C11" i="7" s="1"/>
  <c r="K11" i="7"/>
  <c r="L11" i="7"/>
  <c r="M11" i="7"/>
  <c r="N11" i="7"/>
  <c r="O11" i="7"/>
  <c r="P11" i="7"/>
  <c r="Q11" i="7"/>
  <c r="J12" i="7"/>
  <c r="I12" i="7" s="1"/>
  <c r="H12" i="7" s="1"/>
  <c r="G12" i="7" s="1"/>
  <c r="F12" i="7" s="1"/>
  <c r="E12" i="7" s="1"/>
  <c r="D12" i="7" s="1"/>
  <c r="C12" i="7" s="1"/>
  <c r="K12" i="7"/>
  <c r="L12" i="7"/>
  <c r="M12" i="7"/>
  <c r="N12" i="7"/>
  <c r="O12" i="7"/>
  <c r="P12" i="7"/>
  <c r="Q12" i="7"/>
  <c r="J13" i="7"/>
  <c r="I13" i="7" s="1"/>
  <c r="H13" i="7" s="1"/>
  <c r="G13" i="7" s="1"/>
  <c r="F13" i="7" s="1"/>
  <c r="E13" i="7" s="1"/>
  <c r="D13" i="7" s="1"/>
  <c r="C13" i="7" s="1"/>
  <c r="K13" i="7"/>
  <c r="L13" i="7"/>
  <c r="M13" i="7"/>
  <c r="N13" i="7"/>
  <c r="O13" i="7"/>
  <c r="P13" i="7"/>
  <c r="Q13" i="7"/>
  <c r="J14" i="7"/>
  <c r="I14" i="7" s="1"/>
  <c r="H14" i="7" s="1"/>
  <c r="G14" i="7" s="1"/>
  <c r="F14" i="7" s="1"/>
  <c r="E14" i="7" s="1"/>
  <c r="D14" i="7" s="1"/>
  <c r="C14" i="7" s="1"/>
  <c r="K14" i="7"/>
  <c r="L14" i="7"/>
  <c r="M14" i="7"/>
  <c r="N14" i="7"/>
  <c r="O14" i="7"/>
  <c r="P14" i="7"/>
  <c r="Q14" i="7"/>
  <c r="J15" i="7"/>
  <c r="I15" i="7" s="1"/>
  <c r="H15" i="7" s="1"/>
  <c r="G15" i="7" s="1"/>
  <c r="F15" i="7" s="1"/>
  <c r="E15" i="7" s="1"/>
  <c r="D15" i="7" s="1"/>
  <c r="C15" i="7" s="1"/>
  <c r="K15" i="7"/>
  <c r="L15" i="7"/>
  <c r="M15" i="7"/>
  <c r="N15" i="7"/>
  <c r="O15" i="7"/>
  <c r="P15" i="7"/>
  <c r="Q15" i="7"/>
  <c r="J16" i="7"/>
  <c r="I16" i="7" s="1"/>
  <c r="H16" i="7" s="1"/>
  <c r="G16" i="7" s="1"/>
  <c r="F16" i="7" s="1"/>
  <c r="E16" i="7" s="1"/>
  <c r="D16" i="7" s="1"/>
  <c r="C16" i="7" s="1"/>
  <c r="K16" i="7"/>
  <c r="L16" i="7"/>
  <c r="M16" i="7"/>
  <c r="N16" i="7"/>
  <c r="O16" i="7"/>
  <c r="P16" i="7"/>
  <c r="Q16" i="7"/>
  <c r="J17" i="7"/>
  <c r="I17" i="7" s="1"/>
  <c r="H17" i="7" s="1"/>
  <c r="G17" i="7" s="1"/>
  <c r="F17" i="7" s="1"/>
  <c r="E17" i="7" s="1"/>
  <c r="D17" i="7" s="1"/>
  <c r="C17" i="7" s="1"/>
  <c r="K17" i="7"/>
  <c r="L17" i="7"/>
  <c r="M17" i="7"/>
  <c r="N17" i="7"/>
  <c r="O17" i="7"/>
  <c r="P17" i="7"/>
  <c r="Q17" i="7"/>
  <c r="J18" i="7"/>
  <c r="I18" i="7" s="1"/>
  <c r="H18" i="7" s="1"/>
  <c r="G18" i="7" s="1"/>
  <c r="F18" i="7" s="1"/>
  <c r="E18" i="7" s="1"/>
  <c r="D18" i="7" s="1"/>
  <c r="C18" i="7" s="1"/>
  <c r="K18" i="7"/>
  <c r="L18" i="7"/>
  <c r="M18" i="7"/>
  <c r="N18" i="7"/>
  <c r="O18" i="7"/>
  <c r="P18" i="7"/>
  <c r="Q18" i="7"/>
  <c r="J19" i="7"/>
  <c r="I19" i="7" s="1"/>
  <c r="H19" i="7" s="1"/>
  <c r="G19" i="7" s="1"/>
  <c r="F19" i="7" s="1"/>
  <c r="E19" i="7" s="1"/>
  <c r="D19" i="7" s="1"/>
  <c r="C19" i="7" s="1"/>
  <c r="K19" i="7"/>
  <c r="L19" i="7"/>
  <c r="M19" i="7"/>
  <c r="N19" i="7"/>
  <c r="O19" i="7"/>
  <c r="P19" i="7"/>
  <c r="Q19" i="7"/>
  <c r="J20" i="7"/>
  <c r="I20" i="7" s="1"/>
  <c r="H20" i="7" s="1"/>
  <c r="G20" i="7" s="1"/>
  <c r="F20" i="7" s="1"/>
  <c r="E20" i="7" s="1"/>
  <c r="D20" i="7" s="1"/>
  <c r="C20" i="7" s="1"/>
  <c r="K20" i="7"/>
  <c r="L20" i="7"/>
  <c r="M20" i="7"/>
  <c r="N20" i="7"/>
  <c r="O20" i="7"/>
  <c r="P20" i="7"/>
  <c r="Q20" i="7"/>
  <c r="J21" i="7"/>
  <c r="I21" i="7" s="1"/>
  <c r="H21" i="7" s="1"/>
  <c r="G21" i="7" s="1"/>
  <c r="F21" i="7" s="1"/>
  <c r="E21" i="7" s="1"/>
  <c r="D21" i="7" s="1"/>
  <c r="C21" i="7" s="1"/>
  <c r="K21" i="7"/>
  <c r="L21" i="7"/>
  <c r="M21" i="7"/>
  <c r="N21" i="7"/>
  <c r="O21" i="7"/>
  <c r="P21" i="7"/>
  <c r="Q21" i="7"/>
  <c r="J22" i="7"/>
  <c r="I22" i="7" s="1"/>
  <c r="H22" i="7" s="1"/>
  <c r="G22" i="7" s="1"/>
  <c r="F22" i="7" s="1"/>
  <c r="E22" i="7" s="1"/>
  <c r="D22" i="7" s="1"/>
  <c r="C22" i="7" s="1"/>
  <c r="K22" i="7"/>
  <c r="L22" i="7"/>
  <c r="M22" i="7"/>
  <c r="N22" i="7"/>
  <c r="O22" i="7"/>
  <c r="P22" i="7"/>
  <c r="Q22" i="7"/>
  <c r="J23" i="7"/>
  <c r="I23" i="7" s="1"/>
  <c r="H23" i="7" s="1"/>
  <c r="G23" i="7" s="1"/>
  <c r="F23" i="7" s="1"/>
  <c r="E23" i="7" s="1"/>
  <c r="D23" i="7" s="1"/>
  <c r="C23" i="7" s="1"/>
  <c r="K23" i="7"/>
  <c r="L23" i="7"/>
  <c r="M23" i="7"/>
  <c r="N23" i="7"/>
  <c r="O23" i="7"/>
  <c r="P23" i="7"/>
  <c r="Q23" i="7"/>
  <c r="J24" i="7"/>
  <c r="I24" i="7" s="1"/>
  <c r="H24" i="7" s="1"/>
  <c r="G24" i="7" s="1"/>
  <c r="F24" i="7" s="1"/>
  <c r="E24" i="7" s="1"/>
  <c r="D24" i="7" s="1"/>
  <c r="C24" i="7" s="1"/>
  <c r="K24" i="7"/>
  <c r="L24" i="7"/>
  <c r="M24" i="7"/>
  <c r="N24" i="7"/>
  <c r="O24" i="7"/>
  <c r="P24" i="7"/>
  <c r="Q24" i="7"/>
  <c r="J25" i="7"/>
  <c r="I25" i="7" s="1"/>
  <c r="H25" i="7" s="1"/>
  <c r="G25" i="7" s="1"/>
  <c r="F25" i="7" s="1"/>
  <c r="E25" i="7" s="1"/>
  <c r="D25" i="7" s="1"/>
  <c r="C25" i="7" s="1"/>
  <c r="K25" i="7"/>
  <c r="L25" i="7"/>
  <c r="M25" i="7"/>
  <c r="N25" i="7"/>
  <c r="O25" i="7"/>
  <c r="P25" i="7"/>
  <c r="Q25" i="7"/>
  <c r="J26" i="7"/>
  <c r="I26" i="7" s="1"/>
  <c r="H26" i="7" s="1"/>
  <c r="G26" i="7" s="1"/>
  <c r="F26" i="7" s="1"/>
  <c r="E26" i="7" s="1"/>
  <c r="D26" i="7" s="1"/>
  <c r="C26" i="7" s="1"/>
  <c r="K26" i="7"/>
  <c r="L26" i="7"/>
  <c r="M26" i="7"/>
  <c r="N26" i="7"/>
  <c r="O26" i="7"/>
  <c r="P26" i="7"/>
  <c r="Q26" i="7"/>
  <c r="J27" i="7"/>
  <c r="I27" i="7" s="1"/>
  <c r="H27" i="7" s="1"/>
  <c r="G27" i="7" s="1"/>
  <c r="F27" i="7" s="1"/>
  <c r="E27" i="7" s="1"/>
  <c r="D27" i="7" s="1"/>
  <c r="C27" i="7" s="1"/>
  <c r="K27" i="7"/>
  <c r="L27" i="7"/>
  <c r="M27" i="7"/>
  <c r="N27" i="7"/>
  <c r="O27" i="7"/>
  <c r="P27" i="7"/>
  <c r="Q27" i="7"/>
  <c r="J28" i="7"/>
  <c r="I28" i="7" s="1"/>
  <c r="H28" i="7" s="1"/>
  <c r="G28" i="7" s="1"/>
  <c r="F28" i="7" s="1"/>
  <c r="E28" i="7" s="1"/>
  <c r="D28" i="7" s="1"/>
  <c r="C28" i="7" s="1"/>
  <c r="K28" i="7"/>
  <c r="L28" i="7"/>
  <c r="M28" i="7"/>
  <c r="N28" i="7"/>
  <c r="O28" i="7"/>
  <c r="P28" i="7"/>
  <c r="Q28" i="7"/>
  <c r="J29" i="7"/>
  <c r="I29" i="7" s="1"/>
  <c r="H29" i="7" s="1"/>
  <c r="G29" i="7" s="1"/>
  <c r="F29" i="7" s="1"/>
  <c r="E29" i="7" s="1"/>
  <c r="D29" i="7" s="1"/>
  <c r="C29" i="7" s="1"/>
  <c r="K29" i="7"/>
  <c r="L29" i="7"/>
  <c r="M29" i="7"/>
  <c r="N29" i="7"/>
  <c r="O29" i="7"/>
  <c r="P29" i="7"/>
  <c r="Q29" i="7"/>
  <c r="J30" i="7"/>
  <c r="I30" i="7" s="1"/>
  <c r="H30" i="7" s="1"/>
  <c r="G30" i="7" s="1"/>
  <c r="F30" i="7" s="1"/>
  <c r="E30" i="7" s="1"/>
  <c r="D30" i="7" s="1"/>
  <c r="C30" i="7" s="1"/>
  <c r="K30" i="7"/>
  <c r="L30" i="7"/>
  <c r="M30" i="7"/>
  <c r="N30" i="7"/>
  <c r="O30" i="7"/>
  <c r="P30" i="7"/>
  <c r="Q30" i="7"/>
  <c r="J31" i="7"/>
  <c r="I31" i="7" s="1"/>
  <c r="H31" i="7" s="1"/>
  <c r="G31" i="7" s="1"/>
  <c r="F31" i="7" s="1"/>
  <c r="E31" i="7" s="1"/>
  <c r="D31" i="7" s="1"/>
  <c r="C31" i="7" s="1"/>
  <c r="K31" i="7"/>
  <c r="L31" i="7"/>
  <c r="M31" i="7"/>
  <c r="N31" i="7"/>
  <c r="O31" i="7"/>
  <c r="P31" i="7"/>
  <c r="Q31" i="7"/>
  <c r="J32" i="7"/>
  <c r="I32" i="7" s="1"/>
  <c r="H32" i="7" s="1"/>
  <c r="G32" i="7" s="1"/>
  <c r="F32" i="7" s="1"/>
  <c r="E32" i="7" s="1"/>
  <c r="D32" i="7" s="1"/>
  <c r="C32" i="7" s="1"/>
  <c r="K32" i="7"/>
  <c r="L32" i="7"/>
  <c r="M32" i="7"/>
  <c r="N32" i="7"/>
  <c r="O32" i="7"/>
  <c r="P32" i="7"/>
  <c r="Q32" i="7"/>
  <c r="J33" i="7"/>
  <c r="I33" i="7" s="1"/>
  <c r="H33" i="7" s="1"/>
  <c r="G33" i="7" s="1"/>
  <c r="F33" i="7" s="1"/>
  <c r="E33" i="7" s="1"/>
  <c r="D33" i="7" s="1"/>
  <c r="C33" i="7" s="1"/>
  <c r="K33" i="7"/>
  <c r="L33" i="7"/>
  <c r="M33" i="7"/>
  <c r="N33" i="7"/>
  <c r="O33" i="7"/>
  <c r="P33" i="7"/>
  <c r="Q33" i="7"/>
  <c r="J34" i="7"/>
  <c r="I34" i="7" s="1"/>
  <c r="H34" i="7" s="1"/>
  <c r="G34" i="7" s="1"/>
  <c r="F34" i="7" s="1"/>
  <c r="E34" i="7" s="1"/>
  <c r="D34" i="7" s="1"/>
  <c r="C34" i="7" s="1"/>
  <c r="K34" i="7"/>
  <c r="L34" i="7"/>
  <c r="M34" i="7"/>
  <c r="N34" i="7"/>
  <c r="O34" i="7"/>
  <c r="P34" i="7"/>
  <c r="Q34" i="7"/>
  <c r="J35" i="7"/>
  <c r="I35" i="7" s="1"/>
  <c r="H35" i="7" s="1"/>
  <c r="G35" i="7" s="1"/>
  <c r="F35" i="7" s="1"/>
  <c r="E35" i="7" s="1"/>
  <c r="D35" i="7" s="1"/>
  <c r="C35" i="7" s="1"/>
  <c r="K35" i="7"/>
  <c r="L35" i="7"/>
  <c r="M35" i="7"/>
  <c r="N35" i="7"/>
  <c r="O35" i="7"/>
  <c r="P35" i="7"/>
  <c r="Q35" i="7"/>
  <c r="Q2" i="7"/>
  <c r="P2" i="7"/>
  <c r="O2" i="7"/>
  <c r="N2" i="7"/>
  <c r="M2" i="7"/>
  <c r="L2" i="7"/>
  <c r="K2" i="7"/>
  <c r="J2" i="7"/>
  <c r="I2" i="7" s="1"/>
  <c r="H2" i="7" s="1"/>
  <c r="G2" i="7" s="1"/>
  <c r="F2" i="7" s="1"/>
  <c r="E2" i="7" s="1"/>
  <c r="D2" i="7" s="1"/>
  <c r="C2" i="7" s="1"/>
  <c r="H112" i="20" l="1"/>
  <c r="I112" i="20"/>
  <c r="J112" i="20"/>
  <c r="F112" i="20"/>
  <c r="D112" i="20"/>
  <c r="C112" i="20"/>
  <c r="E112" i="20"/>
  <c r="G112" i="20"/>
  <c r="K112" i="20"/>
  <c r="L112" i="20"/>
  <c r="I21" i="11"/>
  <c r="H21" i="13"/>
  <c r="H21" i="10"/>
  <c r="H26" i="11"/>
  <c r="G26" i="13"/>
  <c r="G26" i="10"/>
  <c r="H11" i="11"/>
  <c r="G11" i="13"/>
  <c r="G11" i="10"/>
  <c r="I34" i="11"/>
  <c r="H34" i="13"/>
  <c r="H34" i="10"/>
  <c r="I24" i="11"/>
  <c r="H24" i="13"/>
  <c r="H24" i="10"/>
  <c r="H15" i="11"/>
  <c r="G15" i="13"/>
  <c r="G15" i="10"/>
  <c r="H18" i="11"/>
  <c r="G18" i="13"/>
  <c r="G18" i="10"/>
  <c r="I13" i="11"/>
  <c r="H13" i="13"/>
  <c r="H13" i="10"/>
  <c r="H7" i="11"/>
  <c r="G7" i="13"/>
  <c r="G7" i="10"/>
  <c r="I2" i="11"/>
  <c r="H2" i="13"/>
  <c r="I5" i="11"/>
  <c r="H5" i="13"/>
  <c r="H5" i="10"/>
  <c r="H6" i="11"/>
  <c r="G6" i="13"/>
  <c r="G6" i="10"/>
  <c r="H33" i="11"/>
  <c r="G33" i="13"/>
  <c r="G33" i="10"/>
  <c r="H20" i="11"/>
  <c r="G20" i="13"/>
  <c r="G20" i="10"/>
  <c r="H16" i="11"/>
  <c r="G16" i="13"/>
  <c r="G16" i="10"/>
  <c r="H10" i="11"/>
  <c r="G10" i="13"/>
  <c r="G10" i="10"/>
  <c r="I32" i="11"/>
  <c r="H32" i="13"/>
  <c r="H32" i="10"/>
  <c r="H31" i="11"/>
  <c r="G31" i="13"/>
  <c r="G31" i="10"/>
  <c r="J9" i="11"/>
  <c r="I9" i="13"/>
  <c r="I9" i="10"/>
  <c r="H25" i="11"/>
  <c r="G25" i="13"/>
  <c r="G25" i="10"/>
  <c r="H22" i="11"/>
  <c r="G22" i="13"/>
  <c r="G22" i="10"/>
  <c r="I8" i="11"/>
  <c r="H8" i="13"/>
  <c r="H8" i="10"/>
  <c r="H14" i="11"/>
  <c r="G14" i="13"/>
  <c r="G14" i="10"/>
  <c r="I17" i="11"/>
  <c r="H17" i="13"/>
  <c r="H17" i="10"/>
  <c r="H35" i="11"/>
  <c r="G35" i="13"/>
  <c r="G35" i="10"/>
  <c r="H4" i="11"/>
  <c r="G4" i="13"/>
  <c r="G4" i="10"/>
  <c r="H12" i="11"/>
  <c r="G12" i="13"/>
  <c r="G12" i="10"/>
  <c r="H27" i="11"/>
  <c r="G27" i="13"/>
  <c r="G27" i="10"/>
  <c r="H28" i="11"/>
  <c r="G28" i="13"/>
  <c r="G28" i="10"/>
  <c r="H23" i="11"/>
  <c r="G23" i="13"/>
  <c r="G23" i="10"/>
  <c r="J30" i="11"/>
  <c r="I30" i="13"/>
  <c r="I30" i="10"/>
  <c r="H19" i="11"/>
  <c r="G19" i="13"/>
  <c r="G19" i="10"/>
  <c r="H36" i="11"/>
  <c r="G36" i="13"/>
  <c r="G36" i="10"/>
  <c r="H29" i="11"/>
  <c r="G29" i="13"/>
  <c r="G29" i="10"/>
  <c r="H3" i="11"/>
  <c r="G3" i="13"/>
  <c r="G3" i="10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AO64" i="2"/>
  <c r="AN64" i="2"/>
  <c r="AM64" i="2"/>
  <c r="AL64" i="2"/>
  <c r="AK64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O64" i="2"/>
  <c r="P64" i="2"/>
  <c r="Q64" i="2"/>
  <c r="R64" i="2"/>
  <c r="S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E41" i="2"/>
  <c r="M112" i="20" l="1"/>
  <c r="I15" i="11"/>
  <c r="H15" i="13"/>
  <c r="H15" i="10"/>
  <c r="K9" i="11"/>
  <c r="J9" i="13"/>
  <c r="J9" i="10"/>
  <c r="I11" i="11"/>
  <c r="H11" i="13"/>
  <c r="H11" i="10"/>
  <c r="I19" i="11"/>
  <c r="H19" i="13"/>
  <c r="H19" i="10"/>
  <c r="J17" i="11"/>
  <c r="I17" i="13"/>
  <c r="I17" i="10"/>
  <c r="I10" i="11"/>
  <c r="H10" i="13"/>
  <c r="H10" i="10"/>
  <c r="J13" i="11"/>
  <c r="I13" i="13"/>
  <c r="I13" i="10"/>
  <c r="I3" i="11"/>
  <c r="H3" i="13"/>
  <c r="H3" i="10"/>
  <c r="I12" i="11"/>
  <c r="H12" i="13"/>
  <c r="H12" i="10"/>
  <c r="I28" i="11"/>
  <c r="H28" i="13"/>
  <c r="H28" i="10"/>
  <c r="I22" i="11"/>
  <c r="H22" i="13"/>
  <c r="H22" i="10"/>
  <c r="I33" i="11"/>
  <c r="H33" i="13"/>
  <c r="H33" i="10"/>
  <c r="J24" i="11"/>
  <c r="I24" i="13"/>
  <c r="I24" i="10"/>
  <c r="I20" i="11"/>
  <c r="H20" i="13"/>
  <c r="H20" i="10"/>
  <c r="I29" i="11"/>
  <c r="H29" i="13"/>
  <c r="H29" i="10"/>
  <c r="I4" i="11"/>
  <c r="H4" i="13"/>
  <c r="H4" i="10"/>
  <c r="I31" i="11"/>
  <c r="H31" i="13"/>
  <c r="H31" i="10"/>
  <c r="J2" i="11"/>
  <c r="I2" i="13"/>
  <c r="I26" i="11"/>
  <c r="H26" i="13"/>
  <c r="H26" i="10"/>
  <c r="I23" i="11"/>
  <c r="H23" i="13"/>
  <c r="H23" i="10"/>
  <c r="K30" i="11"/>
  <c r="J30" i="13"/>
  <c r="J30" i="10"/>
  <c r="I14" i="11"/>
  <c r="H14" i="13"/>
  <c r="H14" i="10"/>
  <c r="I16" i="11"/>
  <c r="H16" i="13"/>
  <c r="H16" i="10"/>
  <c r="I18" i="11"/>
  <c r="H18" i="13"/>
  <c r="H18" i="10"/>
  <c r="I27" i="11"/>
  <c r="H27" i="13"/>
  <c r="H27" i="10"/>
  <c r="I25" i="11"/>
  <c r="H25" i="13"/>
  <c r="H25" i="10"/>
  <c r="I6" i="11"/>
  <c r="H6" i="13"/>
  <c r="H6" i="10"/>
  <c r="J34" i="11"/>
  <c r="I34" i="13"/>
  <c r="I34" i="10"/>
  <c r="J8" i="11"/>
  <c r="I8" i="13"/>
  <c r="I8" i="10"/>
  <c r="J5" i="11"/>
  <c r="I5" i="13"/>
  <c r="I5" i="10"/>
  <c r="I36" i="11"/>
  <c r="H36" i="13"/>
  <c r="H36" i="10"/>
  <c r="I35" i="11"/>
  <c r="H35" i="13"/>
  <c r="H35" i="10"/>
  <c r="J32" i="11"/>
  <c r="I32" i="13"/>
  <c r="I32" i="10"/>
  <c r="I7" i="11"/>
  <c r="H7" i="13"/>
  <c r="H7" i="10"/>
  <c r="J21" i="11"/>
  <c r="I21" i="13"/>
  <c r="I21" i="10"/>
  <c r="O112" i="20" l="1"/>
  <c r="N112" i="20"/>
  <c r="J14" i="11"/>
  <c r="I14" i="13"/>
  <c r="I14" i="10"/>
  <c r="J35" i="11"/>
  <c r="I35" i="13"/>
  <c r="I35" i="10"/>
  <c r="J18" i="11"/>
  <c r="I18" i="13"/>
  <c r="I18" i="10"/>
  <c r="J4" i="11"/>
  <c r="I4" i="13"/>
  <c r="I4" i="10"/>
  <c r="J3" i="11"/>
  <c r="I3" i="13"/>
  <c r="I3" i="10"/>
  <c r="J20" i="11"/>
  <c r="I20" i="13"/>
  <c r="I20" i="10"/>
  <c r="K8" i="11"/>
  <c r="J8" i="13"/>
  <c r="J8" i="10"/>
  <c r="L30" i="11"/>
  <c r="K30" i="13"/>
  <c r="K30" i="10"/>
  <c r="K24" i="11"/>
  <c r="J24" i="13"/>
  <c r="J24" i="10"/>
  <c r="K17" i="11"/>
  <c r="J17" i="13"/>
  <c r="J17" i="10"/>
  <c r="K5" i="11"/>
  <c r="J5" i="13"/>
  <c r="J5" i="10"/>
  <c r="J11" i="11"/>
  <c r="I11" i="13"/>
  <c r="I11" i="10"/>
  <c r="J25" i="11"/>
  <c r="I25" i="13"/>
  <c r="I25" i="10"/>
  <c r="K2" i="11"/>
  <c r="J2" i="13"/>
  <c r="J28" i="11"/>
  <c r="I28" i="13"/>
  <c r="I28" i="10"/>
  <c r="L9" i="11"/>
  <c r="K9" i="13"/>
  <c r="K9" i="10"/>
  <c r="J10" i="11"/>
  <c r="I10" i="13"/>
  <c r="I10" i="10"/>
  <c r="K21" i="11"/>
  <c r="J21" i="13"/>
  <c r="J21" i="10"/>
  <c r="J26" i="11"/>
  <c r="I26" i="13"/>
  <c r="I26" i="10"/>
  <c r="J22" i="11"/>
  <c r="I22" i="13"/>
  <c r="I22" i="10"/>
  <c r="J7" i="11"/>
  <c r="I7" i="13"/>
  <c r="I7" i="10"/>
  <c r="J36" i="11"/>
  <c r="I36" i="13"/>
  <c r="I36" i="10"/>
  <c r="J16" i="11"/>
  <c r="I16" i="13"/>
  <c r="I16" i="10"/>
  <c r="J29" i="11"/>
  <c r="I29" i="13"/>
  <c r="I29" i="10"/>
  <c r="K13" i="11"/>
  <c r="J13" i="13"/>
  <c r="J13" i="10"/>
  <c r="J6" i="11"/>
  <c r="I6" i="13"/>
  <c r="I6" i="10"/>
  <c r="K34" i="11"/>
  <c r="J34" i="13"/>
  <c r="J34" i="10"/>
  <c r="J23" i="11"/>
  <c r="I23" i="13"/>
  <c r="I23" i="10"/>
  <c r="J33" i="11"/>
  <c r="I33" i="13"/>
  <c r="I33" i="10"/>
  <c r="J19" i="11"/>
  <c r="I19" i="13"/>
  <c r="I19" i="10"/>
  <c r="K32" i="11"/>
  <c r="J32" i="13"/>
  <c r="J32" i="10"/>
  <c r="J27" i="11"/>
  <c r="I27" i="13"/>
  <c r="I27" i="10"/>
  <c r="J31" i="11"/>
  <c r="I31" i="13"/>
  <c r="I31" i="10"/>
  <c r="J12" i="11"/>
  <c r="I12" i="13"/>
  <c r="I12" i="10"/>
  <c r="J15" i="11"/>
  <c r="I15" i="13"/>
  <c r="I15" i="10"/>
  <c r="L2" i="11" l="1"/>
  <c r="K2" i="13"/>
  <c r="K15" i="11"/>
  <c r="J15" i="13"/>
  <c r="J15" i="10"/>
  <c r="K29" i="11"/>
  <c r="J29" i="13"/>
  <c r="J29" i="10"/>
  <c r="M9" i="11"/>
  <c r="L9" i="13"/>
  <c r="L9" i="10"/>
  <c r="M30" i="11"/>
  <c r="L30" i="13"/>
  <c r="L30" i="10"/>
  <c r="K19" i="11"/>
  <c r="J19" i="13"/>
  <c r="J19" i="10"/>
  <c r="K7" i="11"/>
  <c r="J7" i="13"/>
  <c r="J7" i="10"/>
  <c r="K25" i="11"/>
  <c r="J25" i="13"/>
  <c r="J25" i="10"/>
  <c r="K3" i="11"/>
  <c r="J3" i="13"/>
  <c r="J3" i="10"/>
  <c r="K12" i="11"/>
  <c r="J12" i="13"/>
  <c r="J12" i="10"/>
  <c r="L21" i="11"/>
  <c r="K21" i="13"/>
  <c r="K21" i="10"/>
  <c r="L17" i="11"/>
  <c r="K17" i="13"/>
  <c r="K17" i="10"/>
  <c r="K35" i="11"/>
  <c r="J35" i="13"/>
  <c r="J35" i="10"/>
  <c r="K27" i="11"/>
  <c r="J27" i="13"/>
  <c r="J27" i="10"/>
  <c r="K33" i="11"/>
  <c r="J33" i="13"/>
  <c r="J33" i="10"/>
  <c r="K6" i="11"/>
  <c r="J6" i="13"/>
  <c r="J6" i="10"/>
  <c r="L32" i="11"/>
  <c r="K32" i="13"/>
  <c r="K32" i="10"/>
  <c r="K16" i="11"/>
  <c r="J16" i="13"/>
  <c r="J16" i="10"/>
  <c r="K28" i="11"/>
  <c r="J28" i="13"/>
  <c r="J28" i="10"/>
  <c r="L8" i="11"/>
  <c r="K8" i="13"/>
  <c r="K8" i="10"/>
  <c r="K36" i="11"/>
  <c r="J36" i="13"/>
  <c r="J36" i="10"/>
  <c r="K20" i="11"/>
  <c r="J20" i="13"/>
  <c r="J20" i="10"/>
  <c r="K26" i="11"/>
  <c r="J26" i="13"/>
  <c r="J26" i="10"/>
  <c r="K18" i="11"/>
  <c r="J18" i="13"/>
  <c r="J18" i="10"/>
  <c r="K23" i="11"/>
  <c r="J23" i="13"/>
  <c r="J23" i="10"/>
  <c r="K22" i="11"/>
  <c r="J22" i="13"/>
  <c r="J22" i="10"/>
  <c r="K11" i="11"/>
  <c r="J11" i="13"/>
  <c r="J11" i="10"/>
  <c r="K4" i="11"/>
  <c r="J4" i="13"/>
  <c r="J4" i="10"/>
  <c r="L34" i="11"/>
  <c r="K34" i="13"/>
  <c r="K34" i="10"/>
  <c r="L5" i="11"/>
  <c r="K5" i="13"/>
  <c r="K5" i="10"/>
  <c r="K31" i="11"/>
  <c r="J31" i="13"/>
  <c r="J31" i="10"/>
  <c r="L13" i="11"/>
  <c r="K13" i="13"/>
  <c r="K13" i="10"/>
  <c r="K10" i="11"/>
  <c r="J10" i="13"/>
  <c r="J10" i="10"/>
  <c r="L24" i="11"/>
  <c r="K24" i="13"/>
  <c r="K24" i="10"/>
  <c r="K14" i="11"/>
  <c r="J14" i="13"/>
  <c r="J14" i="10"/>
  <c r="L18" i="11" l="1"/>
  <c r="K18" i="13"/>
  <c r="K18" i="10"/>
  <c r="L6" i="11"/>
  <c r="K6" i="13"/>
  <c r="K6" i="10"/>
  <c r="L25" i="11"/>
  <c r="K25" i="13"/>
  <c r="K25" i="10"/>
  <c r="M5" i="11"/>
  <c r="L5" i="13"/>
  <c r="L5" i="10"/>
  <c r="L27" i="11"/>
  <c r="K27" i="13"/>
  <c r="K27" i="10"/>
  <c r="L11" i="11"/>
  <c r="K11" i="13"/>
  <c r="K11" i="10"/>
  <c r="L29" i="11"/>
  <c r="K29" i="13"/>
  <c r="K29" i="10"/>
  <c r="L35" i="11"/>
  <c r="K35" i="13"/>
  <c r="K35" i="10"/>
  <c r="N30" i="11"/>
  <c r="M30" i="13"/>
  <c r="M30" i="10"/>
  <c r="M21" i="11"/>
  <c r="L21" i="13"/>
  <c r="L21" i="10"/>
  <c r="M34" i="11"/>
  <c r="L34" i="13"/>
  <c r="L34" i="10"/>
  <c r="L22" i="11"/>
  <c r="K22" i="13"/>
  <c r="K22" i="10"/>
  <c r="L16" i="11"/>
  <c r="K16" i="13"/>
  <c r="K16" i="10"/>
  <c r="L12" i="11"/>
  <c r="K12" i="13"/>
  <c r="K12" i="10"/>
  <c r="L15" i="11"/>
  <c r="K15" i="13"/>
  <c r="K15" i="10"/>
  <c r="L20" i="11"/>
  <c r="K20" i="13"/>
  <c r="K20" i="10"/>
  <c r="L31" i="11"/>
  <c r="K31" i="13"/>
  <c r="K31" i="10"/>
  <c r="L26" i="11"/>
  <c r="K26" i="13"/>
  <c r="K26" i="10"/>
  <c r="L33" i="11"/>
  <c r="K33" i="13"/>
  <c r="K33" i="10"/>
  <c r="L7" i="11"/>
  <c r="K7" i="13"/>
  <c r="K7" i="10"/>
  <c r="L14" i="11"/>
  <c r="K14" i="13"/>
  <c r="K14" i="10"/>
  <c r="L28" i="11"/>
  <c r="K28" i="13"/>
  <c r="K28" i="10"/>
  <c r="M13" i="11"/>
  <c r="L13" i="13"/>
  <c r="L13" i="10"/>
  <c r="L36" i="11"/>
  <c r="K36" i="13"/>
  <c r="K36" i="10"/>
  <c r="L4" i="11"/>
  <c r="K4" i="13"/>
  <c r="K4" i="10"/>
  <c r="M8" i="11"/>
  <c r="L8" i="13"/>
  <c r="L8" i="10"/>
  <c r="M17" i="11"/>
  <c r="L17" i="13"/>
  <c r="L17" i="10"/>
  <c r="N9" i="11"/>
  <c r="M9" i="13"/>
  <c r="M9" i="10"/>
  <c r="L19" i="11"/>
  <c r="K19" i="13"/>
  <c r="K19" i="10"/>
  <c r="M24" i="11"/>
  <c r="L24" i="13"/>
  <c r="L24" i="10"/>
  <c r="L10" i="11"/>
  <c r="K10" i="13"/>
  <c r="K10" i="10"/>
  <c r="L23" i="11"/>
  <c r="K23" i="13"/>
  <c r="K23" i="10"/>
  <c r="M32" i="11"/>
  <c r="L32" i="13"/>
  <c r="L32" i="10"/>
  <c r="L3" i="11"/>
  <c r="K3" i="13"/>
  <c r="K3" i="10"/>
  <c r="M2" i="11"/>
  <c r="L2" i="13"/>
  <c r="N17" i="11" l="1"/>
  <c r="M17" i="13"/>
  <c r="M17" i="10"/>
  <c r="M36" i="11"/>
  <c r="L36" i="13"/>
  <c r="L36" i="10"/>
  <c r="M20" i="11"/>
  <c r="L20" i="13"/>
  <c r="L20" i="10"/>
  <c r="M35" i="11"/>
  <c r="L35" i="13"/>
  <c r="L35" i="10"/>
  <c r="M28" i="11"/>
  <c r="L28" i="13"/>
  <c r="L28" i="10"/>
  <c r="M25" i="11"/>
  <c r="L25" i="13"/>
  <c r="L25" i="10"/>
  <c r="M16" i="11"/>
  <c r="L16" i="13"/>
  <c r="L16" i="10"/>
  <c r="M3" i="11"/>
  <c r="L3" i="13"/>
  <c r="L3" i="10"/>
  <c r="N8" i="11"/>
  <c r="M8" i="13"/>
  <c r="M8" i="10"/>
  <c r="M26" i="11"/>
  <c r="L26" i="13"/>
  <c r="L26" i="10"/>
  <c r="N21" i="11"/>
  <c r="M21" i="13"/>
  <c r="M21" i="10"/>
  <c r="M6" i="11"/>
  <c r="L6" i="13"/>
  <c r="L6" i="10"/>
  <c r="N24" i="11"/>
  <c r="M24" i="13"/>
  <c r="M24" i="10"/>
  <c r="M11" i="11"/>
  <c r="L11" i="13"/>
  <c r="L11" i="10"/>
  <c r="M33" i="11"/>
  <c r="L33" i="13"/>
  <c r="L33" i="10"/>
  <c r="M23" i="11"/>
  <c r="L23" i="13"/>
  <c r="L23" i="10"/>
  <c r="M19" i="11"/>
  <c r="L19" i="13"/>
  <c r="L19" i="10"/>
  <c r="M14" i="11"/>
  <c r="L14" i="13"/>
  <c r="L14" i="10"/>
  <c r="M10" i="11"/>
  <c r="L10" i="13"/>
  <c r="L10" i="10"/>
  <c r="N13" i="11"/>
  <c r="M13" i="13"/>
  <c r="M13" i="10"/>
  <c r="M15" i="11"/>
  <c r="L15" i="13"/>
  <c r="L15" i="10"/>
  <c r="M29" i="11"/>
  <c r="L29" i="13"/>
  <c r="L29" i="10"/>
  <c r="N2" i="11"/>
  <c r="M2" i="13"/>
  <c r="M27" i="11"/>
  <c r="L27" i="13"/>
  <c r="L27" i="10"/>
  <c r="O9" i="11"/>
  <c r="N9" i="13"/>
  <c r="N9" i="10"/>
  <c r="M7" i="11"/>
  <c r="L7" i="13"/>
  <c r="L7" i="10"/>
  <c r="M22" i="11"/>
  <c r="L22" i="13"/>
  <c r="L22" i="10"/>
  <c r="N5" i="11"/>
  <c r="M5" i="13"/>
  <c r="M5" i="10"/>
  <c r="M12" i="11"/>
  <c r="L12" i="13"/>
  <c r="L12" i="10"/>
  <c r="N34" i="11"/>
  <c r="M34" i="13"/>
  <c r="M34" i="10"/>
  <c r="N32" i="11"/>
  <c r="M32" i="13"/>
  <c r="M32" i="10"/>
  <c r="M4" i="11"/>
  <c r="L4" i="13"/>
  <c r="L4" i="10"/>
  <c r="M31" i="11"/>
  <c r="L31" i="13"/>
  <c r="L31" i="10"/>
  <c r="O30" i="11"/>
  <c r="N30" i="13"/>
  <c r="N30" i="10"/>
  <c r="M18" i="11"/>
  <c r="L18" i="13"/>
  <c r="L18" i="10"/>
  <c r="O34" i="11" l="1"/>
  <c r="N34" i="13"/>
  <c r="N34" i="10"/>
  <c r="N10" i="11"/>
  <c r="M10" i="13"/>
  <c r="M10" i="10"/>
  <c r="N20" i="11"/>
  <c r="M20" i="13"/>
  <c r="M20" i="10"/>
  <c r="N27" i="11"/>
  <c r="M27" i="13"/>
  <c r="M27" i="10"/>
  <c r="N23" i="11"/>
  <c r="M23" i="13"/>
  <c r="M23" i="10"/>
  <c r="N3" i="11"/>
  <c r="M3" i="13"/>
  <c r="M3" i="10"/>
  <c r="N22" i="11"/>
  <c r="M22" i="13"/>
  <c r="M22" i="10"/>
  <c r="N7" i="11"/>
  <c r="M7" i="13"/>
  <c r="M7" i="10"/>
  <c r="N14" i="11"/>
  <c r="M14" i="13"/>
  <c r="M14" i="10"/>
  <c r="N26" i="11"/>
  <c r="M26" i="13"/>
  <c r="M26" i="10"/>
  <c r="N36" i="11"/>
  <c r="M36" i="13"/>
  <c r="M36" i="10"/>
  <c r="O24" i="11"/>
  <c r="N24" i="13"/>
  <c r="N24" i="10"/>
  <c r="P30" i="11"/>
  <c r="O30" i="13"/>
  <c r="O30" i="10"/>
  <c r="O2" i="11"/>
  <c r="N2" i="13"/>
  <c r="N33" i="11"/>
  <c r="M33" i="13"/>
  <c r="M33" i="10"/>
  <c r="N16" i="11"/>
  <c r="M16" i="13"/>
  <c r="M16" i="10"/>
  <c r="N29" i="11"/>
  <c r="M29" i="13"/>
  <c r="M29" i="10"/>
  <c r="N25" i="11"/>
  <c r="M25" i="13"/>
  <c r="M25" i="10"/>
  <c r="N12" i="11"/>
  <c r="M12" i="13"/>
  <c r="M12" i="10"/>
  <c r="N28" i="11"/>
  <c r="M28" i="13"/>
  <c r="M28" i="10"/>
  <c r="O5" i="11"/>
  <c r="N5" i="13"/>
  <c r="N5" i="10"/>
  <c r="O13" i="11"/>
  <c r="N13" i="13"/>
  <c r="N13" i="10"/>
  <c r="N6" i="11"/>
  <c r="M6" i="13"/>
  <c r="M6" i="10"/>
  <c r="N35" i="11"/>
  <c r="M35" i="13"/>
  <c r="M35" i="10"/>
  <c r="N11" i="11"/>
  <c r="M11" i="13"/>
  <c r="M11" i="10"/>
  <c r="N18" i="11"/>
  <c r="M18" i="13"/>
  <c r="M18" i="10"/>
  <c r="O21" i="11"/>
  <c r="N21" i="13"/>
  <c r="N21" i="10"/>
  <c r="N4" i="11"/>
  <c r="M4" i="13"/>
  <c r="M4" i="10"/>
  <c r="N15" i="11"/>
  <c r="M15" i="13"/>
  <c r="M15" i="10"/>
  <c r="O32" i="11"/>
  <c r="N32" i="13"/>
  <c r="N32" i="10"/>
  <c r="N31" i="11"/>
  <c r="M31" i="13"/>
  <c r="M31" i="10"/>
  <c r="P9" i="11"/>
  <c r="O9" i="13"/>
  <c r="O9" i="10"/>
  <c r="N19" i="11"/>
  <c r="M19" i="13"/>
  <c r="M19" i="10"/>
  <c r="O8" i="11"/>
  <c r="N8" i="13"/>
  <c r="N8" i="10"/>
  <c r="O17" i="11"/>
  <c r="N17" i="13"/>
  <c r="N17" i="10"/>
  <c r="O3" i="11" l="1"/>
  <c r="N3" i="13"/>
  <c r="N3" i="10"/>
  <c r="P9" i="13"/>
  <c r="Q9" i="11"/>
  <c r="P9" i="10"/>
  <c r="O35" i="11"/>
  <c r="N35" i="13"/>
  <c r="N35" i="10"/>
  <c r="O16" i="11"/>
  <c r="N16" i="13"/>
  <c r="N16" i="10"/>
  <c r="O7" i="11"/>
  <c r="N7" i="13"/>
  <c r="N7" i="10"/>
  <c r="P32" i="11"/>
  <c r="O32" i="13"/>
  <c r="O32" i="10"/>
  <c r="O12" i="11"/>
  <c r="N12" i="13"/>
  <c r="N12" i="10"/>
  <c r="O23" i="11"/>
  <c r="N23" i="13"/>
  <c r="N23" i="10"/>
  <c r="O18" i="11"/>
  <c r="N18" i="13"/>
  <c r="N18" i="10"/>
  <c r="O25" i="11"/>
  <c r="N25" i="13"/>
  <c r="N25" i="10"/>
  <c r="O26" i="11"/>
  <c r="N26" i="13"/>
  <c r="N26" i="10"/>
  <c r="O10" i="11"/>
  <c r="N10" i="13"/>
  <c r="N10" i="10"/>
  <c r="P13" i="11"/>
  <c r="O13" i="13"/>
  <c r="O13" i="10"/>
  <c r="P2" i="11"/>
  <c r="O2" i="13"/>
  <c r="P17" i="11"/>
  <c r="O17" i="13"/>
  <c r="O17" i="10"/>
  <c r="O36" i="11"/>
  <c r="N36" i="13"/>
  <c r="N36" i="10"/>
  <c r="O15" i="11"/>
  <c r="N15" i="13"/>
  <c r="N15" i="10"/>
  <c r="P30" i="13"/>
  <c r="Q30" i="11"/>
  <c r="P30" i="10"/>
  <c r="O6" i="11"/>
  <c r="N6" i="13"/>
  <c r="N6" i="10"/>
  <c r="O33" i="11"/>
  <c r="N33" i="13"/>
  <c r="N33" i="10"/>
  <c r="O22" i="11"/>
  <c r="N22" i="13"/>
  <c r="N22" i="10"/>
  <c r="P5" i="11"/>
  <c r="O5" i="13"/>
  <c r="O5" i="10"/>
  <c r="O31" i="11"/>
  <c r="N31" i="13"/>
  <c r="N31" i="10"/>
  <c r="O4" i="11"/>
  <c r="N4" i="13"/>
  <c r="N4" i="10"/>
  <c r="O28" i="11"/>
  <c r="N28" i="13"/>
  <c r="N28" i="10"/>
  <c r="P24" i="11"/>
  <c r="O24" i="13"/>
  <c r="O24" i="10"/>
  <c r="O27" i="11"/>
  <c r="N27" i="13"/>
  <c r="N27" i="10"/>
  <c r="P21" i="11"/>
  <c r="O21" i="13"/>
  <c r="O21" i="10"/>
  <c r="O20" i="11"/>
  <c r="N20" i="13"/>
  <c r="N20" i="10"/>
  <c r="P8" i="11"/>
  <c r="O8" i="13"/>
  <c r="O8" i="10"/>
  <c r="O19" i="11"/>
  <c r="N19" i="13"/>
  <c r="N19" i="10"/>
  <c r="O11" i="11"/>
  <c r="N11" i="13"/>
  <c r="N11" i="10"/>
  <c r="O29" i="11"/>
  <c r="N29" i="13"/>
  <c r="N29" i="10"/>
  <c r="O14" i="11"/>
  <c r="N14" i="13"/>
  <c r="N14" i="10"/>
  <c r="P34" i="11"/>
  <c r="O34" i="13"/>
  <c r="O34" i="10"/>
  <c r="P8" i="13" l="1"/>
  <c r="P8" i="10"/>
  <c r="Q8" i="11"/>
  <c r="P27" i="11"/>
  <c r="O27" i="13"/>
  <c r="O27" i="10"/>
  <c r="P6" i="11"/>
  <c r="O6" i="13"/>
  <c r="O6" i="10"/>
  <c r="P11" i="11"/>
  <c r="O11" i="13"/>
  <c r="O11" i="10"/>
  <c r="P4" i="11"/>
  <c r="O4" i="13"/>
  <c r="O4" i="10"/>
  <c r="P36" i="11"/>
  <c r="O36" i="13"/>
  <c r="O36" i="10"/>
  <c r="P23" i="11"/>
  <c r="O23" i="13"/>
  <c r="O23" i="10"/>
  <c r="Q30" i="13"/>
  <c r="R30" i="11"/>
  <c r="Q30" i="10"/>
  <c r="P7" i="11"/>
  <c r="O7" i="13"/>
  <c r="O7" i="10"/>
  <c r="P24" i="13"/>
  <c r="Q24" i="11"/>
  <c r="P24" i="10"/>
  <c r="P25" i="11"/>
  <c r="O25" i="13"/>
  <c r="O25" i="10"/>
  <c r="P2" i="13"/>
  <c r="Q2" i="11"/>
  <c r="P34" i="13"/>
  <c r="Q34" i="11"/>
  <c r="P34" i="10"/>
  <c r="P13" i="13"/>
  <c r="Q13" i="11"/>
  <c r="P13" i="10"/>
  <c r="P31" i="11"/>
  <c r="O31" i="13"/>
  <c r="O31" i="10"/>
  <c r="P17" i="13"/>
  <c r="P17" i="10"/>
  <c r="Q17" i="11"/>
  <c r="P12" i="11"/>
  <c r="O12" i="13"/>
  <c r="O12" i="10"/>
  <c r="P26" i="11"/>
  <c r="O26" i="13"/>
  <c r="O26" i="10"/>
  <c r="R9" i="11"/>
  <c r="Q9" i="13"/>
  <c r="Q9" i="10"/>
  <c r="P21" i="13"/>
  <c r="P21" i="10"/>
  <c r="Q21" i="11"/>
  <c r="P33" i="11"/>
  <c r="O33" i="13"/>
  <c r="O33" i="10"/>
  <c r="P10" i="11"/>
  <c r="O10" i="13"/>
  <c r="O10" i="10"/>
  <c r="P16" i="11"/>
  <c r="O16" i="13"/>
  <c r="O16" i="10"/>
  <c r="P5" i="13"/>
  <c r="P5" i="10"/>
  <c r="Q5" i="11"/>
  <c r="P32" i="13"/>
  <c r="P32" i="10"/>
  <c r="Q32" i="11"/>
  <c r="P35" i="11"/>
  <c r="O35" i="13"/>
  <c r="O35" i="10"/>
  <c r="P20" i="11"/>
  <c r="O20" i="13"/>
  <c r="O20" i="10"/>
  <c r="P22" i="11"/>
  <c r="O22" i="13"/>
  <c r="O22" i="10"/>
  <c r="P14" i="11"/>
  <c r="O14" i="13"/>
  <c r="O14" i="10"/>
  <c r="P19" i="11"/>
  <c r="O19" i="13"/>
  <c r="O19" i="10"/>
  <c r="P29" i="11"/>
  <c r="O29" i="13"/>
  <c r="O29" i="10"/>
  <c r="P28" i="11"/>
  <c r="O28" i="13"/>
  <c r="O28" i="10"/>
  <c r="P15" i="11"/>
  <c r="O15" i="13"/>
  <c r="O15" i="10"/>
  <c r="P18" i="11"/>
  <c r="O18" i="13"/>
  <c r="O18" i="10"/>
  <c r="P3" i="11"/>
  <c r="O3" i="13"/>
  <c r="O3" i="10"/>
  <c r="Q5" i="13" l="1"/>
  <c r="R5" i="11"/>
  <c r="Q5" i="10"/>
  <c r="P3" i="13"/>
  <c r="P3" i="10"/>
  <c r="Q3" i="11"/>
  <c r="P19" i="13"/>
  <c r="P19" i="10"/>
  <c r="Q19" i="11"/>
  <c r="P20" i="13"/>
  <c r="P20" i="10"/>
  <c r="Q20" i="11"/>
  <c r="P25" i="13"/>
  <c r="P25" i="10"/>
  <c r="Q25" i="11"/>
  <c r="P6" i="13"/>
  <c r="P6" i="10"/>
  <c r="Q6" i="11"/>
  <c r="P28" i="13"/>
  <c r="P28" i="10"/>
  <c r="Q28" i="11"/>
  <c r="R34" i="11"/>
  <c r="Q34" i="13"/>
  <c r="Q34" i="10"/>
  <c r="P10" i="13"/>
  <c r="P10" i="10"/>
  <c r="Q10" i="11"/>
  <c r="P36" i="13"/>
  <c r="Q36" i="11"/>
  <c r="P36" i="10"/>
  <c r="R9" i="10"/>
  <c r="R9" i="13"/>
  <c r="R30" i="13"/>
  <c r="R30" i="10"/>
  <c r="P14" i="13"/>
  <c r="P14" i="10"/>
  <c r="Q14" i="11"/>
  <c r="Q24" i="13"/>
  <c r="R24" i="11"/>
  <c r="Q24" i="10"/>
  <c r="P18" i="13"/>
  <c r="Q18" i="11"/>
  <c r="P18" i="10"/>
  <c r="P35" i="13"/>
  <c r="Q35" i="11"/>
  <c r="P35" i="10"/>
  <c r="P29" i="13"/>
  <c r="P29" i="10"/>
  <c r="Q29" i="11"/>
  <c r="P31" i="13"/>
  <c r="P31" i="10"/>
  <c r="Q31" i="11"/>
  <c r="Q8" i="13"/>
  <c r="Q8" i="10"/>
  <c r="R8" i="11"/>
  <c r="P4" i="13"/>
  <c r="P4" i="10"/>
  <c r="Q4" i="11"/>
  <c r="Q21" i="13"/>
  <c r="Q21" i="10"/>
  <c r="R21" i="11"/>
  <c r="P27" i="13"/>
  <c r="P27" i="10"/>
  <c r="Q27" i="11"/>
  <c r="P16" i="13"/>
  <c r="P16" i="10"/>
  <c r="Q16" i="11"/>
  <c r="Q17" i="10"/>
  <c r="R17" i="11"/>
  <c r="Q17" i="13"/>
  <c r="P33" i="13"/>
  <c r="P33" i="10"/>
  <c r="Q33" i="11"/>
  <c r="P26" i="13"/>
  <c r="Q26" i="11"/>
  <c r="P26" i="10"/>
  <c r="R32" i="11"/>
  <c r="Q32" i="10"/>
  <c r="Q32" i="13"/>
  <c r="Q2" i="13"/>
  <c r="R2" i="11"/>
  <c r="P23" i="13"/>
  <c r="Q23" i="11"/>
  <c r="P23" i="10"/>
  <c r="P22" i="13"/>
  <c r="P22" i="10"/>
  <c r="Q22" i="11"/>
  <c r="P11" i="13"/>
  <c r="P11" i="10"/>
  <c r="Q11" i="11"/>
  <c r="P15" i="13"/>
  <c r="P15" i="10"/>
  <c r="Q15" i="11"/>
  <c r="P12" i="13"/>
  <c r="P12" i="10"/>
  <c r="Q12" i="11"/>
  <c r="Q13" i="13"/>
  <c r="Q13" i="10"/>
  <c r="R13" i="11"/>
  <c r="P7" i="13"/>
  <c r="P7" i="10"/>
  <c r="Q7" i="11"/>
  <c r="Q22" i="13" l="1"/>
  <c r="R22" i="11"/>
  <c r="Q22" i="10"/>
  <c r="R7" i="11"/>
  <c r="Q7" i="10"/>
  <c r="Q7" i="13"/>
  <c r="Q25" i="13"/>
  <c r="R25" i="11"/>
  <c r="Q25" i="10"/>
  <c r="Q15" i="10"/>
  <c r="Q15" i="13"/>
  <c r="R15" i="11"/>
  <c r="R34" i="10"/>
  <c r="R34" i="13"/>
  <c r="R3" i="11"/>
  <c r="Q3" i="10"/>
  <c r="Q3" i="13"/>
  <c r="R17" i="13"/>
  <c r="R17" i="10"/>
  <c r="Q14" i="13"/>
  <c r="Q14" i="10"/>
  <c r="R14" i="11"/>
  <c r="R31" i="11"/>
  <c r="Q31" i="10"/>
  <c r="Q31" i="13"/>
  <c r="Q20" i="13"/>
  <c r="R20" i="11"/>
  <c r="Q20" i="10"/>
  <c r="R32" i="13"/>
  <c r="R32" i="10"/>
  <c r="Q28" i="13"/>
  <c r="R28" i="11"/>
  <c r="Q28" i="10"/>
  <c r="R13" i="10"/>
  <c r="R13" i="13"/>
  <c r="R23" i="11"/>
  <c r="Q23" i="13"/>
  <c r="Q23" i="10"/>
  <c r="R11" i="11"/>
  <c r="Q11" i="10"/>
  <c r="Q11" i="13"/>
  <c r="Q26" i="13"/>
  <c r="Q26" i="10"/>
  <c r="R26" i="11"/>
  <c r="Q16" i="10"/>
  <c r="R16" i="11"/>
  <c r="Q16" i="13"/>
  <c r="Q10" i="13"/>
  <c r="R10" i="11"/>
  <c r="Q10" i="10"/>
  <c r="R27" i="11"/>
  <c r="Q27" i="10"/>
  <c r="Q27" i="13"/>
  <c r="R8" i="10"/>
  <c r="R8" i="13"/>
  <c r="R21" i="13"/>
  <c r="R21" i="10"/>
  <c r="Q36" i="13"/>
  <c r="Q36" i="10"/>
  <c r="R36" i="11"/>
  <c r="R2" i="13"/>
  <c r="Q4" i="13"/>
  <c r="R4" i="11"/>
  <c r="Q4" i="10"/>
  <c r="Q18" i="13"/>
  <c r="Q18" i="10"/>
  <c r="R18" i="11"/>
  <c r="Q6" i="13"/>
  <c r="R6" i="11"/>
  <c r="Q6" i="10"/>
  <c r="R5" i="10"/>
  <c r="R5" i="13"/>
  <c r="R24" i="13"/>
  <c r="R24" i="10"/>
  <c r="R35" i="11"/>
  <c r="Q35" i="10"/>
  <c r="Q35" i="13"/>
  <c r="Q12" i="13"/>
  <c r="R12" i="11"/>
  <c r="Q12" i="10"/>
  <c r="Q33" i="13"/>
  <c r="R33" i="11"/>
  <c r="Q33" i="10"/>
  <c r="R29" i="11"/>
  <c r="Q29" i="10"/>
  <c r="Q29" i="13"/>
  <c r="R19" i="11"/>
  <c r="Q19" i="10"/>
  <c r="Q19" i="13"/>
  <c r="R12" i="13" l="1"/>
  <c r="R12" i="10"/>
  <c r="R3" i="10"/>
  <c r="R3" i="13"/>
  <c r="R16" i="13"/>
  <c r="R16" i="10"/>
  <c r="R14" i="13"/>
  <c r="R14" i="10"/>
  <c r="R31" i="13"/>
  <c r="R31" i="10"/>
  <c r="R6" i="10"/>
  <c r="R6" i="13"/>
  <c r="R18" i="13"/>
  <c r="R18" i="10"/>
  <c r="R26" i="13"/>
  <c r="R26" i="10"/>
  <c r="R23" i="13"/>
  <c r="R23" i="10"/>
  <c r="R15" i="13"/>
  <c r="R15" i="10"/>
  <c r="R7" i="10"/>
  <c r="R7" i="13"/>
  <c r="R19" i="13"/>
  <c r="R19" i="10"/>
  <c r="R28" i="13"/>
  <c r="R28" i="10"/>
  <c r="R35" i="13"/>
  <c r="R35" i="10"/>
  <c r="R36" i="13"/>
  <c r="R36" i="10"/>
  <c r="R33" i="10"/>
  <c r="R33" i="13"/>
  <c r="R27" i="13"/>
  <c r="R27" i="10"/>
  <c r="R20" i="13"/>
  <c r="R20" i="10"/>
  <c r="R4" i="10"/>
  <c r="R4" i="13"/>
  <c r="R25" i="13"/>
  <c r="R25" i="10"/>
  <c r="R29" i="13"/>
  <c r="R29" i="10"/>
  <c r="R22" i="13"/>
  <c r="R22" i="10"/>
  <c r="R11" i="10"/>
  <c r="R11" i="13"/>
  <c r="R10" i="13"/>
  <c r="R10" i="10"/>
</calcChain>
</file>

<file path=xl/sharedStrings.xml><?xml version="1.0" encoding="utf-8"?>
<sst xmlns="http://schemas.openxmlformats.org/spreadsheetml/2006/main" count="2566" uniqueCount="714">
  <si>
    <t>A</t>
  </si>
  <si>
    <t>B</t>
  </si>
  <si>
    <t>2018</t>
  </si>
  <si>
    <t>2019</t>
  </si>
  <si>
    <t>Papua</t>
  </si>
  <si>
    <t>DKI Jakarta</t>
  </si>
  <si>
    <t>Jawa Barat</t>
  </si>
  <si>
    <t xml:space="preserve">Gorontalo </t>
  </si>
  <si>
    <t>Sulawesi Barat</t>
  </si>
  <si>
    <t>Jawa Tengah</t>
  </si>
  <si>
    <t>Kepulauan Riau</t>
  </si>
  <si>
    <t>Sumatera Utara</t>
  </si>
  <si>
    <t xml:space="preserve">Aceh </t>
  </si>
  <si>
    <t>Sumatera Barat</t>
  </si>
  <si>
    <t xml:space="preserve">Riau </t>
  </si>
  <si>
    <t xml:space="preserve">Jambi </t>
  </si>
  <si>
    <t>Sumatera Selatan</t>
  </si>
  <si>
    <t xml:space="preserve">Bengkulu </t>
  </si>
  <si>
    <t xml:space="preserve">Lampung </t>
  </si>
  <si>
    <t>D.I. Yogyakarta</t>
  </si>
  <si>
    <t>Jawa Timur</t>
  </si>
  <si>
    <t xml:space="preserve">Banten </t>
  </si>
  <si>
    <t xml:space="preserve">Bali </t>
  </si>
  <si>
    <t>Kalimantan Barat</t>
  </si>
  <si>
    <t>Kalimantan Tengah</t>
  </si>
  <si>
    <t>Kalimantan Selatan</t>
  </si>
  <si>
    <t>Kalimantan Timur</t>
  </si>
  <si>
    <t xml:space="preserve">Maluku </t>
  </si>
  <si>
    <t>Maluku Utara</t>
  </si>
  <si>
    <t>Papua Barat</t>
  </si>
  <si>
    <t>Kalimantan Utara</t>
  </si>
  <si>
    <t>Sulawesi Utara</t>
  </si>
  <si>
    <t>Sulawesi Tengah</t>
  </si>
  <si>
    <t>Sulawesi Selatan</t>
  </si>
  <si>
    <t>Sulawesi Tenggara</t>
  </si>
  <si>
    <t>Kepulauan Bangka Belitung</t>
  </si>
  <si>
    <t>Nusa Tenggara Barat</t>
  </si>
  <si>
    <t>Nusa Tenggara Timur</t>
  </si>
  <si>
    <t>Rata-rata/avg</t>
  </si>
  <si>
    <t>www.bps.go.</t>
  </si>
  <si>
    <t>2020</t>
  </si>
  <si>
    <t>2016</t>
  </si>
  <si>
    <t>2017</t>
  </si>
  <si>
    <t>www.bps.</t>
  </si>
  <si>
    <t>2015</t>
  </si>
  <si>
    <t>2014</t>
  </si>
  <si>
    <t>2013</t>
  </si>
  <si>
    <t>2012</t>
  </si>
  <si>
    <t>2011</t>
  </si>
  <si>
    <t>2010</t>
  </si>
  <si>
    <t>2009</t>
  </si>
  <si>
    <t>bps.go.</t>
  </si>
  <si>
    <t>2008</t>
  </si>
  <si>
    <t>2007</t>
  </si>
  <si>
    <t>2006</t>
  </si>
  <si>
    <t>2005</t>
  </si>
  <si>
    <t>-</t>
  </si>
  <si>
    <t>Provinsi</t>
  </si>
  <si>
    <t>Pulau</t>
  </si>
  <si>
    <t>BURUH/KARYAWAN/PEGAWAI/EMPLOYEE</t>
  </si>
  <si>
    <r>
      <t>PEKERJA*)</t>
    </r>
    <r>
      <rPr>
        <b/>
        <sz val="11"/>
        <color theme="0"/>
        <rFont val="游ゴシック"/>
        <family val="2"/>
        <scheme val="minor"/>
      </rPr>
      <t>Pekerja terdiri atas buruh/karyawan/pegawai, pekerja bebas di pertanian dan pekerja bebas di nonpertanian</t>
    </r>
  </si>
  <si>
    <t xml:space="preserve">Sumatera </t>
  </si>
  <si>
    <t>Jawa</t>
  </si>
  <si>
    <t>Balinusra</t>
  </si>
  <si>
    <t>Kalimantan</t>
  </si>
  <si>
    <t>Sulampua</t>
  </si>
  <si>
    <t>Nasional</t>
  </si>
  <si>
    <t>PEKERJA*)Pekerja terdiri atas buruh/karyawan/pegawai, pekerja bebas di pertanian dan pekerja bebas di nonpertanian</t>
  </si>
  <si>
    <t>Row Labels</t>
  </si>
  <si>
    <t>Grand Total</t>
  </si>
  <si>
    <t>Average of 2005</t>
  </si>
  <si>
    <t>Average of 2006</t>
  </si>
  <si>
    <t>Average of 2007</t>
  </si>
  <si>
    <t>Average of 2008</t>
  </si>
  <si>
    <t>Average of 2009</t>
  </si>
  <si>
    <t>Average of 2010</t>
  </si>
  <si>
    <t>Average of 2011</t>
  </si>
  <si>
    <t>Average of 2012</t>
  </si>
  <si>
    <t>Average of 2013</t>
  </si>
  <si>
    <t>Average of 2014</t>
  </si>
  <si>
    <t>Average of 2015</t>
  </si>
  <si>
    <t>Average of 2016</t>
  </si>
  <si>
    <t>Average of 2017</t>
  </si>
  <si>
    <t>Average of 2018</t>
  </si>
  <si>
    <t>Average of 2019</t>
  </si>
  <si>
    <t>Average of 2020</t>
  </si>
  <si>
    <t>Region</t>
  </si>
  <si>
    <t>Province</t>
  </si>
  <si>
    <t>SUMATERA</t>
  </si>
  <si>
    <t>Aceh</t>
  </si>
  <si>
    <t>North Sumatera</t>
  </si>
  <si>
    <t>West Sumatera</t>
  </si>
  <si>
    <t>Riau</t>
  </si>
  <si>
    <t>Jambi</t>
  </si>
  <si>
    <t>Bengkulu</t>
  </si>
  <si>
    <t>South Sumatera</t>
  </si>
  <si>
    <t>Bangka Belitung</t>
  </si>
  <si>
    <t>Lampung</t>
  </si>
  <si>
    <t>JAWA</t>
  </si>
  <si>
    <t>Jakarta</t>
  </si>
  <si>
    <t>Banten</t>
  </si>
  <si>
    <t>West Java</t>
  </si>
  <si>
    <t>Central Java</t>
  </si>
  <si>
    <t>Yogyakarta</t>
  </si>
  <si>
    <t>East Java</t>
  </si>
  <si>
    <t>BALNUSTRA</t>
  </si>
  <si>
    <t>Bali</t>
  </si>
  <si>
    <t>West Nusa Tenggara</t>
  </si>
  <si>
    <t>East Nusa Tenggara</t>
  </si>
  <si>
    <t>KALIMANTAN</t>
  </si>
  <si>
    <t>West Kalimantan</t>
  </si>
  <si>
    <t>Central Kalimantan</t>
  </si>
  <si>
    <t>South Kalimantan</t>
  </si>
  <si>
    <t>East Kalimantan</t>
  </si>
  <si>
    <t>North Kalimantan</t>
  </si>
  <si>
    <t>SULAWESI</t>
  </si>
  <si>
    <t>North Sulawesi</t>
  </si>
  <si>
    <t>Central Sulawesi</t>
  </si>
  <si>
    <t>South Sulawesi</t>
  </si>
  <si>
    <t>Southeast Sulawesi</t>
  </si>
  <si>
    <t>Gorontalo</t>
  </si>
  <si>
    <t>MAPUA</t>
  </si>
  <si>
    <t>Maluku</t>
  </si>
  <si>
    <t>North Maluku</t>
  </si>
  <si>
    <t>West Papua</t>
  </si>
  <si>
    <t>West Sulawesi</t>
  </si>
  <si>
    <t>ID</t>
  </si>
  <si>
    <t>Region</t>
    <phoneticPr fontId="3"/>
  </si>
  <si>
    <t>Sumatra</t>
    <phoneticPr fontId="3"/>
  </si>
  <si>
    <t>Province</t>
    <phoneticPr fontId="3"/>
  </si>
  <si>
    <t>Aceh</t>
    <phoneticPr fontId="3"/>
  </si>
  <si>
    <t>North Sumatera</t>
    <phoneticPr fontId="3"/>
  </si>
  <si>
    <t>West Sumatera</t>
    <phoneticPr fontId="3"/>
  </si>
  <si>
    <t>Riau</t>
    <phoneticPr fontId="3"/>
  </si>
  <si>
    <t>Jambi</t>
    <phoneticPr fontId="3"/>
  </si>
  <si>
    <t>South Sumatera</t>
    <phoneticPr fontId="3"/>
  </si>
  <si>
    <t>Bengkulu</t>
    <phoneticPr fontId="3"/>
  </si>
  <si>
    <t>Lampung</t>
    <phoneticPr fontId="3"/>
  </si>
  <si>
    <t>Bangka Belitung</t>
    <phoneticPr fontId="3"/>
  </si>
  <si>
    <t>Riau Islands</t>
  </si>
  <si>
    <t>Riau Islands</t>
    <phoneticPr fontId="3"/>
  </si>
  <si>
    <t>Jakarta</t>
    <phoneticPr fontId="3"/>
  </si>
  <si>
    <t>West Java</t>
    <phoneticPr fontId="3"/>
  </si>
  <si>
    <t>Central Java</t>
    <phoneticPr fontId="3"/>
  </si>
  <si>
    <t>Yogyakarta</t>
    <phoneticPr fontId="3"/>
  </si>
  <si>
    <t>East Java</t>
    <phoneticPr fontId="3"/>
  </si>
  <si>
    <t>Banten</t>
    <phoneticPr fontId="3"/>
  </si>
  <si>
    <t>Bali</t>
    <phoneticPr fontId="3"/>
  </si>
  <si>
    <t>West Nusa Tenggara</t>
    <phoneticPr fontId="3"/>
  </si>
  <si>
    <t>East Nusa Tenggara</t>
    <phoneticPr fontId="3"/>
  </si>
  <si>
    <t>Gorontalo</t>
    <phoneticPr fontId="3"/>
  </si>
  <si>
    <t>West Sulawesi</t>
    <phoneticPr fontId="3"/>
  </si>
  <si>
    <t>Maluku</t>
    <phoneticPr fontId="3"/>
  </si>
  <si>
    <t>North Maluku</t>
    <phoneticPr fontId="3"/>
  </si>
  <si>
    <t>West Papua</t>
    <phoneticPr fontId="3"/>
  </si>
  <si>
    <t>Papua</t>
    <phoneticPr fontId="3"/>
  </si>
  <si>
    <t>National</t>
  </si>
  <si>
    <t>National</t>
    <phoneticPr fontId="3"/>
  </si>
  <si>
    <t>INDONESIA</t>
  </si>
  <si>
    <t>INDONESIA</t>
    <phoneticPr fontId="3"/>
  </si>
  <si>
    <t>Yr</t>
    <phoneticPr fontId="3"/>
  </si>
  <si>
    <t>club</t>
  </si>
  <si>
    <t>manu_gdp</t>
  </si>
  <si>
    <t>min_gdp</t>
  </si>
  <si>
    <t>export_gdp</t>
  </si>
  <si>
    <t>pma_usd_thousand</t>
  </si>
  <si>
    <t>pma_share_nat</t>
  </si>
  <si>
    <t>ipm</t>
  </si>
  <si>
    <t>manu_g</t>
  </si>
  <si>
    <t>min_g</t>
  </si>
  <si>
    <t>export_g</t>
  </si>
  <si>
    <t>pma_usd_g</t>
  </si>
  <si>
    <t>clubs</t>
    <phoneticPr fontId="3"/>
  </si>
  <si>
    <t>inflation</t>
    <phoneticPr fontId="3"/>
  </si>
  <si>
    <t>avg</t>
    <phoneticPr fontId="3"/>
  </si>
  <si>
    <t>Provinsi</t>
    <phoneticPr fontId="3"/>
  </si>
  <si>
    <t>North Sumatra</t>
  </si>
  <si>
    <t>North Sumatra</t>
    <phoneticPr fontId="3"/>
  </si>
  <si>
    <t>West Sumatra</t>
  </si>
  <si>
    <t>West Sumatra</t>
    <phoneticPr fontId="3"/>
  </si>
  <si>
    <t>South Sumatra</t>
  </si>
  <si>
    <t>South Sumatra</t>
    <phoneticPr fontId="3"/>
  </si>
  <si>
    <t>North Sumatra</t>
    <phoneticPr fontId="3"/>
  </si>
  <si>
    <t>West Sumatra</t>
    <phoneticPr fontId="3"/>
  </si>
  <si>
    <t>South Sumatra</t>
    <phoneticPr fontId="3"/>
  </si>
  <si>
    <t>grdp</t>
  </si>
  <si>
    <t>grdp_g</t>
  </si>
  <si>
    <t>geninf</t>
  </si>
  <si>
    <t>lend_g</t>
  </si>
  <si>
    <t>pcons_gdp</t>
  </si>
  <si>
    <t>inv_gdp</t>
  </si>
  <si>
    <t>totexp_gdp</t>
  </si>
  <si>
    <t>totimp_gdp</t>
  </si>
  <si>
    <t>domexp_gdp</t>
  </si>
  <si>
    <t>domimp_gdp</t>
  </si>
  <si>
    <t>forexp_gdp</t>
  </si>
  <si>
    <t>forimp_gdp</t>
  </si>
  <si>
    <t>agri_gdp</t>
  </si>
  <si>
    <t>mining_gdp</t>
  </si>
  <si>
    <t>constr_gdp</t>
  </si>
  <si>
    <t>trade_gdp</t>
  </si>
  <si>
    <t>finance_gdp</t>
  </si>
  <si>
    <t>gen_serv_gdp</t>
  </si>
  <si>
    <t>serv_gdp</t>
  </si>
  <si>
    <t>dom_open_gdp</t>
  </si>
  <si>
    <t>for_open_gdp</t>
  </si>
  <si>
    <t>lend_gdp</t>
  </si>
  <si>
    <t>gdp_labor</t>
  </si>
  <si>
    <t>gdpc_15</t>
  </si>
  <si>
    <t>gdp_sq</t>
  </si>
  <si>
    <t>pop_sq</t>
  </si>
  <si>
    <t>loan_gr</t>
  </si>
  <si>
    <t>spain_knn4_poly</t>
  </si>
  <si>
    <t>spain_cont_poly</t>
  </si>
  <si>
    <t>spain_knn6_cent</t>
  </si>
  <si>
    <t>spain_dist_cent</t>
  </si>
  <si>
    <t>stdev_all_mtm</t>
  </si>
  <si>
    <t>stdev_all_yoy</t>
  </si>
  <si>
    <t>gcons_g</t>
  </si>
  <si>
    <t>gcons_grdp</t>
  </si>
  <si>
    <t>grev_g</t>
  </si>
  <si>
    <t>gexp_g</t>
  </si>
  <si>
    <t>gdirexp_g</t>
  </si>
  <si>
    <t>gindirexp_g</t>
  </si>
  <si>
    <t>lbr_prod_g</t>
  </si>
  <si>
    <t>trans_cost18</t>
  </si>
  <si>
    <t>std_gdp_g</t>
  </si>
  <si>
    <t>gdp_g_stdev</t>
  </si>
  <si>
    <t>std_pcons_g</t>
  </si>
  <si>
    <t>pcons_g</t>
  </si>
  <si>
    <t>java</t>
  </si>
  <si>
    <t>persistence_1</t>
  </si>
  <si>
    <t>pop_urban</t>
  </si>
  <si>
    <t>poverty</t>
  </si>
  <si>
    <t>small_micro_emp</t>
  </si>
  <si>
    <t>small_emp</t>
  </si>
  <si>
    <t>micro_emp</t>
  </si>
  <si>
    <t>grdp_gdp_2010</t>
  </si>
  <si>
    <t>grdp_gdp</t>
  </si>
  <si>
    <t>small_output</t>
  </si>
  <si>
    <t>micro_output</t>
  </si>
  <si>
    <t>small_micro_output</t>
  </si>
  <si>
    <t>small_output_gdp</t>
  </si>
  <si>
    <t>micro_output_gdp</t>
  </si>
  <si>
    <t>small_micro_output_gdp</t>
  </si>
  <si>
    <t>manu_g_2010_2019</t>
  </si>
  <si>
    <t>HHI</t>
  </si>
  <si>
    <t>unemp</t>
  </si>
  <si>
    <t>wage_hour</t>
  </si>
  <si>
    <t>HHI_avg</t>
  </si>
  <si>
    <t>HHI_g</t>
  </si>
  <si>
    <t>nom_wage_g</t>
  </si>
  <si>
    <t>nom_wage19_15</t>
  </si>
  <si>
    <t>rel_nom_wage_g</t>
  </si>
  <si>
    <t>formal_labor</t>
  </si>
  <si>
    <t>non_formal_job</t>
  </si>
  <si>
    <t>nom_wage_std</t>
  </si>
  <si>
    <t>nom_wage_std_p</t>
  </si>
  <si>
    <t>rel_wage_std</t>
  </si>
  <si>
    <t>unemp_aug_stdev</t>
  </si>
  <si>
    <t>unemp_aug_rel_stdev</t>
  </si>
  <si>
    <t>unemp_std</t>
  </si>
  <si>
    <t>unemp_rel_stdev</t>
  </si>
  <si>
    <t>real_wage_g</t>
  </si>
  <si>
    <t>real_rel_nom_wage_g</t>
  </si>
  <si>
    <t>real_wage_std</t>
  </si>
  <si>
    <t>real_rel_wage_std</t>
  </si>
  <si>
    <t>manu_gdp</t>
    <phoneticPr fontId="3"/>
  </si>
  <si>
    <t>manu_gdp_</t>
    <phoneticPr fontId="3"/>
  </si>
  <si>
    <t>real_wage_2008</t>
    <phoneticPr fontId="3"/>
  </si>
  <si>
    <t>North Sumatra</t>
    <phoneticPr fontId="3"/>
  </si>
  <si>
    <t>West Sumatra</t>
    <phoneticPr fontId="3"/>
  </si>
  <si>
    <t>South Sumatra</t>
    <phoneticPr fontId="3"/>
  </si>
  <si>
    <t>lab_force</t>
    <phoneticPr fontId="3"/>
  </si>
  <si>
    <t>tpak</t>
    <phoneticPr fontId="3"/>
  </si>
  <si>
    <t>emp_manu</t>
    <phoneticPr fontId="3"/>
  </si>
  <si>
    <t>emp_agri</t>
    <phoneticPr fontId="3"/>
  </si>
  <si>
    <t>emp_cons</t>
    <phoneticPr fontId="3"/>
  </si>
  <si>
    <t>emp_min</t>
    <phoneticPr fontId="3"/>
  </si>
  <si>
    <t>emp_trade</t>
    <phoneticPr fontId="3"/>
  </si>
  <si>
    <t>emp_electricity</t>
    <phoneticPr fontId="3"/>
  </si>
  <si>
    <t>emp_fin</t>
    <phoneticPr fontId="3"/>
  </si>
  <si>
    <t>emp_soc_service</t>
    <phoneticPr fontId="3"/>
  </si>
  <si>
    <t>emp_transcom</t>
    <phoneticPr fontId="3"/>
  </si>
  <si>
    <t>cpi_2008</t>
    <phoneticPr fontId="3"/>
  </si>
  <si>
    <t>North Sumatra</t>
    <phoneticPr fontId="3"/>
  </si>
  <si>
    <t>West Sumatra</t>
    <phoneticPr fontId="3"/>
  </si>
  <si>
    <t>South Sumatra</t>
    <phoneticPr fontId="3"/>
  </si>
  <si>
    <t>ump_2008</t>
    <phoneticPr fontId="3"/>
  </si>
  <si>
    <t>ACEH</t>
  </si>
  <si>
    <t>BALI</t>
  </si>
  <si>
    <t>BANGKA BELITUNG ISLANDS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</si>
  <si>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</si>
  <si>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</si>
  <si>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</si>
  <si>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</si>
  <si>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</si>
  <si>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</si>
  <si>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</si>
  <si>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</si>
  <si>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</si>
  <si>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</si>
  <si>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</si>
  <si>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</si>
  <si>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</si>
  <si>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</si>
  <si>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</si>
  <si>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</si>
  <si>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</si>
  <si>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</si>
  <si>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</si>
  <si>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</si>
  <si>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</si>
  <si>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</si>
  <si>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</si>
  <si>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</si>
  <si>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</si>
  <si>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</si>
  <si>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</si>
  <si>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</si>
  <si>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</si>
  <si>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</si>
  <si>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</si>
  <si>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gdp_2008</t>
    <phoneticPr fontId="3"/>
  </si>
  <si>
    <t>employed</t>
    <phoneticPr fontId="3"/>
  </si>
  <si>
    <t>lbr_prod_2008</t>
    <phoneticPr fontId="3"/>
  </si>
  <si>
    <t>avg_knn</t>
  </si>
  <si>
    <t>avg_inv</t>
  </si>
  <si>
    <t>spa_rwage_knn6</t>
    <phoneticPr fontId="3"/>
  </si>
  <si>
    <t>spa_rwage_inv</t>
    <phoneticPr fontId="3"/>
  </si>
  <si>
    <t>yos_2008</t>
    <phoneticPr fontId="3"/>
  </si>
  <si>
    <t>club_real</t>
    <phoneticPr fontId="3"/>
  </si>
  <si>
    <t>clubs_real</t>
    <phoneticPr fontId="3"/>
  </si>
  <si>
    <t>gdp_2008</t>
    <phoneticPr fontId="3"/>
  </si>
  <si>
    <t>gdrp</t>
    <phoneticPr fontId="3"/>
  </si>
  <si>
    <t>gdrp_yoy</t>
    <phoneticPr fontId="3"/>
  </si>
  <si>
    <t>pmtb_gdrp</t>
    <phoneticPr fontId="3"/>
  </si>
  <si>
    <t>gdrp_2008</t>
    <phoneticPr fontId="3"/>
  </si>
  <si>
    <t>gdrp_yoy_2008</t>
    <phoneticPr fontId="3"/>
  </si>
  <si>
    <t>pmtb_gdrp_2008</t>
    <phoneticPr fontId="3"/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</si>
  <si>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</si>
  <si>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</si>
  <si>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</si>
  <si>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</si>
  <si>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</si>
  <si>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</si>
  <si>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</si>
  <si>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</si>
  <si>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</si>
  <si>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CHINA</t>
  </si>
  <si>
    <t>Beijing</t>
  </si>
  <si>
    <t>Tianjin</t>
  </si>
  <si>
    <t>Shijiazhuang</t>
  </si>
  <si>
    <t>Tangshan</t>
  </si>
  <si>
    <t>Qinhuangdao</t>
  </si>
  <si>
    <t>Handan</t>
  </si>
  <si>
    <t>Xingtai</t>
  </si>
  <si>
    <t>Baoding</t>
  </si>
  <si>
    <t>Zhangjiakou</t>
  </si>
  <si>
    <t>Chengde</t>
  </si>
  <si>
    <t>Cangzhou</t>
  </si>
  <si>
    <t>Langfang</t>
  </si>
  <si>
    <t>Hengshui</t>
  </si>
  <si>
    <t>Taiyuan</t>
  </si>
  <si>
    <t>Datong</t>
  </si>
  <si>
    <t>Yangquan</t>
  </si>
  <si>
    <t>Changzhi</t>
  </si>
  <si>
    <t>Jincheng</t>
  </si>
  <si>
    <t>Shuozhou</t>
  </si>
  <si>
    <t>Jinzhong</t>
  </si>
  <si>
    <t>Yuncheng</t>
  </si>
  <si>
    <t>Xinzhou</t>
  </si>
  <si>
    <t>Linfen</t>
  </si>
  <si>
    <t>Lvliang</t>
  </si>
  <si>
    <t>Hohhot</t>
  </si>
  <si>
    <t>Baotou</t>
  </si>
  <si>
    <t>Wuhai</t>
  </si>
  <si>
    <t>Chifeng</t>
  </si>
  <si>
    <t>Tongliao</t>
  </si>
  <si>
    <t>Erdos</t>
  </si>
  <si>
    <t>Hulunbeier</t>
  </si>
  <si>
    <t>Bayannaoer</t>
  </si>
  <si>
    <t>Wulanchabu</t>
  </si>
  <si>
    <t>Shenyang</t>
  </si>
  <si>
    <t>Dalian</t>
  </si>
  <si>
    <t>Anshan</t>
  </si>
  <si>
    <t>Fushun</t>
  </si>
  <si>
    <t>Benxi</t>
  </si>
  <si>
    <t>Dandong</t>
  </si>
  <si>
    <t>Jinzhou</t>
  </si>
  <si>
    <t>Yingkou</t>
  </si>
  <si>
    <t>Fuxin</t>
  </si>
  <si>
    <t>Liaoyang</t>
  </si>
  <si>
    <t>Panjin</t>
  </si>
  <si>
    <t>Tieling</t>
  </si>
  <si>
    <t>Chaoyang</t>
  </si>
  <si>
    <t>Huludao</t>
  </si>
  <si>
    <t>Changchun</t>
  </si>
  <si>
    <t>Jilin</t>
  </si>
  <si>
    <t>Siping</t>
  </si>
  <si>
    <t>Liaoyuan</t>
  </si>
  <si>
    <t>Tonghua</t>
  </si>
  <si>
    <t>Baishan</t>
  </si>
  <si>
    <t>Songyuan</t>
  </si>
  <si>
    <t>Baicheng</t>
  </si>
  <si>
    <t>Harbin</t>
  </si>
  <si>
    <t>Qiqihar</t>
  </si>
  <si>
    <t>Jixi</t>
  </si>
  <si>
    <t>Hegang</t>
  </si>
  <si>
    <t>Shuangyashan</t>
  </si>
  <si>
    <t>Daqing</t>
  </si>
  <si>
    <t>Yichun</t>
  </si>
  <si>
    <t>Jiamusi</t>
  </si>
  <si>
    <t>Qitaihe</t>
  </si>
  <si>
    <t>Mudanjiang</t>
  </si>
  <si>
    <t>Heihe</t>
  </si>
  <si>
    <t>Suihua</t>
  </si>
  <si>
    <t>Shanghai</t>
  </si>
  <si>
    <t>Nanjing</t>
  </si>
  <si>
    <t>Wuxi</t>
  </si>
  <si>
    <t>Xuzhou</t>
  </si>
  <si>
    <t>Changzhou</t>
  </si>
  <si>
    <t>Suzhou</t>
  </si>
  <si>
    <t>Nantong</t>
  </si>
  <si>
    <t>Lianyungang</t>
  </si>
  <si>
    <t>Huaian</t>
  </si>
  <si>
    <t>Yancheng</t>
  </si>
  <si>
    <t>Yangzhou</t>
  </si>
  <si>
    <t>Zhenjiang</t>
  </si>
  <si>
    <t>Taizhou</t>
  </si>
  <si>
    <t>Suqian</t>
  </si>
  <si>
    <t>Hangzhou</t>
  </si>
  <si>
    <t>Ningbo</t>
  </si>
  <si>
    <t>Wenzhou</t>
  </si>
  <si>
    <t>Jiaxing</t>
  </si>
  <si>
    <t>Huzhou</t>
  </si>
  <si>
    <t>Shaoxing</t>
  </si>
  <si>
    <t>Jinhua</t>
  </si>
  <si>
    <t>Quzhou</t>
  </si>
  <si>
    <t>Zhoushan</t>
  </si>
  <si>
    <t>Lishui</t>
  </si>
  <si>
    <t>Hefei</t>
  </si>
  <si>
    <t>Wuhu</t>
  </si>
  <si>
    <t>Bengbu</t>
  </si>
  <si>
    <t>Huainan</t>
  </si>
  <si>
    <t>Maanshan</t>
  </si>
  <si>
    <t>Huaibei</t>
  </si>
  <si>
    <t>Tongling</t>
  </si>
  <si>
    <t>Anqing</t>
  </si>
  <si>
    <t>Huangshan</t>
  </si>
  <si>
    <t>Chuzhou</t>
  </si>
  <si>
    <t>Fuyang</t>
  </si>
  <si>
    <t>Anhui</t>
  </si>
  <si>
    <t>Lu'an</t>
  </si>
  <si>
    <t>Bozhou</t>
  </si>
  <si>
    <t>Chizhou</t>
  </si>
  <si>
    <t>Xuancheng</t>
  </si>
  <si>
    <t>Fuzhou</t>
  </si>
  <si>
    <t>Xiamen</t>
  </si>
  <si>
    <t>Putian</t>
  </si>
  <si>
    <t>Sanming</t>
  </si>
  <si>
    <t>Quanzhou</t>
  </si>
  <si>
    <t>Zhangzhou</t>
  </si>
  <si>
    <t>Nanping</t>
  </si>
  <si>
    <t>Longyan</t>
  </si>
  <si>
    <t>Ningde</t>
  </si>
  <si>
    <t>Nanchang</t>
  </si>
  <si>
    <t>Jingdezhen</t>
  </si>
  <si>
    <t>Pingxiang</t>
  </si>
  <si>
    <t>Jiujiang</t>
  </si>
  <si>
    <t>Xinyu</t>
  </si>
  <si>
    <t>Yingtan</t>
  </si>
  <si>
    <t>Ganzhou</t>
  </si>
  <si>
    <t>Jian</t>
  </si>
  <si>
    <t>Shangrao</t>
  </si>
  <si>
    <t>Jinan</t>
  </si>
  <si>
    <t>Qingdao</t>
  </si>
  <si>
    <t>Zibo</t>
  </si>
  <si>
    <t>Zaozhuang</t>
  </si>
  <si>
    <t>Dongying</t>
  </si>
  <si>
    <t>Yantai</t>
  </si>
  <si>
    <t>Weifang</t>
  </si>
  <si>
    <t>Jining</t>
  </si>
  <si>
    <t>Taian</t>
  </si>
  <si>
    <t>Weihai</t>
  </si>
  <si>
    <t>Rizhao</t>
  </si>
  <si>
    <t>(DC)Laiwu</t>
  </si>
  <si>
    <t>Linyi</t>
  </si>
  <si>
    <t>Dezhou</t>
  </si>
  <si>
    <t>Liaocheng</t>
  </si>
  <si>
    <t>Binzhou</t>
  </si>
  <si>
    <t>Heze</t>
  </si>
  <si>
    <t>Zhengzhou</t>
  </si>
  <si>
    <t>Kaifeng</t>
  </si>
  <si>
    <t>Luoyang</t>
  </si>
  <si>
    <t>Pingdingshan</t>
  </si>
  <si>
    <t>Anyang</t>
  </si>
  <si>
    <t>Hebi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</si>
  <si>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</si>
  <si>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</si>
  <si>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</si>
  <si>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</si>
  <si>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</si>
  <si>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</si>
  <si>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</si>
  <si>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</si>
  <si>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</si>
  <si>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Zhoukou</t>
  </si>
  <si>
    <t>Zhumadian</t>
  </si>
  <si>
    <t>Wuhan</t>
  </si>
  <si>
    <t>Huangshi</t>
  </si>
  <si>
    <t>Shiyan</t>
  </si>
  <si>
    <t>Yichang</t>
  </si>
  <si>
    <t>Xiangyang</t>
  </si>
  <si>
    <t>Ezhou</t>
  </si>
  <si>
    <t>Jingmen</t>
  </si>
  <si>
    <t>Xiaogan</t>
  </si>
  <si>
    <t>Jingzhou</t>
  </si>
  <si>
    <t>Huanggang</t>
  </si>
  <si>
    <t>Xianning</t>
  </si>
  <si>
    <t>Suizhou</t>
  </si>
  <si>
    <t>Changsha</t>
  </si>
  <si>
    <t>Zhuzhou</t>
  </si>
  <si>
    <t>Xiangtan</t>
  </si>
  <si>
    <t>Hengyang</t>
  </si>
  <si>
    <t>Shaoyang</t>
  </si>
  <si>
    <t>Yueyang</t>
  </si>
  <si>
    <t>Changde</t>
  </si>
  <si>
    <t>Zhangjiajie</t>
  </si>
  <si>
    <t>Yiyang</t>
  </si>
  <si>
    <t>Chenzhou</t>
  </si>
  <si>
    <t>Yongzhou</t>
  </si>
  <si>
    <t>Huaihua</t>
  </si>
  <si>
    <t>Loudi</t>
  </si>
  <si>
    <t>Guangzhou</t>
  </si>
  <si>
    <t>Shaoguan</t>
  </si>
  <si>
    <t>Shenzhen</t>
  </si>
  <si>
    <t>Zhuhai</t>
  </si>
  <si>
    <t>Shantou</t>
  </si>
  <si>
    <t>Foshan</t>
  </si>
  <si>
    <t>Jiangmen</t>
  </si>
  <si>
    <t>Zhanjiang</t>
  </si>
  <si>
    <t>Maoming</t>
  </si>
  <si>
    <t>Zhaoqing</t>
  </si>
  <si>
    <t>Huizhou</t>
  </si>
  <si>
    <t>Meizhou</t>
  </si>
  <si>
    <t>Shanwei</t>
  </si>
  <si>
    <t>Heyuan</t>
  </si>
  <si>
    <t>Yangjiang</t>
  </si>
  <si>
    <t>Qingyuan</t>
  </si>
  <si>
    <t>Dongguan</t>
  </si>
  <si>
    <t>Zhongshan</t>
  </si>
  <si>
    <t>Chaozhou</t>
  </si>
  <si>
    <t>Jieyang</t>
  </si>
  <si>
    <t>Yunfu</t>
  </si>
  <si>
    <t>Nanning</t>
  </si>
  <si>
    <t>Liuzhou</t>
  </si>
  <si>
    <t>Guilin</t>
  </si>
  <si>
    <t>Wuzhou</t>
  </si>
  <si>
    <t>Beihai</t>
  </si>
  <si>
    <t>Fangchenggang</t>
  </si>
  <si>
    <t>Qinzhou</t>
  </si>
  <si>
    <t>Guigang</t>
  </si>
  <si>
    <t>Yulin</t>
  </si>
  <si>
    <t>Baise</t>
  </si>
  <si>
    <t>Hezhou</t>
  </si>
  <si>
    <t>Hechi</t>
  </si>
  <si>
    <t>Laibin</t>
  </si>
  <si>
    <t>Chongzuo</t>
  </si>
  <si>
    <t>Haikou</t>
  </si>
  <si>
    <t>Sanya</t>
  </si>
  <si>
    <t>Chongqing</t>
  </si>
  <si>
    <t>Chengdu</t>
  </si>
  <si>
    <t>Zigong</t>
  </si>
  <si>
    <t>Panzhihua</t>
  </si>
  <si>
    <t>Luzhou</t>
  </si>
  <si>
    <t>Deyang</t>
  </si>
  <si>
    <t>Mianyang</t>
  </si>
  <si>
    <t>Guangyuan</t>
  </si>
  <si>
    <t>Suining</t>
  </si>
  <si>
    <t>Neijiang</t>
  </si>
  <si>
    <t>Leshan</t>
  </si>
  <si>
    <t>Nanchong</t>
  </si>
  <si>
    <t>Meishan</t>
  </si>
  <si>
    <t>Yibin</t>
  </si>
  <si>
    <t>Guangan</t>
  </si>
  <si>
    <t>Dazhou</t>
  </si>
  <si>
    <t>Yaan</t>
  </si>
  <si>
    <t>Bazhong</t>
  </si>
  <si>
    <t>Ziyang</t>
  </si>
  <si>
    <t>Guiyang</t>
  </si>
  <si>
    <t>Liupanshui</t>
  </si>
  <si>
    <t>Zunyi</t>
  </si>
  <si>
    <t>Anshun</t>
  </si>
  <si>
    <t>Bijie</t>
  </si>
  <si>
    <t>Tongren</t>
  </si>
  <si>
    <t>Kunming</t>
  </si>
  <si>
    <t>Qujing</t>
  </si>
  <si>
    <t>Yuxi</t>
  </si>
  <si>
    <t>Baoshan</t>
  </si>
  <si>
    <t>Zhaotong</t>
  </si>
  <si>
    <t>Lijiang</t>
  </si>
  <si>
    <t>Puer</t>
  </si>
  <si>
    <t>Lincang</t>
  </si>
  <si>
    <t>Lhasa</t>
  </si>
  <si>
    <t>Xigaze</t>
  </si>
  <si>
    <t>Qamdu</t>
  </si>
  <si>
    <t>Nyingchi</t>
  </si>
  <si>
    <t>Lhokha</t>
  </si>
  <si>
    <t>Narqu</t>
  </si>
  <si>
    <t>Xian</t>
  </si>
  <si>
    <t>Tongchuan</t>
  </si>
  <si>
    <t>Baoji</t>
  </si>
  <si>
    <t>Xianyang</t>
  </si>
  <si>
    <t>Weinan</t>
  </si>
  <si>
    <t>Yanan</t>
  </si>
  <si>
    <t>Hanzhong</t>
  </si>
  <si>
    <t>Ankang</t>
  </si>
  <si>
    <t>Shangluo</t>
  </si>
  <si>
    <t>Lanzhou</t>
  </si>
  <si>
    <t>Jiayuguan</t>
  </si>
  <si>
    <t>Jinchang</t>
  </si>
  <si>
    <t>Baiyin</t>
  </si>
  <si>
    <t>Tianshui</t>
  </si>
  <si>
    <t>Wuwei</t>
  </si>
  <si>
    <t>Zhangye</t>
  </si>
  <si>
    <t>Pingliang</t>
  </si>
  <si>
    <t>Jiuquan</t>
  </si>
  <si>
    <t>Qingyang</t>
  </si>
  <si>
    <t>Dingxi</t>
  </si>
  <si>
    <t>Longnan</t>
  </si>
  <si>
    <t>Xining</t>
  </si>
  <si>
    <t>Haidong</t>
  </si>
  <si>
    <t>Yinchuan</t>
  </si>
  <si>
    <t>Shizuishan</t>
  </si>
  <si>
    <t>Wuzhong</t>
  </si>
  <si>
    <t>Guyuan</t>
  </si>
  <si>
    <t>Zhongwei</t>
  </si>
  <si>
    <t>Urumqi</t>
  </si>
  <si>
    <t>Karamay</t>
  </si>
  <si>
    <t>India</t>
  </si>
  <si>
    <t>Andaman and Nicobar Islands</t>
  </si>
  <si>
    <t>Andhra Pradesh</t>
  </si>
  <si>
    <t>Assam</t>
  </si>
  <si>
    <t>Bihar</t>
  </si>
  <si>
    <t>Chandigarh</t>
  </si>
  <si>
    <t>Chhattisgarh</t>
  </si>
  <si>
    <t>Dadra and Nagar Haveli and Daman and Diu</t>
  </si>
  <si>
    <t>NCT of 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</si>
  <si>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</si>
  <si>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</si>
  <si>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</si>
  <si>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</si>
  <si>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</si>
  <si>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</si>
  <si>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</si>
  <si>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</si>
  <si>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</si>
  <si>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</si>
  <si>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</si>
  <si>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</si>
  <si>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</si>
  <si>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Odisha</t>
  </si>
  <si>
    <t>Puducherry</t>
  </si>
  <si>
    <t>Punjab</t>
  </si>
  <si>
    <t>Rajasthan</t>
  </si>
  <si>
    <t>Tamil Nadu</t>
  </si>
  <si>
    <t>Tripura</t>
  </si>
  <si>
    <t>Uttar Pradesh</t>
  </si>
  <si>
    <t>Uttarakhand</t>
  </si>
  <si>
    <t>West Bengal</t>
  </si>
  <si>
    <t>AMERIKA SERIKAT</t>
  </si>
  <si>
    <t>Northeast</t>
  </si>
  <si>
    <t>Northeast: New England</t>
  </si>
  <si>
    <t>Northeast: Middle Atlantic</t>
  </si>
  <si>
    <t>South</t>
  </si>
  <si>
    <t>South: South Atlantic</t>
  </si>
  <si>
    <t>South: East South Central</t>
  </si>
  <si>
    <t>South: West South Central</t>
  </si>
  <si>
    <t>Midwest</t>
  </si>
  <si>
    <t>Midwest: East North Central</t>
  </si>
  <si>
    <t>Midwest: West North Central</t>
  </si>
  <si>
    <t>West</t>
  </si>
  <si>
    <t>West: Mountain</t>
  </si>
  <si>
    <t>West: Pacific</t>
  </si>
  <si>
    <t>Sumatra</t>
  </si>
  <si>
    <t>Java</t>
  </si>
  <si>
    <t>Sulawesi</t>
  </si>
  <si>
    <t>Bali-Nustra</t>
  </si>
  <si>
    <t>Maluku-Papua</t>
  </si>
  <si>
    <t>clubs_real08</t>
    <phoneticPr fontId="3"/>
  </si>
  <si>
    <t>club_real08</t>
    <phoneticPr fontId="3"/>
  </si>
  <si>
    <t>ln(real)</t>
    <phoneticPr fontId="3"/>
  </si>
  <si>
    <t>real</t>
    <phoneticPr fontId="3"/>
  </si>
  <si>
    <t>nominal</t>
    <phoneticPr fontId="3"/>
  </si>
  <si>
    <t>North Sumatera</t>
    <phoneticPr fontId="3"/>
  </si>
  <si>
    <t>West Sumatera</t>
    <phoneticPr fontId="3"/>
  </si>
  <si>
    <t>South Sumatera</t>
    <phoneticPr fontId="3"/>
  </si>
  <si>
    <t>ln(nominal)</t>
    <phoneticPr fontId="3"/>
  </si>
  <si>
    <t>CV, real</t>
    <phoneticPr fontId="3"/>
  </si>
  <si>
    <t>SD, real</t>
    <phoneticPr fontId="3"/>
  </si>
  <si>
    <t>CV, nominal</t>
    <phoneticPr fontId="3"/>
  </si>
  <si>
    <t>SD, nominal</t>
    <phoneticPr fontId="3"/>
  </si>
  <si>
    <t>CV, China</t>
    <phoneticPr fontId="3"/>
  </si>
  <si>
    <t>CV, India</t>
    <phoneticPr fontId="3"/>
  </si>
  <si>
    <t>t+1</t>
    <phoneticPr fontId="5"/>
  </si>
  <si>
    <t>Nominal wage</t>
    <phoneticPr fontId="5"/>
  </si>
  <si>
    <t>Nominal wage index</t>
    <phoneticPr fontId="5"/>
  </si>
  <si>
    <t>t=100</t>
    <phoneticPr fontId="5"/>
  </si>
  <si>
    <t>CPI</t>
    <phoneticPr fontId="5"/>
  </si>
  <si>
    <t>Real wage</t>
    <phoneticPr fontId="5"/>
  </si>
  <si>
    <t>Real wage index</t>
    <phoneticPr fontId="5"/>
  </si>
  <si>
    <t>Inflation</t>
    <phoneticPr fontId="3"/>
  </si>
  <si>
    <t>Real wage growth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</si>
</sst>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0.0"/>
    <numFmt numFmtId="178" formatCode="#,##0_);[Red]\(#,##0\)"/>
  </numFmts>
  <fonts count="6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77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177" fontId="0" fillId="3" borderId="0" xfId="0" applyNumberFormat="1" applyFill="1"/>
    <xf numFmtId="0" fontId="0" fillId="2" borderId="0" xfId="0" applyFill="1"/>
    <xf numFmtId="0" fontId="1" fillId="4" borderId="0" xfId="0" applyFont="1" applyFill="1"/>
    <xf numFmtId="0" fontId="1" fillId="2" borderId="0" xfId="0" quotePrefix="1" applyFont="1" applyFill="1" applyAlignment="1"/>
    <xf numFmtId="0" fontId="1" fillId="2" borderId="0" xfId="0" applyFont="1" applyFill="1" applyAlignment="1"/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0" borderId="0" xfId="0" quotePrefix="1" applyFont="1" applyFill="1" applyAlignment="1"/>
    <xf numFmtId="177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2" fontId="0" fillId="3" borderId="0" xfId="0" applyNumberFormat="1" applyFill="1"/>
    <xf numFmtId="0" fontId="0" fillId="5" borderId="0" xfId="0" applyFill="1"/>
    <xf numFmtId="178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76" formatCode="_(* #,##0.00_);_(* \(#,##0.00\);_(* &quot;-&quot;??_);_(@_)"/>
    </dxf>
    <dxf>
      <numFmt numFmtId="179" formatCode="_(* #,##0.000_);_(* \(#,##0.000\);_(* &quot;-&quot;??_);_(@_)"/>
    </dxf>
    <dxf>
      <numFmt numFmtId="176" formatCode="_(* #,##0.00_);_(* \(#,##0.00\);_(* &quot;-&quot;??_);_(@_)"/>
    </dxf>
    <dxf>
      <numFmt numFmtId="176" formatCode="_(* #,##0.00_);_(* \(#,##0.00\);_(* &quot;-&quot;??_);_(@_)"/>
    </dxf>
    <dxf>
      <numFmt numFmtId="179" formatCode="_(* #,##0.000_);_(* \(#,##0.000\);_(* &quot;-&quot;??_);_(@_)"/>
    </dxf>
    <dxf>
      <numFmt numFmtId="176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Real</a:t>
            </a:r>
            <a:r>
              <a:rPr lang="en-US" altLang="ja-JP" baseline="0"/>
              <a:t> wage vs inflation</a:t>
            </a:r>
            <a:endParaRPr lang="id-ID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wage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wage vs inflation'!$D$2:$O$2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'real wage vs inflation'!$D$37:$O$37</c:f>
              <c:numCache>
                <c:formatCode>0.00</c:formatCode>
                <c:ptCount val="12"/>
                <c:pt idx="0">
                  <c:v>11.913649669469194</c:v>
                </c:pt>
                <c:pt idx="1">
                  <c:v>-3.499117108531713</c:v>
                </c:pt>
                <c:pt idx="2">
                  <c:v>8.7934569399659814</c:v>
                </c:pt>
                <c:pt idx="3">
                  <c:v>0.33919458771312083</c:v>
                </c:pt>
                <c:pt idx="4">
                  <c:v>-2.6893879698870138</c:v>
                </c:pt>
                <c:pt idx="5">
                  <c:v>4.3789406537143583</c:v>
                </c:pt>
                <c:pt idx="6">
                  <c:v>1.6791242449938792</c:v>
                </c:pt>
                <c:pt idx="7">
                  <c:v>6.8111406125904717</c:v>
                </c:pt>
                <c:pt idx="8">
                  <c:v>19.620080675082498</c:v>
                </c:pt>
                <c:pt idx="9">
                  <c:v>-6.0882572046416232</c:v>
                </c:pt>
                <c:pt idx="10">
                  <c:v>3.585032847150238</c:v>
                </c:pt>
                <c:pt idx="11">
                  <c:v>2.8097875943571493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A-4F89-9BE3-EBE1A02331D4}"/>
            </c:ext>
          </c:extLst>
        </c:ser>
        <c:ser>
          <c:idx val="1"/>
          <c:order val="1"/>
          <c:tx>
            <c:v>Inflation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 wage vs inflation'!$D$2:$O$2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'real wage vs inflation'!$D$74:$O$74</c:f>
              <c:numCache>
                <c:formatCode>0.00</c:formatCode>
                <c:ptCount val="12"/>
                <c:pt idx="0">
                  <c:v>2.78</c:v>
                </c:pt>
                <c:pt idx="1">
                  <c:v>6.96</c:v>
                </c:pt>
                <c:pt idx="2">
                  <c:v>3.79</c:v>
                </c:pt>
                <c:pt idx="3">
                  <c:v>4.3</c:v>
                </c:pt>
                <c:pt idx="4">
                  <c:v>8.3800000000000008</c:v>
                </c:pt>
                <c:pt idx="5">
                  <c:v>8.36</c:v>
                </c:pt>
                <c:pt idx="6">
                  <c:v>3.35</c:v>
                </c:pt>
                <c:pt idx="7">
                  <c:v>3.02</c:v>
                </c:pt>
                <c:pt idx="8">
                  <c:v>3.61</c:v>
                </c:pt>
                <c:pt idx="9">
                  <c:v>3.13</c:v>
                </c:pt>
                <c:pt idx="10">
                  <c:v>2.7131165076484933</c:v>
                </c:pt>
                <c:pt idx="11">
                  <c:v>1.6887075105791922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A-4F89-9BE3-EBE1A023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67336"/>
        <c:axId val="788565696"/>
      </c:lineChart>
      <c:catAx>
        <c:axId val="78856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565696"/>
        <c:crosses val="autoZero"/>
        <c:auto val="1"/>
        <c:lblAlgn val="ctr"/>
        <c:lblOffset val="100"/>
        <c:noMultiLvlLbl val="0"/>
      </c:catAx>
      <c:valAx>
        <c:axId val="7885656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56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CV, real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sigma!$C$2:$O$2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sigma!$C$37:$O$37</c:f>
              <c:numCache>
                <c:formatCode>General</c:formatCode>
                <c:ptCount val="13"/>
                <c:pt idx="0">
                  <c:v>0.20561080205822249</c:v>
                </c:pt>
                <c:pt idx="1">
                  <c:v>0.21004412663349489</c:v>
                </c:pt>
                <c:pt idx="2">
                  <c:v>0.20787261312551977</c:v>
                </c:pt>
                <c:pt idx="3">
                  <c:v>0.19357057241826292</c:v>
                </c:pt>
                <c:pt idx="4">
                  <c:v>0.19292809119044332</c:v>
                </c:pt>
                <c:pt idx="5">
                  <c:v>0.1828689333536796</c:v>
                </c:pt>
                <c:pt idx="6">
                  <c:v>0.21728585837528627</c:v>
                </c:pt>
                <c:pt idx="7">
                  <c:v>0.22926436077444273</c:v>
                </c:pt>
                <c:pt idx="8">
                  <c:v>0.21030836251407767</c:v>
                </c:pt>
                <c:pt idx="9">
                  <c:v>0.21391563455405455</c:v>
                </c:pt>
                <c:pt idx="10">
                  <c:v>0.22931166724166299</c:v>
                </c:pt>
                <c:pt idx="11">
                  <c:v>0.21784746222337523</c:v>
                </c:pt>
                <c:pt idx="12">
                  <c:v>0.21699687086524988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1-4660-9F8E-82EEB1119569}"/>
            </c:ext>
          </c:extLst>
        </c:ser>
        <c:ser>
          <c:idx val="2"/>
          <c:order val="1"/>
          <c:tx>
            <c:v>CV, nominal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sigma!$C$112:$O$112</c:f>
              <c:numCache>
                <c:formatCode>General</c:formatCode>
                <c:ptCount val="13"/>
                <c:pt idx="0">
                  <c:v>0.19838735287868789</c:v>
                </c:pt>
                <c:pt idx="1">
                  <c:v>0.2034495894869674</c:v>
                </c:pt>
                <c:pt idx="2">
                  <c:v>0.19588057653051197</c:v>
                </c:pt>
                <c:pt idx="3">
                  <c:v>0.17706017167125065</c:v>
                </c:pt>
                <c:pt idx="4">
                  <c:v>0.17487216814738807</c:v>
                </c:pt>
                <c:pt idx="5">
                  <c:v>0.16736090237428897</c:v>
                </c:pt>
                <c:pt idx="6">
                  <c:v>0.19958815601638383</c:v>
                </c:pt>
                <c:pt idx="7">
                  <c:v>0.20677246664391991</c:v>
                </c:pt>
                <c:pt idx="8">
                  <c:v>0.1881469943542905</c:v>
                </c:pt>
                <c:pt idx="9">
                  <c:v>0.2018488848383958</c:v>
                </c:pt>
                <c:pt idx="10">
                  <c:v>0.22291425509758439</c:v>
                </c:pt>
                <c:pt idx="11">
                  <c:v>0.20929544349177498</c:v>
                </c:pt>
                <c:pt idx="12">
                  <c:v>0.20550759216454648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D-4821-85AD-4FB31231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23872"/>
        <c:axId val="792224856"/>
      </c:lineChart>
      <c:catAx>
        <c:axId val="792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224856"/>
        <c:crosses val="autoZero"/>
        <c:auto val="1"/>
        <c:lblAlgn val="ctr"/>
        <c:lblOffset val="100"/>
        <c:noMultiLvlLbl val="0"/>
      </c:catAx>
      <c:valAx>
        <c:axId val="792224856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CV of real and nominal wage</a:t>
                </a:r>
                <a:endParaRPr lang="id-ID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23816171178066E-2"/>
          <c:y val="0.68330755643450547"/>
          <c:w val="0.83170458263354197"/>
          <c:h val="0.31500215511777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SD, real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sigma!$C$115:$O$115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sigma!$C$74:$O$74</c:f>
              <c:numCache>
                <c:formatCode>General</c:formatCode>
                <c:ptCount val="13"/>
                <c:pt idx="0">
                  <c:v>0.19534163094334533</c:v>
                </c:pt>
                <c:pt idx="1">
                  <c:v>0.19734525675430753</c:v>
                </c:pt>
                <c:pt idx="2">
                  <c:v>0.19683278638996346</c:v>
                </c:pt>
                <c:pt idx="3">
                  <c:v>0.18713817958641579</c:v>
                </c:pt>
                <c:pt idx="4">
                  <c:v>0.18627435136686929</c:v>
                </c:pt>
                <c:pt idx="5">
                  <c:v>0.17686843110747036</c:v>
                </c:pt>
                <c:pt idx="6">
                  <c:v>0.20368629049388409</c:v>
                </c:pt>
                <c:pt idx="7">
                  <c:v>0.20712227289387158</c:v>
                </c:pt>
                <c:pt idx="8">
                  <c:v>0.19508149678274153</c:v>
                </c:pt>
                <c:pt idx="9">
                  <c:v>0.20220886068969082</c:v>
                </c:pt>
                <c:pt idx="10">
                  <c:v>0.21403894423340131</c:v>
                </c:pt>
                <c:pt idx="11">
                  <c:v>0.20522241347066777</c:v>
                </c:pt>
                <c:pt idx="12">
                  <c:v>0.20509713238848498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D-4821-85AD-4FB312315BF8}"/>
            </c:ext>
          </c:extLst>
        </c:ser>
        <c:ser>
          <c:idx val="3"/>
          <c:order val="1"/>
          <c:tx>
            <c:v>SD, nominal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sigma!$C$115:$O$115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sigma!$C$150:$O$150</c:f>
              <c:numCache>
                <c:formatCode>General</c:formatCode>
                <c:ptCount val="13"/>
                <c:pt idx="0">
                  <c:v>0.18924578700091019</c:v>
                </c:pt>
                <c:pt idx="1">
                  <c:v>0.1915772267585937</c:v>
                </c:pt>
                <c:pt idx="2">
                  <c:v>0.18652509841752976</c:v>
                </c:pt>
                <c:pt idx="3">
                  <c:v>0.17237723651226627</c:v>
                </c:pt>
                <c:pt idx="4">
                  <c:v>0.17051717913161288</c:v>
                </c:pt>
                <c:pt idx="5">
                  <c:v>0.16395542115849715</c:v>
                </c:pt>
                <c:pt idx="6">
                  <c:v>0.19186083372251778</c:v>
                </c:pt>
                <c:pt idx="7">
                  <c:v>0.19308349877381448</c:v>
                </c:pt>
                <c:pt idx="8">
                  <c:v>0.17726171363248122</c:v>
                </c:pt>
                <c:pt idx="9">
                  <c:v>0.19046509955323387</c:v>
                </c:pt>
                <c:pt idx="10">
                  <c:v>0.20914545986164892</c:v>
                </c:pt>
                <c:pt idx="11">
                  <c:v>0.19766850035125616</c:v>
                </c:pt>
                <c:pt idx="12">
                  <c:v>0.19543712284226727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D-4821-85AD-4FB31231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23872"/>
        <c:axId val="792224856"/>
      </c:lineChart>
      <c:catAx>
        <c:axId val="792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224856"/>
        <c:crosses val="autoZero"/>
        <c:auto val="1"/>
        <c:lblAlgn val="ctr"/>
        <c:lblOffset val="100"/>
        <c:noMultiLvlLbl val="0"/>
      </c:catAx>
      <c:valAx>
        <c:axId val="792224856"/>
        <c:scaling>
          <c:orientation val="minMax"/>
          <c:max val="0.24000000000000002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SD of log real and nominal wage</a:t>
                </a:r>
                <a:endParaRPr lang="id-ID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23816171178066E-2"/>
          <c:y val="0.68330755643450547"/>
          <c:w val="0.83170458263354197"/>
          <c:h val="0.31500215511777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8937007874017"/>
          <c:y val="6.9861111111111124E-2"/>
          <c:w val="0.81298797025371827"/>
          <c:h val="0.77792395742198894"/>
        </c:manualLayout>
      </c:layout>
      <c:lineChart>
        <c:grouping val="standard"/>
        <c:varyColors val="0"/>
        <c:ser>
          <c:idx val="0"/>
          <c:order val="0"/>
          <c:tx>
            <c:v>CV, China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chn_ind!$P$1:$AA$1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chn_ind!$P$297:$AA$297</c:f>
              <c:numCache>
                <c:formatCode>General</c:formatCode>
                <c:ptCount val="12"/>
                <c:pt idx="0">
                  <c:v>0.2769531885672411</c:v>
                </c:pt>
                <c:pt idx="1">
                  <c:v>0.2566622150213439</c:v>
                </c:pt>
                <c:pt idx="2">
                  <c:v>0.23775397673151683</c:v>
                </c:pt>
                <c:pt idx="3">
                  <c:v>0.23121770775700889</c:v>
                </c:pt>
                <c:pt idx="4">
                  <c:v>0.21026324708756888</c:v>
                </c:pt>
                <c:pt idx="5">
                  <c:v>0.20718684071877999</c:v>
                </c:pt>
                <c:pt idx="6">
                  <c:v>0.20465072799662651</c:v>
                </c:pt>
                <c:pt idx="7">
                  <c:v>0.19903435011282999</c:v>
                </c:pt>
                <c:pt idx="8">
                  <c:v>0.19897137048879693</c:v>
                </c:pt>
                <c:pt idx="9">
                  <c:v>0.19563665938043109</c:v>
                </c:pt>
                <c:pt idx="10">
                  <c:v>0.1980469056193386</c:v>
                </c:pt>
                <c:pt idx="11">
                  <c:v>0.18575726898503905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F-460E-B985-18CF370A4D1C}"/>
            </c:ext>
          </c:extLst>
        </c:ser>
        <c:ser>
          <c:idx val="1"/>
          <c:order val="1"/>
          <c:tx>
            <c:v>CV, India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chn_ind!$P$330:$Z$330</c:f>
              <c:numCache>
                <c:formatCode>General</c:formatCode>
                <c:ptCount val="11"/>
                <c:pt idx="0">
                  <c:v>0.28613643388228316</c:v>
                </c:pt>
                <c:pt idx="1">
                  <c:v>0.34611868092021958</c:v>
                </c:pt>
                <c:pt idx="2">
                  <c:v>0.28194821181415791</c:v>
                </c:pt>
                <c:pt idx="3">
                  <c:v>0.25153361421951953</c:v>
                </c:pt>
                <c:pt idx="4">
                  <c:v>0.20621149538577113</c:v>
                </c:pt>
                <c:pt idx="5">
                  <c:v>0.23198128309719304</c:v>
                </c:pt>
                <c:pt idx="6">
                  <c:v>0.20645057963993677</c:v>
                </c:pt>
                <c:pt idx="7">
                  <c:v>0.20596489533782178</c:v>
                </c:pt>
                <c:pt idx="8">
                  <c:v>0.21450695373660986</c:v>
                </c:pt>
                <c:pt idx="9">
                  <c:v>0.21334144693810153</c:v>
                </c:pt>
                <c:pt idx="10">
                  <c:v>0.21687979694896639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F-460E-B985-18CF370A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55200"/>
        <c:axId val="891624496"/>
      </c:lineChart>
      <c:catAx>
        <c:axId val="8576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624496"/>
        <c:crosses val="autoZero"/>
        <c:auto val="1"/>
        <c:lblAlgn val="ctr"/>
        <c:lblOffset val="100"/>
        <c:noMultiLvlLbl val="0"/>
      </c:catAx>
      <c:valAx>
        <c:axId val="891624496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CV, nominal wage</a:t>
                </a:r>
                <a:endParaRPr lang="id-ID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6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44400699912513"/>
          <c:y val="0.34337890055409742"/>
          <c:w val="0.2008893263342082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298450</xdr:colOff>
      <xdr:row>29</xdr:row>
      <xdr:rowOff>165100</xdr:rowOff>
    </xdr:from>
    <xdr:to>
      <xdr:col>22</xdr:col>
      <xdr:colOff>247650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D959A-D2D2-4DD4-8AAC-32D669B9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45358</xdr:colOff>
      <xdr:row>35</xdr:row>
      <xdr:rowOff>176439</xdr:rowOff>
    </xdr:from>
    <xdr:to>
      <xdr:col>22</xdr:col>
      <xdr:colOff>656772</xdr:colOff>
      <xdr:row>47</xdr:row>
      <xdr:rowOff>176439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0463D-776A-427C-9177-A192D3973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72571</xdr:colOff>
      <xdr:row>48</xdr:row>
      <xdr:rowOff>67582</xdr:rowOff>
    </xdr:from>
    <xdr:to>
      <xdr:col>23</xdr:col>
      <xdr:colOff>21771</xdr:colOff>
      <xdr:row>61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2CE18-595A-4ACF-8C8B-1C3D82798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546100</xdr:colOff>
      <xdr:row>293</xdr:row>
      <xdr:rowOff>152400</xdr:rowOff>
    </xdr:from>
    <xdr:to>
      <xdr:col>36</xdr:col>
      <xdr:colOff>495300</xdr:colOff>
      <xdr:row>305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B7F61-E9B8-407C-88FE-CA11FF11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ad Rifki Maulana" refreshedDate="44264.407287847222" createdVersion="6" refreshedVersion="6" minRefreshableVersion="3" recordCount="35" xr:uid="{00000000-000A-0000-FFFF-FFFF00000000}">
  <cacheSource type="worksheet">
    <worksheetSource ref="A3:S38" sheet="OLAH"/>
  </cacheSource>
  <cacheFields count="18">
    <cacheField name="Pulau" numFmtId="0">
      <sharedItems count="6">
        <s v="Sumatera "/>
        <s v="Jawa"/>
        <s v="Balinusra"/>
        <s v="Kalimantan"/>
        <s v="Sulampua"/>
        <s v="Nasional"/>
      </sharedItems>
    </cacheField>
    <cacheField name="Provinsi" numFmtId="0">
      <sharedItems/>
    </cacheField>
    <cacheField name="2005" numFmtId="177">
      <sharedItems containsBlank="1" containsMixedTypes="1" containsNumber="1" minValue="701.63" maxValue="1524.1389999999999"/>
    </cacheField>
    <cacheField name="2006" numFmtId="177">
      <sharedItems containsString="0" containsBlank="1" containsNumber="1" minValue="689.81899999999996" maxValue="1728.9690000000001"/>
    </cacheField>
    <cacheField name="2007" numFmtId="177">
      <sharedItems containsString="0" containsBlank="1" containsNumber="1" minValue="769.5" maxValue="1694.1" count="35">
        <n v="1260.5999999999999"/>
        <n v="1009.7"/>
        <n v="1064.5"/>
        <n v="1233.7"/>
        <n v="928"/>
        <n v="983.9"/>
        <n v="1125.5999999999999"/>
        <n v="844.7"/>
        <n v="963.5"/>
        <n v="1544.9"/>
        <n v="1510.7"/>
        <n v="1100.8"/>
        <n v="769.5"/>
        <n v="993.5"/>
        <n v="868.1"/>
        <n v="1178.9000000000001"/>
        <n v="1123.9000000000001"/>
        <n v="942.1"/>
        <n v="1096.0999999999999"/>
        <n v="1060.5999999999999"/>
        <n v="1037.5999999999999"/>
        <n v="1040.9000000000001"/>
        <n v="1694.1"/>
        <m/>
        <n v="1109.2"/>
        <n v="1022"/>
        <n v="1004.3"/>
        <n v="995.9"/>
        <n v="785.3"/>
        <n v="959.6"/>
        <n v="1179.0999999999999"/>
        <n v="1179.5"/>
        <n v="1542.9"/>
        <n v="1643.9"/>
        <n v="1049.2"/>
      </sharedItems>
    </cacheField>
    <cacheField name="2008" numFmtId="177">
      <sharedItems containsString="0" containsBlank="1" containsNumber="1" minValue="829" maxValue="1791.5"/>
    </cacheField>
    <cacheField name="2009" numFmtId="177">
      <sharedItems containsString="0" containsBlank="1" containsNumber="1" minValue="940.2" maxValue="2124.6"/>
    </cacheField>
    <cacheField name="2010" numFmtId="177">
      <sharedItems containsString="0" containsBlank="1" containsNumber="1" minValue="981" maxValue="2164.8000000000002"/>
    </cacheField>
    <cacheField name="2011" numFmtId="177">
      <sharedItems containsString="0" containsBlank="1" containsNumber="1" minValue="1166.0999999999999" maxValue="2359.8000000000002"/>
    </cacheField>
    <cacheField name="2012" numFmtId="177">
      <sharedItems containsString="0" containsBlank="1" containsNumber="1" minValue="1220.8" maxValue="2454"/>
    </cacheField>
    <cacheField name="2013" numFmtId="177">
      <sharedItems containsString="0" containsBlank="1" containsNumber="1" minValue="1306.2" maxValue="2527.4"/>
    </cacheField>
    <cacheField name="2014" numFmtId="177">
      <sharedItems containsString="0" containsBlank="1" containsNumber="1" minValue="1378.1" maxValue="2871.8"/>
    </cacheField>
    <cacheField name="2015" numFmtId="177">
      <sharedItems containsSemiMixedTypes="0" containsString="0" containsNumber="1" minValue="1455" maxValue="3411.1"/>
    </cacheField>
    <cacheField name="2016" numFmtId="177">
      <sharedItems containsSemiMixedTypes="0" containsString="0" containsNumber="1" minValue="1703.7" maxValue="3503.4"/>
    </cacheField>
    <cacheField name="2017" numFmtId="177">
      <sharedItems containsSemiMixedTypes="0" containsString="0" containsNumber="1" minValue="1988.1" maxValue="4067.6"/>
    </cacheField>
    <cacheField name="2018" numFmtId="177">
      <sharedItems containsSemiMixedTypes="0" containsString="0" containsNumber="1" minValue="1946" maxValue="4097.8999999999996"/>
    </cacheField>
    <cacheField name="2019" numFmtId="177">
      <sharedItems containsSemiMixedTypes="0" containsString="0" containsNumber="1" minValue="2145.3000000000002" maxValue="4462.3999999999996"/>
    </cacheField>
    <cacheField name="2020" numFmtId="177">
      <sharedItems containsSemiMixedTypes="0" containsString="0" containsNumber="1" minValue="2217.1" maxValue="4560.1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ad Rifki Maulana" refreshedDate="44264.411776157409" createdVersion="6" refreshedVersion="6" minRefreshableVersion="3" recordCount="35" xr:uid="{00000000-000A-0000-FFFF-FFFF01000000}">
  <cacheSource type="worksheet">
    <worksheetSource ref="W3:AO38" sheet="OLAH"/>
  </cacheSource>
  <cacheFields count="18">
    <cacheField name="Pulau" numFmtId="0">
      <sharedItems count="6">
        <s v="Sumatera "/>
        <s v="Jawa"/>
        <s v="Balinusra"/>
        <s v="Kalimantan"/>
        <s v="Sulampua"/>
        <s v="Nasional"/>
      </sharedItems>
    </cacheField>
    <cacheField name="Provinsi" numFmtId="0">
      <sharedItems/>
    </cacheField>
    <cacheField name="2005" numFmtId="177">
      <sharedItems containsBlank="1" containsMixedTypes="1" containsNumber="1" minValue="629.76300000000003" maxValue="1517.202"/>
    </cacheField>
    <cacheField name="2006" numFmtId="177">
      <sharedItems containsString="0" containsBlank="1" containsNumber="1" minValue="611.66399999999999" maxValue="1727.442"/>
    </cacheField>
    <cacheField name="2007" numFmtId="177">
      <sharedItems containsString="0" containsBlank="1" containsNumber="1" minValue="635.29999999999995" maxValue="1632.5"/>
    </cacheField>
    <cacheField name="2008" numFmtId="177">
      <sharedItems containsString="0" containsBlank="1" containsNumber="1" minValue="688.2" maxValue="1696.6"/>
    </cacheField>
    <cacheField name="2009" numFmtId="177">
      <sharedItems containsString="0" containsBlank="1" containsNumber="1" minValue="755.3" maxValue="2017.5"/>
    </cacheField>
    <cacheField name="2010" numFmtId="177">
      <sharedItems containsString="0" containsBlank="1" containsNumber="1" minValue="810.3" maxValue="2130.6999999999998"/>
    </cacheField>
    <cacheField name="2011" numFmtId="177">
      <sharedItems containsString="0" containsBlank="1" containsNumber="1" minValue="972" maxValue="2287.5"/>
    </cacheField>
    <cacheField name="2012" numFmtId="177">
      <sharedItems containsString="0" containsBlank="1" containsNumber="1" minValue="1041.9000000000001" maxValue="2391.3000000000002"/>
    </cacheField>
    <cacheField name="2013" numFmtId="177">
      <sharedItems containsString="0" containsBlank="1" containsNumber="1" minValue="1126" maxValue="2437.1"/>
    </cacheField>
    <cacheField name="2014" numFmtId="177">
      <sharedItems containsString="0" containsBlank="1" containsNumber="1" minValue="1231.2" maxValue="2792.1"/>
    </cacheField>
    <cacheField name="2015" numFmtId="177">
      <sharedItems containsSemiMixedTypes="0" containsString="0" containsNumber="1" minValue="1319.6" maxValue="3326.4"/>
    </cacheField>
    <cacheField name="2016" numFmtId="177">
      <sharedItems containsSemiMixedTypes="0" containsString="0" containsNumber="1" minValue="1538.3" maxValue="3410.8"/>
    </cacheField>
    <cacheField name="2017" numFmtId="177">
      <sharedItems containsSemiMixedTypes="0" containsString="0" containsNumber="1" minValue="1743.2" maxValue="3976.4"/>
    </cacheField>
    <cacheField name="2018" numFmtId="177">
      <sharedItems containsSemiMixedTypes="0" containsString="0" containsNumber="1" minValue="1728.5" maxValue="3985.4"/>
    </cacheField>
    <cacheField name="2019" numFmtId="177">
      <sharedItems containsSemiMixedTypes="0" containsString="0" containsNumber="1" minValue="1950.5" maxValue="4413.6000000000004"/>
    </cacheField>
    <cacheField name="2020" numFmtId="177">
      <sharedItems containsSemiMixedTypes="0" containsString="0" containsNumber="1" minValue="2043.8" maxValue="4502.8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Aceh "/>
    <n v="1102.6869999999999"/>
    <n v="1196.115"/>
    <x v="0"/>
    <n v="1348.9"/>
    <n v="1420.4"/>
    <n v="1456.8"/>
    <n v="1497.5"/>
    <n v="1567.9"/>
    <n v="1660.6"/>
    <n v="1731.2"/>
    <n v="1744.6"/>
    <n v="1918.7"/>
    <n v="2402.1"/>
    <n v="2192.6999999999998"/>
    <n v="2400.3000000000002"/>
    <n v="2549.4"/>
  </r>
  <r>
    <x v="0"/>
    <s v="Sumatera Utara"/>
    <n v="808.13599999999997"/>
    <n v="889.47699999999998"/>
    <x v="1"/>
    <n v="1093"/>
    <n v="1301.7"/>
    <n v="1344"/>
    <n v="1425.4"/>
    <n v="1477.5"/>
    <n v="1579.6"/>
    <n v="1676"/>
    <n v="1741.6"/>
    <n v="1921.4"/>
    <n v="2297.1999999999998"/>
    <n v="2152.6"/>
    <n v="2349.6"/>
    <n v="2436"/>
  </r>
  <r>
    <x v="0"/>
    <s v="Sumatera Barat"/>
    <n v="1112.4559999999999"/>
    <n v="1116.1579999999999"/>
    <x v="2"/>
    <n v="1152.5999999999999"/>
    <n v="1430.9"/>
    <n v="1488.1"/>
    <n v="1640.6"/>
    <n v="1716.5"/>
    <n v="1770.1"/>
    <n v="1881.1"/>
    <n v="1899.5"/>
    <n v="2013.9"/>
    <n v="2473.1999999999998"/>
    <n v="2394.4"/>
    <n v="2564.3000000000002"/>
    <n v="2769.3"/>
  </r>
  <r>
    <x v="0"/>
    <s v="Riau "/>
    <n v="1218.72"/>
    <n v="1213.1400000000001"/>
    <x v="3"/>
    <n v="1307.9000000000001"/>
    <n v="1359.5"/>
    <n v="1422.8"/>
    <n v="1739.9"/>
    <n v="1817.7"/>
    <n v="1929.2"/>
    <n v="2134.1"/>
    <n v="2099.4"/>
    <n v="2307.6999999999998"/>
    <n v="2545.8000000000002"/>
    <n v="2280.1"/>
    <n v="2688.4"/>
    <n v="2776.2"/>
  </r>
  <r>
    <x v="0"/>
    <s v="Jambi "/>
    <n v="1012.558"/>
    <n v="1182.479"/>
    <x v="4"/>
    <n v="1002.3"/>
    <n v="1244"/>
    <n v="1300.5"/>
    <n v="1349.6"/>
    <n v="1395.5"/>
    <n v="1527.9"/>
    <n v="1764.2"/>
    <n v="1860"/>
    <n v="1976.8"/>
    <n v="2204.6"/>
    <n v="2093.3000000000002"/>
    <n v="2313.1999999999998"/>
    <n v="2433.1"/>
  </r>
  <r>
    <x v="0"/>
    <s v="Sumatera Selatan"/>
    <n v="825.154"/>
    <n v="987.94500000000005"/>
    <x v="5"/>
    <n v="1067.8"/>
    <n v="1195.0999999999999"/>
    <n v="1222.4000000000001"/>
    <n v="1418.6"/>
    <n v="1475.1"/>
    <n v="1585.8"/>
    <n v="1596.2"/>
    <n v="1807.6"/>
    <n v="1958.7"/>
    <n v="2113.1999999999998"/>
    <n v="2050.8000000000002"/>
    <n v="2180"/>
    <n v="2256.5"/>
  </r>
  <r>
    <x v="0"/>
    <s v="Bengkulu "/>
    <n v="874.78399999999999"/>
    <n v="874.56100000000004"/>
    <x v="6"/>
    <n v="1211.8"/>
    <n v="1400.6"/>
    <n v="1441.8"/>
    <n v="1549.2"/>
    <n v="1587.2"/>
    <n v="1699.2"/>
    <n v="1867.6"/>
    <n v="1931.3"/>
    <n v="2048.4"/>
    <n v="2497.4"/>
    <n v="2427.8000000000002"/>
    <n v="2494.1999999999998"/>
    <n v="2548.6"/>
  </r>
  <r>
    <x v="0"/>
    <s v="Lampung "/>
    <n v="743.28899999999999"/>
    <n v="689.81899999999996"/>
    <x v="7"/>
    <n v="951.6"/>
    <n v="1056.2"/>
    <n v="1077.3"/>
    <n v="1166.0999999999999"/>
    <n v="1220.8"/>
    <n v="1306.2"/>
    <n v="1564.3"/>
    <n v="1714.3"/>
    <n v="1889"/>
    <n v="2238.6999999999998"/>
    <n v="2268.1"/>
    <n v="2290.6"/>
    <n v="2329.1"/>
  </r>
  <r>
    <x v="0"/>
    <s v="Kepulauan Bangka Belitung"/>
    <n v="916.89700000000005"/>
    <n v="1064.979"/>
    <x v="8"/>
    <n v="1014.7"/>
    <n v="1188.3"/>
    <n v="1247.0999999999999"/>
    <n v="1509.5"/>
    <n v="1572.8"/>
    <n v="1680"/>
    <n v="1933.8"/>
    <n v="1956.1"/>
    <n v="2214.1999999999998"/>
    <n v="2485.4"/>
    <n v="2518.6"/>
    <n v="2786.5"/>
    <n v="2911.2"/>
  </r>
  <r>
    <x v="0"/>
    <s v="Kepulauan Riau"/>
    <m/>
    <n v="1327.662"/>
    <x v="9"/>
    <n v="1632.5"/>
    <n v="1860.2"/>
    <n v="1897.9"/>
    <n v="2178.1999999999998"/>
    <n v="2277.3000000000002"/>
    <n v="2360"/>
    <n v="2744.9"/>
    <n v="3411.1"/>
    <n v="3503.4"/>
    <n v="3446.4"/>
    <n v="3559.8"/>
    <n v="3646.4"/>
    <n v="3972.6"/>
  </r>
  <r>
    <x v="1"/>
    <s v="DKI Jakarta"/>
    <n v="1100.874"/>
    <n v="1251.8420000000001"/>
    <x v="10"/>
    <n v="1618.6"/>
    <n v="1901.3"/>
    <n v="1925.7"/>
    <n v="2052.6999999999998"/>
    <n v="2129.6999999999998"/>
    <n v="2300.1999999999998"/>
    <n v="2871.8"/>
    <n v="2918.2"/>
    <n v="3180.4"/>
    <n v="4067.6"/>
    <n v="4097.8999999999996"/>
    <n v="4462.3999999999996"/>
    <n v="4560.1000000000004"/>
  </r>
  <r>
    <x v="1"/>
    <s v="Jawa Barat"/>
    <n v="929.21699999999998"/>
    <n v="992.68200000000002"/>
    <x v="11"/>
    <n v="1170.8"/>
    <n v="1308.5999999999999"/>
    <n v="1361.2"/>
    <n v="1511"/>
    <n v="1606.1"/>
    <n v="1669.3"/>
    <n v="1900.8"/>
    <n v="2004.5"/>
    <n v="2203.8000000000002"/>
    <n v="3057"/>
    <n v="2965.9"/>
    <n v="3053.7"/>
    <n v="3209.9"/>
  </r>
  <r>
    <x v="1"/>
    <s v="Jawa Tengah"/>
    <n v="701.63"/>
    <n v="788.53099999999995"/>
    <x v="12"/>
    <n v="829"/>
    <n v="940.2"/>
    <n v="981"/>
    <n v="1182.0999999999999"/>
    <n v="1239.8"/>
    <n v="1313.1"/>
    <n v="1378.1"/>
    <n v="1455"/>
    <n v="1703.7"/>
    <n v="1988.1"/>
    <n v="1946"/>
    <n v="2145.3000000000002"/>
    <n v="2251.8000000000002"/>
  </r>
  <r>
    <x v="1"/>
    <s v="D.I. Yogyakarta"/>
    <n v="759.00300000000004"/>
    <n v="860.08399999999995"/>
    <x v="13"/>
    <n v="1027.5999999999999"/>
    <n v="1148.2"/>
    <n v="1216.0999999999999"/>
    <n v="1360.7"/>
    <n v="1411.8"/>
    <n v="1539.2"/>
    <n v="1690.9"/>
    <n v="1745.7"/>
    <n v="2057.4"/>
    <n v="2345.1999999999998"/>
    <n v="2025.2"/>
    <n v="2230.9"/>
    <n v="2450.6999999999998"/>
  </r>
  <r>
    <x v="1"/>
    <s v="Jawa Timur"/>
    <n v="779.31100000000004"/>
    <n v="848.64300000000003"/>
    <x v="14"/>
    <n v="912.4"/>
    <n v="1019.2"/>
    <n v="1046.4000000000001"/>
    <n v="1207.8"/>
    <n v="1269.2"/>
    <n v="1344.1"/>
    <n v="1490.8"/>
    <n v="1612.5"/>
    <n v="1785.6"/>
    <n v="2166.1999999999998"/>
    <n v="2134.6"/>
    <n v="2287.5"/>
    <n v="2417.8000000000002"/>
  </r>
  <r>
    <x v="1"/>
    <s v="Banten "/>
    <n v="1093.1110000000001"/>
    <n v="1134.114"/>
    <x v="15"/>
    <n v="1260.4000000000001"/>
    <n v="1513"/>
    <n v="1564.4"/>
    <n v="1738.3"/>
    <n v="1843"/>
    <n v="1945.9"/>
    <n v="2366.6999999999998"/>
    <n v="2392.6"/>
    <n v="2648"/>
    <n v="3627.6"/>
    <n v="3664.4"/>
    <n v="3680.4"/>
    <n v="3951.3"/>
  </r>
  <r>
    <x v="2"/>
    <s v="Bali "/>
    <n v="872.36099999999999"/>
    <n v="1006.264"/>
    <x v="16"/>
    <n v="1212.2"/>
    <n v="1422.3"/>
    <n v="1460.3"/>
    <n v="1544.8"/>
    <n v="1602.4"/>
    <n v="1660.3"/>
    <n v="1883.2"/>
    <n v="1930.9"/>
    <n v="2251.5"/>
    <n v="2792.4"/>
    <n v="2608.8000000000002"/>
    <n v="3033"/>
    <n v="3082.4"/>
  </r>
  <r>
    <x v="2"/>
    <s v="Nusa Tenggara Barat"/>
    <n v="906.19"/>
    <n v="771.68100000000004"/>
    <x v="17"/>
    <n v="1008.5"/>
    <n v="1224.5999999999999"/>
    <n v="1346.7"/>
    <n v="1319.8"/>
    <n v="1400.8"/>
    <n v="1518.7"/>
    <n v="1692"/>
    <n v="1795.7"/>
    <n v="1976.2"/>
    <n v="2232.8000000000002"/>
    <n v="1998.6"/>
    <n v="2370.5"/>
    <n v="2465.6999999999998"/>
  </r>
  <r>
    <x v="2"/>
    <s v="Nusa Tenggara Timur"/>
    <n v="847.12300000000005"/>
    <n v="781.00699999999995"/>
    <x v="18"/>
    <n v="1202.7"/>
    <n v="1427.2"/>
    <n v="1466.1"/>
    <n v="1505.2"/>
    <n v="1565.6"/>
    <n v="1631.4"/>
    <n v="1784.4"/>
    <n v="1845.1"/>
    <n v="1972.9"/>
    <n v="2271.1"/>
    <n v="2125.1999999999998"/>
    <n v="2204.6999999999998"/>
    <n v="2236.5"/>
  </r>
  <r>
    <x v="3"/>
    <s v="Kalimantan Barat"/>
    <n v="910.904"/>
    <n v="847.13699999999994"/>
    <x v="19"/>
    <n v="1141.3"/>
    <n v="1195.5"/>
    <n v="1227.3"/>
    <n v="1413.2"/>
    <n v="1486.7"/>
    <n v="1588.6"/>
    <n v="1831.5"/>
    <n v="1978.9"/>
    <n v="2104.5"/>
    <n v="2377.6"/>
    <n v="2231.1999999999998"/>
    <n v="2405"/>
    <n v="2538.9"/>
  </r>
  <r>
    <x v="3"/>
    <s v="Kalimantan Tengah"/>
    <n v="1070.912"/>
    <n v="1136.8710000000001"/>
    <x v="20"/>
    <n v="1099.5999999999999"/>
    <n v="1276.3"/>
    <n v="1372"/>
    <n v="1707.7"/>
    <n v="1761"/>
    <n v="1883.4"/>
    <n v="2065.9"/>
    <n v="2137.8000000000002"/>
    <n v="2334.6"/>
    <n v="2733.4"/>
    <n v="2875.7"/>
    <n v="3090.9"/>
    <n v="3143.5"/>
  </r>
  <r>
    <x v="3"/>
    <s v="Kalimantan Selatan"/>
    <n v="931.67200000000003"/>
    <n v="963.23299999999995"/>
    <x v="21"/>
    <n v="1109.3"/>
    <n v="1280.4000000000001"/>
    <n v="1348.8"/>
    <n v="1594.9"/>
    <n v="1669.8"/>
    <n v="1762.7"/>
    <n v="2149.1"/>
    <n v="2184.6999999999998"/>
    <n v="2255.3000000000002"/>
    <n v="2712.1"/>
    <n v="2647.2"/>
    <n v="2780.5"/>
    <n v="2976.6"/>
  </r>
  <r>
    <x v="3"/>
    <s v="Kalimantan Timur"/>
    <n v="1334.386"/>
    <n v="1561.0540000000001"/>
    <x v="22"/>
    <n v="1791.5"/>
    <n v="2118.9"/>
    <n v="2156"/>
    <n v="2132.3000000000002"/>
    <n v="2221"/>
    <n v="2332.3000000000002"/>
    <n v="2823.4"/>
    <n v="2825.2"/>
    <n v="3180.9"/>
    <n v="3885"/>
    <n v="3539"/>
    <n v="3822.8"/>
    <n v="3886.7"/>
  </r>
  <r>
    <x v="3"/>
    <s v="Kalimantan Utara"/>
    <m/>
    <m/>
    <x v="23"/>
    <m/>
    <m/>
    <m/>
    <m/>
    <m/>
    <m/>
    <m/>
    <n v="2559.4"/>
    <n v="2764.6"/>
    <n v="3439.2"/>
    <n v="3627.5"/>
    <n v="3637"/>
    <n v="3703.4"/>
  </r>
  <r>
    <x v="4"/>
    <s v="Sulawesi Utara"/>
    <n v="1016.574"/>
    <n v="1039.605"/>
    <x v="24"/>
    <n v="1180.5"/>
    <n v="1300.5999999999999"/>
    <n v="1328.7"/>
    <n v="1695.2"/>
    <n v="1760.1"/>
    <n v="1819.9"/>
    <n v="2077.5"/>
    <n v="2179.4"/>
    <n v="2457.1"/>
    <n v="2853.5"/>
    <n v="2761.2"/>
    <n v="3135.1"/>
    <n v="3213.6"/>
  </r>
  <r>
    <x v="4"/>
    <s v="Sulawesi Tengah"/>
    <n v="946.55399999999997"/>
    <n v="941.31399999999996"/>
    <x v="25"/>
    <n v="1102.8"/>
    <n v="1260.3"/>
    <n v="1283.7"/>
    <n v="1455"/>
    <n v="1538.4"/>
    <n v="1672.5"/>
    <n v="1831.2"/>
    <n v="1955.7"/>
    <n v="2176.8000000000002"/>
    <n v="2335.6"/>
    <n v="2293.6"/>
    <n v="2437.6999999999998"/>
    <n v="2447.6999999999998"/>
  </r>
  <r>
    <x v="4"/>
    <s v="Sulawesi Selatan"/>
    <n v="995.51599999999996"/>
    <n v="957.904"/>
    <x v="26"/>
    <n v="1116.9000000000001"/>
    <n v="1220.4000000000001"/>
    <n v="1271.0999999999999"/>
    <n v="1556.9"/>
    <n v="1610.8"/>
    <n v="1696.7"/>
    <n v="1887.4"/>
    <n v="2021.3"/>
    <n v="2200.1999999999998"/>
    <n v="2700.7"/>
    <n v="2709.5"/>
    <n v="2957"/>
    <n v="3066.6"/>
  </r>
  <r>
    <x v="4"/>
    <s v="Sulawesi Tenggara"/>
    <n v="1119.692"/>
    <n v="1005.311"/>
    <x v="27"/>
    <n v="1111.0999999999999"/>
    <n v="1311"/>
    <n v="1358.7"/>
    <n v="1662.1"/>
    <n v="1703.4"/>
    <n v="1811.7"/>
    <n v="2017.9"/>
    <n v="2063.5"/>
    <n v="2390.5"/>
    <n v="2764"/>
    <n v="2364.4"/>
    <n v="2571"/>
    <n v="2755.9"/>
  </r>
  <r>
    <x v="4"/>
    <s v="Gorontalo "/>
    <n v="734.09900000000005"/>
    <n v="1169.7460000000001"/>
    <x v="28"/>
    <n v="859.3"/>
    <n v="1222.4000000000001"/>
    <n v="1260.2"/>
    <n v="1334.5"/>
    <n v="1407.8"/>
    <n v="1490.8"/>
    <n v="1606.9"/>
    <n v="1734.3"/>
    <n v="2088.9"/>
    <n v="2345.1999999999998"/>
    <n v="2156"/>
    <n v="2410.6"/>
    <n v="2434.3000000000002"/>
  </r>
  <r>
    <x v="4"/>
    <s v="Sulawesi Barat"/>
    <s v="-"/>
    <n v="813.58699999999999"/>
    <x v="29"/>
    <n v="1101.9000000000001"/>
    <n v="1171.4000000000001"/>
    <n v="1217.9000000000001"/>
    <n v="1341.8"/>
    <n v="1421.9"/>
    <n v="1496.2"/>
    <n v="1749.8"/>
    <n v="2054.6999999999998"/>
    <n v="2188.3000000000002"/>
    <n v="2164"/>
    <n v="1978.1"/>
    <n v="2152.6"/>
    <n v="2217.1"/>
  </r>
  <r>
    <x v="4"/>
    <s v="Maluku "/>
    <n v="960.53"/>
    <n v="1051.566"/>
    <x v="30"/>
    <n v="1304.7"/>
    <n v="1519.3"/>
    <n v="1575.7"/>
    <n v="1735.8"/>
    <n v="1828.9"/>
    <n v="1909.6"/>
    <n v="2036"/>
    <n v="2279.4"/>
    <n v="2516.9"/>
    <n v="2507.3000000000002"/>
    <n v="2304.4"/>
    <n v="2572.6"/>
    <n v="2879.3"/>
  </r>
  <r>
    <x v="4"/>
    <s v="Maluku Utara"/>
    <n v="923.95100000000002"/>
    <n v="1320.9"/>
    <x v="31"/>
    <n v="1273.3"/>
    <n v="1563"/>
    <n v="1584.5"/>
    <n v="1795.8"/>
    <n v="1871.3"/>
    <n v="1971.4"/>
    <n v="2061.8000000000002"/>
    <n v="2215.4"/>
    <n v="2313.5"/>
    <n v="2731.9"/>
    <n v="2579.3000000000002"/>
    <n v="2850.7"/>
    <n v="2884.3"/>
  </r>
  <r>
    <x v="4"/>
    <s v="Papua Barat"/>
    <s v="-"/>
    <n v="1590.8219999999999"/>
    <x v="32"/>
    <n v="1657.7"/>
    <n v="1878.5"/>
    <n v="1950.8"/>
    <n v="2031.5"/>
    <n v="2092.1999999999998"/>
    <n v="2160.1"/>
    <n v="2729.6"/>
    <n v="2750.4"/>
    <n v="2847.2"/>
    <n v="3113.8"/>
    <n v="2876.7"/>
    <n v="3086.5"/>
    <n v="3208.7"/>
  </r>
  <r>
    <x v="4"/>
    <s v="Papua"/>
    <n v="1524.1389999999999"/>
    <n v="1728.9690000000001"/>
    <x v="33"/>
    <n v="1741"/>
    <n v="2124.6"/>
    <n v="2164.8000000000002"/>
    <n v="2359.8000000000002"/>
    <n v="2454"/>
    <n v="2527.4"/>
    <n v="2847.6"/>
    <n v="3114.2"/>
    <n v="3227.3"/>
    <n v="3835.5"/>
    <n v="3621"/>
    <n v="3934.2"/>
    <n v="3967.3"/>
  </r>
  <r>
    <x v="5"/>
    <s v="Rata-rata/avg"/>
    <n v="914.84900000000005"/>
    <n v="991.00800000000004"/>
    <x v="34"/>
    <n v="1126.8"/>
    <n v="1296.0999999999999"/>
    <n v="1337.8"/>
    <n v="1510.6"/>
    <n v="1580.9"/>
    <n v="1667.3"/>
    <n v="1885.8"/>
    <n v="1981.7"/>
    <n v="2180.6"/>
    <n v="2702.6"/>
    <n v="2617.5"/>
    <n v="2784.9"/>
    <n v="291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s v="Aceh "/>
    <n v="1080.373"/>
    <n v="1180.588"/>
    <n v="1119.7"/>
    <n v="1170.0999999999999"/>
    <n v="1296.5999999999999"/>
    <n v="1356.6"/>
    <n v="1385"/>
    <n v="1446"/>
    <n v="1511.9"/>
    <n v="1543.9"/>
    <n v="1607.7"/>
    <n v="1758.9"/>
    <n v="2143.1999999999998"/>
    <n v="1985.4"/>
    <n v="2247.6"/>
    <n v="2384"/>
  </r>
  <r>
    <x v="0"/>
    <s v="Sumatera Utara"/>
    <n v="781.04899999999998"/>
    <n v="855.66099999999994"/>
    <n v="931.9"/>
    <n v="969.9"/>
    <n v="1138.3"/>
    <n v="1184.5"/>
    <n v="1318.3"/>
    <n v="1373.5"/>
    <n v="1485.9"/>
    <n v="1566.5"/>
    <n v="1658"/>
    <n v="1776.8"/>
    <n v="2129.3000000000002"/>
    <n v="2020"/>
    <n v="2223.9"/>
    <n v="2301"/>
  </r>
  <r>
    <x v="0"/>
    <s v="Sumatera Barat"/>
    <n v="1078.998"/>
    <n v="994.71699999999998"/>
    <n v="913.5"/>
    <n v="1008.9"/>
    <n v="1122.4000000000001"/>
    <n v="1200.5999999999999"/>
    <n v="1385"/>
    <n v="1500.6"/>
    <n v="1558"/>
    <n v="1668.1"/>
    <n v="1678"/>
    <n v="1805.6"/>
    <n v="2220.6"/>
    <n v="2187.9"/>
    <n v="2330.1999999999998"/>
    <n v="2511.6999999999998"/>
  </r>
  <r>
    <x v="0"/>
    <s v="Riau "/>
    <n v="1183.7059999999999"/>
    <n v="1159.9559999999999"/>
    <n v="1113.3"/>
    <n v="1204.0999999999999"/>
    <n v="1266.4000000000001"/>
    <n v="1314.2"/>
    <n v="1634.7"/>
    <n v="1711.9"/>
    <n v="1805.7"/>
    <n v="2013.7"/>
    <n v="1977.5"/>
    <n v="2134"/>
    <n v="2343.8000000000002"/>
    <n v="2150.4"/>
    <n v="2475.6999999999998"/>
    <n v="2572.6"/>
  </r>
  <r>
    <x v="0"/>
    <s v="Jambi "/>
    <n v="964.40099999999995"/>
    <n v="1047.712"/>
    <n v="861.6"/>
    <n v="907.2"/>
    <n v="1104.4000000000001"/>
    <n v="1200.2"/>
    <n v="1247"/>
    <n v="1331.3"/>
    <n v="1442.1"/>
    <n v="1676.2"/>
    <n v="1739.9"/>
    <n v="1857"/>
    <n v="2057.9"/>
    <n v="1975.1"/>
    <n v="2150.5"/>
    <n v="2271.6"/>
  </r>
  <r>
    <x v="0"/>
    <s v="Sumatera Selatan"/>
    <n v="762.601"/>
    <n v="928.96199999999999"/>
    <n v="880.4"/>
    <n v="943.2"/>
    <n v="1055.8"/>
    <n v="1087.0999999999999"/>
    <n v="1329.6"/>
    <n v="1417.9"/>
    <n v="1481.4"/>
    <n v="1509.8"/>
    <n v="1700.9"/>
    <n v="1834.3"/>
    <n v="1996.9"/>
    <n v="1942.4"/>
    <n v="2072.6999999999998"/>
    <n v="2130"/>
  </r>
  <r>
    <x v="0"/>
    <s v="Bengkulu "/>
    <n v="805.03499999999997"/>
    <n v="829.89499999999998"/>
    <n v="917.1"/>
    <n v="1024.3"/>
    <n v="1164.9000000000001"/>
    <n v="1233.2"/>
    <n v="1375.8"/>
    <n v="1486.7"/>
    <n v="1554.5"/>
    <n v="1671.4"/>
    <n v="1731.8"/>
    <n v="1845.8"/>
    <n v="2166.1"/>
    <n v="2081"/>
    <n v="2192.4"/>
    <n v="2244.3000000000002"/>
  </r>
  <r>
    <x v="0"/>
    <s v="Lampung "/>
    <n v="681.178"/>
    <n v="668.36300000000006"/>
    <n v="675"/>
    <n v="733.9"/>
    <n v="813.6"/>
    <n v="859.8"/>
    <n v="1001.2"/>
    <n v="1088.4000000000001"/>
    <n v="1159.5"/>
    <n v="1305.5999999999999"/>
    <n v="1470"/>
    <n v="1615"/>
    <n v="1877.2"/>
    <n v="1887.6"/>
    <n v="1980.7"/>
    <n v="2066.6999999999998"/>
  </r>
  <r>
    <x v="0"/>
    <s v="Kepulauan Bangka Belitung"/>
    <n v="880.30399999999997"/>
    <n v="1000.876"/>
    <n v="937.7"/>
    <n v="987"/>
    <n v="1153.5999999999999"/>
    <n v="1219.5"/>
    <n v="1478"/>
    <n v="1573.3"/>
    <n v="1665.4"/>
    <n v="1870.1"/>
    <n v="1919.7"/>
    <n v="2131.4"/>
    <n v="2391.8000000000002"/>
    <n v="2431.8000000000002"/>
    <n v="2671.1"/>
    <n v="2799.7"/>
  </r>
  <r>
    <x v="0"/>
    <s v="Kepulauan Riau"/>
    <m/>
    <n v="1313.88"/>
    <n v="1493.6"/>
    <n v="1564.5"/>
    <n v="1778.9"/>
    <n v="1853.4"/>
    <n v="2142"/>
    <n v="2243.6999999999998"/>
    <n v="2308.8000000000002"/>
    <n v="2693.8"/>
    <n v="3326.4"/>
    <n v="3410.8"/>
    <n v="3291.6"/>
    <n v="3449.1"/>
    <n v="3503"/>
    <n v="3891.5"/>
  </r>
  <r>
    <x v="1"/>
    <s v="DKI Jakarta"/>
    <n v="1087.1500000000001"/>
    <n v="1226.1389999999999"/>
    <n v="1471.5"/>
    <n v="1590.1"/>
    <n v="1861.6"/>
    <n v="1882.3"/>
    <n v="2002.2"/>
    <n v="2115.4"/>
    <n v="2256.4"/>
    <n v="2792.1"/>
    <n v="2858.9"/>
    <n v="3117.7"/>
    <n v="3976.4"/>
    <n v="3985.4"/>
    <n v="4413.6000000000004"/>
    <n v="4502.8999999999996"/>
  </r>
  <r>
    <x v="1"/>
    <s v="Jawa Barat"/>
    <n v="851.03499999999997"/>
    <n v="896.01300000000003"/>
    <n v="879.1"/>
    <n v="934.9"/>
    <n v="1017.4"/>
    <n v="1095.8"/>
    <n v="1241.3"/>
    <n v="1357.2"/>
    <n v="1436.8"/>
    <n v="1624.6"/>
    <n v="1757"/>
    <n v="2000.6"/>
    <n v="2666.6"/>
    <n v="2650.4"/>
    <n v="2736.8"/>
    <n v="2871.1"/>
  </r>
  <r>
    <x v="1"/>
    <s v="Jawa Tengah"/>
    <n v="631.327"/>
    <n v="688.221"/>
    <n v="648.70000000000005"/>
    <n v="688.2"/>
    <n v="755.3"/>
    <n v="810.3"/>
    <n v="972"/>
    <n v="1041.9000000000001"/>
    <n v="1126"/>
    <n v="1231.2"/>
    <n v="1319.6"/>
    <n v="1544.6"/>
    <n v="1792.4"/>
    <n v="1785.7"/>
    <n v="1980.1"/>
    <n v="2069.9"/>
  </r>
  <r>
    <x v="1"/>
    <s v="D.I. Yogyakarta"/>
    <n v="690.58"/>
    <n v="777.58900000000006"/>
    <n v="884.3"/>
    <n v="928.4"/>
    <n v="1030.4000000000001"/>
    <n v="1093.5999999999999"/>
    <n v="1224.0999999999999"/>
    <n v="1308.5999999999999"/>
    <n v="1399.1"/>
    <n v="1596.1"/>
    <n v="1606.1"/>
    <n v="1846.9"/>
    <n v="2179.6"/>
    <n v="1906.2"/>
    <n v="2112"/>
    <n v="2319"/>
  </r>
  <r>
    <x v="1"/>
    <s v="Jawa Timur"/>
    <n v="691.97799999999995"/>
    <n v="750.08699999999999"/>
    <n v="683.7"/>
    <n v="731.3"/>
    <n v="793.3"/>
    <n v="858.9"/>
    <n v="995.7"/>
    <n v="1056"/>
    <n v="1159.0999999999999"/>
    <n v="1239.2"/>
    <n v="1420"/>
    <n v="1577.6"/>
    <n v="1950.5"/>
    <n v="1924.8"/>
    <n v="2044.3"/>
    <n v="2165.6999999999998"/>
  </r>
  <r>
    <x v="1"/>
    <s v="Banten "/>
    <n v="1067.6120000000001"/>
    <n v="1107.489"/>
    <n v="1052"/>
    <n v="1128.5999999999999"/>
    <n v="1349.8"/>
    <n v="1405.5"/>
    <n v="1558"/>
    <n v="1631.8"/>
    <n v="1774.2"/>
    <n v="2197.3000000000002"/>
    <n v="2228.1"/>
    <n v="2432.3000000000002"/>
    <n v="3279.9"/>
    <n v="3300.7"/>
    <n v="3418.3"/>
    <n v="3693.6"/>
  </r>
  <r>
    <x v="2"/>
    <s v="Bali "/>
    <n v="813.75400000000002"/>
    <n v="932.82899999999995"/>
    <n v="1000.3"/>
    <n v="1098.4000000000001"/>
    <n v="1258"/>
    <n v="1314.3"/>
    <n v="1418.7"/>
    <n v="1488.2"/>
    <n v="1554.5"/>
    <n v="1771.9"/>
    <n v="1841.6"/>
    <n v="2143.8000000000002"/>
    <n v="2641.4"/>
    <n v="2514"/>
    <n v="2901"/>
    <n v="2959"/>
  </r>
  <r>
    <x v="2"/>
    <s v="Nusa Tenggara Barat"/>
    <n v="721.48500000000001"/>
    <n v="611.66399999999999"/>
    <n v="635.29999999999995"/>
    <n v="699.1"/>
    <n v="879.8"/>
    <n v="937.2"/>
    <n v="1021.3"/>
    <n v="1104.3"/>
    <n v="1182.2"/>
    <n v="1310.7"/>
    <n v="1352.6"/>
    <n v="1538.3"/>
    <n v="1743.2"/>
    <n v="1736.6"/>
    <n v="2041.2"/>
    <n v="2170.1999999999998"/>
  </r>
  <r>
    <x v="2"/>
    <s v="Nusa Tenggara Timur"/>
    <n v="823.423"/>
    <n v="751.11900000000003"/>
    <n v="1012.4"/>
    <n v="1055.2"/>
    <n v="1245.4000000000001"/>
    <n v="1315.3"/>
    <n v="1340.1"/>
    <n v="1424.5"/>
    <n v="1470.9"/>
    <n v="1517.8"/>
    <n v="1657.4"/>
    <n v="1783.1"/>
    <n v="2096.4"/>
    <n v="1924.7"/>
    <n v="2052.1"/>
    <n v="2061.6999999999998"/>
  </r>
  <r>
    <x v="3"/>
    <s v="Kalimantan Barat"/>
    <n v="893.08399999999995"/>
    <n v="832.654"/>
    <n v="1011.7"/>
    <n v="1059.4000000000001"/>
    <n v="1159"/>
    <n v="1198.8"/>
    <n v="1369.5"/>
    <n v="1445.2"/>
    <n v="1548.3"/>
    <n v="1743.9"/>
    <n v="1877.9"/>
    <n v="1997.4"/>
    <n v="2254.1999999999998"/>
    <n v="2138.5"/>
    <n v="2298.3000000000002"/>
    <n v="2426"/>
  </r>
  <r>
    <x v="3"/>
    <s v="Kalimantan Tengah"/>
    <n v="1013.316"/>
    <n v="1073.2"/>
    <n v="998.2"/>
    <n v="1057.7"/>
    <n v="1281.7"/>
    <n v="1367.1"/>
    <n v="1672.8"/>
    <n v="1759.9"/>
    <n v="1821.9"/>
    <n v="2008.9"/>
    <n v="2056.1"/>
    <n v="2258.9"/>
    <n v="2596.1"/>
    <n v="2781.8"/>
    <n v="2975.1"/>
    <n v="3028.1"/>
  </r>
  <r>
    <x v="3"/>
    <s v="Kalimantan Selatan"/>
    <n v="909.32899999999995"/>
    <n v="927.59100000000001"/>
    <n v="926.8"/>
    <n v="998.4"/>
    <n v="1170.0999999999999"/>
    <n v="1232.4000000000001"/>
    <n v="1505.9"/>
    <n v="1547.9"/>
    <n v="1656.3"/>
    <n v="1981.4"/>
    <n v="2051.6999999999998"/>
    <n v="2121.6999999999998"/>
    <n v="2543"/>
    <n v="2540"/>
    <n v="2651.9"/>
    <n v="2865.5"/>
  </r>
  <r>
    <x v="3"/>
    <s v="Kalimantan Timur"/>
    <n v="1323.5809999999999"/>
    <n v="1522.759"/>
    <n v="1632.5"/>
    <n v="1696.6"/>
    <n v="1995"/>
    <n v="2065.6999999999998"/>
    <n v="2060.6"/>
    <n v="2163.4"/>
    <n v="2300"/>
    <n v="2774.1"/>
    <n v="2769.5"/>
    <n v="3057.3"/>
    <n v="3738.3"/>
    <n v="3421.4"/>
    <n v="3671.9"/>
    <n v="3754.6"/>
  </r>
  <r>
    <x v="3"/>
    <s v="Kalimantan Utara"/>
    <m/>
    <m/>
    <m/>
    <m/>
    <m/>
    <m/>
    <m/>
    <m/>
    <m/>
    <m/>
    <n v="2405.1999999999998"/>
    <n v="2670.4"/>
    <n v="3296.9"/>
    <n v="3491.9"/>
    <n v="3419.9"/>
    <n v="3410.3"/>
  </r>
  <r>
    <x v="4"/>
    <s v="Sulawesi Utara"/>
    <n v="1000.367"/>
    <n v="1007.139"/>
    <n v="1010.7"/>
    <n v="1035.9000000000001"/>
    <n v="1120"/>
    <n v="1193.5999999999999"/>
    <n v="1507.9"/>
    <n v="1569.6"/>
    <n v="1658.3"/>
    <n v="1819.2"/>
    <n v="1933.3"/>
    <n v="2191.9"/>
    <n v="2570.4"/>
    <n v="2451.5"/>
    <n v="2814.5"/>
    <n v="2912.8"/>
  </r>
  <r>
    <x v="4"/>
    <s v="Sulawesi Tengah"/>
    <n v="914.34199999999998"/>
    <n v="908.47900000000004"/>
    <n v="899.2"/>
    <n v="932.7"/>
    <n v="1061.5"/>
    <n v="1123.5999999999999"/>
    <n v="1341.2"/>
    <n v="1390.7"/>
    <n v="1455.5"/>
    <n v="1681.1"/>
    <n v="1693.6"/>
    <n v="1901.9"/>
    <n v="2013.5"/>
    <n v="1939.5"/>
    <n v="2209.9"/>
    <n v="2228.5"/>
  </r>
  <r>
    <x v="4"/>
    <s v="Sulawesi Selatan"/>
    <n v="960.351"/>
    <n v="906.19799999999998"/>
    <n v="943.7"/>
    <n v="1002.3"/>
    <n v="1066.5"/>
    <n v="1127.0999999999999"/>
    <n v="1410.9"/>
    <n v="1508.3"/>
    <n v="1586.3"/>
    <n v="1773.8"/>
    <n v="1889"/>
    <n v="2075.9"/>
    <n v="2488.1"/>
    <n v="2469.6"/>
    <n v="2775.9"/>
    <n v="2887.6"/>
  </r>
  <r>
    <x v="4"/>
    <s v="Sulawesi Tenggara"/>
    <n v="1105.059"/>
    <n v="973.38199999999995"/>
    <n v="891.2"/>
    <n v="1017.2"/>
    <n v="1194.3"/>
    <n v="1263"/>
    <n v="1564.9"/>
    <n v="1615.1"/>
    <n v="1730.3"/>
    <n v="1908.4"/>
    <n v="1908.9"/>
    <n v="2291.9"/>
    <n v="2589.9"/>
    <n v="2220.4"/>
    <n v="2435.5"/>
    <n v="2616.3000000000002"/>
  </r>
  <r>
    <x v="4"/>
    <s v="Gorontalo "/>
    <n v="629.76300000000003"/>
    <n v="1093.011"/>
    <n v="693.3"/>
    <n v="752.7"/>
    <n v="922.7"/>
    <n v="1009.4"/>
    <n v="1107.3"/>
    <n v="1243.0999999999999"/>
    <n v="1315.1"/>
    <n v="1438.7"/>
    <n v="1540"/>
    <n v="1894.5"/>
    <n v="2057.6999999999998"/>
    <n v="1917.5"/>
    <n v="2174.1"/>
    <n v="2205.3000000000002"/>
  </r>
  <r>
    <x v="4"/>
    <s v="Sulawesi Barat"/>
    <s v="-"/>
    <n v="773.22699999999998"/>
    <n v="864.8"/>
    <n v="925.7"/>
    <n v="1013.4"/>
    <n v="1087.4000000000001"/>
    <n v="1228.4000000000001"/>
    <n v="1281"/>
    <n v="1337.2"/>
    <n v="1593.5"/>
    <n v="1726.2"/>
    <n v="2059.3000000000002"/>
    <n v="1973.1"/>
    <n v="1728.5"/>
    <n v="1950.5"/>
    <n v="2043.8"/>
  </r>
  <r>
    <x v="4"/>
    <s v="Maluku "/>
    <n v="958.40200000000004"/>
    <n v="1041.1610000000001"/>
    <n v="1139.8"/>
    <n v="1184.8"/>
    <n v="1418.9"/>
    <n v="1502.2"/>
    <n v="1665.7"/>
    <n v="1752.9"/>
    <n v="1863.9"/>
    <n v="2091.5"/>
    <n v="2185.1999999999998"/>
    <n v="2382.8000000000002"/>
    <n v="2444.9"/>
    <n v="2183.4"/>
    <n v="2492.8000000000002"/>
    <n v="2749"/>
  </r>
  <r>
    <x v="4"/>
    <s v="Maluku Utara"/>
    <n v="845.86800000000005"/>
    <n v="1192.7670000000001"/>
    <n v="1074.5999999999999"/>
    <n v="1118.3"/>
    <n v="1382.9"/>
    <n v="1470.8"/>
    <n v="1658.1"/>
    <n v="1739.5"/>
    <n v="1877.5"/>
    <n v="1896.6"/>
    <n v="2028"/>
    <n v="2191.1999999999998"/>
    <n v="2655.1"/>
    <n v="2432.3000000000002"/>
    <n v="2761"/>
    <n v="2698.9"/>
  </r>
  <r>
    <x v="4"/>
    <s v="Papua Barat"/>
    <s v="-"/>
    <n v="1575.4010000000001"/>
    <n v="1524.6"/>
    <n v="1616.2"/>
    <n v="1811.9"/>
    <n v="1931"/>
    <n v="1970"/>
    <n v="2057"/>
    <n v="2114.6999999999998"/>
    <n v="2642.3"/>
    <n v="2603.9"/>
    <n v="2771.3"/>
    <n v="3020.4"/>
    <n v="2803.5"/>
    <n v="3038.5"/>
    <n v="3173"/>
  </r>
  <r>
    <x v="4"/>
    <s v="Papua"/>
    <n v="1517.202"/>
    <n v="1727.442"/>
    <n v="1526.6"/>
    <n v="1646.9"/>
    <n v="2017.5"/>
    <n v="2130.6999999999998"/>
    <n v="2287.5"/>
    <n v="2391.3000000000002"/>
    <n v="2437.1"/>
    <n v="2663.7"/>
    <n v="3020.3"/>
    <n v="3183.9"/>
    <n v="3708.3"/>
    <n v="3565.2"/>
    <n v="3826"/>
    <n v="3819.8"/>
  </r>
  <r>
    <x v="5"/>
    <s v="Rata-rata/avg"/>
    <n v="845.60299999999995"/>
    <n v="906.36"/>
    <n v="883.7"/>
    <n v="949.4"/>
    <n v="1071.9000000000001"/>
    <n v="1133.3"/>
    <n v="1303.2"/>
    <n v="1384.4"/>
    <n v="1477"/>
    <n v="1662.9"/>
    <n v="1777.7"/>
    <n v="1969.4"/>
    <n v="2424.5"/>
    <n v="2374.1"/>
    <n v="2542.3000000000002"/>
    <n v="266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Q20" firstHeaderRow="0" firstDataRow="1" firstDataCol="1"/>
  <pivotFields count="18">
    <pivotField axis="axisRow" showAll="0">
      <items count="7">
        <item x="2"/>
        <item x="1"/>
        <item x="3"/>
        <item x="5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2005" fld="2" subtotal="average" baseField="0" baseItem="0"/>
    <dataField name="Average of 2006" fld="3" subtotal="average" baseField="0" baseItem="0"/>
    <dataField name="Average of 2007" fld="4" subtotal="average" baseField="0" baseItem="0"/>
    <dataField name="Average of 2008" fld="5" subtotal="average" baseField="0" baseItem="0"/>
    <dataField name="Average of 2009" fld="6" subtotal="average" baseField="0" baseItem="0"/>
    <dataField name="Average of 2010" fld="7" subtotal="average" baseField="0" baseItem="0"/>
    <dataField name="Average of 2011" fld="8" subtotal="average" baseField="0" baseItem="0"/>
    <dataField name="Average of 2012" fld="9" subtotal="average" baseField="0" baseItem="0"/>
    <dataField name="Average of 2013" fld="10" subtotal="average" baseField="0" baseItem="0"/>
    <dataField name="Average of 2014" fld="11" subtotal="average" baseField="0" baseItem="0"/>
    <dataField name="Average of 2015" fld="12" subtotal="average" baseField="0" baseItem="0"/>
    <dataField name="Average of 2016" fld="13" subtotal="average" baseField="0" baseItem="0"/>
    <dataField name="Average of 2017" fld="14" subtotal="average" baseField="0" baseItem="0"/>
    <dataField name="Average of 2018" fld="15" subtotal="average" baseField="0" baseItem="0"/>
    <dataField name="Average of 2019" fld="16" subtotal="average" baseField="0" baseItem="0"/>
    <dataField name="Average of 2020" fld="17" subtotal="average" baseField="0" baseItem="0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0" firstHeaderRow="0" firstDataRow="1" firstDataCol="1"/>
  <pivotFields count="18">
    <pivotField axis="axisRow" showAll="0">
      <items count="7">
        <item x="2"/>
        <item x="1"/>
        <item x="3"/>
        <item x="5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2005" fld="2" subtotal="average" baseField="0" baseItem="0"/>
    <dataField name="Average of 2006" fld="3" subtotal="average" baseField="0" baseItem="0"/>
    <dataField name="Average of 2007" fld="4" subtotal="average" baseField="0" baseItem="0"/>
    <dataField name="Average of 2008" fld="5" subtotal="average" baseField="0" baseItem="0"/>
    <dataField name="Average of 2009" fld="6" subtotal="average" baseField="0" baseItem="0"/>
    <dataField name="Average of 2010" fld="7" subtotal="average" baseField="0" baseItem="0"/>
    <dataField name="Average of 2011" fld="8" subtotal="average" baseField="0" baseItem="0"/>
    <dataField name="Average of 2012" fld="9" subtotal="average" baseField="0" baseItem="0"/>
    <dataField name="Average of 2013" fld="10" subtotal="average" baseField="0" baseItem="0"/>
    <dataField name="Average of 2014" fld="11" subtotal="average" baseField="0" baseItem="0"/>
    <dataField name="Average of 2015" fld="12" subtotal="average" baseField="0" baseItem="0"/>
    <dataField name="Average of 2016" fld="13" subtotal="average" baseField="0" baseItem="0"/>
    <dataField name="Average of 2017" fld="14" subtotal="average" baseField="0" baseItem="0"/>
    <dataField name="Average of 2018" fld="15" subtotal="average" baseField="0" baseItem="0"/>
    <dataField name="Average of 2019" fld="16" subtotal="average" baseField="0" baseItem="0"/>
    <dataField name="Average of 2020" fld="17" subtotal="average" baseField="0" baseItem="0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AR39"/>
  <sheetViews>
    <sheetView topLeftCell="A16" zoomScale="55" zoomScaleNormal="55" workbookViewId="0">
      <selection activeCell="F3" sqref="F3:G38"/>
    </sheetView>
  </sheetViews>
  <sheetFormatPr defaultRowHeight="18"/>
  <cols>
    <col min="6" max="6" width="11.4140625" bestFit="1" customWidth="1"/>
    <col min="7" max="7" width="23.4140625" bestFit="1" customWidth="1"/>
    <col min="8" max="13" width="7.1640625" bestFit="1" customWidth="1"/>
    <col min="14" max="14" width="7.1640625" customWidth="1"/>
    <col min="15" max="15" width="7.1640625" bestFit="1" customWidth="1"/>
    <col min="16" max="16" width="7.1640625" customWidth="1"/>
    <col min="17" max="17" width="7.1640625" bestFit="1" customWidth="1"/>
    <col min="18" max="18" width="8.25" bestFit="1" customWidth="1"/>
    <col min="19" max="25" width="7.6640625" bestFit="1" customWidth="1"/>
    <col min="26" max="26" width="9.9140625" bestFit="1" customWidth="1"/>
    <col min="27" max="27" width="8.75" customWidth="1"/>
    <col min="28" max="28" width="8.75" bestFit="1" customWidth="1"/>
    <col min="29" max="29" width="7.6640625" bestFit="1" customWidth="1"/>
    <col min="33" max="33" width="9.33203125" customWidth="1"/>
    <col min="34" max="39" width="7.6640625" bestFit="1" customWidth="1"/>
    <col min="44" max="44" width="37.4140625" bestFit="1" customWidth="1"/>
  </cols>
  <sheetData>
    <row r="2" spans="6:44">
      <c r="F2" s="7"/>
      <c r="G2" s="3"/>
      <c r="H2" s="9" t="s">
        <v>55</v>
      </c>
      <c r="I2" s="10"/>
      <c r="J2" s="9" t="s">
        <v>54</v>
      </c>
      <c r="K2" s="10"/>
      <c r="L2" s="9" t="s">
        <v>53</v>
      </c>
      <c r="M2" s="10"/>
      <c r="N2" s="9" t="s">
        <v>52</v>
      </c>
      <c r="O2" s="10"/>
      <c r="P2" s="9" t="s">
        <v>50</v>
      </c>
      <c r="Q2" s="10"/>
      <c r="R2" s="9" t="s">
        <v>49</v>
      </c>
      <c r="S2" s="10"/>
      <c r="T2" s="9" t="s">
        <v>48</v>
      </c>
      <c r="U2" s="10"/>
      <c r="V2" s="9" t="s">
        <v>47</v>
      </c>
      <c r="W2" s="10"/>
      <c r="X2" s="9" t="s">
        <v>46</v>
      </c>
      <c r="Y2" s="10"/>
      <c r="Z2" s="9" t="s">
        <v>45</v>
      </c>
      <c r="AA2" s="10"/>
      <c r="AB2" s="9" t="s">
        <v>44</v>
      </c>
      <c r="AC2" s="10"/>
      <c r="AD2" s="9" t="s">
        <v>41</v>
      </c>
      <c r="AE2" s="10"/>
      <c r="AF2" s="9" t="s">
        <v>42</v>
      </c>
      <c r="AG2" s="10"/>
      <c r="AH2" s="9" t="s">
        <v>2</v>
      </c>
      <c r="AI2" s="10"/>
      <c r="AJ2" s="9" t="s">
        <v>3</v>
      </c>
      <c r="AK2" s="10"/>
      <c r="AL2" s="9" t="s">
        <v>40</v>
      </c>
      <c r="AM2" s="10"/>
    </row>
    <row r="3" spans="6:44">
      <c r="F3" s="3" t="s">
        <v>58</v>
      </c>
      <c r="G3" s="3" t="s">
        <v>57</v>
      </c>
      <c r="H3" s="4" t="s">
        <v>0</v>
      </c>
      <c r="I3" s="4" t="s">
        <v>1</v>
      </c>
      <c r="J3" s="4" t="s">
        <v>0</v>
      </c>
      <c r="K3" s="4" t="s">
        <v>1</v>
      </c>
      <c r="L3" s="4" t="s">
        <v>0</v>
      </c>
      <c r="M3" s="4" t="s">
        <v>1</v>
      </c>
      <c r="N3" s="4" t="s">
        <v>0</v>
      </c>
      <c r="O3" s="4" t="s">
        <v>1</v>
      </c>
      <c r="P3" s="4" t="s">
        <v>0</v>
      </c>
      <c r="Q3" s="4" t="s">
        <v>1</v>
      </c>
      <c r="R3" s="4" t="s">
        <v>0</v>
      </c>
      <c r="S3" s="4" t="s">
        <v>1</v>
      </c>
      <c r="T3" s="4" t="s">
        <v>0</v>
      </c>
      <c r="U3" s="4" t="s">
        <v>1</v>
      </c>
      <c r="V3" s="4" t="s">
        <v>0</v>
      </c>
      <c r="W3" s="4" t="s">
        <v>1</v>
      </c>
      <c r="X3" s="4" t="s">
        <v>0</v>
      </c>
      <c r="Y3" s="4" t="s">
        <v>1</v>
      </c>
      <c r="Z3" s="4" t="s">
        <v>0</v>
      </c>
      <c r="AA3" s="4" t="s">
        <v>1</v>
      </c>
      <c r="AB3" s="4" t="s">
        <v>0</v>
      </c>
      <c r="AC3" s="4" t="s">
        <v>1</v>
      </c>
      <c r="AD3" s="4" t="s">
        <v>0</v>
      </c>
      <c r="AE3" s="4" t="s">
        <v>1</v>
      </c>
      <c r="AF3" s="4" t="s">
        <v>0</v>
      </c>
      <c r="AG3" s="4" t="s">
        <v>1</v>
      </c>
      <c r="AH3" s="4" t="s">
        <v>0</v>
      </c>
      <c r="AI3" s="4" t="s">
        <v>1</v>
      </c>
      <c r="AJ3" s="4" t="s">
        <v>0</v>
      </c>
      <c r="AK3" s="4" t="s">
        <v>1</v>
      </c>
      <c r="AL3" s="4" t="s">
        <v>0</v>
      </c>
      <c r="AM3" s="4" t="s">
        <v>1</v>
      </c>
    </row>
    <row r="4" spans="6:44">
      <c r="F4" t="s">
        <v>61</v>
      </c>
      <c r="G4" t="s">
        <v>12</v>
      </c>
      <c r="H4" s="1">
        <v>1102.6869999999999</v>
      </c>
      <c r="I4" s="1">
        <v>1080.373</v>
      </c>
      <c r="J4" s="1">
        <v>1196.115</v>
      </c>
      <c r="K4" s="1">
        <v>1180.588</v>
      </c>
      <c r="L4" s="1">
        <v>1260.5999999999999</v>
      </c>
      <c r="M4" s="1">
        <v>1119.7</v>
      </c>
      <c r="N4" s="1">
        <v>1348.9</v>
      </c>
      <c r="O4" s="1">
        <v>1170.0999999999999</v>
      </c>
      <c r="P4" s="1">
        <v>1420.4</v>
      </c>
      <c r="Q4" s="1">
        <v>1296.5999999999999</v>
      </c>
      <c r="R4" s="1">
        <v>1456.8</v>
      </c>
      <c r="S4" s="1">
        <v>1356.6</v>
      </c>
      <c r="T4" s="1">
        <v>1497.5</v>
      </c>
      <c r="U4" s="1">
        <v>1385</v>
      </c>
      <c r="V4" s="1">
        <v>1567.9</v>
      </c>
      <c r="W4" s="1">
        <v>1446</v>
      </c>
      <c r="X4" s="1">
        <v>1660.6</v>
      </c>
      <c r="Y4" s="1">
        <v>1511.9</v>
      </c>
      <c r="Z4" s="1">
        <v>1731.2</v>
      </c>
      <c r="AA4" s="1">
        <v>1543.9</v>
      </c>
      <c r="AB4" s="1">
        <v>1744.6</v>
      </c>
      <c r="AC4" s="1">
        <v>1607.7</v>
      </c>
      <c r="AD4" s="1">
        <v>1918.7</v>
      </c>
      <c r="AE4" s="1">
        <v>1758.9</v>
      </c>
      <c r="AF4" s="1">
        <v>2402.1</v>
      </c>
      <c r="AG4" s="1">
        <v>2143.1999999999998</v>
      </c>
      <c r="AH4" s="1">
        <v>2192.6999999999998</v>
      </c>
      <c r="AI4" s="1">
        <v>1985.4</v>
      </c>
      <c r="AJ4" s="1">
        <v>2400.3000000000002</v>
      </c>
      <c r="AK4" s="1">
        <v>2247.6</v>
      </c>
      <c r="AL4" s="1">
        <v>2549.4</v>
      </c>
      <c r="AM4" s="1">
        <v>2384</v>
      </c>
    </row>
    <row r="5" spans="6:44">
      <c r="F5" t="s">
        <v>61</v>
      </c>
      <c r="G5" t="s">
        <v>11</v>
      </c>
      <c r="H5" s="1">
        <v>808.13599999999997</v>
      </c>
      <c r="I5" s="1">
        <v>781.04899999999998</v>
      </c>
      <c r="J5" s="1">
        <v>889.47699999999998</v>
      </c>
      <c r="K5" s="1">
        <v>855.66099999999994</v>
      </c>
      <c r="L5" s="1">
        <v>1009.7</v>
      </c>
      <c r="M5" s="1">
        <v>931.9</v>
      </c>
      <c r="N5" s="1">
        <v>1093</v>
      </c>
      <c r="O5" s="1">
        <v>969.9</v>
      </c>
      <c r="P5" s="1">
        <v>1301.7</v>
      </c>
      <c r="Q5" s="1">
        <v>1138.3</v>
      </c>
      <c r="R5" s="1">
        <v>1344</v>
      </c>
      <c r="S5" s="1">
        <v>1184.5</v>
      </c>
      <c r="T5" s="1">
        <v>1425.4</v>
      </c>
      <c r="U5" s="1">
        <v>1318.3</v>
      </c>
      <c r="V5" s="1">
        <v>1477.5</v>
      </c>
      <c r="W5" s="1">
        <v>1373.5</v>
      </c>
      <c r="X5" s="1">
        <v>1579.6</v>
      </c>
      <c r="Y5" s="1">
        <v>1485.9</v>
      </c>
      <c r="Z5" s="1">
        <v>1676</v>
      </c>
      <c r="AA5" s="1">
        <v>1566.5</v>
      </c>
      <c r="AB5" s="1">
        <v>1741.6</v>
      </c>
      <c r="AC5" s="1">
        <v>1658</v>
      </c>
      <c r="AD5" s="1">
        <v>1921.4</v>
      </c>
      <c r="AE5" s="1">
        <v>1776.8</v>
      </c>
      <c r="AF5" s="1">
        <v>2297.1999999999998</v>
      </c>
      <c r="AG5" s="1">
        <v>2129.3000000000002</v>
      </c>
      <c r="AH5" s="1">
        <v>2152.6</v>
      </c>
      <c r="AI5" s="1">
        <v>2020</v>
      </c>
      <c r="AJ5" s="1">
        <v>2349.6</v>
      </c>
      <c r="AK5" s="1">
        <v>2223.9</v>
      </c>
      <c r="AL5" s="1">
        <v>2436</v>
      </c>
      <c r="AM5" s="1">
        <v>2301</v>
      </c>
    </row>
    <row r="6" spans="6:44">
      <c r="F6" t="s">
        <v>61</v>
      </c>
      <c r="G6" t="s">
        <v>13</v>
      </c>
      <c r="H6" s="1">
        <v>1112.4559999999999</v>
      </c>
      <c r="I6" s="1">
        <v>1078.998</v>
      </c>
      <c r="J6" s="1">
        <v>1116.1579999999999</v>
      </c>
      <c r="K6" s="1">
        <v>994.71699999999998</v>
      </c>
      <c r="L6" s="1">
        <v>1064.5</v>
      </c>
      <c r="M6" s="1">
        <v>913.5</v>
      </c>
      <c r="N6" s="1">
        <v>1152.5999999999999</v>
      </c>
      <c r="O6" s="1">
        <v>1008.9</v>
      </c>
      <c r="P6" s="1">
        <v>1430.9</v>
      </c>
      <c r="Q6" s="1">
        <v>1122.4000000000001</v>
      </c>
      <c r="R6" s="1">
        <v>1488.1</v>
      </c>
      <c r="S6" s="1">
        <v>1200.5999999999999</v>
      </c>
      <c r="T6" s="1">
        <v>1640.6</v>
      </c>
      <c r="U6" s="1">
        <v>1385</v>
      </c>
      <c r="V6" s="1">
        <v>1716.5</v>
      </c>
      <c r="W6" s="1">
        <v>1500.6</v>
      </c>
      <c r="X6" s="1">
        <v>1770.1</v>
      </c>
      <c r="Y6" s="1">
        <v>1558</v>
      </c>
      <c r="Z6" s="1">
        <v>1881.1</v>
      </c>
      <c r="AA6" s="1">
        <v>1668.1</v>
      </c>
      <c r="AB6" s="1">
        <v>1899.5</v>
      </c>
      <c r="AC6" s="1">
        <v>1678</v>
      </c>
      <c r="AD6" s="1">
        <v>2013.9</v>
      </c>
      <c r="AE6" s="1">
        <v>1805.6</v>
      </c>
      <c r="AF6" s="1">
        <v>2473.1999999999998</v>
      </c>
      <c r="AG6" s="1">
        <v>2220.6</v>
      </c>
      <c r="AH6" s="1">
        <v>2394.4</v>
      </c>
      <c r="AI6" s="1">
        <v>2187.9</v>
      </c>
      <c r="AJ6" s="1">
        <v>2564.3000000000002</v>
      </c>
      <c r="AK6" s="1">
        <v>2330.1999999999998</v>
      </c>
      <c r="AL6" s="1">
        <v>2769.3</v>
      </c>
      <c r="AM6" s="1">
        <v>2511.6999999999998</v>
      </c>
    </row>
    <row r="7" spans="6:44">
      <c r="F7" t="s">
        <v>61</v>
      </c>
      <c r="G7" t="s">
        <v>14</v>
      </c>
      <c r="H7" s="1">
        <v>1218.72</v>
      </c>
      <c r="I7" s="1">
        <v>1183.7059999999999</v>
      </c>
      <c r="J7" s="1">
        <v>1213.1400000000001</v>
      </c>
      <c r="K7" s="1">
        <v>1159.9559999999999</v>
      </c>
      <c r="L7" s="1">
        <v>1233.7</v>
      </c>
      <c r="M7" s="1">
        <v>1113.3</v>
      </c>
      <c r="N7" s="1">
        <v>1307.9000000000001</v>
      </c>
      <c r="O7" s="1">
        <v>1204.0999999999999</v>
      </c>
      <c r="P7" s="1">
        <v>1359.5</v>
      </c>
      <c r="Q7" s="1">
        <v>1266.4000000000001</v>
      </c>
      <c r="R7" s="1">
        <v>1422.8</v>
      </c>
      <c r="S7" s="1">
        <v>1314.2</v>
      </c>
      <c r="T7" s="1">
        <v>1739.9</v>
      </c>
      <c r="U7" s="1">
        <v>1634.7</v>
      </c>
      <c r="V7" s="1">
        <v>1817.7</v>
      </c>
      <c r="W7" s="1">
        <v>1711.9</v>
      </c>
      <c r="X7" s="1">
        <v>1929.2</v>
      </c>
      <c r="Y7" s="1">
        <v>1805.7</v>
      </c>
      <c r="Z7" s="1">
        <v>2134.1</v>
      </c>
      <c r="AA7" s="1">
        <v>2013.7</v>
      </c>
      <c r="AB7" s="1">
        <v>2099.4</v>
      </c>
      <c r="AC7" s="1">
        <v>1977.5</v>
      </c>
      <c r="AD7" s="1">
        <v>2307.6999999999998</v>
      </c>
      <c r="AE7" s="1">
        <v>2134</v>
      </c>
      <c r="AF7" s="1">
        <v>2545.8000000000002</v>
      </c>
      <c r="AG7" s="1">
        <v>2343.8000000000002</v>
      </c>
      <c r="AH7" s="1">
        <v>2280.1</v>
      </c>
      <c r="AI7" s="1">
        <v>2150.4</v>
      </c>
      <c r="AJ7" s="1">
        <v>2688.4</v>
      </c>
      <c r="AK7" s="1">
        <v>2475.6999999999998</v>
      </c>
      <c r="AL7" s="1">
        <v>2776.2</v>
      </c>
      <c r="AM7" s="1">
        <v>2572.6</v>
      </c>
    </row>
    <row r="8" spans="6:44">
      <c r="F8" t="s">
        <v>61</v>
      </c>
      <c r="G8" t="s">
        <v>15</v>
      </c>
      <c r="H8" s="1">
        <v>1012.558</v>
      </c>
      <c r="I8" s="1">
        <v>964.40099999999995</v>
      </c>
      <c r="J8" s="1">
        <v>1182.479</v>
      </c>
      <c r="K8" s="1">
        <v>1047.712</v>
      </c>
      <c r="L8" s="1">
        <v>928</v>
      </c>
      <c r="M8" s="1">
        <v>861.6</v>
      </c>
      <c r="N8" s="1">
        <v>1002.3</v>
      </c>
      <c r="O8" s="1">
        <v>907.2</v>
      </c>
      <c r="P8" s="1">
        <v>1244</v>
      </c>
      <c r="Q8" s="1">
        <v>1104.4000000000001</v>
      </c>
      <c r="R8" s="1">
        <v>1300.5</v>
      </c>
      <c r="S8" s="1">
        <v>1200.2</v>
      </c>
      <c r="T8" s="1">
        <v>1349.6</v>
      </c>
      <c r="U8" s="1">
        <v>1247</v>
      </c>
      <c r="V8" s="1">
        <v>1395.5</v>
      </c>
      <c r="W8" s="1">
        <v>1331.3</v>
      </c>
      <c r="X8" s="1">
        <v>1527.9</v>
      </c>
      <c r="Y8" s="1">
        <v>1442.1</v>
      </c>
      <c r="Z8" s="1">
        <v>1764.2</v>
      </c>
      <c r="AA8" s="1">
        <v>1676.2</v>
      </c>
      <c r="AB8" s="1">
        <v>1860</v>
      </c>
      <c r="AC8" s="1">
        <v>1739.9</v>
      </c>
      <c r="AD8" s="1">
        <v>1976.8</v>
      </c>
      <c r="AE8" s="1">
        <v>1857</v>
      </c>
      <c r="AF8" s="1">
        <v>2204.6</v>
      </c>
      <c r="AG8" s="1">
        <v>2057.9</v>
      </c>
      <c r="AH8" s="1">
        <v>2093.3000000000002</v>
      </c>
      <c r="AI8" s="1">
        <v>1975.1</v>
      </c>
      <c r="AJ8" s="1">
        <v>2313.1999999999998</v>
      </c>
      <c r="AK8" s="1">
        <v>2150.5</v>
      </c>
      <c r="AL8" s="1">
        <v>2433.1</v>
      </c>
      <c r="AM8" s="1">
        <v>2271.6</v>
      </c>
      <c r="AQ8" s="8" t="s">
        <v>0</v>
      </c>
      <c r="AR8" s="8" t="s">
        <v>59</v>
      </c>
    </row>
    <row r="9" spans="6:44">
      <c r="F9" t="s">
        <v>61</v>
      </c>
      <c r="G9" t="s">
        <v>16</v>
      </c>
      <c r="H9" s="1">
        <v>825.154</v>
      </c>
      <c r="I9" s="1">
        <v>762.601</v>
      </c>
      <c r="J9" s="1">
        <v>987.94500000000005</v>
      </c>
      <c r="K9" s="1">
        <v>928.96199999999999</v>
      </c>
      <c r="L9" s="1">
        <v>983.9</v>
      </c>
      <c r="M9" s="1">
        <v>880.4</v>
      </c>
      <c r="N9" s="1">
        <v>1067.8</v>
      </c>
      <c r="O9" s="1">
        <v>943.2</v>
      </c>
      <c r="P9" s="1">
        <v>1195.0999999999999</v>
      </c>
      <c r="Q9" s="1">
        <v>1055.8</v>
      </c>
      <c r="R9" s="1">
        <v>1222.4000000000001</v>
      </c>
      <c r="S9" s="1">
        <v>1087.0999999999999</v>
      </c>
      <c r="T9" s="1">
        <v>1418.6</v>
      </c>
      <c r="U9" s="1">
        <v>1329.6</v>
      </c>
      <c r="V9" s="1">
        <v>1475.1</v>
      </c>
      <c r="W9" s="1">
        <v>1417.9</v>
      </c>
      <c r="X9" s="1">
        <v>1585.8</v>
      </c>
      <c r="Y9" s="1">
        <v>1481.4</v>
      </c>
      <c r="Z9" s="1">
        <v>1596.2</v>
      </c>
      <c r="AA9" s="1">
        <v>1509.8</v>
      </c>
      <c r="AB9" s="1">
        <v>1807.6</v>
      </c>
      <c r="AC9" s="1">
        <v>1700.9</v>
      </c>
      <c r="AD9" s="1">
        <v>1958.7</v>
      </c>
      <c r="AE9" s="1">
        <v>1834.3</v>
      </c>
      <c r="AF9" s="1">
        <v>2113.1999999999998</v>
      </c>
      <c r="AG9" s="1">
        <v>1996.9</v>
      </c>
      <c r="AH9" s="1">
        <v>2050.8000000000002</v>
      </c>
      <c r="AI9" s="1">
        <v>1942.4</v>
      </c>
      <c r="AJ9" s="1">
        <v>2180</v>
      </c>
      <c r="AK9" s="1">
        <v>2072.6999999999998</v>
      </c>
      <c r="AL9" s="1">
        <v>2256.5</v>
      </c>
      <c r="AM9" s="1">
        <v>2130</v>
      </c>
      <c r="AQ9" s="8" t="s">
        <v>1</v>
      </c>
      <c r="AR9" s="8" t="s">
        <v>60</v>
      </c>
    </row>
    <row r="10" spans="6:44">
      <c r="F10" t="s">
        <v>61</v>
      </c>
      <c r="G10" t="s">
        <v>17</v>
      </c>
      <c r="H10" s="1">
        <v>874.78399999999999</v>
      </c>
      <c r="I10" s="1">
        <v>805.03499999999997</v>
      </c>
      <c r="J10" s="1">
        <v>874.56100000000004</v>
      </c>
      <c r="K10" s="1">
        <v>829.89499999999998</v>
      </c>
      <c r="L10" s="1">
        <v>1125.5999999999999</v>
      </c>
      <c r="M10" s="1">
        <v>917.1</v>
      </c>
      <c r="N10" s="1">
        <v>1211.8</v>
      </c>
      <c r="O10" s="1">
        <v>1024.3</v>
      </c>
      <c r="P10" s="1">
        <v>1400.6</v>
      </c>
      <c r="Q10" s="1">
        <v>1164.9000000000001</v>
      </c>
      <c r="R10" s="1">
        <v>1441.8</v>
      </c>
      <c r="S10" s="1">
        <v>1233.2</v>
      </c>
      <c r="T10" s="1">
        <v>1549.2</v>
      </c>
      <c r="U10" s="1">
        <v>1375.8</v>
      </c>
      <c r="V10" s="1">
        <v>1587.2</v>
      </c>
      <c r="W10" s="1">
        <v>1486.7</v>
      </c>
      <c r="X10" s="1">
        <v>1699.2</v>
      </c>
      <c r="Y10" s="1">
        <v>1554.5</v>
      </c>
      <c r="Z10" s="1">
        <v>1867.6</v>
      </c>
      <c r="AA10" s="1">
        <v>1671.4</v>
      </c>
      <c r="AB10" s="1">
        <v>1931.3</v>
      </c>
      <c r="AC10" s="1">
        <v>1731.8</v>
      </c>
      <c r="AD10" s="1">
        <v>2048.4</v>
      </c>
      <c r="AE10" s="1">
        <v>1845.8</v>
      </c>
      <c r="AF10" s="1">
        <v>2497.4</v>
      </c>
      <c r="AG10" s="1">
        <v>2166.1</v>
      </c>
      <c r="AH10" s="1">
        <v>2427.8000000000002</v>
      </c>
      <c r="AI10" s="1">
        <v>2081</v>
      </c>
      <c r="AJ10" s="1">
        <v>2494.1999999999998</v>
      </c>
      <c r="AK10" s="1">
        <v>2192.4</v>
      </c>
      <c r="AL10" s="1">
        <v>2548.6</v>
      </c>
      <c r="AM10" s="1">
        <v>2244.3000000000002</v>
      </c>
    </row>
    <row r="11" spans="6:44">
      <c r="F11" t="s">
        <v>61</v>
      </c>
      <c r="G11" t="s">
        <v>18</v>
      </c>
      <c r="H11" s="1">
        <v>743.28899999999999</v>
      </c>
      <c r="I11" s="1">
        <v>681.178</v>
      </c>
      <c r="J11" s="1">
        <v>689.81899999999996</v>
      </c>
      <c r="K11" s="1">
        <v>668.36300000000006</v>
      </c>
      <c r="L11" s="1">
        <v>844.7</v>
      </c>
      <c r="M11" s="1">
        <v>675</v>
      </c>
      <c r="N11" s="1">
        <v>951.6</v>
      </c>
      <c r="O11" s="1">
        <v>733.9</v>
      </c>
      <c r="P11" s="1">
        <v>1056.2</v>
      </c>
      <c r="Q11" s="1">
        <v>813.6</v>
      </c>
      <c r="R11" s="1">
        <v>1077.3</v>
      </c>
      <c r="S11" s="1">
        <v>859.8</v>
      </c>
      <c r="T11" s="1">
        <v>1166.0999999999999</v>
      </c>
      <c r="U11" s="1">
        <v>1001.2</v>
      </c>
      <c r="V11" s="1">
        <v>1220.8</v>
      </c>
      <c r="W11" s="1">
        <v>1088.4000000000001</v>
      </c>
      <c r="X11" s="1">
        <v>1306.2</v>
      </c>
      <c r="Y11" s="1">
        <v>1159.5</v>
      </c>
      <c r="Z11" s="1">
        <v>1564.3</v>
      </c>
      <c r="AA11" s="1">
        <v>1305.5999999999999</v>
      </c>
      <c r="AB11" s="1">
        <v>1714.3</v>
      </c>
      <c r="AC11" s="1">
        <v>1470</v>
      </c>
      <c r="AD11" s="1">
        <v>1889</v>
      </c>
      <c r="AE11" s="1">
        <v>1615</v>
      </c>
      <c r="AF11" s="1">
        <v>2238.6999999999998</v>
      </c>
      <c r="AG11" s="1">
        <v>1877.2</v>
      </c>
      <c r="AH11" s="1">
        <v>2268.1</v>
      </c>
      <c r="AI11" s="1">
        <v>1887.6</v>
      </c>
      <c r="AJ11" s="1">
        <v>2290.6</v>
      </c>
      <c r="AK11" s="1">
        <v>1980.7</v>
      </c>
      <c r="AL11" s="1">
        <v>2329.1</v>
      </c>
      <c r="AM11" s="1">
        <v>2066.6999999999998</v>
      </c>
    </row>
    <row r="12" spans="6:44">
      <c r="F12" t="s">
        <v>61</v>
      </c>
      <c r="G12" t="s">
        <v>35</v>
      </c>
      <c r="H12" s="1">
        <v>916.89700000000005</v>
      </c>
      <c r="I12" s="1">
        <v>880.30399999999997</v>
      </c>
      <c r="J12" s="1">
        <v>1064.979</v>
      </c>
      <c r="K12" s="1">
        <v>1000.876</v>
      </c>
      <c r="L12" s="1">
        <v>963.5</v>
      </c>
      <c r="M12" s="1">
        <v>937.7</v>
      </c>
      <c r="N12" s="1">
        <v>1014.7</v>
      </c>
      <c r="O12" s="1">
        <v>987</v>
      </c>
      <c r="P12" s="1">
        <v>1188.3</v>
      </c>
      <c r="Q12" s="1">
        <v>1153.5999999999999</v>
      </c>
      <c r="R12" s="1">
        <v>1247.0999999999999</v>
      </c>
      <c r="S12" s="1">
        <v>1219.5</v>
      </c>
      <c r="T12" s="1">
        <v>1509.5</v>
      </c>
      <c r="U12" s="1">
        <v>1478</v>
      </c>
      <c r="V12" s="1">
        <v>1572.8</v>
      </c>
      <c r="W12" s="1">
        <v>1573.3</v>
      </c>
      <c r="X12" s="1">
        <v>1680</v>
      </c>
      <c r="Y12" s="1">
        <v>1665.4</v>
      </c>
      <c r="Z12" s="1">
        <v>1933.8</v>
      </c>
      <c r="AA12" s="1">
        <v>1870.1</v>
      </c>
      <c r="AB12" s="1">
        <v>1956.1</v>
      </c>
      <c r="AC12" s="1">
        <v>1919.7</v>
      </c>
      <c r="AD12" s="1">
        <v>2214.1999999999998</v>
      </c>
      <c r="AE12" s="1">
        <v>2131.4</v>
      </c>
      <c r="AF12" s="1">
        <v>2485.4</v>
      </c>
      <c r="AG12" s="1">
        <v>2391.8000000000002</v>
      </c>
      <c r="AH12" s="1">
        <v>2518.6</v>
      </c>
      <c r="AI12" s="1">
        <v>2431.8000000000002</v>
      </c>
      <c r="AJ12" s="1">
        <v>2786.5</v>
      </c>
      <c r="AK12" s="1">
        <v>2671.1</v>
      </c>
      <c r="AL12" s="1">
        <v>2911.2</v>
      </c>
      <c r="AM12" s="1">
        <v>2799.7</v>
      </c>
    </row>
    <row r="13" spans="6:44">
      <c r="F13" t="s">
        <v>61</v>
      </c>
      <c r="G13" t="s">
        <v>10</v>
      </c>
      <c r="H13" s="1"/>
      <c r="I13" s="1"/>
      <c r="J13" s="1">
        <v>1327.662</v>
      </c>
      <c r="K13" s="1">
        <v>1313.88</v>
      </c>
      <c r="L13" s="1">
        <v>1544.9</v>
      </c>
      <c r="M13" s="1">
        <v>1493.6</v>
      </c>
      <c r="N13" s="1">
        <v>1632.5</v>
      </c>
      <c r="O13" s="1">
        <v>1564.5</v>
      </c>
      <c r="P13" s="1">
        <v>1860.2</v>
      </c>
      <c r="Q13" s="1">
        <v>1778.9</v>
      </c>
      <c r="R13" s="1">
        <v>1897.9</v>
      </c>
      <c r="S13" s="1">
        <v>1853.4</v>
      </c>
      <c r="T13" s="1">
        <v>2178.1999999999998</v>
      </c>
      <c r="U13" s="1">
        <v>2142</v>
      </c>
      <c r="V13" s="1">
        <v>2277.3000000000002</v>
      </c>
      <c r="W13" s="1">
        <v>2243.6999999999998</v>
      </c>
      <c r="X13" s="1">
        <v>2360</v>
      </c>
      <c r="Y13" s="1">
        <v>2308.8000000000002</v>
      </c>
      <c r="Z13" s="1">
        <v>2744.9</v>
      </c>
      <c r="AA13" s="1">
        <v>2693.8</v>
      </c>
      <c r="AB13" s="1">
        <v>3411.1</v>
      </c>
      <c r="AC13" s="1">
        <v>3326.4</v>
      </c>
      <c r="AD13" s="1">
        <v>3503.4</v>
      </c>
      <c r="AE13" s="1">
        <v>3410.8</v>
      </c>
      <c r="AF13" s="1">
        <v>3446.4</v>
      </c>
      <c r="AG13" s="1">
        <v>3291.6</v>
      </c>
      <c r="AH13" s="1">
        <v>3559.8</v>
      </c>
      <c r="AI13" s="1">
        <v>3449.1</v>
      </c>
      <c r="AJ13" s="1">
        <v>3646.4</v>
      </c>
      <c r="AK13" s="1">
        <v>3503</v>
      </c>
      <c r="AL13" s="1">
        <v>3972.6</v>
      </c>
      <c r="AM13" s="1">
        <v>3891.5</v>
      </c>
    </row>
    <row r="14" spans="6:44">
      <c r="F14" t="s">
        <v>62</v>
      </c>
      <c r="G14" t="s">
        <v>5</v>
      </c>
      <c r="H14" s="1">
        <v>1100.874</v>
      </c>
      <c r="I14" s="1">
        <v>1087.1500000000001</v>
      </c>
      <c r="J14" s="1">
        <v>1251.8420000000001</v>
      </c>
      <c r="K14" s="1">
        <v>1226.1389999999999</v>
      </c>
      <c r="L14" s="1">
        <v>1510.7</v>
      </c>
      <c r="M14" s="1">
        <v>1471.5</v>
      </c>
      <c r="N14" s="1">
        <v>1618.6</v>
      </c>
      <c r="O14" s="1">
        <v>1590.1</v>
      </c>
      <c r="P14" s="1">
        <v>1901.3</v>
      </c>
      <c r="Q14" s="1">
        <v>1861.6</v>
      </c>
      <c r="R14" s="1">
        <v>1925.7</v>
      </c>
      <c r="S14" s="1">
        <v>1882.3</v>
      </c>
      <c r="T14" s="1">
        <v>2052.6999999999998</v>
      </c>
      <c r="U14" s="1">
        <v>2002.2</v>
      </c>
      <c r="V14" s="1">
        <v>2129.6999999999998</v>
      </c>
      <c r="W14" s="1">
        <v>2115.4</v>
      </c>
      <c r="X14" s="1">
        <v>2300.1999999999998</v>
      </c>
      <c r="Y14" s="1">
        <v>2256.4</v>
      </c>
      <c r="Z14" s="1">
        <v>2871.8</v>
      </c>
      <c r="AA14" s="1">
        <v>2792.1</v>
      </c>
      <c r="AB14" s="1">
        <v>2918.2</v>
      </c>
      <c r="AC14" s="1">
        <v>2858.9</v>
      </c>
      <c r="AD14" s="1">
        <v>3180.4</v>
      </c>
      <c r="AE14" s="1">
        <v>3117.7</v>
      </c>
      <c r="AF14" s="1">
        <v>4067.6</v>
      </c>
      <c r="AG14" s="1">
        <v>3976.4</v>
      </c>
      <c r="AH14" s="1">
        <v>4097.8999999999996</v>
      </c>
      <c r="AI14" s="1">
        <v>3985.4</v>
      </c>
      <c r="AJ14" s="1">
        <v>4462.3999999999996</v>
      </c>
      <c r="AK14" s="1">
        <v>4413.6000000000004</v>
      </c>
      <c r="AL14" s="1">
        <v>4560.1000000000004</v>
      </c>
      <c r="AM14" s="1">
        <v>4502.8999999999996</v>
      </c>
    </row>
    <row r="15" spans="6:44">
      <c r="F15" t="s">
        <v>62</v>
      </c>
      <c r="G15" t="s">
        <v>6</v>
      </c>
      <c r="H15" s="1">
        <v>929.21699999999998</v>
      </c>
      <c r="I15" s="1">
        <v>851.03499999999997</v>
      </c>
      <c r="J15" s="1">
        <v>992.68200000000002</v>
      </c>
      <c r="K15" s="1">
        <v>896.01300000000003</v>
      </c>
      <c r="L15" s="1">
        <v>1100.8</v>
      </c>
      <c r="M15" s="1">
        <v>879.1</v>
      </c>
      <c r="N15" s="1">
        <v>1170.8</v>
      </c>
      <c r="O15" s="1">
        <v>934.9</v>
      </c>
      <c r="P15" s="1">
        <v>1308.5999999999999</v>
      </c>
      <c r="Q15" s="1">
        <v>1017.4</v>
      </c>
      <c r="R15" s="1">
        <v>1361.2</v>
      </c>
      <c r="S15" s="1">
        <v>1095.8</v>
      </c>
      <c r="T15" s="1">
        <v>1511</v>
      </c>
      <c r="U15" s="1">
        <v>1241.3</v>
      </c>
      <c r="V15" s="1">
        <v>1606.1</v>
      </c>
      <c r="W15" s="1">
        <v>1357.2</v>
      </c>
      <c r="X15" s="1">
        <v>1669.3</v>
      </c>
      <c r="Y15" s="1">
        <v>1436.8</v>
      </c>
      <c r="Z15" s="1">
        <v>1900.8</v>
      </c>
      <c r="AA15" s="1">
        <v>1624.6</v>
      </c>
      <c r="AB15" s="1">
        <v>2004.5</v>
      </c>
      <c r="AC15" s="1">
        <v>1757</v>
      </c>
      <c r="AD15" s="1">
        <v>2203.8000000000002</v>
      </c>
      <c r="AE15" s="1">
        <v>2000.6</v>
      </c>
      <c r="AF15" s="1">
        <v>3057</v>
      </c>
      <c r="AG15" s="1">
        <v>2666.6</v>
      </c>
      <c r="AH15" s="1">
        <v>2965.9</v>
      </c>
      <c r="AI15" s="1">
        <v>2650.4</v>
      </c>
      <c r="AJ15" s="1">
        <v>3053.7</v>
      </c>
      <c r="AK15" s="1">
        <v>2736.8</v>
      </c>
      <c r="AL15" s="1">
        <v>3209.9</v>
      </c>
      <c r="AM15" s="1">
        <v>2871.1</v>
      </c>
    </row>
    <row r="16" spans="6:44">
      <c r="F16" t="s">
        <v>62</v>
      </c>
      <c r="G16" t="s">
        <v>9</v>
      </c>
      <c r="H16" s="1">
        <v>701.63</v>
      </c>
      <c r="I16" s="1">
        <v>631.327</v>
      </c>
      <c r="J16" s="1">
        <v>788.53099999999995</v>
      </c>
      <c r="K16" s="1">
        <v>688.221</v>
      </c>
      <c r="L16" s="1">
        <v>769.5</v>
      </c>
      <c r="M16" s="1">
        <v>648.70000000000005</v>
      </c>
      <c r="N16" s="1">
        <v>829</v>
      </c>
      <c r="O16" s="1">
        <v>688.2</v>
      </c>
      <c r="P16" s="1">
        <v>940.2</v>
      </c>
      <c r="Q16" s="1">
        <v>755.3</v>
      </c>
      <c r="R16" s="1">
        <v>981</v>
      </c>
      <c r="S16" s="1">
        <v>810.3</v>
      </c>
      <c r="T16" s="1">
        <v>1182.0999999999999</v>
      </c>
      <c r="U16" s="1">
        <v>972</v>
      </c>
      <c r="V16" s="1">
        <v>1239.8</v>
      </c>
      <c r="W16" s="1">
        <v>1041.9000000000001</v>
      </c>
      <c r="X16" s="1">
        <v>1313.1</v>
      </c>
      <c r="Y16" s="1">
        <v>1126</v>
      </c>
      <c r="Z16" s="1">
        <v>1378.1</v>
      </c>
      <c r="AA16" s="1">
        <v>1231.2</v>
      </c>
      <c r="AB16" s="1">
        <v>1455</v>
      </c>
      <c r="AC16" s="1">
        <v>1319.6</v>
      </c>
      <c r="AD16" s="1">
        <v>1703.7</v>
      </c>
      <c r="AE16" s="1">
        <v>1544.6</v>
      </c>
      <c r="AF16" s="1">
        <v>1988.1</v>
      </c>
      <c r="AG16" s="1">
        <v>1792.4</v>
      </c>
      <c r="AH16" s="1">
        <v>1946</v>
      </c>
      <c r="AI16" s="1">
        <v>1785.7</v>
      </c>
      <c r="AJ16" s="1">
        <v>2145.3000000000002</v>
      </c>
      <c r="AK16" s="1">
        <v>1980.1</v>
      </c>
      <c r="AL16" s="1">
        <v>2251.8000000000002</v>
      </c>
      <c r="AM16" s="1">
        <v>2069.9</v>
      </c>
    </row>
    <row r="17" spans="6:39">
      <c r="F17" t="s">
        <v>62</v>
      </c>
      <c r="G17" t="s">
        <v>19</v>
      </c>
      <c r="H17" s="1">
        <v>759.00300000000004</v>
      </c>
      <c r="I17" s="1">
        <v>690.58</v>
      </c>
      <c r="J17" s="1">
        <v>860.08399999999995</v>
      </c>
      <c r="K17" s="1">
        <v>777.58900000000006</v>
      </c>
      <c r="L17" s="1">
        <v>993.5</v>
      </c>
      <c r="M17" s="1">
        <v>884.3</v>
      </c>
      <c r="N17" s="1">
        <v>1027.5999999999999</v>
      </c>
      <c r="O17" s="1">
        <v>928.4</v>
      </c>
      <c r="P17" s="1">
        <v>1148.2</v>
      </c>
      <c r="Q17" s="1">
        <v>1030.4000000000001</v>
      </c>
      <c r="R17" s="1">
        <v>1216.0999999999999</v>
      </c>
      <c r="S17" s="1">
        <v>1093.5999999999999</v>
      </c>
      <c r="T17" s="1">
        <v>1360.7</v>
      </c>
      <c r="U17" s="1">
        <v>1224.0999999999999</v>
      </c>
      <c r="V17" s="1">
        <v>1411.8</v>
      </c>
      <c r="W17" s="1">
        <v>1308.5999999999999</v>
      </c>
      <c r="X17" s="1">
        <v>1539.2</v>
      </c>
      <c r="Y17" s="1">
        <v>1399.1</v>
      </c>
      <c r="Z17" s="1">
        <v>1690.9</v>
      </c>
      <c r="AA17" s="1">
        <v>1596.1</v>
      </c>
      <c r="AB17" s="1">
        <v>1745.7</v>
      </c>
      <c r="AC17" s="1">
        <v>1606.1</v>
      </c>
      <c r="AD17" s="1">
        <v>2057.4</v>
      </c>
      <c r="AE17" s="1">
        <v>1846.9</v>
      </c>
      <c r="AF17" s="1">
        <v>2345.1999999999998</v>
      </c>
      <c r="AG17" s="1">
        <v>2179.6</v>
      </c>
      <c r="AH17" s="1">
        <v>2025.2</v>
      </c>
      <c r="AI17" s="1">
        <v>1906.2</v>
      </c>
      <c r="AJ17" s="1">
        <v>2230.9</v>
      </c>
      <c r="AK17" s="1">
        <v>2112</v>
      </c>
      <c r="AL17" s="1">
        <v>2450.6999999999998</v>
      </c>
      <c r="AM17" s="1">
        <v>2319</v>
      </c>
    </row>
    <row r="18" spans="6:39">
      <c r="F18" t="s">
        <v>62</v>
      </c>
      <c r="G18" t="s">
        <v>20</v>
      </c>
      <c r="H18" s="1">
        <v>779.31100000000004</v>
      </c>
      <c r="I18" s="1">
        <v>691.97799999999995</v>
      </c>
      <c r="J18" s="1">
        <v>848.64300000000003</v>
      </c>
      <c r="K18" s="1">
        <v>750.08699999999999</v>
      </c>
      <c r="L18" s="1">
        <v>868.1</v>
      </c>
      <c r="M18" s="1">
        <v>683.7</v>
      </c>
      <c r="N18" s="1">
        <v>912.4</v>
      </c>
      <c r="O18" s="1">
        <v>731.3</v>
      </c>
      <c r="P18" s="1">
        <v>1019.2</v>
      </c>
      <c r="Q18" s="1">
        <v>793.3</v>
      </c>
      <c r="R18" s="1">
        <v>1046.4000000000001</v>
      </c>
      <c r="S18" s="1">
        <v>858.9</v>
      </c>
      <c r="T18" s="1">
        <v>1207.8</v>
      </c>
      <c r="U18" s="1">
        <v>995.7</v>
      </c>
      <c r="V18" s="1">
        <v>1269.2</v>
      </c>
      <c r="W18" s="1">
        <v>1056</v>
      </c>
      <c r="X18" s="1">
        <v>1344.1</v>
      </c>
      <c r="Y18" s="1">
        <v>1159.0999999999999</v>
      </c>
      <c r="Z18" s="1">
        <v>1490.8</v>
      </c>
      <c r="AA18" s="1">
        <v>1239.2</v>
      </c>
      <c r="AB18" s="1">
        <v>1612.5</v>
      </c>
      <c r="AC18" s="1">
        <v>1420</v>
      </c>
      <c r="AD18" s="1">
        <v>1785.6</v>
      </c>
      <c r="AE18" s="1">
        <v>1577.6</v>
      </c>
      <c r="AF18" s="1">
        <v>2166.1999999999998</v>
      </c>
      <c r="AG18" s="1">
        <v>1950.5</v>
      </c>
      <c r="AH18" s="1">
        <v>2134.6</v>
      </c>
      <c r="AI18" s="1">
        <v>1924.8</v>
      </c>
      <c r="AJ18" s="1">
        <v>2287.5</v>
      </c>
      <c r="AK18" s="1">
        <v>2044.3</v>
      </c>
      <c r="AL18" s="1">
        <v>2417.8000000000002</v>
      </c>
      <c r="AM18" s="1">
        <v>2165.6999999999998</v>
      </c>
    </row>
    <row r="19" spans="6:39">
      <c r="F19" t="s">
        <v>62</v>
      </c>
      <c r="G19" t="s">
        <v>21</v>
      </c>
      <c r="H19" s="1">
        <v>1093.1110000000001</v>
      </c>
      <c r="I19" s="1">
        <v>1067.6120000000001</v>
      </c>
      <c r="J19" s="1">
        <v>1134.114</v>
      </c>
      <c r="K19" s="1">
        <v>1107.489</v>
      </c>
      <c r="L19" s="1">
        <v>1178.9000000000001</v>
      </c>
      <c r="M19" s="1">
        <v>1052</v>
      </c>
      <c r="N19" s="1">
        <v>1260.4000000000001</v>
      </c>
      <c r="O19" s="1">
        <v>1128.5999999999999</v>
      </c>
      <c r="P19" s="1">
        <v>1513</v>
      </c>
      <c r="Q19" s="1">
        <v>1349.8</v>
      </c>
      <c r="R19" s="1">
        <v>1564.4</v>
      </c>
      <c r="S19" s="1">
        <v>1405.5</v>
      </c>
      <c r="T19" s="1">
        <v>1738.3</v>
      </c>
      <c r="U19" s="1">
        <v>1558</v>
      </c>
      <c r="V19" s="1">
        <v>1843</v>
      </c>
      <c r="W19" s="1">
        <v>1631.8</v>
      </c>
      <c r="X19" s="1">
        <v>1945.9</v>
      </c>
      <c r="Y19" s="1">
        <v>1774.2</v>
      </c>
      <c r="Z19" s="1">
        <v>2366.6999999999998</v>
      </c>
      <c r="AA19" s="1">
        <v>2197.3000000000002</v>
      </c>
      <c r="AB19" s="1">
        <v>2392.6</v>
      </c>
      <c r="AC19" s="1">
        <v>2228.1</v>
      </c>
      <c r="AD19" s="1">
        <v>2648</v>
      </c>
      <c r="AE19" s="1">
        <v>2432.3000000000002</v>
      </c>
      <c r="AF19" s="1">
        <v>3627.6</v>
      </c>
      <c r="AG19" s="1">
        <v>3279.9</v>
      </c>
      <c r="AH19" s="1">
        <v>3664.4</v>
      </c>
      <c r="AI19" s="1">
        <v>3300.7</v>
      </c>
      <c r="AJ19" s="1">
        <v>3680.4</v>
      </c>
      <c r="AK19" s="1">
        <v>3418.3</v>
      </c>
      <c r="AL19" s="1">
        <v>3951.3</v>
      </c>
      <c r="AM19" s="1">
        <v>3693.6</v>
      </c>
    </row>
    <row r="20" spans="6:39">
      <c r="F20" t="s">
        <v>63</v>
      </c>
      <c r="G20" t="s">
        <v>22</v>
      </c>
      <c r="H20" s="1">
        <v>872.36099999999999</v>
      </c>
      <c r="I20" s="1">
        <v>813.75400000000002</v>
      </c>
      <c r="J20" s="1">
        <v>1006.264</v>
      </c>
      <c r="K20" s="1">
        <v>932.82899999999995</v>
      </c>
      <c r="L20" s="1">
        <v>1123.9000000000001</v>
      </c>
      <c r="M20" s="1">
        <v>1000.3</v>
      </c>
      <c r="N20" s="1">
        <v>1212.2</v>
      </c>
      <c r="O20" s="1">
        <v>1098.4000000000001</v>
      </c>
      <c r="P20" s="1">
        <v>1422.3</v>
      </c>
      <c r="Q20" s="1">
        <v>1258</v>
      </c>
      <c r="R20" s="1">
        <v>1460.3</v>
      </c>
      <c r="S20" s="1">
        <v>1314.3</v>
      </c>
      <c r="T20" s="1">
        <v>1544.8</v>
      </c>
      <c r="U20" s="1">
        <v>1418.7</v>
      </c>
      <c r="V20" s="1">
        <v>1602.4</v>
      </c>
      <c r="W20" s="1">
        <v>1488.2</v>
      </c>
      <c r="X20" s="1">
        <v>1660.3</v>
      </c>
      <c r="Y20" s="1">
        <v>1554.5</v>
      </c>
      <c r="Z20" s="1">
        <v>1883.2</v>
      </c>
      <c r="AA20" s="1">
        <v>1771.9</v>
      </c>
      <c r="AB20" s="1">
        <v>1930.9</v>
      </c>
      <c r="AC20" s="1">
        <v>1841.6</v>
      </c>
      <c r="AD20" s="1">
        <v>2251.5</v>
      </c>
      <c r="AE20" s="1">
        <v>2143.8000000000002</v>
      </c>
      <c r="AF20" s="1">
        <v>2792.4</v>
      </c>
      <c r="AG20" s="1">
        <v>2641.4</v>
      </c>
      <c r="AH20" s="1">
        <v>2608.8000000000002</v>
      </c>
      <c r="AI20" s="1">
        <v>2514</v>
      </c>
      <c r="AJ20" s="1">
        <v>3033</v>
      </c>
      <c r="AK20" s="1">
        <v>2901</v>
      </c>
      <c r="AL20" s="1">
        <v>3082.4</v>
      </c>
      <c r="AM20" s="1">
        <v>2959</v>
      </c>
    </row>
    <row r="21" spans="6:39">
      <c r="F21" t="s">
        <v>63</v>
      </c>
      <c r="G21" t="s">
        <v>36</v>
      </c>
      <c r="H21" s="1">
        <v>906.19</v>
      </c>
      <c r="I21" s="1">
        <v>721.48500000000001</v>
      </c>
      <c r="J21" s="1">
        <v>771.68100000000004</v>
      </c>
      <c r="K21" s="1">
        <v>611.66399999999999</v>
      </c>
      <c r="L21" s="1">
        <v>942.1</v>
      </c>
      <c r="M21" s="1">
        <v>635.29999999999995</v>
      </c>
      <c r="N21" s="1">
        <v>1008.5</v>
      </c>
      <c r="O21" s="1">
        <v>699.1</v>
      </c>
      <c r="P21" s="1">
        <v>1224.5999999999999</v>
      </c>
      <c r="Q21" s="1">
        <v>879.8</v>
      </c>
      <c r="R21" s="1">
        <v>1346.7</v>
      </c>
      <c r="S21" s="1">
        <v>937.2</v>
      </c>
      <c r="T21" s="1">
        <v>1319.8</v>
      </c>
      <c r="U21" s="1">
        <v>1021.3</v>
      </c>
      <c r="V21" s="1">
        <v>1400.8</v>
      </c>
      <c r="W21" s="1">
        <v>1104.3</v>
      </c>
      <c r="X21" s="1">
        <v>1518.7</v>
      </c>
      <c r="Y21" s="1">
        <v>1182.2</v>
      </c>
      <c r="Z21" s="1">
        <v>1692</v>
      </c>
      <c r="AA21" s="1">
        <v>1310.7</v>
      </c>
      <c r="AB21" s="1">
        <v>1795.7</v>
      </c>
      <c r="AC21" s="1">
        <v>1352.6</v>
      </c>
      <c r="AD21" s="1">
        <v>1976.2</v>
      </c>
      <c r="AE21" s="1">
        <v>1538.3</v>
      </c>
      <c r="AF21" s="1">
        <v>2232.8000000000002</v>
      </c>
      <c r="AG21" s="1">
        <v>1743.2</v>
      </c>
      <c r="AH21" s="1">
        <v>1998.6</v>
      </c>
      <c r="AI21" s="1">
        <v>1736.6</v>
      </c>
      <c r="AJ21" s="1">
        <v>2370.5</v>
      </c>
      <c r="AK21" s="1">
        <v>2041.2</v>
      </c>
      <c r="AL21" s="1">
        <v>2465.6999999999998</v>
      </c>
      <c r="AM21" s="1">
        <v>2170.1999999999998</v>
      </c>
    </row>
    <row r="22" spans="6:39">
      <c r="F22" t="s">
        <v>63</v>
      </c>
      <c r="G22" t="s">
        <v>37</v>
      </c>
      <c r="H22" s="1">
        <v>847.12300000000005</v>
      </c>
      <c r="I22" s="1">
        <v>823.423</v>
      </c>
      <c r="J22" s="1">
        <v>781.00699999999995</v>
      </c>
      <c r="K22" s="1">
        <v>751.11900000000003</v>
      </c>
      <c r="L22" s="1">
        <v>1096.0999999999999</v>
      </c>
      <c r="M22" s="1">
        <v>1012.4</v>
      </c>
      <c r="N22" s="1">
        <v>1202.7</v>
      </c>
      <c r="O22" s="1">
        <v>1055.2</v>
      </c>
      <c r="P22" s="1">
        <v>1427.2</v>
      </c>
      <c r="Q22" s="1">
        <v>1245.4000000000001</v>
      </c>
      <c r="R22" s="1">
        <v>1466.1</v>
      </c>
      <c r="S22" s="1">
        <v>1315.3</v>
      </c>
      <c r="T22" s="1">
        <v>1505.2</v>
      </c>
      <c r="U22" s="1">
        <v>1340.1</v>
      </c>
      <c r="V22" s="1">
        <v>1565.6</v>
      </c>
      <c r="W22" s="1">
        <v>1424.5</v>
      </c>
      <c r="X22" s="1">
        <v>1631.4</v>
      </c>
      <c r="Y22" s="1">
        <v>1470.9</v>
      </c>
      <c r="Z22" s="1">
        <v>1784.4</v>
      </c>
      <c r="AA22" s="1">
        <v>1517.8</v>
      </c>
      <c r="AB22" s="1">
        <v>1845.1</v>
      </c>
      <c r="AC22" s="1">
        <v>1657.4</v>
      </c>
      <c r="AD22" s="1">
        <v>1972.9</v>
      </c>
      <c r="AE22" s="1">
        <v>1783.1</v>
      </c>
      <c r="AF22" s="1">
        <v>2271.1</v>
      </c>
      <c r="AG22" s="1">
        <v>2096.4</v>
      </c>
      <c r="AH22" s="1">
        <v>2125.1999999999998</v>
      </c>
      <c r="AI22" s="1">
        <v>1924.7</v>
      </c>
      <c r="AJ22" s="1">
        <v>2204.6999999999998</v>
      </c>
      <c r="AK22" s="1">
        <v>2052.1</v>
      </c>
      <c r="AL22" s="1">
        <v>2236.5</v>
      </c>
      <c r="AM22" s="1">
        <v>2061.6999999999998</v>
      </c>
    </row>
    <row r="23" spans="6:39">
      <c r="F23" t="s">
        <v>64</v>
      </c>
      <c r="G23" t="s">
        <v>23</v>
      </c>
      <c r="H23" s="1">
        <v>910.904</v>
      </c>
      <c r="I23" s="1">
        <v>893.08399999999995</v>
      </c>
      <c r="J23" s="1">
        <v>847.13699999999994</v>
      </c>
      <c r="K23" s="1">
        <v>832.654</v>
      </c>
      <c r="L23" s="1">
        <v>1060.5999999999999</v>
      </c>
      <c r="M23" s="1">
        <v>1011.7</v>
      </c>
      <c r="N23" s="1">
        <v>1141.3</v>
      </c>
      <c r="O23" s="1">
        <v>1059.4000000000001</v>
      </c>
      <c r="P23" s="1">
        <v>1195.5</v>
      </c>
      <c r="Q23" s="1">
        <v>1159</v>
      </c>
      <c r="R23" s="1">
        <v>1227.3</v>
      </c>
      <c r="S23" s="1">
        <v>1198.8</v>
      </c>
      <c r="T23" s="1">
        <v>1413.2</v>
      </c>
      <c r="U23" s="1">
        <v>1369.5</v>
      </c>
      <c r="V23" s="1">
        <v>1486.7</v>
      </c>
      <c r="W23" s="1">
        <v>1445.2</v>
      </c>
      <c r="X23" s="1">
        <v>1588.6</v>
      </c>
      <c r="Y23" s="1">
        <v>1548.3</v>
      </c>
      <c r="Z23" s="1">
        <v>1831.5</v>
      </c>
      <c r="AA23" s="1">
        <v>1743.9</v>
      </c>
      <c r="AB23" s="1">
        <v>1978.9</v>
      </c>
      <c r="AC23" s="1">
        <v>1877.9</v>
      </c>
      <c r="AD23" s="1">
        <v>2104.5</v>
      </c>
      <c r="AE23" s="1">
        <v>1997.4</v>
      </c>
      <c r="AF23" s="1">
        <v>2377.6</v>
      </c>
      <c r="AG23" s="1">
        <v>2254.1999999999998</v>
      </c>
      <c r="AH23" s="1">
        <v>2231.1999999999998</v>
      </c>
      <c r="AI23" s="1">
        <v>2138.5</v>
      </c>
      <c r="AJ23" s="1">
        <v>2405</v>
      </c>
      <c r="AK23" s="1">
        <v>2298.3000000000002</v>
      </c>
      <c r="AL23" s="1">
        <v>2538.9</v>
      </c>
      <c r="AM23" s="1">
        <v>2426</v>
      </c>
    </row>
    <row r="24" spans="6:39">
      <c r="F24" t="s">
        <v>64</v>
      </c>
      <c r="G24" t="s">
        <v>24</v>
      </c>
      <c r="H24" s="1">
        <v>1070.912</v>
      </c>
      <c r="I24" s="1">
        <v>1013.316</v>
      </c>
      <c r="J24" s="1">
        <v>1136.8710000000001</v>
      </c>
      <c r="K24" s="1">
        <v>1073.2</v>
      </c>
      <c r="L24" s="1">
        <v>1037.5999999999999</v>
      </c>
      <c r="M24" s="1">
        <v>998.2</v>
      </c>
      <c r="N24" s="1">
        <v>1099.5999999999999</v>
      </c>
      <c r="O24" s="1">
        <v>1057.7</v>
      </c>
      <c r="P24" s="1">
        <v>1276.3</v>
      </c>
      <c r="Q24" s="1">
        <v>1281.7</v>
      </c>
      <c r="R24" s="1">
        <v>1372</v>
      </c>
      <c r="S24" s="1">
        <v>1367.1</v>
      </c>
      <c r="T24" s="1">
        <v>1707.7</v>
      </c>
      <c r="U24" s="1">
        <v>1672.8</v>
      </c>
      <c r="V24" s="1">
        <v>1761</v>
      </c>
      <c r="W24" s="1">
        <v>1759.9</v>
      </c>
      <c r="X24" s="1">
        <v>1883.4</v>
      </c>
      <c r="Y24" s="1">
        <v>1821.9</v>
      </c>
      <c r="Z24" s="1">
        <v>2065.9</v>
      </c>
      <c r="AA24" s="1">
        <v>2008.9</v>
      </c>
      <c r="AB24" s="1">
        <v>2137.8000000000002</v>
      </c>
      <c r="AC24" s="1">
        <v>2056.1</v>
      </c>
      <c r="AD24" s="1">
        <v>2334.6</v>
      </c>
      <c r="AE24" s="1">
        <v>2258.9</v>
      </c>
      <c r="AF24" s="1">
        <v>2733.4</v>
      </c>
      <c r="AG24" s="1">
        <v>2596.1</v>
      </c>
      <c r="AH24" s="1">
        <v>2875.7</v>
      </c>
      <c r="AI24" s="1">
        <v>2781.8</v>
      </c>
      <c r="AJ24" s="1">
        <v>3090.9</v>
      </c>
      <c r="AK24" s="1">
        <v>2975.1</v>
      </c>
      <c r="AL24" s="1">
        <v>3143.5</v>
      </c>
      <c r="AM24" s="1">
        <v>3028.1</v>
      </c>
    </row>
    <row r="25" spans="6:39">
      <c r="F25" t="s">
        <v>64</v>
      </c>
      <c r="G25" t="s">
        <v>25</v>
      </c>
      <c r="H25" s="1">
        <v>931.67200000000003</v>
      </c>
      <c r="I25" s="1">
        <v>909.32899999999995</v>
      </c>
      <c r="J25" s="1">
        <v>963.23299999999995</v>
      </c>
      <c r="K25" s="1">
        <v>927.59100000000001</v>
      </c>
      <c r="L25" s="1">
        <v>1040.9000000000001</v>
      </c>
      <c r="M25" s="1">
        <v>926.8</v>
      </c>
      <c r="N25" s="1">
        <v>1109.3</v>
      </c>
      <c r="O25" s="1">
        <v>998.4</v>
      </c>
      <c r="P25" s="1">
        <v>1280.4000000000001</v>
      </c>
      <c r="Q25" s="1">
        <v>1170.0999999999999</v>
      </c>
      <c r="R25" s="1">
        <v>1348.8</v>
      </c>
      <c r="S25" s="1">
        <v>1232.4000000000001</v>
      </c>
      <c r="T25" s="1">
        <v>1594.9</v>
      </c>
      <c r="U25" s="1">
        <v>1505.9</v>
      </c>
      <c r="V25" s="1">
        <v>1669.8</v>
      </c>
      <c r="W25" s="1">
        <v>1547.9</v>
      </c>
      <c r="X25" s="1">
        <v>1762.7</v>
      </c>
      <c r="Y25" s="1">
        <v>1656.3</v>
      </c>
      <c r="Z25" s="1">
        <v>2149.1</v>
      </c>
      <c r="AA25" s="1">
        <v>1981.4</v>
      </c>
      <c r="AB25" s="1">
        <v>2184.6999999999998</v>
      </c>
      <c r="AC25" s="1">
        <v>2051.6999999999998</v>
      </c>
      <c r="AD25" s="1">
        <v>2255.3000000000002</v>
      </c>
      <c r="AE25" s="1">
        <v>2121.6999999999998</v>
      </c>
      <c r="AF25" s="1">
        <v>2712.1</v>
      </c>
      <c r="AG25" s="1">
        <v>2543</v>
      </c>
      <c r="AH25" s="1">
        <v>2647.2</v>
      </c>
      <c r="AI25" s="1">
        <v>2540</v>
      </c>
      <c r="AJ25" s="1">
        <v>2780.5</v>
      </c>
      <c r="AK25" s="1">
        <v>2651.9</v>
      </c>
      <c r="AL25" s="1">
        <v>2976.6</v>
      </c>
      <c r="AM25" s="1">
        <v>2865.5</v>
      </c>
    </row>
    <row r="26" spans="6:39">
      <c r="F26" t="s">
        <v>64</v>
      </c>
      <c r="G26" t="s">
        <v>26</v>
      </c>
      <c r="H26" s="1">
        <v>1334.386</v>
      </c>
      <c r="I26" s="1">
        <v>1323.5809999999999</v>
      </c>
      <c r="J26" s="1">
        <v>1561.0540000000001</v>
      </c>
      <c r="K26" s="1">
        <v>1522.759</v>
      </c>
      <c r="L26" s="1">
        <v>1694.1</v>
      </c>
      <c r="M26" s="1">
        <v>1632.5</v>
      </c>
      <c r="N26" s="1">
        <v>1791.5</v>
      </c>
      <c r="O26" s="1">
        <v>1696.6</v>
      </c>
      <c r="P26" s="1">
        <v>2118.9</v>
      </c>
      <c r="Q26" s="1">
        <v>1995</v>
      </c>
      <c r="R26" s="1">
        <v>2156</v>
      </c>
      <c r="S26" s="1">
        <v>2065.6999999999998</v>
      </c>
      <c r="T26" s="1">
        <v>2132.3000000000002</v>
      </c>
      <c r="U26" s="1">
        <v>2060.6</v>
      </c>
      <c r="V26" s="1">
        <v>2221</v>
      </c>
      <c r="W26" s="1">
        <v>2163.4</v>
      </c>
      <c r="X26" s="1">
        <v>2332.3000000000002</v>
      </c>
      <c r="Y26" s="1">
        <v>2300</v>
      </c>
      <c r="Z26" s="1">
        <v>2823.4</v>
      </c>
      <c r="AA26" s="1">
        <v>2774.1</v>
      </c>
      <c r="AB26" s="1">
        <v>2825.2</v>
      </c>
      <c r="AC26" s="1">
        <v>2769.5</v>
      </c>
      <c r="AD26" s="1">
        <v>3180.9</v>
      </c>
      <c r="AE26" s="1">
        <v>3057.3</v>
      </c>
      <c r="AF26" s="1">
        <v>3885</v>
      </c>
      <c r="AG26" s="1">
        <v>3738.3</v>
      </c>
      <c r="AH26" s="1">
        <v>3539</v>
      </c>
      <c r="AI26" s="1">
        <v>3421.4</v>
      </c>
      <c r="AJ26" s="1">
        <v>3822.8</v>
      </c>
      <c r="AK26" s="1">
        <v>3671.9</v>
      </c>
      <c r="AL26" s="1">
        <v>3886.7</v>
      </c>
      <c r="AM26" s="1">
        <v>3754.6</v>
      </c>
    </row>
    <row r="27" spans="6:39">
      <c r="F27" t="s">
        <v>64</v>
      </c>
      <c r="G27" t="s">
        <v>30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2559.4</v>
      </c>
      <c r="AC27" s="1">
        <v>2405.1999999999998</v>
      </c>
      <c r="AD27" s="1">
        <v>2764.6</v>
      </c>
      <c r="AE27" s="1">
        <v>2670.4</v>
      </c>
      <c r="AF27" s="1">
        <v>3439.2</v>
      </c>
      <c r="AG27" s="1">
        <v>3296.9</v>
      </c>
      <c r="AH27" s="1">
        <v>3627.5</v>
      </c>
      <c r="AI27" s="1">
        <v>3491.9</v>
      </c>
      <c r="AJ27" s="1">
        <v>3637</v>
      </c>
      <c r="AK27" s="1">
        <v>3419.9</v>
      </c>
      <c r="AL27" s="1">
        <v>3703.4</v>
      </c>
      <c r="AM27" s="1">
        <v>3410.3</v>
      </c>
    </row>
    <row r="28" spans="6:39">
      <c r="F28" t="s">
        <v>65</v>
      </c>
      <c r="G28" t="s">
        <v>31</v>
      </c>
      <c r="H28" s="1">
        <v>1016.574</v>
      </c>
      <c r="I28" s="1">
        <v>1000.367</v>
      </c>
      <c r="J28" s="1">
        <v>1039.605</v>
      </c>
      <c r="K28" s="1">
        <v>1007.139</v>
      </c>
      <c r="L28" s="1">
        <v>1109.2</v>
      </c>
      <c r="M28" s="1">
        <v>1010.7</v>
      </c>
      <c r="N28" s="1">
        <v>1180.5</v>
      </c>
      <c r="O28" s="1">
        <v>1035.9000000000001</v>
      </c>
      <c r="P28" s="1">
        <v>1300.5999999999999</v>
      </c>
      <c r="Q28" s="1">
        <v>1120</v>
      </c>
      <c r="R28" s="1">
        <v>1328.7</v>
      </c>
      <c r="S28" s="1">
        <v>1193.5999999999999</v>
      </c>
      <c r="T28" s="1">
        <v>1695.2</v>
      </c>
      <c r="U28" s="1">
        <v>1507.9</v>
      </c>
      <c r="V28" s="1">
        <v>1760.1</v>
      </c>
      <c r="W28" s="1">
        <v>1569.6</v>
      </c>
      <c r="X28" s="1">
        <v>1819.9</v>
      </c>
      <c r="Y28" s="1">
        <v>1658.3</v>
      </c>
      <c r="Z28" s="1">
        <v>2077.5</v>
      </c>
      <c r="AA28" s="1">
        <v>1819.2</v>
      </c>
      <c r="AB28" s="1">
        <v>2179.4</v>
      </c>
      <c r="AC28" s="1">
        <v>1933.3</v>
      </c>
      <c r="AD28" s="1">
        <v>2457.1</v>
      </c>
      <c r="AE28" s="1">
        <v>2191.9</v>
      </c>
      <c r="AF28" s="1">
        <v>2853.5</v>
      </c>
      <c r="AG28" s="1">
        <v>2570.4</v>
      </c>
      <c r="AH28" s="1">
        <v>2761.2</v>
      </c>
      <c r="AI28" s="1">
        <v>2451.5</v>
      </c>
      <c r="AJ28" s="1">
        <v>3135.1</v>
      </c>
      <c r="AK28" s="1">
        <v>2814.5</v>
      </c>
      <c r="AL28" s="1">
        <v>3213.6</v>
      </c>
      <c r="AM28" s="1">
        <v>2912.8</v>
      </c>
    </row>
    <row r="29" spans="6:39">
      <c r="F29" t="s">
        <v>65</v>
      </c>
      <c r="G29" t="s">
        <v>32</v>
      </c>
      <c r="H29" s="1">
        <v>946.55399999999997</v>
      </c>
      <c r="I29" s="1">
        <v>914.34199999999998</v>
      </c>
      <c r="J29" s="1">
        <v>941.31399999999996</v>
      </c>
      <c r="K29" s="1">
        <v>908.47900000000004</v>
      </c>
      <c r="L29" s="1">
        <v>1022</v>
      </c>
      <c r="M29" s="1">
        <v>899.2</v>
      </c>
      <c r="N29" s="1">
        <v>1102.8</v>
      </c>
      <c r="O29" s="1">
        <v>932.7</v>
      </c>
      <c r="P29" s="1">
        <v>1260.3</v>
      </c>
      <c r="Q29" s="1">
        <v>1061.5</v>
      </c>
      <c r="R29" s="1">
        <v>1283.7</v>
      </c>
      <c r="S29" s="1">
        <v>1123.5999999999999</v>
      </c>
      <c r="T29" s="1">
        <v>1455</v>
      </c>
      <c r="U29" s="1">
        <v>1341.2</v>
      </c>
      <c r="V29" s="1">
        <v>1538.4</v>
      </c>
      <c r="W29" s="1">
        <v>1390.7</v>
      </c>
      <c r="X29" s="1">
        <v>1672.5</v>
      </c>
      <c r="Y29" s="1">
        <v>1455.5</v>
      </c>
      <c r="Z29" s="1">
        <v>1831.2</v>
      </c>
      <c r="AA29" s="1">
        <v>1681.1</v>
      </c>
      <c r="AB29" s="1">
        <v>1955.7</v>
      </c>
      <c r="AC29" s="1">
        <v>1693.6</v>
      </c>
      <c r="AD29" s="1">
        <v>2176.8000000000002</v>
      </c>
      <c r="AE29" s="1">
        <v>1901.9</v>
      </c>
      <c r="AF29" s="1">
        <v>2335.6</v>
      </c>
      <c r="AG29" s="1">
        <v>2013.5</v>
      </c>
      <c r="AH29" s="1">
        <v>2293.6</v>
      </c>
      <c r="AI29" s="1">
        <v>1939.5</v>
      </c>
      <c r="AJ29" s="1">
        <v>2437.6999999999998</v>
      </c>
      <c r="AK29" s="1">
        <v>2209.9</v>
      </c>
      <c r="AL29" s="1">
        <v>2447.6999999999998</v>
      </c>
      <c r="AM29" s="1">
        <v>2228.5</v>
      </c>
    </row>
    <row r="30" spans="6:39">
      <c r="F30" t="s">
        <v>65</v>
      </c>
      <c r="G30" t="s">
        <v>33</v>
      </c>
      <c r="H30" s="1">
        <v>995.51599999999996</v>
      </c>
      <c r="I30" s="1">
        <v>960.351</v>
      </c>
      <c r="J30" s="1">
        <v>957.904</v>
      </c>
      <c r="K30" s="1">
        <v>906.19799999999998</v>
      </c>
      <c r="L30" s="1">
        <v>1004.3</v>
      </c>
      <c r="M30" s="1">
        <v>943.7</v>
      </c>
      <c r="N30" s="1">
        <v>1116.9000000000001</v>
      </c>
      <c r="O30" s="1">
        <v>1002.3</v>
      </c>
      <c r="P30" s="1">
        <v>1220.4000000000001</v>
      </c>
      <c r="Q30" s="1">
        <v>1066.5</v>
      </c>
      <c r="R30" s="1">
        <v>1271.0999999999999</v>
      </c>
      <c r="S30" s="1">
        <v>1127.0999999999999</v>
      </c>
      <c r="T30" s="1">
        <v>1556.9</v>
      </c>
      <c r="U30" s="1">
        <v>1410.9</v>
      </c>
      <c r="V30" s="1">
        <v>1610.8</v>
      </c>
      <c r="W30" s="1">
        <v>1508.3</v>
      </c>
      <c r="X30" s="1">
        <v>1696.7</v>
      </c>
      <c r="Y30" s="1">
        <v>1586.3</v>
      </c>
      <c r="Z30" s="1">
        <v>1887.4</v>
      </c>
      <c r="AA30" s="1">
        <v>1773.8</v>
      </c>
      <c r="AB30" s="1">
        <v>2021.3</v>
      </c>
      <c r="AC30" s="1">
        <v>1889</v>
      </c>
      <c r="AD30" s="1">
        <v>2200.1999999999998</v>
      </c>
      <c r="AE30" s="1">
        <v>2075.9</v>
      </c>
      <c r="AF30" s="1">
        <v>2700.7</v>
      </c>
      <c r="AG30" s="1">
        <v>2488.1</v>
      </c>
      <c r="AH30" s="1">
        <v>2709.5</v>
      </c>
      <c r="AI30" s="1">
        <v>2469.6</v>
      </c>
      <c r="AJ30" s="1">
        <v>2957</v>
      </c>
      <c r="AK30" s="1">
        <v>2775.9</v>
      </c>
      <c r="AL30" s="1">
        <v>3066.6</v>
      </c>
      <c r="AM30" s="1">
        <v>2887.6</v>
      </c>
    </row>
    <row r="31" spans="6:39">
      <c r="F31" t="s">
        <v>65</v>
      </c>
      <c r="G31" t="s">
        <v>34</v>
      </c>
      <c r="H31" s="1">
        <v>1119.692</v>
      </c>
      <c r="I31" s="1">
        <v>1105.059</v>
      </c>
      <c r="J31" s="1">
        <v>1005.311</v>
      </c>
      <c r="K31" s="1">
        <v>973.38199999999995</v>
      </c>
      <c r="L31" s="1">
        <v>995.9</v>
      </c>
      <c r="M31" s="1">
        <v>891.2</v>
      </c>
      <c r="N31" s="1">
        <v>1111.0999999999999</v>
      </c>
      <c r="O31" s="1">
        <v>1017.2</v>
      </c>
      <c r="P31" s="1">
        <v>1311</v>
      </c>
      <c r="Q31" s="1">
        <v>1194.3</v>
      </c>
      <c r="R31" s="1">
        <v>1358.7</v>
      </c>
      <c r="S31" s="1">
        <v>1263</v>
      </c>
      <c r="T31" s="1">
        <v>1662.1</v>
      </c>
      <c r="U31" s="1">
        <v>1564.9</v>
      </c>
      <c r="V31" s="1">
        <v>1703.4</v>
      </c>
      <c r="W31" s="1">
        <v>1615.1</v>
      </c>
      <c r="X31" s="1">
        <v>1811.7</v>
      </c>
      <c r="Y31" s="1">
        <v>1730.3</v>
      </c>
      <c r="Z31" s="1">
        <v>2017.9</v>
      </c>
      <c r="AA31" s="1">
        <v>1908.4</v>
      </c>
      <c r="AB31" s="1">
        <v>2063.5</v>
      </c>
      <c r="AC31" s="1">
        <v>1908.9</v>
      </c>
      <c r="AD31" s="1">
        <v>2390.5</v>
      </c>
      <c r="AE31" s="1">
        <v>2291.9</v>
      </c>
      <c r="AF31" s="1">
        <v>2764</v>
      </c>
      <c r="AG31" s="1">
        <v>2589.9</v>
      </c>
      <c r="AH31" s="1">
        <v>2364.4</v>
      </c>
      <c r="AI31" s="1">
        <v>2220.4</v>
      </c>
      <c r="AJ31" s="1">
        <v>2571</v>
      </c>
      <c r="AK31" s="1">
        <v>2435.5</v>
      </c>
      <c r="AL31" s="1">
        <v>2755.9</v>
      </c>
      <c r="AM31" s="1">
        <v>2616.3000000000002</v>
      </c>
    </row>
    <row r="32" spans="6:39">
      <c r="F32" t="s">
        <v>65</v>
      </c>
      <c r="G32" t="s">
        <v>7</v>
      </c>
      <c r="H32" s="1">
        <v>734.09900000000005</v>
      </c>
      <c r="I32" s="1">
        <v>629.76300000000003</v>
      </c>
      <c r="J32" s="1">
        <v>1169.7460000000001</v>
      </c>
      <c r="K32" s="1">
        <v>1093.011</v>
      </c>
      <c r="L32" s="1">
        <v>785.3</v>
      </c>
      <c r="M32" s="1">
        <v>693.3</v>
      </c>
      <c r="N32" s="1">
        <v>859.3</v>
      </c>
      <c r="O32" s="1">
        <v>752.7</v>
      </c>
      <c r="P32" s="1">
        <v>1222.4000000000001</v>
      </c>
      <c r="Q32" s="1">
        <v>922.7</v>
      </c>
      <c r="R32" s="1">
        <v>1260.2</v>
      </c>
      <c r="S32" s="1">
        <v>1009.4</v>
      </c>
      <c r="T32" s="1">
        <v>1334.5</v>
      </c>
      <c r="U32" s="1">
        <v>1107.3</v>
      </c>
      <c r="V32" s="1">
        <v>1407.8</v>
      </c>
      <c r="W32" s="1">
        <v>1243.0999999999999</v>
      </c>
      <c r="X32" s="1">
        <v>1490.8</v>
      </c>
      <c r="Y32" s="1">
        <v>1315.1</v>
      </c>
      <c r="Z32" s="1">
        <v>1606.9</v>
      </c>
      <c r="AA32" s="1">
        <v>1438.7</v>
      </c>
      <c r="AB32" s="1">
        <v>1734.3</v>
      </c>
      <c r="AC32" s="1">
        <v>1540</v>
      </c>
      <c r="AD32" s="1">
        <v>2088.9</v>
      </c>
      <c r="AE32" s="1">
        <v>1894.5</v>
      </c>
      <c r="AF32" s="1">
        <v>2345.1999999999998</v>
      </c>
      <c r="AG32" s="1">
        <v>2057.6999999999998</v>
      </c>
      <c r="AH32" s="1">
        <v>2156</v>
      </c>
      <c r="AI32" s="1">
        <v>1917.5</v>
      </c>
      <c r="AJ32" s="1">
        <v>2410.6</v>
      </c>
      <c r="AK32" s="1">
        <v>2174.1</v>
      </c>
      <c r="AL32" s="1">
        <v>2434.3000000000002</v>
      </c>
      <c r="AM32" s="1">
        <v>2205.3000000000002</v>
      </c>
    </row>
    <row r="33" spans="6:39">
      <c r="F33" t="s">
        <v>65</v>
      </c>
      <c r="G33" t="s">
        <v>8</v>
      </c>
      <c r="H33" s="1" t="s">
        <v>56</v>
      </c>
      <c r="I33" s="1" t="s">
        <v>56</v>
      </c>
      <c r="J33" s="1">
        <v>813.58699999999999</v>
      </c>
      <c r="K33" s="1">
        <v>773.22699999999998</v>
      </c>
      <c r="L33" s="1">
        <v>959.6</v>
      </c>
      <c r="M33" s="1">
        <v>864.8</v>
      </c>
      <c r="N33" s="1">
        <v>1101.9000000000001</v>
      </c>
      <c r="O33" s="1">
        <v>925.7</v>
      </c>
      <c r="P33" s="1">
        <v>1171.4000000000001</v>
      </c>
      <c r="Q33" s="1">
        <v>1013.4</v>
      </c>
      <c r="R33" s="1">
        <v>1217.9000000000001</v>
      </c>
      <c r="S33" s="1">
        <v>1087.4000000000001</v>
      </c>
      <c r="T33" s="1">
        <v>1341.8</v>
      </c>
      <c r="U33" s="1">
        <v>1228.4000000000001</v>
      </c>
      <c r="V33" s="1">
        <v>1421.9</v>
      </c>
      <c r="W33" s="1">
        <v>1281</v>
      </c>
      <c r="X33" s="1">
        <v>1496.2</v>
      </c>
      <c r="Y33" s="1">
        <v>1337.2</v>
      </c>
      <c r="Z33" s="1">
        <v>1749.8</v>
      </c>
      <c r="AA33" s="1">
        <v>1593.5</v>
      </c>
      <c r="AB33" s="1">
        <v>2054.6999999999998</v>
      </c>
      <c r="AC33" s="1">
        <v>1726.2</v>
      </c>
      <c r="AD33" s="1">
        <v>2188.3000000000002</v>
      </c>
      <c r="AE33" s="1">
        <v>2059.3000000000002</v>
      </c>
      <c r="AF33" s="1">
        <v>2164</v>
      </c>
      <c r="AG33" s="1">
        <v>1973.1</v>
      </c>
      <c r="AH33" s="1">
        <v>1978.1</v>
      </c>
      <c r="AI33" s="1">
        <v>1728.5</v>
      </c>
      <c r="AJ33" s="1">
        <v>2152.6</v>
      </c>
      <c r="AK33" s="1">
        <v>1950.5</v>
      </c>
      <c r="AL33" s="1">
        <v>2217.1</v>
      </c>
      <c r="AM33" s="1">
        <v>2043.8</v>
      </c>
    </row>
    <row r="34" spans="6:39">
      <c r="F34" t="s">
        <v>65</v>
      </c>
      <c r="G34" t="s">
        <v>27</v>
      </c>
      <c r="H34" s="1">
        <v>960.53</v>
      </c>
      <c r="I34" s="1">
        <v>958.40200000000004</v>
      </c>
      <c r="J34" s="1">
        <v>1051.566</v>
      </c>
      <c r="K34" s="1">
        <v>1041.1610000000001</v>
      </c>
      <c r="L34" s="1">
        <v>1179.0999999999999</v>
      </c>
      <c r="M34" s="1">
        <v>1139.8</v>
      </c>
      <c r="N34" s="1">
        <v>1304.7</v>
      </c>
      <c r="O34" s="1">
        <v>1184.8</v>
      </c>
      <c r="P34" s="1">
        <v>1519.3</v>
      </c>
      <c r="Q34" s="1">
        <v>1418.9</v>
      </c>
      <c r="R34" s="1">
        <v>1575.7</v>
      </c>
      <c r="S34" s="1">
        <v>1502.2</v>
      </c>
      <c r="T34" s="1">
        <v>1735.8</v>
      </c>
      <c r="U34" s="1">
        <v>1665.7</v>
      </c>
      <c r="V34" s="1">
        <v>1828.9</v>
      </c>
      <c r="W34" s="1">
        <v>1752.9</v>
      </c>
      <c r="X34" s="1">
        <v>1909.6</v>
      </c>
      <c r="Y34" s="1">
        <v>1863.9</v>
      </c>
      <c r="Z34" s="1">
        <v>2036</v>
      </c>
      <c r="AA34" s="1">
        <v>2091.5</v>
      </c>
      <c r="AB34" s="1">
        <v>2279.4</v>
      </c>
      <c r="AC34" s="1">
        <v>2185.1999999999998</v>
      </c>
      <c r="AD34" s="1">
        <v>2516.9</v>
      </c>
      <c r="AE34" s="1">
        <v>2382.8000000000002</v>
      </c>
      <c r="AF34" s="1">
        <v>2507.3000000000002</v>
      </c>
      <c r="AG34" s="1">
        <v>2444.9</v>
      </c>
      <c r="AH34" s="1">
        <v>2304.4</v>
      </c>
      <c r="AI34" s="1">
        <v>2183.4</v>
      </c>
      <c r="AJ34" s="1">
        <v>2572.6</v>
      </c>
      <c r="AK34" s="1">
        <v>2492.8000000000002</v>
      </c>
      <c r="AL34" s="1">
        <v>2879.3</v>
      </c>
      <c r="AM34" s="1">
        <v>2749</v>
      </c>
    </row>
    <row r="35" spans="6:39">
      <c r="F35" t="s">
        <v>65</v>
      </c>
      <c r="G35" t="s">
        <v>28</v>
      </c>
      <c r="H35" s="1">
        <v>923.95100000000002</v>
      </c>
      <c r="I35" s="1">
        <v>845.86800000000005</v>
      </c>
      <c r="J35" s="1">
        <v>1320.9</v>
      </c>
      <c r="K35" s="1">
        <v>1192.7670000000001</v>
      </c>
      <c r="L35" s="1">
        <v>1179.5</v>
      </c>
      <c r="M35" s="1">
        <v>1074.5999999999999</v>
      </c>
      <c r="N35" s="1">
        <v>1273.3</v>
      </c>
      <c r="O35" s="1">
        <v>1118.3</v>
      </c>
      <c r="P35" s="1">
        <v>1563</v>
      </c>
      <c r="Q35" s="1">
        <v>1382.9</v>
      </c>
      <c r="R35" s="1">
        <v>1584.5</v>
      </c>
      <c r="S35" s="1">
        <v>1470.8</v>
      </c>
      <c r="T35" s="1">
        <v>1795.8</v>
      </c>
      <c r="U35" s="1">
        <v>1658.1</v>
      </c>
      <c r="V35" s="1">
        <v>1871.3</v>
      </c>
      <c r="W35" s="1">
        <v>1739.5</v>
      </c>
      <c r="X35" s="1">
        <v>1971.4</v>
      </c>
      <c r="Y35" s="1">
        <v>1877.5</v>
      </c>
      <c r="Z35" s="1">
        <v>2061.8000000000002</v>
      </c>
      <c r="AA35" s="1">
        <v>1896.6</v>
      </c>
      <c r="AB35" s="1">
        <v>2215.4</v>
      </c>
      <c r="AC35" s="1">
        <v>2028</v>
      </c>
      <c r="AD35" s="1">
        <v>2313.5</v>
      </c>
      <c r="AE35" s="1">
        <v>2191.1999999999998</v>
      </c>
      <c r="AF35" s="1">
        <v>2731.9</v>
      </c>
      <c r="AG35" s="1">
        <v>2655.1</v>
      </c>
      <c r="AH35" s="1">
        <v>2579.3000000000002</v>
      </c>
      <c r="AI35" s="1">
        <v>2432.3000000000002</v>
      </c>
      <c r="AJ35" s="1">
        <v>2850.7</v>
      </c>
      <c r="AK35" s="1">
        <v>2761</v>
      </c>
      <c r="AL35" s="1">
        <v>2884.3</v>
      </c>
      <c r="AM35" s="1">
        <v>2698.9</v>
      </c>
    </row>
    <row r="36" spans="6:39">
      <c r="F36" t="s">
        <v>65</v>
      </c>
      <c r="G36" t="s">
        <v>29</v>
      </c>
      <c r="H36" s="1" t="s">
        <v>56</v>
      </c>
      <c r="I36" s="1" t="s">
        <v>56</v>
      </c>
      <c r="J36" s="1">
        <v>1590.8219999999999</v>
      </c>
      <c r="K36" s="1">
        <v>1575.4010000000001</v>
      </c>
      <c r="L36" s="1">
        <v>1542.9</v>
      </c>
      <c r="M36" s="1">
        <v>1524.6</v>
      </c>
      <c r="N36" s="1">
        <v>1657.7</v>
      </c>
      <c r="O36" s="1">
        <v>1616.2</v>
      </c>
      <c r="P36" s="1">
        <v>1878.5</v>
      </c>
      <c r="Q36" s="1">
        <v>1811.9</v>
      </c>
      <c r="R36" s="1">
        <v>1950.8</v>
      </c>
      <c r="S36" s="1">
        <v>1931</v>
      </c>
      <c r="T36" s="1">
        <v>2031.5</v>
      </c>
      <c r="U36" s="1">
        <v>1970</v>
      </c>
      <c r="V36" s="1">
        <v>2092.1999999999998</v>
      </c>
      <c r="W36" s="1">
        <v>2057</v>
      </c>
      <c r="X36" s="1">
        <v>2160.1</v>
      </c>
      <c r="Y36" s="1">
        <v>2114.6999999999998</v>
      </c>
      <c r="Z36" s="1">
        <v>2729.6</v>
      </c>
      <c r="AA36" s="1">
        <v>2642.3</v>
      </c>
      <c r="AB36" s="1">
        <v>2750.4</v>
      </c>
      <c r="AC36" s="1">
        <v>2603.9</v>
      </c>
      <c r="AD36" s="1">
        <v>2847.2</v>
      </c>
      <c r="AE36" s="1">
        <v>2771.3</v>
      </c>
      <c r="AF36" s="1">
        <v>3113.8</v>
      </c>
      <c r="AG36" s="1">
        <v>3020.4</v>
      </c>
      <c r="AH36" s="1">
        <v>2876.7</v>
      </c>
      <c r="AI36" s="1">
        <v>2803.5</v>
      </c>
      <c r="AJ36" s="1">
        <v>3086.5</v>
      </c>
      <c r="AK36" s="1">
        <v>3038.5</v>
      </c>
      <c r="AL36" s="1">
        <v>3208.7</v>
      </c>
      <c r="AM36" s="1">
        <v>3173</v>
      </c>
    </row>
    <row r="37" spans="6:39">
      <c r="F37" t="s">
        <v>65</v>
      </c>
      <c r="G37" t="s">
        <v>4</v>
      </c>
      <c r="H37" s="1">
        <v>1524.1389999999999</v>
      </c>
      <c r="I37" s="1">
        <v>1517.202</v>
      </c>
      <c r="J37" s="1">
        <v>1728.9690000000001</v>
      </c>
      <c r="K37" s="1">
        <v>1727.442</v>
      </c>
      <c r="L37" s="1">
        <v>1643.9</v>
      </c>
      <c r="M37" s="1">
        <v>1526.6</v>
      </c>
      <c r="N37" s="1">
        <v>1741</v>
      </c>
      <c r="O37" s="1">
        <v>1646.9</v>
      </c>
      <c r="P37" s="1">
        <v>2124.6</v>
      </c>
      <c r="Q37" s="1">
        <v>2017.5</v>
      </c>
      <c r="R37" s="1">
        <v>2164.8000000000002</v>
      </c>
      <c r="S37" s="1">
        <v>2130.6999999999998</v>
      </c>
      <c r="T37" s="1">
        <v>2359.8000000000002</v>
      </c>
      <c r="U37" s="1">
        <v>2287.5</v>
      </c>
      <c r="V37" s="1">
        <v>2454</v>
      </c>
      <c r="W37" s="1">
        <v>2391.3000000000002</v>
      </c>
      <c r="X37" s="1">
        <v>2527.4</v>
      </c>
      <c r="Y37" s="1">
        <v>2437.1</v>
      </c>
      <c r="Z37" s="1">
        <v>2847.6</v>
      </c>
      <c r="AA37" s="1">
        <v>2663.7</v>
      </c>
      <c r="AB37" s="1">
        <v>3114.2</v>
      </c>
      <c r="AC37" s="1">
        <v>3020.3</v>
      </c>
      <c r="AD37" s="1">
        <v>3227.3</v>
      </c>
      <c r="AE37" s="1">
        <v>3183.9</v>
      </c>
      <c r="AF37" s="1">
        <v>3835.5</v>
      </c>
      <c r="AG37" s="1">
        <v>3708.3</v>
      </c>
      <c r="AH37" s="1">
        <v>3621</v>
      </c>
      <c r="AI37" s="1">
        <v>3565.2</v>
      </c>
      <c r="AJ37" s="1">
        <v>3934.2</v>
      </c>
      <c r="AK37" s="1">
        <v>3826</v>
      </c>
      <c r="AL37" s="1">
        <v>3967.3</v>
      </c>
      <c r="AM37" s="1">
        <v>3819.8</v>
      </c>
    </row>
    <row r="38" spans="6:39">
      <c r="F38" t="s">
        <v>66</v>
      </c>
      <c r="G38" s="5" t="s">
        <v>38</v>
      </c>
      <c r="H38" s="6">
        <v>914.84900000000005</v>
      </c>
      <c r="I38" s="6">
        <v>845.60299999999995</v>
      </c>
      <c r="J38" s="6">
        <v>991.00800000000004</v>
      </c>
      <c r="K38" s="6">
        <v>906.36</v>
      </c>
      <c r="L38" s="6">
        <v>1049.2</v>
      </c>
      <c r="M38" s="6">
        <v>883.7</v>
      </c>
      <c r="N38" s="6">
        <v>1126.8</v>
      </c>
      <c r="O38" s="6">
        <v>949.4</v>
      </c>
      <c r="P38" s="6">
        <v>1296.0999999999999</v>
      </c>
      <c r="Q38" s="6">
        <v>1071.9000000000001</v>
      </c>
      <c r="R38" s="6">
        <v>1337.8</v>
      </c>
      <c r="S38" s="6">
        <v>1133.3</v>
      </c>
      <c r="T38" s="6">
        <v>1510.6</v>
      </c>
      <c r="U38" s="6">
        <v>1303.2</v>
      </c>
      <c r="V38" s="6">
        <v>1580.9</v>
      </c>
      <c r="W38" s="6">
        <v>1384.4</v>
      </c>
      <c r="X38" s="6">
        <v>1667.3</v>
      </c>
      <c r="Y38" s="6">
        <v>1477</v>
      </c>
      <c r="Z38" s="6">
        <v>1885.8</v>
      </c>
      <c r="AA38" s="6">
        <v>1662.9</v>
      </c>
      <c r="AB38" s="6">
        <v>1981.7</v>
      </c>
      <c r="AC38" s="6">
        <v>1777.7</v>
      </c>
      <c r="AD38" s="6">
        <v>2180.6</v>
      </c>
      <c r="AE38" s="6">
        <v>1969.4</v>
      </c>
      <c r="AF38" s="6">
        <v>2702.6</v>
      </c>
      <c r="AG38" s="6">
        <v>2424.5</v>
      </c>
      <c r="AH38" s="6">
        <v>2617.5</v>
      </c>
      <c r="AI38" s="6">
        <v>2374.1</v>
      </c>
      <c r="AJ38" s="6">
        <v>2784.9</v>
      </c>
      <c r="AK38" s="6">
        <v>2542.3000000000002</v>
      </c>
      <c r="AL38" s="6">
        <v>2911.5</v>
      </c>
      <c r="AM38" s="6">
        <v>2661.1</v>
      </c>
    </row>
    <row r="39" spans="6:39">
      <c r="Z39" t="s">
        <v>43</v>
      </c>
      <c r="AA39" s="2" t="s">
        <v>51</v>
      </c>
      <c r="AE39" s="1"/>
      <c r="AF39" s="2"/>
      <c r="AG39" s="2" t="s">
        <v>39</v>
      </c>
    </row>
  </sheetData>
  <phoneticPr fontId="3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5F54-3654-4E8E-8CBF-F845608CF3B0}">
  <dimension ref="A1:Q74"/>
  <sheetViews>
    <sheetView tabSelected="1" topLeftCell="C31" workbookViewId="0">
      <selection activeCell="X38" sqref="X38"/>
    </sheetView>
  </sheetViews>
  <sheetFormatPr defaultRowHeight="18"/>
  <cols>
    <col min="1" max="1" width="16.6640625" bestFit="1" customWidth="1"/>
    <col min="2" max="2" width="19.33203125" bestFit="1" customWidth="1"/>
    <col min="3" max="3" width="5.6640625" bestFit="1" customWidth="1"/>
    <col min="4" max="4" width="8.75" bestFit="1" customWidth="1"/>
    <col min="5" max="6" width="5.6640625" bestFit="1" customWidth="1"/>
    <col min="7" max="7" width="5.5" bestFit="1" customWidth="1"/>
    <col min="8" max="12" width="5.6640625" bestFit="1" customWidth="1"/>
    <col min="13" max="13" width="6.5" bestFit="1" customWidth="1"/>
    <col min="14" max="15" width="5.6640625" bestFit="1" customWidth="1"/>
  </cols>
  <sheetData>
    <row r="1" spans="1:15">
      <c r="A1" s="5" t="s">
        <v>713</v>
      </c>
    </row>
    <row r="2" spans="1:15">
      <c r="A2" t="str">
        <f>real_wage_A_2008!A1</f>
        <v>Region</v>
      </c>
      <c r="B2" t="str">
        <f>real_wage_A_2008!B1</f>
        <v>Province</v>
      </c>
      <c r="C2">
        <f>real_wage_A_2008!C1</f>
        <v>2008</v>
      </c>
      <c r="D2">
        <f>real_wage_A_2008!D1</f>
        <v>2009</v>
      </c>
      <c r="E2">
        <f>real_wage_A_2008!E1</f>
        <v>2010</v>
      </c>
      <c r="F2">
        <f>real_wage_A_2008!F1</f>
        <v>2011</v>
      </c>
      <c r="G2">
        <f>real_wage_A_2008!G1</f>
        <v>2012</v>
      </c>
      <c r="H2">
        <f>real_wage_A_2008!H1</f>
        <v>2013</v>
      </c>
      <c r="I2">
        <f>real_wage_A_2008!I1</f>
        <v>2014</v>
      </c>
      <c r="J2">
        <f>real_wage_A_2008!J1</f>
        <v>2015</v>
      </c>
      <c r="K2">
        <f>real_wage_A_2008!K1</f>
        <v>2016</v>
      </c>
      <c r="L2">
        <f>real_wage_A_2008!L1</f>
        <v>2017</v>
      </c>
      <c r="M2">
        <f>real_wage_A_2008!M1</f>
        <v>2018</v>
      </c>
      <c r="N2">
        <f>real_wage_A_2008!N1</f>
        <v>2019</v>
      </c>
      <c r="O2">
        <f>real_wage_A_2008!O1</f>
        <v>2020</v>
      </c>
    </row>
    <row r="3" spans="1:15">
      <c r="A3" t="str">
        <f>real_wage_A_2008!A2</f>
        <v>Sumatra</v>
      </c>
      <c r="B3" t="str">
        <f>real_wage_A_2008!B2</f>
        <v>Aceh</v>
      </c>
      <c r="D3" s="2">
        <f>((real_wage_A!G2/real_wage_A!F2)-1)*100</f>
        <v>1.5015416007357896</v>
      </c>
      <c r="E3" s="2">
        <f>((real_wage_A!H2/real_wage_A!G2)-1)*100</f>
        <v>-3.230942442224316</v>
      </c>
      <c r="F3" s="2">
        <f>((real_wage_A!I2/real_wage_A!H2)-1)*100</f>
        <v>-0.63073989018388454</v>
      </c>
      <c r="G3" s="2">
        <f>((real_wage_A!J2/real_wage_A!I2)-1)*100</f>
        <v>4.4569039794543741</v>
      </c>
      <c r="H3" s="2">
        <f>((real_wage_A!K2/real_wage_A!J2)-1)*100</f>
        <v>-1.3871346324572098</v>
      </c>
      <c r="I3" s="2">
        <f>((real_wage_A!L2/real_wage_A!K2)-1)*100</f>
        <v>-3.5455303909942115</v>
      </c>
      <c r="J3" s="2">
        <f>((real_wage_A!M2/real_wage_A!L2)-1)*100</f>
        <v>-0.74317005007352721</v>
      </c>
      <c r="K3" s="2">
        <f>((real_wage_A!N2/real_wage_A!M2)-1)*100</f>
        <v>5.8009662589313393</v>
      </c>
      <c r="L3" s="2">
        <f>((real_wage_A!O2/real_wage_A!N2)-1)*100</f>
        <v>20.095272146280642</v>
      </c>
      <c r="M3" s="2">
        <f>((real_wage_A!P2/real_wage_A!O2)-1)*100</f>
        <v>-10.367909566728184</v>
      </c>
      <c r="N3" s="2">
        <f>((real_wage_A!Q2/real_wage_A!P2)-1)*100</f>
        <v>7.645982661543882</v>
      </c>
      <c r="O3" s="2">
        <f>((real_wage_A!R2/real_wage_A!Q2)-1)*100</f>
        <v>2.5316190941380379</v>
      </c>
    </row>
    <row r="4" spans="1:15">
      <c r="A4" t="str">
        <f>real_wage_A_2008!A3</f>
        <v>Sumatra</v>
      </c>
      <c r="B4" t="str">
        <f>real_wage_A_2008!B3</f>
        <v>North Sumatra</v>
      </c>
      <c r="D4" s="2">
        <f>((real_wage_A!G3/real_wage_A!F3)-1)*100</f>
        <v>16.060327704977361</v>
      </c>
      <c r="E4" s="2">
        <f>((real_wage_A!H3/real_wage_A!G3)-1)*100</f>
        <v>-4.3940966704552391</v>
      </c>
      <c r="F4" s="2">
        <f>((real_wage_A!I3/real_wage_A!H3)-1)*100</f>
        <v>2.3079949867234495</v>
      </c>
      <c r="G4" s="2">
        <f>((real_wage_A!J3/real_wage_A!I3)-1)*100</f>
        <v>-0.19700898787129439</v>
      </c>
      <c r="H4" s="2">
        <f>((real_wage_A!K3/real_wage_A!J3)-1)*100</f>
        <v>-2.9707889164104828</v>
      </c>
      <c r="I4" s="2">
        <f>((real_wage_A!L3/real_wage_A!K3)-1)*100</f>
        <v>-1.9103958783049158</v>
      </c>
      <c r="J4" s="2">
        <f>((real_wage_A!M3/real_wage_A!L3)-1)*100</f>
        <v>0.64846029390064341</v>
      </c>
      <c r="K4" s="2">
        <f>((real_wage_A!N3/real_wage_A!M3)-1)*100</f>
        <v>3.7508854581677298</v>
      </c>
      <c r="L4" s="2">
        <f>((real_wage_A!O3/real_wage_A!N3)-1)*100</f>
        <v>15.849925079979732</v>
      </c>
      <c r="M4" s="2">
        <f>((real_wage_A!P3/real_wage_A!O3)-1)*100</f>
        <v>-7.4283898110804714</v>
      </c>
      <c r="N4" s="2">
        <f>((real_wage_A!Q3/real_wage_A!P3)-1)*100</f>
        <v>6.6636335490150911</v>
      </c>
      <c r="O4" s="2">
        <f>((real_wage_A!R3/real_wage_A!Q3)-1)*100</f>
        <v>1.6795765252599626</v>
      </c>
    </row>
    <row r="5" spans="1:15">
      <c r="A5" t="str">
        <f>real_wage_A_2008!A4</f>
        <v>Sumatra</v>
      </c>
      <c r="B5" t="str">
        <f>real_wage_A_2008!B4</f>
        <v>West Sumatra</v>
      </c>
      <c r="D5" s="2">
        <f>((real_wage_A!G4/real_wage_A!F4)-1)*100</f>
        <v>21.650130613883434</v>
      </c>
      <c r="E5" s="2">
        <f>((real_wage_A!H4/real_wage_A!G4)-1)*100</f>
        <v>-3.5606383241490902</v>
      </c>
      <c r="F5" s="2">
        <f>((real_wage_A!I4/real_wage_A!H4)-1)*100</f>
        <v>4.6288972975530918</v>
      </c>
      <c r="G5" s="2">
        <f>((real_wage_A!J4/real_wage_A!I4)-1)*100</f>
        <v>0.44323641123384938</v>
      </c>
      <c r="H5" s="2">
        <f>((real_wage_A!K4/real_wage_A!J4)-1)*100</f>
        <v>-6.990527896003174</v>
      </c>
      <c r="I5" s="2">
        <f>((real_wage_A!L4/real_wage_A!K4)-1)*100</f>
        <v>-4.7575144073814695</v>
      </c>
      <c r="J5" s="2">
        <f>((real_wage_A!M4/real_wage_A!L4)-1)*100</f>
        <v>-9.6745311735790818E-2</v>
      </c>
      <c r="K5" s="2">
        <f>((real_wage_A!N4/real_wage_A!M4)-1)*100</f>
        <v>1.0801799610443252</v>
      </c>
      <c r="L5" s="2">
        <f>((real_wage_A!O4/real_wage_A!N4)-1)*100</f>
        <v>20.368749798435037</v>
      </c>
      <c r="M5" s="2">
        <f>((real_wage_A!P4/real_wage_A!O4)-1)*100</f>
        <v>-5.6376935787607501</v>
      </c>
      <c r="N5" s="2">
        <f>((real_wage_A!Q4/real_wage_A!P4)-1)*100</f>
        <v>5.3370654880849466</v>
      </c>
      <c r="O5" s="2">
        <f>((real_wage_A!R4/real_wage_A!Q4)-1)*100</f>
        <v>5.7586536615512829</v>
      </c>
    </row>
    <row r="6" spans="1:15">
      <c r="A6" t="str">
        <f>real_wage_A_2008!A5</f>
        <v>Sumatra</v>
      </c>
      <c r="B6" t="str">
        <f>real_wage_A_2008!B5</f>
        <v>Riau</v>
      </c>
      <c r="D6" s="2">
        <f>((real_wage_A!G5/real_wage_A!F5)-1)*100</f>
        <v>2.1780988827392767</v>
      </c>
      <c r="E6" s="2">
        <f>((real_wage_A!H5/real_wage_A!G5)-1)*100</f>
        <v>-2.5315013701211475</v>
      </c>
      <c r="F6" s="2">
        <f>((real_wage_A!I5/real_wage_A!H5)-1)*100</f>
        <v>16.782239189253435</v>
      </c>
      <c r="G6" s="2">
        <f>((real_wage_A!J5/real_wage_A!I5)-1)*100</f>
        <v>1.1130012423274716</v>
      </c>
      <c r="H6" s="2">
        <f>((real_wage_A!K5/real_wage_A!J5)-1)*100</f>
        <v>-2.4402466891023655</v>
      </c>
      <c r="I6" s="2">
        <f>((real_wage_A!L5/real_wage_A!K5)-1)*100</f>
        <v>1.8155676186029313</v>
      </c>
      <c r="J6" s="2">
        <f>((real_wage_A!M5/real_wage_A!L5)-1)*100</f>
        <v>-4.165216167270291</v>
      </c>
      <c r="K6" s="2">
        <f>((real_wage_A!N5/real_wage_A!M5)-1)*100</f>
        <v>5.6534262307819549</v>
      </c>
      <c r="L6" s="2">
        <f>((real_wage_A!O5/real_wage_A!N5)-1)*100</f>
        <v>5.8734240631331813</v>
      </c>
      <c r="M6" s="2">
        <f>((real_wage_A!P5/real_wage_A!O5)-1)*100</f>
        <v>-12.576103208591904</v>
      </c>
      <c r="N6" s="2">
        <f>((real_wage_A!Q5/real_wage_A!P5)-1)*100</f>
        <v>15.185826284072789</v>
      </c>
      <c r="O6" s="2">
        <f>((real_wage_A!R5/real_wage_A!Q5)-1)*100</f>
        <v>0.83019540727260477</v>
      </c>
    </row>
    <row r="7" spans="1:15">
      <c r="A7" t="str">
        <f>real_wage_A_2008!A6</f>
        <v>Sumatra</v>
      </c>
      <c r="B7" t="str">
        <f>real_wage_A_2008!B6</f>
        <v>Riau Islands</v>
      </c>
      <c r="D7" s="2">
        <f>((real_wage_A!G6/real_wage_A!F6)-1)*100</f>
        <v>11.934995704451424</v>
      </c>
      <c r="E7" s="2">
        <f>((real_wage_A!H6/real_wage_A!G6)-1)*100</f>
        <v>-4.7953849633296963</v>
      </c>
      <c r="F7" s="2">
        <f>((real_wage_A!I6/real_wage_A!H6)-1)*100</f>
        <v>10.697357377073224</v>
      </c>
      <c r="G7" s="2">
        <f>((real_wage_A!J6/real_wage_A!I6)-1)*100</f>
        <v>2.1240260621505858</v>
      </c>
      <c r="H7" s="2">
        <f>((real_wage_A!K6/real_wage_A!J6)-1)*100</f>
        <v>-4.2572903929528172</v>
      </c>
      <c r="I7" s="2">
        <f>((real_wage_A!L6/real_wage_A!K6)-1)*100</f>
        <v>8.1018944366266119</v>
      </c>
      <c r="J7" s="2">
        <f>((real_wage_A!M6/real_wage_A!L6)-1)*100</f>
        <v>19.034620065261887</v>
      </c>
      <c r="K7" s="2">
        <f>((real_wage_A!N6/real_wage_A!M6)-1)*100</f>
        <v>-0.79516586582372151</v>
      </c>
      <c r="L7" s="2">
        <f>((real_wage_A!O6/real_wage_A!N6)-1)*100</f>
        <v>-5.4292704202180015</v>
      </c>
      <c r="M7" s="2">
        <f>((real_wage_A!P6/real_wage_A!O6)-1)*100</f>
        <v>-0.17587724588712383</v>
      </c>
      <c r="N7" s="2">
        <f>((real_wage_A!Q6/real_wage_A!P6)-1)*100</f>
        <v>0.39461588010296644</v>
      </c>
      <c r="O7" s="2">
        <f>((real_wage_A!R6/real_wage_A!Q6)-1)*100</f>
        <v>7.6746215873837009</v>
      </c>
    </row>
    <row r="8" spans="1:15">
      <c r="A8" t="str">
        <f>real_wage_A_2008!A7</f>
        <v>Sumatra</v>
      </c>
      <c r="B8" t="str">
        <f>real_wage_A_2008!B7</f>
        <v>Jambi</v>
      </c>
      <c r="D8" s="2">
        <f>((real_wage_A!G7/real_wage_A!F7)-1)*100</f>
        <v>21.094564006952798</v>
      </c>
      <c r="E8" s="2">
        <f>((real_wage_A!H7/real_wage_A!G7)-1)*100</f>
        <v>-5.4126453114584976</v>
      </c>
      <c r="F8" s="2">
        <f>((real_wage_A!I7/real_wage_A!H7)-1)*100</f>
        <v>0.99240662789885636</v>
      </c>
      <c r="G8" s="2">
        <f>((real_wage_A!J7/real_wage_A!I7)-1)*100</f>
        <v>-0.7835120093670267</v>
      </c>
      <c r="H8" s="2">
        <f>((real_wage_A!K7/real_wage_A!J7)-1)*100</f>
        <v>0.69011061961863351</v>
      </c>
      <c r="I8" s="2">
        <f>((real_wage_A!L7/real_wage_A!K7)-1)*100</f>
        <v>6.174491820701844</v>
      </c>
      <c r="J8" s="2">
        <f>((real_wage_A!M7/real_wage_A!L7)-1)*100</f>
        <v>4.0089475060198332</v>
      </c>
      <c r="K8" s="2">
        <f>((real_wage_A!N7/real_wage_A!M7)-1)*100</f>
        <v>1.8056190089878577</v>
      </c>
      <c r="L8" s="2">
        <f>((real_wage_A!O7/real_wage_A!N7)-1)*100</f>
        <v>8.4493869093866572</v>
      </c>
      <c r="M8" s="2">
        <f>((real_wage_A!P7/real_wage_A!O7)-1)*100</f>
        <v>-7.7855358032802524</v>
      </c>
      <c r="N8" s="2">
        <f>((real_wage_A!Q7/real_wage_A!P7)-1)*100</f>
        <v>8.975671771461279</v>
      </c>
      <c r="O8" s="2">
        <f>((real_wage_A!R7/real_wage_A!Q7)-1)*100</f>
        <v>2.1136503906833637</v>
      </c>
    </row>
    <row r="9" spans="1:15">
      <c r="A9" t="str">
        <f>real_wage_A_2008!A8</f>
        <v>Sumatra</v>
      </c>
      <c r="B9" t="str">
        <f>real_wage_A_2008!B8</f>
        <v>Bengkulu</v>
      </c>
      <c r="D9" s="2">
        <f>((real_wage_A!G8/real_wage_A!F8)-1)*100</f>
        <v>12.343885129559308</v>
      </c>
      <c r="E9" s="2">
        <f>((real_wage_A!H8/real_wage_A!G8)-1)*100</f>
        <v>-5.6303164626488105</v>
      </c>
      <c r="F9" s="2">
        <f>((real_wage_A!I8/real_wage_A!H8)-1)*100</f>
        <v>3.3611067805330519</v>
      </c>
      <c r="G9" s="2">
        <f>((real_wage_A!J8/real_wage_A!I8)-1)*100</f>
        <v>-2.0638354261321323</v>
      </c>
      <c r="H9" s="2">
        <f>((real_wage_A!K8/real_wage_A!J8)-1)*100</f>
        <v>-2.6194644987668658</v>
      </c>
      <c r="I9" s="2">
        <f>((real_wage_A!L8/real_wage_A!K8)-1)*100</f>
        <v>-0.84430488219343625</v>
      </c>
      <c r="J9" s="2">
        <f>((real_wage_A!M8/real_wage_A!L8)-1)*100</f>
        <v>0.15407828745037655</v>
      </c>
      <c r="K9" s="2">
        <f>((real_wage_A!N8/real_wage_A!M8)-1)*100</f>
        <v>1.012641374055967</v>
      </c>
      <c r="L9" s="2">
        <f>((real_wage_A!O8/real_wage_A!N8)-1)*100</f>
        <v>17.725946985692254</v>
      </c>
      <c r="M9" s="2">
        <f>((real_wage_A!P8/real_wage_A!O8)-1)*100</f>
        <v>-5.0214481147446977</v>
      </c>
      <c r="N9" s="2">
        <f>((real_wage_A!Q8/real_wage_A!P8)-1)*100</f>
        <v>-0.17339711814056136</v>
      </c>
      <c r="O9" s="2">
        <f>((real_wage_A!R8/real_wage_A!Q8)-1)*100</f>
        <v>1.2852408619305145</v>
      </c>
    </row>
    <row r="10" spans="1:15">
      <c r="A10" t="str">
        <f>real_wage_A_2008!A9</f>
        <v>Sumatra</v>
      </c>
      <c r="B10" t="str">
        <f>real_wage_A_2008!B9</f>
        <v>South Sumatra</v>
      </c>
      <c r="D10" s="2">
        <f>((real_wage_A!G9/real_wage_A!F9)-1)*100</f>
        <v>9.8836657305953146</v>
      </c>
      <c r="E10" s="2">
        <f>((real_wage_A!H9/real_wage_A!G9)-1)*100</f>
        <v>-3.5252391104546033</v>
      </c>
      <c r="F10" s="2">
        <f>((real_wage_A!I9/real_wage_A!H9)-1)*100</f>
        <v>11.82464075514298</v>
      </c>
      <c r="G10" s="2">
        <f>((real_wage_A!J9/real_wage_A!I9)-1)*100</f>
        <v>1.2331595278228358</v>
      </c>
      <c r="H10" s="2">
        <f>((real_wage_A!K9/real_wage_A!J9)-1)*100</f>
        <v>0.42940345521076395</v>
      </c>
      <c r="I10" s="2">
        <f>((real_wage_A!L9/real_wage_A!K9)-1)*100</f>
        <v>-7.2126904993843226</v>
      </c>
      <c r="J10" s="2">
        <f>((real_wage_A!M9/real_wage_A!L9)-1)*100</f>
        <v>9.8436104832615445</v>
      </c>
      <c r="K10" s="2">
        <f>((real_wage_A!N9/real_wage_A!M9)-1)*100</f>
        <v>4.6163545203625311</v>
      </c>
      <c r="L10" s="2">
        <f>((real_wage_A!O9/real_wage_A!N9)-1)*100</f>
        <v>4.7841628311574125</v>
      </c>
      <c r="M10" s="2">
        <f>((real_wage_A!P9/real_wage_A!O9)-1)*100</f>
        <v>-5.5410805475866738</v>
      </c>
      <c r="N10" s="2">
        <f>((real_wage_A!Q9/real_wage_A!P9)-1)*100</f>
        <v>4.1506996429102605</v>
      </c>
      <c r="O10" s="2">
        <f>((real_wage_A!R9/real_wage_A!Q9)-1)*100</f>
        <v>1.9329616857828302</v>
      </c>
    </row>
    <row r="11" spans="1:15">
      <c r="A11" t="str">
        <f>real_wage_A_2008!A10</f>
        <v>Sumatra</v>
      </c>
      <c r="B11" t="str">
        <f>real_wage_A_2008!B10</f>
        <v>Bangka Belitung</v>
      </c>
      <c r="D11" s="2">
        <f>((real_wage_A!G10/real_wage_A!F10)-1)*100</f>
        <v>14.624822750451184</v>
      </c>
      <c r="E11" s="2">
        <f>((real_wage_A!H10/real_wage_A!G10)-1)*100</f>
        <v>-4.0367254058398139</v>
      </c>
      <c r="F11" s="2">
        <f>((real_wage_A!I10/real_wage_A!H10)-1)*100</f>
        <v>15.282507555559533</v>
      </c>
      <c r="G11" s="2">
        <f>((real_wage_A!J10/real_wage_A!I10)-1)*100</f>
        <v>-2.2317788127269145</v>
      </c>
      <c r="H11" s="2">
        <f>((real_wage_A!K10/real_wage_A!J10)-1)*100</f>
        <v>-1.7390639399178842</v>
      </c>
      <c r="I11" s="2">
        <f>((real_wage_A!L10/real_wage_A!K10)-1)*100</f>
        <v>5.5497260526137682</v>
      </c>
      <c r="J11" s="2">
        <f>((real_wage_A!M10/real_wage_A!L10)-1)*100</f>
        <v>-2.0496301358191249</v>
      </c>
      <c r="K11" s="2">
        <f>((real_wage_A!N10/real_wage_A!M10)-1)*100</f>
        <v>6.0360836585661826</v>
      </c>
      <c r="L11" s="2">
        <f>((real_wage_A!O10/real_wage_A!N10)-1)*100</f>
        <v>8.848002264225908</v>
      </c>
      <c r="M11" s="2">
        <f>((real_wage_A!P10/real_wage_A!O10)-1)*100</f>
        <v>-1.7932737025286638</v>
      </c>
      <c r="N11" s="2">
        <f>((real_wage_A!Q10/real_wage_A!P10)-1)*100</f>
        <v>7.8120597559481864</v>
      </c>
      <c r="O11" s="2">
        <f>((real_wage_A!R10/real_wage_A!Q10)-1)*100</f>
        <v>3.3544871941741716</v>
      </c>
    </row>
    <row r="12" spans="1:15">
      <c r="A12" t="str">
        <f>real_wage_A_2008!A11</f>
        <v>Sumatra</v>
      </c>
      <c r="B12" t="str">
        <f>real_wage_A_2008!B11</f>
        <v>Lampung</v>
      </c>
      <c r="D12" s="2">
        <f>((real_wage_A!G11/real_wage_A!F11)-1)*100</f>
        <v>6.5339603304310323</v>
      </c>
      <c r="E12" s="2">
        <f>((real_wage_A!H11/real_wage_A!G11)-1)*100</f>
        <v>-7.2309965894584156</v>
      </c>
      <c r="F12" s="2">
        <f>((real_wage_A!I11/real_wage_A!H11)-1)*100</f>
        <v>3.8435097020306896</v>
      </c>
      <c r="G12" s="2">
        <f>((real_wage_A!J11/real_wage_A!I11)-1)*100</f>
        <v>0.37962488323295407</v>
      </c>
      <c r="H12" s="2">
        <f>((real_wage_A!K11/real_wage_A!J11)-1)*100</f>
        <v>-0.52422146368431566</v>
      </c>
      <c r="I12" s="2">
        <f>((real_wage_A!L11/real_wage_A!K11)-1)*100</f>
        <v>10.826609552538823</v>
      </c>
      <c r="J12" s="2">
        <f>((real_wage_A!M11/real_wage_A!L11)-1)*100</f>
        <v>5.0334936250984175</v>
      </c>
      <c r="K12" s="2">
        <f>((real_wage_A!N11/real_wage_A!M11)-1)*100</f>
        <v>7.2129075618835747</v>
      </c>
      <c r="L12" s="2">
        <f>((real_wage_A!O11/real_wage_A!N11)-1)*100</f>
        <v>15.043397113895285</v>
      </c>
      <c r="M12" s="2">
        <f>((real_wage_A!P11/real_wage_A!O11)-1)*100</f>
        <v>-1.3773060719084795</v>
      </c>
      <c r="N12" s="2">
        <f>((real_wage_A!Q11/real_wage_A!P11)-1)*100</f>
        <v>-2.3710011690760258</v>
      </c>
      <c r="O12" s="2">
        <f>((real_wage_A!R11/real_wage_A!Q11)-1)*100</f>
        <v>-0.31073064471952572</v>
      </c>
    </row>
    <row r="13" spans="1:15">
      <c r="A13" t="str">
        <f>real_wage_A_2008!A12</f>
        <v>Java</v>
      </c>
      <c r="B13" t="str">
        <f>real_wage_A_2008!B12</f>
        <v>Jakarta</v>
      </c>
      <c r="D13" s="2">
        <f>((real_wage_A!G12/real_wage_A!F12)-1)*100</f>
        <v>14.775966578535748</v>
      </c>
      <c r="E13" s="2">
        <f>((real_wage_A!H12/real_wage_A!G12)-1)*100</f>
        <v>-4.6410668303080493</v>
      </c>
      <c r="F13" s="2">
        <f>((real_wage_A!I12/real_wage_A!H12)-1)*100</f>
        <v>2.5274845152050807</v>
      </c>
      <c r="G13" s="2">
        <f>((real_wage_A!J12/real_wage_A!I12)-1)*100</f>
        <v>-0.73918835991475529</v>
      </c>
      <c r="H13" s="2">
        <f>((real_wage_A!K12/real_wage_A!J12)-1)*100</f>
        <v>4.5529792156662197E-3</v>
      </c>
      <c r="I13" s="2">
        <f>((real_wage_A!L12/real_wage_A!K12)-1)*100</f>
        <v>14.592266872734694</v>
      </c>
      <c r="J13" s="2">
        <f>((real_wage_A!M12/real_wage_A!L12)-1)*100</f>
        <v>-1.6300600053868242</v>
      </c>
      <c r="K13" s="2">
        <f>((real_wage_A!N12/real_wage_A!M12)-1)*100</f>
        <v>6.464707442238149</v>
      </c>
      <c r="L13" s="2">
        <f>((real_wage_A!O12/real_wage_A!N12)-1)*100</f>
        <v>23.306180914718656</v>
      </c>
      <c r="M13" s="2">
        <f>((real_wage_A!P12/real_wage_A!O12)-1)*100</f>
        <v>-2.4431719467796431</v>
      </c>
      <c r="N13" s="2">
        <f>((real_wage_A!Q12/real_wage_A!P12)-1)*100</f>
        <v>5.4864752158406027</v>
      </c>
      <c r="O13" s="2">
        <f>((real_wage_A!R12/real_wage_A!Q12)-1)*100</f>
        <v>0.59023767495998136</v>
      </c>
    </row>
    <row r="14" spans="1:15">
      <c r="A14" t="str">
        <f>real_wage_A_2008!A13</f>
        <v>Java</v>
      </c>
      <c r="B14" t="str">
        <f>real_wage_A_2008!B13</f>
        <v>Banten</v>
      </c>
      <c r="D14" s="2">
        <f>((real_wage_A!G13/real_wage_A!F13)-1)*100</f>
        <v>16.704699356891627</v>
      </c>
      <c r="E14" s="2">
        <f>((real_wage_A!H13/real_wage_A!G13)-1)*100</f>
        <v>-2.5495086806293088</v>
      </c>
      <c r="F14" s="2">
        <f>((real_wage_A!I13/real_wage_A!H13)-1)*100</f>
        <v>7.4082426475257313</v>
      </c>
      <c r="G14" s="2">
        <f>((real_wage_A!J13/real_wage_A!I13)-1)*100</f>
        <v>1.5843106204805668</v>
      </c>
      <c r="H14" s="2">
        <f>((real_wage_A!K13/real_wage_A!J13)-1)*100</f>
        <v>-3.7064158471602493</v>
      </c>
      <c r="I14" s="2">
        <f>((real_wage_A!L13/real_wage_A!K13)-1)*100</f>
        <v>10.362622578440028</v>
      </c>
      <c r="J14" s="2">
        <f>((real_wage_A!M13/real_wage_A!L13)-1)*100</f>
        <v>-3.0680205243680425</v>
      </c>
      <c r="K14" s="2">
        <f>((real_wage_A!N13/real_wage_A!M13)-1)*100</f>
        <v>7.5126331787069178</v>
      </c>
      <c r="L14" s="2">
        <f>((real_wage_A!O13/real_wage_A!N13)-1)*100</f>
        <v>31.755181755490391</v>
      </c>
      <c r="M14" s="2">
        <f>((real_wage_A!P13/real_wage_A!O13)-1)*100</f>
        <v>-2.3228711155915627</v>
      </c>
      <c r="N14" s="2">
        <f>((real_wage_A!Q13/real_wage_A!P13)-1)*100</f>
        <v>-2.7749788115856266</v>
      </c>
      <c r="O14" s="2">
        <f>((real_wage_A!R13/real_wage_A!Q13)-1)*100</f>
        <v>5.8268710689359349</v>
      </c>
    </row>
    <row r="15" spans="1:15">
      <c r="A15" t="str">
        <f>real_wage_A_2008!A14</f>
        <v>Java</v>
      </c>
      <c r="B15" t="str">
        <f>real_wage_A_2008!B14</f>
        <v>West Java</v>
      </c>
      <c r="D15" s="2">
        <f>((real_wage_A!G14/real_wage_A!F14)-1)*100</f>
        <v>9.4715070143221567</v>
      </c>
      <c r="E15" s="2">
        <f>((real_wage_A!H14/real_wage_A!G14)-1)*100</f>
        <v>-2.3873203823552958</v>
      </c>
      <c r="F15" s="2">
        <f>((real_wage_A!I14/real_wage_A!H14)-1)*100</f>
        <v>7.6464709854586532</v>
      </c>
      <c r="G15" s="2">
        <f>((real_wage_A!J14/real_wage_A!I14)-1)*100</f>
        <v>2.350785667347921</v>
      </c>
      <c r="H15" s="2">
        <f>((real_wage_A!K14/real_wage_A!J14)-1)*100</f>
        <v>-4.6800060242217949</v>
      </c>
      <c r="I15" s="2">
        <f>((real_wage_A!L14/real_wage_A!K14)-1)*100</f>
        <v>5.8254859847826079</v>
      </c>
      <c r="J15" s="2">
        <f>((real_wage_A!M14/real_wage_A!L14)-1)*100</f>
        <v>2.6464646393820956</v>
      </c>
      <c r="K15" s="2">
        <f>((real_wage_A!N14/real_wage_A!M14)-1)*100</f>
        <v>7.0007478605143225</v>
      </c>
      <c r="L15" s="2">
        <f>((real_wage_A!O14/real_wage_A!N14)-1)*100</f>
        <v>33.85295198936327</v>
      </c>
      <c r="M15" s="2">
        <f>((real_wage_A!P14/real_wage_A!O14)-1)*100</f>
        <v>-6.2968693419378052</v>
      </c>
      <c r="N15" s="2">
        <f>((real_wage_A!Q14/real_wage_A!P14)-1)*100</f>
        <v>-0.24644701990065299</v>
      </c>
      <c r="O15" s="2">
        <f>((real_wage_A!R14/real_wage_A!Q14)-1)*100</f>
        <v>2.8723428613002033</v>
      </c>
    </row>
    <row r="16" spans="1:15">
      <c r="A16" t="str">
        <f>real_wage_A_2008!A15</f>
        <v>Java</v>
      </c>
      <c r="B16" t="str">
        <f>real_wage_A_2008!B15</f>
        <v>Central Java</v>
      </c>
      <c r="D16" s="2">
        <f>((real_wage_A!G15/real_wage_A!F15)-1)*100</f>
        <v>9.7679854575282157</v>
      </c>
      <c r="E16" s="2">
        <f>((real_wage_A!H15/real_wage_A!G15)-1)*100</f>
        <v>-2.3792176774440565</v>
      </c>
      <c r="F16" s="2">
        <f>((real_wage_A!I15/real_wage_A!H15)-1)*100</f>
        <v>17.350691824281771</v>
      </c>
      <c r="G16" s="2">
        <f>((real_wage_A!J15/real_wage_A!I15)-1)*100</f>
        <v>0.61911340880993482</v>
      </c>
      <c r="H16" s="2">
        <f>((real_wage_A!K15/real_wage_A!J15)-1)*100</f>
        <v>-1.9211698901765661</v>
      </c>
      <c r="I16" s="2">
        <f>((real_wage_A!L15/real_wage_A!K15)-1)*100</f>
        <v>-3.0168113181798795</v>
      </c>
      <c r="J16" s="2">
        <f>((real_wage_A!M15/real_wage_A!L15)-1)*100</f>
        <v>2.773337623217742</v>
      </c>
      <c r="K16" s="2">
        <f>((real_wage_A!N15/real_wage_A!M15)-1)*100</f>
        <v>14.392446701865659</v>
      </c>
      <c r="L16" s="2">
        <f>((real_wage_A!O15/real_wage_A!N15)-1)*100</f>
        <v>12.522631052984611</v>
      </c>
      <c r="M16" s="2">
        <f>((real_wage_A!P15/real_wage_A!O15)-1)*100</f>
        <v>-4.7983731585523266</v>
      </c>
      <c r="N16" s="2">
        <f>((real_wage_A!Q15/real_wage_A!P15)-1)*100</f>
        <v>7.234984918793641</v>
      </c>
      <c r="O16" s="2">
        <f>((real_wage_A!R15/real_wage_A!Q15)-1)*100</f>
        <v>3.3621749987306826</v>
      </c>
    </row>
    <row r="17" spans="1:15">
      <c r="A17" t="str">
        <f>real_wage_A_2008!A16</f>
        <v>Java</v>
      </c>
      <c r="B17" t="str">
        <f>real_wage_A_2008!B16</f>
        <v>Yogyakarta</v>
      </c>
      <c r="D17" s="2">
        <f>((real_wage_A!G16/real_wage_A!F16)-1)*100</f>
        <v>8.5556674200836014</v>
      </c>
      <c r="E17" s="2">
        <f>((real_wage_A!H16/real_wage_A!G16)-1)*100</f>
        <v>-1.3671635999904064</v>
      </c>
      <c r="F17" s="2">
        <f>((real_wage_A!I16/real_wage_A!H16)-1)*100</f>
        <v>7.709409055659644</v>
      </c>
      <c r="G17" s="2">
        <f>((real_wage_A!J16/real_wage_A!I16)-1)*100</f>
        <v>-0.53032665042401783</v>
      </c>
      <c r="H17" s="2">
        <f>((real_wage_A!K16/real_wage_A!J16)-1)*100</f>
        <v>1.5923022332618331</v>
      </c>
      <c r="I17" s="2">
        <f>((real_wage_A!L16/real_wage_A!K16)-1)*100</f>
        <v>3.0664123730300252</v>
      </c>
      <c r="J17" s="2">
        <f>((real_wage_A!M16/real_wage_A!L16)-1)*100</f>
        <v>0.14665125243344956</v>
      </c>
      <c r="K17" s="2">
        <f>((real_wage_A!N16/real_wage_A!M16)-1)*100</f>
        <v>15.215251014566423</v>
      </c>
      <c r="L17" s="2">
        <f>((real_wage_A!O16/real_wage_A!N16)-1)*100</f>
        <v>9.3895683788805648</v>
      </c>
      <c r="M17" s="2">
        <f>((real_wage_A!P16/real_wage_A!O16)-1)*100</f>
        <v>-15.885499162055783</v>
      </c>
      <c r="N17" s="2">
        <f>((real_wage_A!Q16/real_wage_A!P16)-1)*100</f>
        <v>7.1888159434736698</v>
      </c>
      <c r="O17" s="2">
        <f>((real_wage_A!R16/real_wage_A!Q16)-1)*100</f>
        <v>8.3325580042852287</v>
      </c>
    </row>
    <row r="18" spans="1:15">
      <c r="A18" t="str">
        <f>real_wage_A_2008!A17</f>
        <v>Java</v>
      </c>
      <c r="B18" t="str">
        <f>real_wage_A_2008!B17</f>
        <v>East Java</v>
      </c>
      <c r="D18" s="2">
        <f>((real_wage_A!G17/real_wage_A!F17)-1)*100</f>
        <v>8.0254489104076612</v>
      </c>
      <c r="E18" s="2">
        <f>((real_wage_A!H17/real_wage_A!G17)-1)*100</f>
        <v>-4.1372560790086332</v>
      </c>
      <c r="F18" s="2">
        <f>((real_wage_A!I17/real_wage_A!H17)-1)*100</f>
        <v>10.688101838392283</v>
      </c>
      <c r="G18" s="2">
        <f>((real_wage_A!J17/real_wage_A!I17)-1)*100</f>
        <v>0.56059788807072408</v>
      </c>
      <c r="H18" s="2">
        <f>((real_wage_A!K17/real_wage_A!J17)-1)*100</f>
        <v>-1.5682737617662368</v>
      </c>
      <c r="I18" s="2">
        <f>((real_wage_A!L17/real_wage_A!K17)-1)*100</f>
        <v>2.92133550828928</v>
      </c>
      <c r="J18" s="2">
        <f>((real_wage_A!M17/real_wage_A!L17)-1)*100</f>
        <v>4.9295212286993628</v>
      </c>
      <c r="K18" s="2">
        <f>((real_wage_A!N17/real_wage_A!M17)-1)*100</f>
        <v>7.789120961122542</v>
      </c>
      <c r="L18" s="2">
        <f>((real_wage_A!O17/real_wage_A!N17)-1)*100</f>
        <v>16.605457558462611</v>
      </c>
      <c r="M18" s="2">
        <f>((real_wage_A!P17/real_wage_A!O17)-1)*100</f>
        <v>-4.1974666656005137</v>
      </c>
      <c r="N18" s="2">
        <f>((real_wage_A!Q17/real_wage_A!P17)-1)*100</f>
        <v>4.9345265215827272</v>
      </c>
      <c r="O18" s="2">
        <f>((real_wage_A!R17/real_wage_A!Q17)-1)*100</f>
        <v>4.1929448573896355</v>
      </c>
    </row>
    <row r="19" spans="1:15">
      <c r="A19" t="str">
        <f>real_wage_A_2008!A18</f>
        <v>Bali-Nustra</v>
      </c>
      <c r="B19" t="str">
        <f>real_wage_A_2008!B18</f>
        <v>Bali</v>
      </c>
      <c r="D19" s="2">
        <f>((real_wage_A!G18/real_wage_A!F18)-1)*100</f>
        <v>12.420170854457901</v>
      </c>
      <c r="E19" s="2">
        <f>((real_wage_A!H18/real_wage_A!G18)-1)*100</f>
        <v>-5.0194654333717619</v>
      </c>
      <c r="F19" s="2">
        <f>((real_wage_A!I18/real_wage_A!H18)-1)*100</f>
        <v>1.9671045341625337</v>
      </c>
      <c r="G19" s="2">
        <f>((real_wage_A!J18/real_wage_A!I18)-1)*100</f>
        <v>-0.9319590162392144</v>
      </c>
      <c r="H19" s="2">
        <f>((real_wage_A!K18/real_wage_A!J18)-1)*100</f>
        <v>-3.4849705574368284</v>
      </c>
      <c r="I19" s="2">
        <f>((real_wage_A!L18/real_wage_A!K18)-1)*100</f>
        <v>4.6060354811536142</v>
      </c>
      <c r="J19" s="2">
        <f>((real_wage_A!M18/real_wage_A!L18)-1)*100</f>
        <v>-0.20682345658814549</v>
      </c>
      <c r="K19" s="2">
        <f>((real_wage_A!N18/real_wage_A!M18)-1)*100</f>
        <v>12.954320660489493</v>
      </c>
      <c r="L19" s="2">
        <f>((real_wage_A!O18/real_wage_A!N18)-1)*100</f>
        <v>20.040295125498652</v>
      </c>
      <c r="M19" s="2">
        <f>((real_wage_A!P18/real_wage_A!O18)-1)*100</f>
        <v>-9.4110628319262197</v>
      </c>
      <c r="N19" s="2">
        <f>((real_wage_A!Q18/real_wage_A!P18)-1)*100</f>
        <v>13.555607122482805</v>
      </c>
      <c r="O19" s="2">
        <f>((real_wage_A!R18/real_wage_A!Q18)-1)*100</f>
        <v>0.82029167153039317</v>
      </c>
    </row>
    <row r="20" spans="1:15">
      <c r="A20" t="str">
        <f>real_wage_A_2008!A19</f>
        <v>Bali-Nustra</v>
      </c>
      <c r="B20" t="str">
        <f>real_wage_A_2008!B19</f>
        <v>West Nusa Tenggara</v>
      </c>
      <c r="D20" s="2">
        <f>((real_wage_A!G19/real_wage_A!F19)-1)*100</f>
        <v>17.498551156295484</v>
      </c>
      <c r="E20" s="2">
        <f>((real_wage_A!H19/real_wage_A!G19)-1)*100</f>
        <v>-7.3381662978277973E-2</v>
      </c>
      <c r="F20" s="2">
        <f>((real_wage_A!I19/real_wage_A!H19)-1)*100</f>
        <v>-8.0228712547187442</v>
      </c>
      <c r="G20" s="2">
        <f>((real_wage_A!J19/real_wage_A!I19)-1)*100</f>
        <v>2.0580698055181923</v>
      </c>
      <c r="H20" s="2">
        <f>((real_wage_A!K19/real_wage_A!J19)-1)*100</f>
        <v>-1.0001592779232182</v>
      </c>
      <c r="I20" s="2">
        <f>((real_wage_A!L19/real_wage_A!K19)-1)*100</f>
        <v>3.9065370852271464</v>
      </c>
      <c r="J20" s="2">
        <f>((real_wage_A!M19/real_wage_A!L19)-1)*100</f>
        <v>2.61161202146456</v>
      </c>
      <c r="K20" s="2">
        <f>((real_wage_A!N19/real_wage_A!M19)-1)*100</f>
        <v>7.2583242859589392</v>
      </c>
      <c r="L20" s="2">
        <f>((real_wage_A!O19/real_wage_A!N19)-1)*100</f>
        <v>8.9627159852885274</v>
      </c>
      <c r="M20" s="2">
        <f>((real_wage_A!P19/real_wage_A!O19)-1)*100</f>
        <v>-13.237500325210771</v>
      </c>
      <c r="N20" s="2">
        <f>((real_wage_A!Q19/real_wage_A!P19)-1)*100</f>
        <v>16.432804932487734</v>
      </c>
      <c r="O20" s="2">
        <f>((real_wage_A!R19/real_wage_A!Q19)-1)*100</f>
        <v>3.4006971863660418</v>
      </c>
    </row>
    <row r="21" spans="1:15">
      <c r="A21" t="str">
        <f>real_wage_A_2008!A20</f>
        <v>Bali-Nustra</v>
      </c>
      <c r="B21" t="str">
        <f>real_wage_A_2008!B20</f>
        <v>East Nusa Tenggara</v>
      </c>
      <c r="D21" s="2">
        <f>((real_wage_A!G20/real_wage_A!F20)-1)*100</f>
        <v>11.651943856182134</v>
      </c>
      <c r="E21" s="2">
        <f>((real_wage_A!H20/real_wage_A!G20)-1)*100</f>
        <v>-6.3804197968162946</v>
      </c>
      <c r="F21" s="2">
        <f>((real_wage_A!I20/real_wage_A!H20)-1)*100</f>
        <v>-1.9237319710765921</v>
      </c>
      <c r="G21" s="2">
        <f>((real_wage_A!J20/real_wage_A!I20)-1)*100</f>
        <v>-1.247343144237878</v>
      </c>
      <c r="H21" s="2">
        <f>((real_wage_A!K20/real_wage_A!J20)-1)*100</f>
        <v>-3.8833181729464372</v>
      </c>
      <c r="I21" s="2">
        <f>((real_wage_A!L20/real_wage_A!K20)-1)*100</f>
        <v>1.5027354783420765</v>
      </c>
      <c r="J21" s="2">
        <f>((real_wage_A!M20/real_wage_A!L20)-1)*100</f>
        <v>-1.4502855952885696</v>
      </c>
      <c r="K21" s="2">
        <f>((real_wage_A!N20/real_wage_A!M20)-1)*100</f>
        <v>4.3413774308617592</v>
      </c>
      <c r="L21" s="2">
        <f>((real_wage_A!O20/real_wage_A!N20)-1)*100</f>
        <v>12.85571450787133</v>
      </c>
      <c r="M21" s="2">
        <f>((real_wage_A!P20/real_wage_A!O20)-1)*100</f>
        <v>-9.2140046341917419</v>
      </c>
      <c r="N21" s="2">
        <f>((real_wage_A!Q20/real_wage_A!P20)-1)*100</f>
        <v>3.0544942629517013</v>
      </c>
      <c r="O21" s="2">
        <f>((real_wage_A!R20/real_wage_A!Q20)-1)*100</f>
        <v>0.83090534584104869</v>
      </c>
    </row>
    <row r="22" spans="1:15">
      <c r="A22" t="str">
        <f>real_wage_A_2008!A21</f>
        <v>Kalimantan</v>
      </c>
      <c r="B22" t="str">
        <f>real_wage_A_2008!B21</f>
        <v>West Kalimantan</v>
      </c>
      <c r="D22" s="2">
        <f>((real_wage_A!G21/real_wage_A!F21)-1)*100</f>
        <v>0.5024854591775707</v>
      </c>
      <c r="E22" s="2">
        <f>((real_wage_A!H21/real_wage_A!G21)-1)*100</f>
        <v>-5.1810143650464884</v>
      </c>
      <c r="F22" s="2">
        <f>((real_wage_A!I21/real_wage_A!H21)-1)*100</f>
        <v>9.4285727029835833</v>
      </c>
      <c r="G22" s="2">
        <f>((real_wage_A!J21/real_wage_A!I21)-1)*100</f>
        <v>-0.92687698724246426</v>
      </c>
      <c r="H22" s="2">
        <f>((real_wage_A!K21/real_wage_A!J21)-1)*100</f>
        <v>-1.8834657034801805</v>
      </c>
      <c r="I22" s="2">
        <f>((real_wage_A!L21/real_wage_A!K21)-1)*100</f>
        <v>5.3538086765486881</v>
      </c>
      <c r="J22" s="2">
        <f>((real_wage_A!M21/real_wage_A!L21)-1)*100</f>
        <v>2.1326462372501576</v>
      </c>
      <c r="K22" s="2">
        <f>((real_wage_A!N21/real_wage_A!M21)-1)*100</f>
        <v>2.5909290369902083</v>
      </c>
      <c r="L22" s="2">
        <f>((real_wage_A!O21/real_wage_A!N21)-1)*100</f>
        <v>8.5370504726516749</v>
      </c>
      <c r="M22" s="2">
        <f>((real_wage_A!P21/real_wage_A!O21)-1)*100</f>
        <v>-9.6343397359169636</v>
      </c>
      <c r="N22" s="2">
        <f>((real_wage_A!Q21/real_wage_A!P21)-1)*100</f>
        <v>5.2916512690585726</v>
      </c>
      <c r="O22" s="2">
        <f>((real_wage_A!R21/real_wage_A!Q21)-1)*100</f>
        <v>3.0330310253898984</v>
      </c>
    </row>
    <row r="23" spans="1:15">
      <c r="A23" t="str">
        <f>real_wage_A_2008!A22</f>
        <v>Kalimantan</v>
      </c>
      <c r="B23" t="str">
        <f>real_wage_A_2008!B22</f>
        <v>Central Kalimantan</v>
      </c>
      <c r="D23" s="2">
        <f>((real_wage_A!G22/real_wage_A!F22)-1)*100</f>
        <v>13.761590716469163</v>
      </c>
      <c r="E23" s="2">
        <f>((real_wage_A!H22/real_wage_A!G22)-1)*100</f>
        <v>-1.8359462883338895</v>
      </c>
      <c r="F23" s="2">
        <f>((real_wage_A!I22/real_wage_A!H22)-1)*100</f>
        <v>19.062852402800967</v>
      </c>
      <c r="G23" s="2">
        <f>((real_wage_A!J22/real_wage_A!I22)-1)*100</f>
        <v>-2.5660580169230895</v>
      </c>
      <c r="H23" s="2">
        <f>((real_wage_A!K22/real_wage_A!J22)-1)*100</f>
        <v>0.1458850533826217</v>
      </c>
      <c r="I23" s="2">
        <f>((real_wage_A!L22/real_wage_A!K22)-1)*100</f>
        <v>2.4435170171186904</v>
      </c>
      <c r="J23" s="2">
        <f>((real_wage_A!M22/real_wage_A!L22)-1)*100</f>
        <v>-1.2030940168094251</v>
      </c>
      <c r="K23" s="2">
        <f>((real_wage_A!N22/real_wage_A!M22)-1)*100</f>
        <v>6.9533269560989153</v>
      </c>
      <c r="L23" s="2">
        <f>((real_wage_A!O22/real_wage_A!N22)-1)*100</f>
        <v>13.476841795365324</v>
      </c>
      <c r="M23" s="2">
        <f>((real_wage_A!P22/real_wage_A!O22)-1)*100</f>
        <v>0.65784084196149895</v>
      </c>
      <c r="N23" s="2">
        <f>((real_wage_A!Q22/real_wage_A!P22)-1)*100</f>
        <v>4.9106840329597334</v>
      </c>
      <c r="O23" s="2">
        <f>((real_wage_A!R22/real_wage_A!Q22)-1)*100</f>
        <v>0.65191067268139946</v>
      </c>
    </row>
    <row r="24" spans="1:15">
      <c r="A24" t="str">
        <f>real_wage_A_2008!A23</f>
        <v>Kalimantan</v>
      </c>
      <c r="B24" t="str">
        <f>real_wage_A_2008!B23</f>
        <v>South Kalimantan</v>
      </c>
      <c r="D24" s="2">
        <f>((real_wage_A!G23/real_wage_A!F23)-1)*100</f>
        <v>11.131987350436479</v>
      </c>
      <c r="E24" s="2">
        <f>((real_wage_A!H23/real_wage_A!G23)-1)*100</f>
        <v>-3.410809218110733</v>
      </c>
      <c r="F24" s="2">
        <f>((real_wage_A!I23/real_wage_A!H23)-1)*100</f>
        <v>13.719286539310183</v>
      </c>
      <c r="G24" s="2">
        <f>((real_wage_A!J23/real_wage_A!I23)-1)*100</f>
        <v>-1.1924077361062491</v>
      </c>
      <c r="H24" s="2">
        <f>((real_wage_A!K23/real_wage_A!J23)-1)*100</f>
        <v>-1.323629768548984</v>
      </c>
      <c r="I24" s="2">
        <f>((real_wage_A!L23/real_wage_A!K23)-1)*100</f>
        <v>13.643384713999595</v>
      </c>
      <c r="J24" s="2">
        <f>((real_wage_A!M23/real_wage_A!L23)-1)*100</f>
        <v>-3.3230296165136175</v>
      </c>
      <c r="K24" s="2">
        <f>((real_wage_A!N23/real_wage_A!M23)-1)*100</f>
        <v>-0.32206221447931282</v>
      </c>
      <c r="L24" s="2">
        <f>((real_wage_A!O23/real_wage_A!N23)-1)*100</f>
        <v>15.942863998909985</v>
      </c>
      <c r="M24" s="2">
        <f>((real_wage_A!P23/real_wage_A!O23)-1)*100</f>
        <v>-4.8932025471731482</v>
      </c>
      <c r="N24" s="2">
        <f>((real_wage_A!Q23/real_wage_A!P23)-1)*100</f>
        <v>0.98887961126084001</v>
      </c>
      <c r="O24" s="2">
        <f>((real_wage_A!R23/real_wage_A!Q23)-1)*100</f>
        <v>5.2868298173523565</v>
      </c>
    </row>
    <row r="25" spans="1:15">
      <c r="A25" t="str">
        <f>real_wage_A_2008!A24</f>
        <v>Kalimantan</v>
      </c>
      <c r="B25" t="str">
        <f>real_wage_A_2008!B24</f>
        <v>East Kalimantan</v>
      </c>
      <c r="D25" s="2">
        <f>((real_wage_A!G24/real_wage_A!F24)-1)*100</f>
        <v>13.890955892303758</v>
      </c>
      <c r="E25" s="2">
        <f>((real_wage_A!H24/real_wage_A!G24)-1)*100</f>
        <v>-5.057767521974144</v>
      </c>
      <c r="F25" s="2">
        <f>((real_wage_A!I24/real_wage_A!H24)-1)*100</f>
        <v>-6.9877959824823481</v>
      </c>
      <c r="G25" s="2">
        <f>((real_wage_A!J24/real_wage_A!I24)-1)*100</f>
        <v>-1.3063376703927543</v>
      </c>
      <c r="H25" s="2">
        <f>((real_wage_A!K24/real_wage_A!J24)-1)*100</f>
        <v>-4.1324998901765326</v>
      </c>
      <c r="I25" s="2">
        <f>((real_wage_A!L24/real_wage_A!K24)-1)*100</f>
        <v>13.097289494276666</v>
      </c>
      <c r="J25" s="2">
        <f>((real_wage_A!M24/real_wage_A!L24)-1)*100</f>
        <v>-4.8038712187914001</v>
      </c>
      <c r="K25" s="2">
        <f>((real_wage_A!N24/real_wage_A!M24)-1)*100</f>
        <v>8.8924552357646736</v>
      </c>
      <c r="L25" s="2">
        <f>((real_wage_A!O24/real_wage_A!N24)-1)*100</f>
        <v>18.411367800825886</v>
      </c>
      <c r="M25" s="2">
        <f>((real_wage_A!P24/real_wage_A!O24)-1)*100</f>
        <v>-11.764248341232308</v>
      </c>
      <c r="N25" s="2">
        <f>((real_wage_A!Q24/real_wage_A!P24)-1)*100</f>
        <v>6.2591069820893575</v>
      </c>
      <c r="O25" s="2">
        <f>((real_wage_A!R24/real_wage_A!Q24)-1)*100</f>
        <v>0.88977912774579337</v>
      </c>
    </row>
    <row r="26" spans="1:15">
      <c r="A26" t="str">
        <f>real_wage_A_2008!A25</f>
        <v>Kalimantan</v>
      </c>
      <c r="B26" t="str">
        <f>real_wage_A_2008!B25</f>
        <v>North Kalimantan</v>
      </c>
      <c r="D26" s="2">
        <f>((real_wage_A!G25/real_wage_A!F25)-1)*100</f>
        <v>21.588181082953994</v>
      </c>
      <c r="E26" s="2">
        <f>((real_wage_A!H25/real_wage_A!G25)-1)*100</f>
        <v>2.7399199062533741</v>
      </c>
      <c r="F26" s="2">
        <f>((real_wage_A!I25/real_wage_A!H25)-1)*100</f>
        <v>0.9742946150435472</v>
      </c>
      <c r="G26" s="2">
        <f>((real_wage_A!J25/real_wage_A!I25)-1)*100</f>
        <v>4.7094016319194854</v>
      </c>
      <c r="H26" s="2">
        <f>((real_wage_A!K25/real_wage_A!J25)-1)*100</f>
        <v>0.24712799200738989</v>
      </c>
      <c r="I26" s="2">
        <f>((real_wage_A!L25/real_wage_A!K25)-1)*100</f>
        <v>7.8558523845155159</v>
      </c>
      <c r="J26" s="2">
        <f>((real_wage_A!M25/real_wage_A!L25)-1)*100</f>
        <v>1.867348359460097</v>
      </c>
      <c r="K26" s="2">
        <f>((real_wage_A!N25/real_wage_A!M25)-1)*100</f>
        <v>3.5576305802822006</v>
      </c>
      <c r="L26" s="2">
        <f>((real_wage_A!O25/real_wage_A!N25)-1)*100</f>
        <v>21.051615494479982</v>
      </c>
      <c r="M26" s="2">
        <f>((real_wage_A!P25/real_wage_A!O25)-1)*100</f>
        <v>0.45180468588983391</v>
      </c>
      <c r="N26" s="2">
        <f>((real_wage_A!Q25/real_wage_A!P25)-1)*100</f>
        <v>-1.1861303609816853</v>
      </c>
      <c r="O26" s="2">
        <f>((real_wage_A!R25/real_wage_A!Q25)-1)*100</f>
        <v>0.50295297719560317</v>
      </c>
    </row>
    <row r="27" spans="1:15">
      <c r="A27" t="str">
        <f>real_wage_A_2008!A26</f>
        <v>Sulawesi</v>
      </c>
      <c r="B27" t="str">
        <f>real_wage_A_2008!B26</f>
        <v>North Sulawesi</v>
      </c>
      <c r="D27" s="2">
        <f>((real_wage_A!G26/real_wage_A!F26)-1)*100</f>
        <v>7.687340452570024</v>
      </c>
      <c r="E27" s="2">
        <f>((real_wage_A!H26/real_wage_A!G26)-1)*100</f>
        <v>-3.8743274391991211</v>
      </c>
      <c r="F27" s="2">
        <f>((real_wage_A!I26/real_wage_A!H26)-1)*100</f>
        <v>26.736094757713612</v>
      </c>
      <c r="G27" s="2">
        <f>((real_wage_A!J26/real_wage_A!I26)-1)*100</f>
        <v>-2.087761050489767</v>
      </c>
      <c r="H27" s="2">
        <f>((real_wage_A!K26/real_wage_A!J26)-1)*100</f>
        <v>-4.3673769851298561</v>
      </c>
      <c r="I27" s="2">
        <f>((real_wage_A!L26/real_wage_A!K26)-1)*100</f>
        <v>4.0909733448940777</v>
      </c>
      <c r="J27" s="2">
        <f>((real_wage_A!M26/real_wage_A!L26)-1)*100</f>
        <v>-0.61681949074020581</v>
      </c>
      <c r="K27" s="2">
        <f>((real_wage_A!N26/real_wage_A!M26)-1)*100</f>
        <v>12.347208647602038</v>
      </c>
      <c r="L27" s="2">
        <f>((real_wage_A!O26/real_wage_A!N26)-1)*100</f>
        <v>13.362830845160945</v>
      </c>
      <c r="M27" s="2">
        <f>((real_wage_A!P26/real_wage_A!O26)-1)*100</f>
        <v>-6.8043136321767506</v>
      </c>
      <c r="N27" s="2">
        <f>((real_wage_A!Q26/real_wage_A!P26)-1)*100</f>
        <v>9.6837345256249208</v>
      </c>
      <c r="O27" s="2">
        <f>((real_wage_A!R26/real_wage_A!Q26)-1)*100</f>
        <v>2.1837119062772636</v>
      </c>
    </row>
    <row r="28" spans="1:15">
      <c r="A28" t="str">
        <f>real_wage_A_2008!A27</f>
        <v>Sulawesi</v>
      </c>
      <c r="B28" t="str">
        <f>real_wage_A_2008!B27</f>
        <v>Central Sulawesi</v>
      </c>
      <c r="D28" s="2">
        <f>((real_wage_A!G27/real_wage_A!F27)-1)*100</f>
        <v>8.0934519671427942</v>
      </c>
      <c r="E28" s="2">
        <f>((real_wage_A!H27/real_wage_A!G27)-1)*100</f>
        <v>-4.2689469540219127</v>
      </c>
      <c r="F28" s="2">
        <f>((real_wage_A!I27/real_wage_A!H27)-1)*100</f>
        <v>8.5005240228072552</v>
      </c>
      <c r="G28" s="2">
        <f>((real_wage_A!J27/real_wage_A!I27)-1)*100</f>
        <v>-0.13280542117153349</v>
      </c>
      <c r="H28" s="2">
        <f>((real_wage_A!K27/real_wage_A!J27)-1)*100</f>
        <v>1.0635838769698092</v>
      </c>
      <c r="I28" s="2">
        <f>((real_wage_A!L27/real_wage_A!K27)-1)*100</f>
        <v>0.59237456839107416</v>
      </c>
      <c r="J28" s="2">
        <f>((real_wage_A!M27/real_wage_A!L27)-1)*100</f>
        <v>2.5258441604113502</v>
      </c>
      <c r="K28" s="2">
        <f>((real_wage_A!N27/real_wage_A!M27)-1)*100</f>
        <v>9.6676690448087133</v>
      </c>
      <c r="L28" s="2">
        <f>((real_wage_A!O27/real_wage_A!N27)-1)*100</f>
        <v>2.8443758629109306</v>
      </c>
      <c r="M28" s="2">
        <f>((real_wage_A!P27/real_wage_A!O27)-1)*100</f>
        <v>-7.7536690181701173</v>
      </c>
      <c r="N28" s="2">
        <f>((real_wage_A!Q27/real_wage_A!P27)-1)*100</f>
        <v>3.8906029133699116</v>
      </c>
      <c r="O28" s="2">
        <f>((real_wage_A!R27/real_wage_A!Q27)-1)*100</f>
        <v>-1.1892190575493844</v>
      </c>
    </row>
    <row r="29" spans="1:15">
      <c r="A29" t="str">
        <f>real_wage_A_2008!A28</f>
        <v>Sulawesi</v>
      </c>
      <c r="B29" t="str">
        <f>real_wage_A_2008!B28</f>
        <v>South Sulawesi</v>
      </c>
      <c r="D29" s="2">
        <f>((real_wage_A!G28/real_wage_A!F28)-1)*100</f>
        <v>5.6869357885636518</v>
      </c>
      <c r="E29" s="2">
        <f>((real_wage_A!H28/real_wage_A!G28)-1)*100</f>
        <v>-2.2580554272274234</v>
      </c>
      <c r="F29" s="2">
        <f>((real_wage_A!I28/real_wage_A!H28)-1)*100</f>
        <v>19.061709901433034</v>
      </c>
      <c r="G29" s="2">
        <f>((real_wage_A!J28/real_wage_A!I28)-1)*100</f>
        <v>-0.90282021934623424</v>
      </c>
      <c r="H29" s="2">
        <f>((real_wage_A!K28/real_wage_A!J28)-1)*100</f>
        <v>-0.84034647897957004</v>
      </c>
      <c r="I29" s="2">
        <f>((real_wage_A!L28/real_wage_A!K28)-1)*100</f>
        <v>2.4208907000687452</v>
      </c>
      <c r="J29" s="2">
        <f>((real_wage_A!M28/real_wage_A!L28)-1)*100</f>
        <v>2.4991687543086671</v>
      </c>
      <c r="K29" s="2">
        <f>((real_wage_A!N28/real_wage_A!M28)-1)*100</f>
        <v>5.7439533480703631</v>
      </c>
      <c r="L29" s="2">
        <f>((real_wage_A!O28/real_wage_A!N28)-1)*100</f>
        <v>17.533769169851187</v>
      </c>
      <c r="M29" s="2">
        <f>((real_wage_A!P28/real_wage_A!O28)-1)*100</f>
        <v>-3.0688070914242971</v>
      </c>
      <c r="N29" s="2">
        <f>((real_wage_A!Q28/real_wage_A!P28)-1)*100</f>
        <v>6.631183645475125</v>
      </c>
      <c r="O29" s="2">
        <f>((real_wage_A!R28/real_wage_A!Q28)-1)*100</f>
        <v>1.632520125702408</v>
      </c>
    </row>
    <row r="30" spans="1:15">
      <c r="A30" t="str">
        <f>real_wage_A_2008!A29</f>
        <v>Sulawesi</v>
      </c>
      <c r="B30" t="str">
        <f>real_wage_A_2008!B29</f>
        <v>Southeast Sulawesi</v>
      </c>
      <c r="D30" s="2">
        <f>((real_wage_A!G29/real_wage_A!F29)-1)*100</f>
        <v>12.804754421170571</v>
      </c>
      <c r="E30" s="2">
        <f>((real_wage_A!H29/real_wage_A!G29)-1)*100</f>
        <v>-0.22738940891304793</v>
      </c>
      <c r="F30" s="2">
        <f>((real_wage_A!I29/real_wage_A!H29)-1)*100</f>
        <v>16.404870045826758</v>
      </c>
      <c r="G30" s="2">
        <f>((real_wage_A!J29/real_wage_A!I29)-1)*100</f>
        <v>-2.6318554667001282</v>
      </c>
      <c r="H30" s="2">
        <f>((real_wage_A!K29/real_wage_A!J29)-1)*100</f>
        <v>0.42207260751661035</v>
      </c>
      <c r="I30" s="2">
        <f>((real_wage_A!L29/real_wage_A!K29)-1)*100</f>
        <v>2.7044499191897886</v>
      </c>
      <c r="J30" s="2">
        <f>((real_wage_A!M29/real_wage_A!L29)-1)*100</f>
        <v>-7.3062402230594792E-3</v>
      </c>
      <c r="K30" s="2">
        <f>((real_wage_A!N29/real_wage_A!M29)-1)*100</f>
        <v>12.812017209876059</v>
      </c>
      <c r="L30" s="2">
        <f>((real_wage_A!O29/real_wage_A!N29)-1)*100</f>
        <v>12.288468062375891</v>
      </c>
      <c r="M30" s="2">
        <f>((real_wage_A!P29/real_wage_A!O29)-1)*100</f>
        <v>-16.668677552940359</v>
      </c>
      <c r="N30" s="2">
        <f>((real_wage_A!Q29/real_wage_A!P29)-1)*100</f>
        <v>5.874338719255201</v>
      </c>
      <c r="O30" s="2">
        <f>((real_wage_A!R29/real_wage_A!Q29)-1)*100</f>
        <v>5.7796933767053416</v>
      </c>
    </row>
    <row r="31" spans="1:15">
      <c r="A31" t="str">
        <f>real_wage_A_2008!A30</f>
        <v>Sulawesi</v>
      </c>
      <c r="B31" t="str">
        <f>real_wage_A_2008!B30</f>
        <v>Gorontalo</v>
      </c>
      <c r="D31" s="2">
        <f>((real_wage_A!G30/real_wage_A!F30)-1)*100</f>
        <v>36.328018930136949</v>
      </c>
      <c r="E31" s="2">
        <f>((real_wage_A!H30/real_wage_A!G30)-1)*100</f>
        <v>-4.0368320962056004</v>
      </c>
      <c r="F31" s="2">
        <f>((real_wage_A!I30/real_wage_A!H30)-1)*100</f>
        <v>1.7395468921137969</v>
      </c>
      <c r="G31" s="2">
        <f>((real_wage_A!J30/real_wage_A!I30)-1)*100</f>
        <v>0.18256449421210075</v>
      </c>
      <c r="H31" s="2">
        <f>((real_wage_A!K30/real_wage_A!J30)-1)*100</f>
        <v>4.9558263144700021E-2</v>
      </c>
      <c r="I31" s="2">
        <f>((real_wage_A!L30/real_wage_A!K30)-1)*100</f>
        <v>1.5493159656271072</v>
      </c>
      <c r="J31" s="2">
        <f>((real_wage_A!M30/real_wage_A!L30)-1)*100</f>
        <v>3.475435988653941</v>
      </c>
      <c r="K31" s="2">
        <f>((real_wage_A!N30/real_wage_A!M30)-1)*100</f>
        <v>18.903374380182992</v>
      </c>
      <c r="L31" s="2">
        <f>((real_wage_A!O30/real_wage_A!N30)-1)*100</f>
        <v>7.5957644306544392</v>
      </c>
      <c r="M31" s="2">
        <f>((real_wage_A!P30/real_wage_A!O30)-1)*100</f>
        <v>-10.001098529416009</v>
      </c>
      <c r="N31" s="2">
        <f>((real_wage_A!Q30/real_wage_A!P30)-1)*100</f>
        <v>8.6856580421429861</v>
      </c>
      <c r="O31" s="2">
        <f>((real_wage_A!R30/real_wage_A!Q30)-1)*100</f>
        <v>0.16898071224586975</v>
      </c>
    </row>
    <row r="32" spans="1:15">
      <c r="A32" t="str">
        <f>real_wage_A_2008!A31</f>
        <v>Maluku-Papua</v>
      </c>
      <c r="B32" t="str">
        <f>real_wage_A_2008!B31</f>
        <v>Maluku</v>
      </c>
      <c r="D32" s="2">
        <f>((real_wage_A!G31/real_wage_A!F31)-1)*100</f>
        <v>9.364711792514413</v>
      </c>
      <c r="E32" s="2">
        <f>((real_wage_A!H31/real_wage_A!G31)-1)*100</f>
        <v>-4.6594817866920879</v>
      </c>
      <c r="F32" s="2">
        <f>((real_wage_A!I31/real_wage_A!H31)-1)*100</f>
        <v>7.1136248203137686</v>
      </c>
      <c r="G32" s="2">
        <f>((real_wage_A!J31/real_wage_A!I31)-1)*100</f>
        <v>-1.2766005437136685</v>
      </c>
      <c r="H32" s="2">
        <f>((real_wage_A!K31/real_wage_A!J31)-1)*100</f>
        <v>-4.046800436356679</v>
      </c>
      <c r="I32" s="2">
        <f>((real_wage_A!L31/real_wage_A!K31)-1)*100</f>
        <v>-0.53569935626913701</v>
      </c>
      <c r="J32" s="2">
        <f>((real_wage_A!M31/real_wage_A!L31)-1)*100</f>
        <v>5.4706749453022674</v>
      </c>
      <c r="K32" s="2">
        <f>((real_wage_A!N31/real_wage_A!M31)-1)*100</f>
        <v>6.9384150034634828</v>
      </c>
      <c r="L32" s="2">
        <f>((real_wage_A!O31/real_wage_A!N31)-1)*100</f>
        <v>-1.1526826044116478</v>
      </c>
      <c r="M32" s="2">
        <f>((real_wage_A!P31/real_wage_A!O31)-1)*100</f>
        <v>-11.069667926173409</v>
      </c>
      <c r="N32" s="2">
        <f>((real_wage_A!Q31/real_wage_A!P31)-1)*100</f>
        <v>9.3589718210842943</v>
      </c>
      <c r="O32" s="2">
        <f>((real_wage_A!R31/real_wage_A!Q31)-1)*100</f>
        <v>11.68718105697768</v>
      </c>
    </row>
    <row r="33" spans="1:17">
      <c r="A33" t="str">
        <f>real_wage_A_2008!A32</f>
        <v>Maluku-Papua</v>
      </c>
      <c r="B33" t="str">
        <f>real_wage_A_2008!B32</f>
        <v>North Maluku</v>
      </c>
      <c r="D33" s="2">
        <f>((real_wage_A!G32/real_wage_A!F32)-1)*100</f>
        <v>18.163238855903387</v>
      </c>
      <c r="E33" s="2">
        <f>((real_wage_A!H32/real_wage_A!G32)-1)*100</f>
        <v>-3.7419948632686384</v>
      </c>
      <c r="F33" s="2">
        <f>((real_wage_A!I32/real_wage_A!H32)-1)*100</f>
        <v>8.4314998462995838</v>
      </c>
      <c r="G33" s="2">
        <f>((real_wage_A!J32/real_wage_A!I32)-1)*100</f>
        <v>0.88838204912466967</v>
      </c>
      <c r="H33" s="2">
        <f>((real_wage_A!K32/real_wage_A!J32)-1)*100</f>
        <v>-4.0357205417410054</v>
      </c>
      <c r="I33" s="2">
        <f>((real_wage_A!L32/real_wage_A!K32)-1)*100</f>
        <v>-4.3536367162107297</v>
      </c>
      <c r="J33" s="2">
        <f>((real_wage_A!M32/real_wage_A!L32)-1)*100</f>
        <v>2.8014603769722202</v>
      </c>
      <c r="K33" s="2">
        <f>((real_wage_A!N32/real_wage_A!M32)-1)*100</f>
        <v>2.4721216542092028</v>
      </c>
      <c r="L33" s="2">
        <f>((real_wage_A!O32/real_wage_A!N32)-1)*100</f>
        <v>15.80060824141607</v>
      </c>
      <c r="M33" s="2">
        <f>((real_wage_A!P32/real_wage_A!O32)-1)*100</f>
        <v>-9.3198258313122455</v>
      </c>
      <c r="N33" s="2">
        <f>((real_wage_A!Q32/real_wage_A!P32)-1)*100</f>
        <v>8.3291778287167606</v>
      </c>
      <c r="O33" s="2">
        <f>((real_wage_A!R32/real_wage_A!Q32)-1)*100</f>
        <v>-0.92273342622969379</v>
      </c>
    </row>
    <row r="34" spans="1:17">
      <c r="A34" t="str">
        <f>real_wage_A_2008!A33</f>
        <v>Maluku-Papua</v>
      </c>
      <c r="B34" t="str">
        <f>real_wage_A_2008!B33</f>
        <v>Papua</v>
      </c>
      <c r="D34" s="2">
        <f>((real_wage_A!G33/real_wage_A!F33)-1)*100</f>
        <v>19.738635174623663</v>
      </c>
      <c r="E34" s="2">
        <f>((real_wage_A!H33/real_wage_A!G33)-1)*100</f>
        <v>-2.4806110274522397</v>
      </c>
      <c r="F34" s="2">
        <f>((real_wage_A!I33/real_wage_A!H33)-1)*100</f>
        <v>5.4255553904194898</v>
      </c>
      <c r="G34" s="2">
        <f>((real_wage_A!J33/real_wage_A!I33)-1)*100</f>
        <v>-0.50555345965453968</v>
      </c>
      <c r="H34" s="2">
        <f>((real_wage_A!K33/real_wage_A!J33)-1)*100</f>
        <v>-4.872052661189386</v>
      </c>
      <c r="I34" s="2">
        <f>((real_wage_A!L33/real_wage_A!K33)-1)*100</f>
        <v>3.2635334661956339</v>
      </c>
      <c r="J34" s="2">
        <f>((real_wage_A!M33/real_wage_A!L33)-1)*100</f>
        <v>5.5772083636055347</v>
      </c>
      <c r="K34" s="2">
        <f>((real_wage_A!N33/real_wage_A!M33)-1)*100</f>
        <v>0.39580378322208176</v>
      </c>
      <c r="L34" s="2">
        <f>((real_wage_A!O33/real_wage_A!N33)-1)*100</f>
        <v>16.402012755133399</v>
      </c>
      <c r="M34" s="2">
        <f>((real_wage_A!P33/real_wage_A!O33)-1)*100</f>
        <v>-11.239394363388545</v>
      </c>
      <c r="N34" s="2">
        <f>((real_wage_A!Q33/real_wage_A!P33)-1)*100</f>
        <v>8.3561309886529322</v>
      </c>
      <c r="O34" s="2">
        <f>((real_wage_A!R33/real_wage_A!Q33)-1)*100</f>
        <v>-0.78288862265758485</v>
      </c>
    </row>
    <row r="35" spans="1:17">
      <c r="A35" t="str">
        <f>real_wage_A_2008!A34</f>
        <v>Maluku-Papua</v>
      </c>
      <c r="B35" t="str">
        <f>real_wage_A_2008!B34</f>
        <v>West Papua</v>
      </c>
      <c r="D35" s="2">
        <f>((real_wage_A!G34/real_wage_A!F34)-1)*100</f>
        <v>9.3963140910859888</v>
      </c>
      <c r="E35" s="2">
        <f>((real_wage_A!H34/real_wage_A!G34)-1)*100</f>
        <v>-3.3193359248166021</v>
      </c>
      <c r="F35" s="2">
        <f>((real_wage_A!I34/real_wage_A!H34)-1)*100</f>
        <v>2.6450849659518161</v>
      </c>
      <c r="G35" s="2">
        <f>((real_wage_A!J34/real_wage_A!I34)-1)*100</f>
        <v>-1.9769485457210689</v>
      </c>
      <c r="H35" s="2">
        <f>((real_wage_A!K34/real_wage_A!J34)-1)*100</f>
        <v>-3.7372152026299288</v>
      </c>
      <c r="I35" s="2">
        <f>((real_wage_A!L34/real_wage_A!K34)-1)*100</f>
        <v>18.590783032836832</v>
      </c>
      <c r="J35" s="2">
        <f>((real_wage_A!M34/real_wage_A!L34)-1)*100</f>
        <v>-4.3456398901442146</v>
      </c>
      <c r="K35" s="2">
        <f>((real_wage_A!N34/real_wage_A!M34)-1)*100</f>
        <v>-9.7425651686622317E-2</v>
      </c>
      <c r="L35" s="2">
        <f>((real_wage_A!O34/real_wage_A!N34)-1)*100</f>
        <v>7.8092725792477946</v>
      </c>
      <c r="M35" s="2">
        <f>((real_wage_A!P34/real_wage_A!O34)-1)*100</f>
        <v>-12.189871080400449</v>
      </c>
      <c r="N35" s="2">
        <f>((real_wage_A!Q34/real_wage_A!P34)-1)*100</f>
        <v>5.2612061424087697</v>
      </c>
      <c r="O35" s="2">
        <f>((real_wage_A!R34/real_wage_A!Q34)-1)*100</f>
        <v>3.2285581105924166</v>
      </c>
    </row>
    <row r="36" spans="1:17">
      <c r="A36" t="str">
        <f>real_wage_A_2008!A35</f>
        <v>Sulawesi</v>
      </c>
      <c r="B36" t="str">
        <f>real_wage_A_2008!B35</f>
        <v>West Sulawesi</v>
      </c>
      <c r="D36" s="2">
        <f>((real_wage_A!G35/real_wage_A!F35)-1)*100</f>
        <v>4.4503915626482371</v>
      </c>
      <c r="E36" s="2">
        <f>((real_wage_A!H35/real_wage_A!G35)-1)*100</f>
        <v>-1.0988992387112262</v>
      </c>
      <c r="F36" s="2">
        <f>((real_wage_A!I35/real_wage_A!H35)-1)*100</f>
        <v>5.0200958688630282</v>
      </c>
      <c r="G36" s="2">
        <f>((real_wage_A!J35/real_wage_A!I35)-1)*100</f>
        <v>2.6074181592763646</v>
      </c>
      <c r="H36" s="2">
        <f>((real_wage_A!K35/real_wage_A!J35)-1)*100</f>
        <v>-0.64939687113100275</v>
      </c>
      <c r="I36" s="2">
        <f>((real_wage_A!L35/real_wage_A!K35)-1)*100</f>
        <v>8.3982681392380076</v>
      </c>
      <c r="J36" s="2">
        <f>((real_wage_A!M35/real_wage_A!L35)-1)*100</f>
        <v>11.753490418219403</v>
      </c>
      <c r="K36" s="2">
        <f>((real_wage_A!N35/real_wage_A!M35)-1)*100</f>
        <v>4.1773096939557552</v>
      </c>
      <c r="L36" s="2">
        <f>((real_wage_A!O35/real_wage_A!N35)-1)*100</f>
        <v>-4.7235478501648887</v>
      </c>
      <c r="M36" s="2">
        <f>((real_wage_A!P35/real_wage_A!O35)-1)*100</f>
        <v>-10.203437280392825</v>
      </c>
      <c r="N36" s="2">
        <f>((real_wage_A!Q35/real_wage_A!P35)-1)*100</f>
        <v>7.2845682825812608</v>
      </c>
      <c r="O36" s="2">
        <f>((real_wage_A!R35/real_wage_A!Q35)-1)*100</f>
        <v>1.1949765605224538</v>
      </c>
    </row>
    <row r="37" spans="1:17">
      <c r="A37" t="str">
        <f>real_wage_A_2008!A36</f>
        <v>INDONESIA</v>
      </c>
      <c r="B37" t="str">
        <f>real_wage_A_2008!B36</f>
        <v>National</v>
      </c>
      <c r="D37" s="2">
        <f>((real_wage_A!G36/real_wage_A!F36)-1)*100</f>
        <v>11.913649669469194</v>
      </c>
      <c r="E37" s="2">
        <f>((real_wage_A!H36/real_wage_A!G36)-1)*100</f>
        <v>-3.499117108531713</v>
      </c>
      <c r="F37" s="2">
        <f>((real_wage_A!I36/real_wage_A!H36)-1)*100</f>
        <v>8.7934569399659814</v>
      </c>
      <c r="G37" s="2">
        <f>((real_wage_A!J36/real_wage_A!I36)-1)*100</f>
        <v>0.33919458771312083</v>
      </c>
      <c r="H37" s="2">
        <f>((real_wage_A!K36/real_wage_A!J36)-1)*100</f>
        <v>-2.6893879698870138</v>
      </c>
      <c r="I37" s="2">
        <f>((real_wage_A!L36/real_wage_A!K36)-1)*100</f>
        <v>4.3789406537143583</v>
      </c>
      <c r="J37" s="2">
        <f>((real_wage_A!M36/real_wage_A!L36)-1)*100</f>
        <v>1.6791242449938792</v>
      </c>
      <c r="K37" s="2">
        <f>((real_wage_A!N36/real_wage_A!M36)-1)*100</f>
        <v>6.8111406125904717</v>
      </c>
      <c r="L37" s="2">
        <f>((real_wage_A!O36/real_wage_A!N36)-1)*100</f>
        <v>19.620080675082498</v>
      </c>
      <c r="M37" s="2">
        <f>((real_wage_A!P36/real_wage_A!O36)-1)*100</f>
        <v>-6.0882572046416232</v>
      </c>
      <c r="N37" s="2">
        <f>((real_wage_A!Q36/real_wage_A!P36)-1)*100</f>
        <v>3.585032847150238</v>
      </c>
      <c r="O37" s="2">
        <f>((real_wage_A!R36/real_wage_A!Q36)-1)*100</f>
        <v>2.8097875943571493</v>
      </c>
    </row>
    <row r="39" spans="1:17">
      <c r="A39" s="5" t="s">
        <v>712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t="str">
        <f>inflation!A2</f>
        <v>SUMATERA</v>
      </c>
      <c r="B40" t="str">
        <f>inflation!B2</f>
        <v>Aceh</v>
      </c>
      <c r="C40" s="2">
        <f>inflation!F2</f>
        <v>11.402828126338926</v>
      </c>
      <c r="D40" s="2">
        <f>inflation!G2</f>
        <v>3.7428729214692424</v>
      </c>
      <c r="E40" s="2">
        <f>inflation!H2</f>
        <v>5.9870386201168246</v>
      </c>
      <c r="F40" s="2">
        <f>inflation!I2</f>
        <v>3.4462715177117076</v>
      </c>
      <c r="G40" s="2">
        <f>inflation!J2</f>
        <v>0.23384249924822686</v>
      </c>
      <c r="H40" s="2">
        <f>inflation!K2</f>
        <v>7.4021796906341031</v>
      </c>
      <c r="I40" s="2">
        <f>inflation!L2</f>
        <v>8.0836127065430308</v>
      </c>
      <c r="J40" s="2">
        <f>inflation!M2</f>
        <v>1.5285594207474551</v>
      </c>
      <c r="K40" s="2">
        <f>inflation!N2</f>
        <v>3.9493010188965449</v>
      </c>
      <c r="L40" s="2">
        <f>inflation!O2</f>
        <v>4.2456873026589736</v>
      </c>
      <c r="M40" s="2">
        <f>inflation!P2</f>
        <v>1.841457963896076</v>
      </c>
      <c r="N40" s="2">
        <f>inflation!Q2</f>
        <v>1.6923964493661572</v>
      </c>
      <c r="O40" s="2">
        <f>inflation!R2</f>
        <v>3.5892385909182849</v>
      </c>
    </row>
    <row r="41" spans="1:17">
      <c r="A41" t="str">
        <f>inflation!A3</f>
        <v>SUMATERA</v>
      </c>
      <c r="B41" t="str">
        <f>inflation!B3</f>
        <v>North Sumatra</v>
      </c>
      <c r="C41" s="2">
        <f>inflation!F3</f>
        <v>10.724624178983323</v>
      </c>
      <c r="D41" s="2">
        <f>inflation!G3</f>
        <v>2.6140787318042591</v>
      </c>
      <c r="E41" s="2">
        <f>inflation!H3</f>
        <v>7.9950014439705619</v>
      </c>
      <c r="F41" s="2">
        <f>inflation!I3</f>
        <v>3.6639879735798075</v>
      </c>
      <c r="G41" s="2">
        <f>inflation!J3</f>
        <v>3.8597273515267094</v>
      </c>
      <c r="H41" s="2">
        <f>inflation!K3</f>
        <v>10.183645002430964</v>
      </c>
      <c r="I41" s="2">
        <f>inflation!L3</f>
        <v>8.1692721550290059</v>
      </c>
      <c r="J41" s="2">
        <f>inflation!M3</f>
        <v>3.2445810319881918</v>
      </c>
      <c r="K41" s="2">
        <f>inflation!N3</f>
        <v>6.3353239442700993</v>
      </c>
      <c r="L41" s="2">
        <f>inflation!O3</f>
        <v>3.2013228016749107</v>
      </c>
      <c r="M41" s="2">
        <f>inflation!P3</f>
        <v>1.2247494366137257</v>
      </c>
      <c r="N41" s="2">
        <f>inflation!Q3</f>
        <v>2.332650656428072</v>
      </c>
      <c r="O41" s="2">
        <f>inflation!R3</f>
        <v>1.964647373402002</v>
      </c>
    </row>
    <row r="42" spans="1:17">
      <c r="A42" t="str">
        <f>inflation!A4</f>
        <v>SUMATERA</v>
      </c>
      <c r="B42" t="str">
        <f>inflation!B4</f>
        <v>West Sumatra</v>
      </c>
      <c r="C42" s="2">
        <f>inflation!F4</f>
        <v>12.68330581722832</v>
      </c>
      <c r="D42" s="2">
        <f>inflation!G4</f>
        <v>2.0511936568128997</v>
      </c>
      <c r="E42" s="2">
        <f>inflation!H4</f>
        <v>7.837175914196437</v>
      </c>
      <c r="F42" s="2">
        <f>inflation!I4</f>
        <v>5.3704760865173284</v>
      </c>
      <c r="G42" s="2">
        <f>inflation!J4</f>
        <v>4.1646605081320898</v>
      </c>
      <c r="H42" s="2">
        <f>inflation!K4</f>
        <v>10.873259392399181</v>
      </c>
      <c r="I42" s="2">
        <f>inflation!L4</f>
        <v>11.579230104229389</v>
      </c>
      <c r="J42" s="2">
        <f>inflation!M4</f>
        <v>1.0759373124566318</v>
      </c>
      <c r="K42" s="2">
        <f>inflation!N4</f>
        <v>4.8896406566096395</v>
      </c>
      <c r="L42" s="2">
        <f>inflation!O4</f>
        <v>2.025230856318716</v>
      </c>
      <c r="M42" s="2">
        <f>inflation!P4</f>
        <v>2.5980055848938477</v>
      </c>
      <c r="N42" s="2">
        <f>inflation!Q4</f>
        <v>1.6695527431488983</v>
      </c>
      <c r="O42" s="2">
        <f>inflation!R4</f>
        <v>2.1139932227221863</v>
      </c>
    </row>
    <row r="43" spans="1:17">
      <c r="A43" t="str">
        <f>inflation!A5</f>
        <v>SUMATERA</v>
      </c>
      <c r="B43" t="str">
        <f>inflation!B5</f>
        <v>Riau</v>
      </c>
      <c r="C43" s="2">
        <f>inflation!F5</f>
        <v>9.9656086310760283</v>
      </c>
      <c r="D43" s="2">
        <f>inflation!G5</f>
        <v>1.7294869351471176</v>
      </c>
      <c r="E43" s="2">
        <f>inflation!H5</f>
        <v>7.3743055920648892</v>
      </c>
      <c r="F43" s="2">
        <f>inflation!I5</f>
        <v>4.7137308627657415</v>
      </c>
      <c r="G43" s="2">
        <f>inflation!J5</f>
        <v>3.3215512033168748</v>
      </c>
      <c r="H43" s="2">
        <f>inflation!K5</f>
        <v>8.7888416497395649</v>
      </c>
      <c r="I43" s="2">
        <f>inflation!L5</f>
        <v>8.6483976646635199</v>
      </c>
      <c r="J43" s="2">
        <f>inflation!M5</f>
        <v>2.6495995520843474</v>
      </c>
      <c r="K43" s="2">
        <f>inflation!N5</f>
        <v>4.040054699690443</v>
      </c>
      <c r="L43" s="2">
        <f>inflation!O5</f>
        <v>4.1976617368829183</v>
      </c>
      <c r="M43" s="2">
        <f>inflation!P5</f>
        <v>2.4470487177540301</v>
      </c>
      <c r="N43" s="2">
        <f>inflation!Q5</f>
        <v>2.3625155464229692</v>
      </c>
      <c r="O43" s="2">
        <f>inflation!R5</f>
        <v>2.4156331702088494</v>
      </c>
    </row>
    <row r="44" spans="1:17">
      <c r="A44" t="str">
        <f>inflation!A6</f>
        <v>SUMATERA</v>
      </c>
      <c r="B44" t="str">
        <f>inflation!B6</f>
        <v>Riau Islands</v>
      </c>
      <c r="C44" s="2">
        <f>inflation!F6</f>
        <v>9.0402568214740029</v>
      </c>
      <c r="D44" s="2">
        <f>inflation!G6</f>
        <v>1.7983088323391572</v>
      </c>
      <c r="E44" s="2">
        <f>inflation!H6</f>
        <v>7.1656702359370605</v>
      </c>
      <c r="F44" s="2">
        <f>inflation!I6</f>
        <v>3.6781345827659573</v>
      </c>
      <c r="G44" s="2">
        <f>inflation!J6</f>
        <v>2.3751531982242335</v>
      </c>
      <c r="H44" s="2">
        <f>inflation!K6</f>
        <v>8.2395660834530204</v>
      </c>
      <c r="I44" s="2">
        <f>inflation!L6</f>
        <v>7.5923069064096627</v>
      </c>
      <c r="J44" s="2">
        <f>inflation!M6</f>
        <v>4.3985902238251606</v>
      </c>
      <c r="K44" s="2">
        <f>inflation!N6</f>
        <v>3.5291000710572673</v>
      </c>
      <c r="L44" s="2">
        <f>inflation!O6</f>
        <v>4.0205669492134222</v>
      </c>
      <c r="M44" s="2">
        <f>inflation!P6</f>
        <v>3.4723743343781699</v>
      </c>
      <c r="N44" s="2">
        <f>inflation!Q6</f>
        <v>2.0300939860257756</v>
      </c>
      <c r="O44" s="2">
        <f>inflation!R6</f>
        <v>1.1805827217916942</v>
      </c>
    </row>
    <row r="45" spans="1:17">
      <c r="A45" t="str">
        <f>inflation!A7</f>
        <v>SUMATERA</v>
      </c>
      <c r="B45" t="str">
        <f>inflation!B7</f>
        <v>Jambi</v>
      </c>
      <c r="C45" s="2">
        <f>inflation!F7</f>
        <v>11.567273081039019</v>
      </c>
      <c r="D45" s="2">
        <f>inflation!G7</f>
        <v>2.4938960585978442</v>
      </c>
      <c r="E45" s="2">
        <f>inflation!H7</f>
        <v>10.524076909988089</v>
      </c>
      <c r="F45" s="2">
        <f>inflation!I7</f>
        <v>2.7557164322838501</v>
      </c>
      <c r="G45" s="2">
        <f>inflation!J7</f>
        <v>4.2175648423970147</v>
      </c>
      <c r="H45" s="2">
        <f>inflation!K7</f>
        <v>8.7372316559884524</v>
      </c>
      <c r="I45" s="2">
        <f>inflation!L7</f>
        <v>8.7508589465635556</v>
      </c>
      <c r="J45" s="2">
        <f>inflation!M7</f>
        <v>1.3664938053392417</v>
      </c>
      <c r="K45" s="2">
        <f>inflation!N7</f>
        <v>4.3946011301107868</v>
      </c>
      <c r="L45" s="2">
        <f>inflation!O7</f>
        <v>2.8347672622986986</v>
      </c>
      <c r="M45" s="2">
        <f>inflation!P7</f>
        <v>2.9680820091632087</v>
      </c>
      <c r="N45" s="2">
        <f>inflation!Q7</f>
        <v>1.4033155748683015</v>
      </c>
      <c r="O45" s="2">
        <f>inflation!R7</f>
        <v>3.006106886561426</v>
      </c>
    </row>
    <row r="46" spans="1:17">
      <c r="A46" t="str">
        <f>inflation!A8</f>
        <v>SUMATERA</v>
      </c>
      <c r="B46" t="str">
        <f>inflation!B8</f>
        <v>Bengkulu</v>
      </c>
      <c r="C46" s="2">
        <f>inflation!F8</f>
        <v>13.44096479284187</v>
      </c>
      <c r="D46" s="2">
        <f>inflation!G8</f>
        <v>2.8806584362139898</v>
      </c>
      <c r="E46" s="2">
        <f>inflation!H8</f>
        <v>9.0833333333333321</v>
      </c>
      <c r="F46" s="2">
        <f>inflation!I8</f>
        <v>3.9549840385421531</v>
      </c>
      <c r="G46" s="2">
        <f>inflation!J8</f>
        <v>4.6118962806296571</v>
      </c>
      <c r="H46" s="2">
        <f>inflation!K8</f>
        <v>9.9361911103349456</v>
      </c>
      <c r="I46" s="2">
        <f>inflation!L8</f>
        <v>10.846427942212822</v>
      </c>
      <c r="J46" s="2">
        <f>inflation!M8</f>
        <v>3.25170614211161</v>
      </c>
      <c r="K46" s="2">
        <f>inflation!N8</f>
        <v>5.0000000000000044</v>
      </c>
      <c r="L46" s="2">
        <f>inflation!O8</f>
        <v>3.5621713693253287</v>
      </c>
      <c r="M46" s="2">
        <f>inflation!P8</f>
        <v>2.352688787185353</v>
      </c>
      <c r="N46" s="2">
        <f>inflation!Q8</f>
        <v>2.9134353385034757</v>
      </c>
      <c r="O46" s="2">
        <f>inflation!R8</f>
        <v>0.8844518606894809</v>
      </c>
    </row>
    <row r="47" spans="1:17">
      <c r="A47" t="str">
        <f>inflation!A9</f>
        <v>SUMATERA</v>
      </c>
      <c r="B47" t="str">
        <f>inflation!B9</f>
        <v>South Sumatra</v>
      </c>
      <c r="C47" s="2">
        <f>inflation!F9</f>
        <v>11.151596509732475</v>
      </c>
      <c r="D47" s="2">
        <f>inflation!G9</f>
        <v>1.8547273982056467</v>
      </c>
      <c r="E47" s="2">
        <f>inflation!H9</f>
        <v>6.0218514440586235</v>
      </c>
      <c r="F47" s="2">
        <f>inflation!I9</f>
        <v>3.7789094482914676</v>
      </c>
      <c r="G47" s="2">
        <f>inflation!J9</f>
        <v>2.7161460025633355</v>
      </c>
      <c r="H47" s="2">
        <f>inflation!K9</f>
        <v>7.0449213699615321</v>
      </c>
      <c r="I47" s="2">
        <f>inflation!L9</f>
        <v>8.4801584913250405</v>
      </c>
      <c r="J47" s="2">
        <f>inflation!M9</f>
        <v>3.0956228527619478</v>
      </c>
      <c r="K47" s="2">
        <f>inflation!N9</f>
        <v>3.5776392240756794</v>
      </c>
      <c r="L47" s="2">
        <f>inflation!O9</f>
        <v>2.9620143985013003</v>
      </c>
      <c r="M47" s="2">
        <f>inflation!P9</f>
        <v>2.7400407222288647</v>
      </c>
      <c r="N47" s="2">
        <f>inflation!Q9</f>
        <v>2.0636259380639501</v>
      </c>
      <c r="O47" s="2">
        <f>inflation!R9</f>
        <v>1.5463227989024517</v>
      </c>
    </row>
    <row r="48" spans="1:17">
      <c r="A48" t="str">
        <f>inflation!A10</f>
        <v>SUMATERA</v>
      </c>
      <c r="B48" t="str">
        <f>inflation!B10</f>
        <v>Bangka Belitung</v>
      </c>
      <c r="C48" s="2">
        <f>inflation!F10</f>
        <v>18.395147658347422</v>
      </c>
      <c r="D48" s="2">
        <f>inflation!G10</f>
        <v>2.1667926429831397</v>
      </c>
      <c r="E48" s="2">
        <f>inflation!H10</f>
        <v>9.3629264282778291</v>
      </c>
      <c r="F48" s="2">
        <f>inflation!I10</f>
        <v>4.9949530562963362</v>
      </c>
      <c r="G48" s="2">
        <f>inflation!J10</f>
        <v>6.5718904073669204</v>
      </c>
      <c r="H48" s="2">
        <f>inflation!K10</f>
        <v>8.7063425907679015</v>
      </c>
      <c r="I48" s="2">
        <f>inflation!L10</f>
        <v>9.0548949409541724</v>
      </c>
      <c r="J48" s="2">
        <f>inflation!M10</f>
        <v>3.2698192612862442</v>
      </c>
      <c r="K48" s="2">
        <f>inflation!N10</f>
        <v>6.7510398783937386</v>
      </c>
      <c r="L48" s="2">
        <f>inflation!O10</f>
        <v>3.123818283312807</v>
      </c>
      <c r="M48" s="2">
        <f>inflation!P10</f>
        <v>3.1862122878914212</v>
      </c>
      <c r="N48" s="2">
        <f>inflation!Q10</f>
        <v>2.6201168951198213</v>
      </c>
      <c r="O48" s="2">
        <f>inflation!R10</f>
        <v>1.0842885213972124</v>
      </c>
    </row>
    <row r="49" spans="1:15">
      <c r="A49" t="str">
        <f>inflation!A11</f>
        <v>SUMATERA</v>
      </c>
      <c r="B49" t="str">
        <f>inflation!B11</f>
        <v>Lampung</v>
      </c>
      <c r="C49" s="2">
        <f>inflation!F11</f>
        <v>14.822364589400117</v>
      </c>
      <c r="D49" s="2">
        <f>inflation!G11</f>
        <v>4.1846309916307334</v>
      </c>
      <c r="E49" s="2">
        <f>inflation!H11</f>
        <v>9.9480688088283031</v>
      </c>
      <c r="F49" s="2">
        <f>inflation!I11</f>
        <v>4.2364897007560964</v>
      </c>
      <c r="G49" s="2">
        <f>inflation!J11</f>
        <v>4.2949203716726281</v>
      </c>
      <c r="H49" s="2">
        <f>inflation!K11</f>
        <v>7.5592615794163764</v>
      </c>
      <c r="I49" s="2">
        <f>inflation!L11</f>
        <v>8.0603372302028085</v>
      </c>
      <c r="J49" s="2">
        <f>inflation!M11</f>
        <v>4.3371497445378715</v>
      </c>
      <c r="K49" s="2">
        <f>inflation!N11</f>
        <v>2.7775021835197755</v>
      </c>
      <c r="L49" s="2">
        <f>inflation!O11</f>
        <v>3.0154214998971307</v>
      </c>
      <c r="M49" s="2">
        <f>inflation!P11</f>
        <v>2.7281431137400114</v>
      </c>
      <c r="N49" s="2">
        <f>inflation!Q11</f>
        <v>3.444694672241468</v>
      </c>
      <c r="O49" s="2">
        <f>inflation!R11</f>
        <v>1.9977205022903632</v>
      </c>
    </row>
    <row r="50" spans="1:15">
      <c r="A50" t="str">
        <f>inflation!A12</f>
        <v>JAWA</v>
      </c>
      <c r="B50" t="str">
        <f>inflation!B12</f>
        <v>Jakarta</v>
      </c>
      <c r="C50" s="2">
        <f>inflation!F12</f>
        <v>11.11329468409159</v>
      </c>
      <c r="D50" s="2">
        <f>inflation!G12</f>
        <v>2.3434736469756023</v>
      </c>
      <c r="E50" s="2">
        <f>inflation!H12</f>
        <v>6.2127365419510916</v>
      </c>
      <c r="F50" s="2">
        <f>inflation!I12</f>
        <v>3.9672483120084756</v>
      </c>
      <c r="G50" s="2">
        <f>inflation!J12</f>
        <v>4.5237846622808942</v>
      </c>
      <c r="H50" s="2">
        <f>inflation!K12</f>
        <v>8.0009051575382184</v>
      </c>
      <c r="I50" s="2">
        <f>inflation!L12</f>
        <v>8.9515169300225637</v>
      </c>
      <c r="J50" s="2">
        <f>inflation!M12</f>
        <v>3.2995561510761329</v>
      </c>
      <c r="K50" s="2">
        <f>inflation!N12</f>
        <v>2.3672476692339073</v>
      </c>
      <c r="L50" s="2">
        <f>inflation!O12</f>
        <v>3.72218262453472</v>
      </c>
      <c r="M50" s="2">
        <f>inflation!P12</f>
        <v>3.2679239520500891</v>
      </c>
      <c r="N50" s="2">
        <f>inflation!Q12</f>
        <v>3.2310536044362266</v>
      </c>
      <c r="O50" s="2">
        <f>inflation!R12</f>
        <v>1.5897836277084139</v>
      </c>
    </row>
    <row r="51" spans="1:15">
      <c r="A51" t="str">
        <f>inflation!A13</f>
        <v>JAWA</v>
      </c>
      <c r="B51" t="str">
        <f>inflation!B13</f>
        <v>Banten</v>
      </c>
      <c r="C51" s="2">
        <f>inflation!F13</f>
        <v>11.45588885625104</v>
      </c>
      <c r="D51" s="2">
        <f>inflation!G13</f>
        <v>2.8589743218443431</v>
      </c>
      <c r="E51" s="2">
        <f>inflation!H13</f>
        <v>6.1023117054411991</v>
      </c>
      <c r="F51" s="2">
        <f>inflation!I13</f>
        <v>3.4521002339686691</v>
      </c>
      <c r="G51" s="2">
        <f>inflation!J13</f>
        <v>4.3695875820708663</v>
      </c>
      <c r="H51" s="2">
        <f>inflation!K13</f>
        <v>9.6472719819168837</v>
      </c>
      <c r="I51" s="2">
        <f>inflation!L13</f>
        <v>10.204843081919158</v>
      </c>
      <c r="J51" s="2">
        <f>inflation!M13</f>
        <v>4.2941156578837791</v>
      </c>
      <c r="K51" s="2">
        <f>inflation!N13</f>
        <v>2.9410002179912631</v>
      </c>
      <c r="L51" s="2">
        <f>inflation!O13</f>
        <v>3.9761441475289816</v>
      </c>
      <c r="M51" s="2">
        <f>inflation!P13</f>
        <v>3.4166810242117984</v>
      </c>
      <c r="N51" s="2">
        <f>inflation!Q13</f>
        <v>3.3032776209433763</v>
      </c>
      <c r="O51" s="2">
        <f>inflation!R13</f>
        <v>1.4492934473280741</v>
      </c>
    </row>
    <row r="52" spans="1:15">
      <c r="A52" t="str">
        <f>inflation!A14</f>
        <v>JAWA</v>
      </c>
      <c r="B52" t="str">
        <f>inflation!B14</f>
        <v>West Java</v>
      </c>
      <c r="C52" s="2">
        <f>inflation!F14</f>
        <v>11.216678620662135</v>
      </c>
      <c r="D52" s="2">
        <f>inflation!G14</f>
        <v>2.0993801468858209</v>
      </c>
      <c r="E52" s="2">
        <f>inflation!H14</f>
        <v>6.5635768827281504</v>
      </c>
      <c r="F52" s="2">
        <f>inflation!I14</f>
        <v>3.1199579288759383</v>
      </c>
      <c r="G52" s="2">
        <f>inflation!J14</f>
        <v>3.8524955549820827</v>
      </c>
      <c r="H52" s="2">
        <f>inflation!K14</f>
        <v>9.0379819445006948</v>
      </c>
      <c r="I52" s="2">
        <f>inflation!L14</f>
        <v>7.599872904594851</v>
      </c>
      <c r="J52" s="2">
        <f>inflation!M14</f>
        <v>2.7367070201439692</v>
      </c>
      <c r="K52" s="2">
        <f>inflation!N14</f>
        <v>2.7494024881774104</v>
      </c>
      <c r="L52" s="2">
        <f>inflation!O14</f>
        <v>3.6323404514126745</v>
      </c>
      <c r="M52" s="2">
        <f>inflation!P14</f>
        <v>3.5397147588471567</v>
      </c>
      <c r="N52" s="2">
        <f>inflation!Q14</f>
        <v>3.2146851027097085</v>
      </c>
      <c r="O52" s="2">
        <f>inflation!R14</f>
        <v>2.1801422431442035</v>
      </c>
    </row>
    <row r="53" spans="1:15">
      <c r="A53" t="str">
        <f>inflation!A15</f>
        <v>JAWA</v>
      </c>
      <c r="B53" t="str">
        <f>inflation!B15</f>
        <v>Central Java</v>
      </c>
      <c r="C53" s="2">
        <f>inflation!F15</f>
        <v>9.5531691521182349</v>
      </c>
      <c r="D53" s="2">
        <f>inflation!G15</f>
        <v>3.3213382163446825</v>
      </c>
      <c r="E53" s="2">
        <f>inflation!H15</f>
        <v>6.8824688259632616</v>
      </c>
      <c r="F53" s="2">
        <f>inflation!I15</f>
        <v>2.6832381154064722</v>
      </c>
      <c r="G53" s="2">
        <f>inflation!J15</f>
        <v>4.2358058763037665</v>
      </c>
      <c r="H53" s="2">
        <f>inflation!K15</f>
        <v>7.9868548510552362</v>
      </c>
      <c r="I53" s="2">
        <f>inflation!L15</f>
        <v>8.2147529564056132</v>
      </c>
      <c r="J53" s="2">
        <f>inflation!M15</f>
        <v>2.7310672401193781</v>
      </c>
      <c r="K53" s="2">
        <f>inflation!N15</f>
        <v>2.3605901273592966</v>
      </c>
      <c r="L53" s="2">
        <f>inflation!O15</f>
        <v>3.7063199425334314</v>
      </c>
      <c r="M53" s="2">
        <f>inflation!P15</f>
        <v>2.8158903678116465</v>
      </c>
      <c r="N53" s="2">
        <f>inflation!Q15</f>
        <v>2.8036896282890496</v>
      </c>
      <c r="O53" s="2">
        <f>inflation!R15</f>
        <v>1.5500502509221832</v>
      </c>
    </row>
    <row r="54" spans="1:15">
      <c r="A54" t="str">
        <f>inflation!A16</f>
        <v>JAWA</v>
      </c>
      <c r="B54" t="str">
        <f>inflation!B16</f>
        <v>Yogyakarta</v>
      </c>
      <c r="C54" s="2">
        <f>inflation!F16</f>
        <v>9.8807330553670081</v>
      </c>
      <c r="D54" s="2">
        <f>inflation!G16</f>
        <v>2.9297564419343614</v>
      </c>
      <c r="E54" s="2">
        <f>inflation!H16</f>
        <v>7.3816872427983515</v>
      </c>
      <c r="F54" s="2">
        <f>inflation!I16</f>
        <v>3.8817968780566092</v>
      </c>
      <c r="G54" s="2">
        <f>inflation!J16</f>
        <v>4.3085962892143836</v>
      </c>
      <c r="H54" s="2">
        <f>inflation!K16</f>
        <v>7.3151593885673272</v>
      </c>
      <c r="I54" s="2">
        <f>inflation!L16</f>
        <v>6.5873611988805703</v>
      </c>
      <c r="J54" s="2">
        <f>inflation!M16</f>
        <v>3.089695309825391</v>
      </c>
      <c r="K54" s="2">
        <f>inflation!N16</f>
        <v>2.2914072229140547</v>
      </c>
      <c r="L54" s="2">
        <f>inflation!O16</f>
        <v>4.2042042042042205</v>
      </c>
      <c r="M54" s="2">
        <f>inflation!P16</f>
        <v>2.6637588597242967</v>
      </c>
      <c r="N54" s="2">
        <f>inflation!Q16</f>
        <v>2.7691373947348552</v>
      </c>
      <c r="O54" s="2">
        <f>inflation!R16</f>
        <v>1.4030573173285461</v>
      </c>
    </row>
    <row r="55" spans="1:15">
      <c r="A55" t="str">
        <f>inflation!A17</f>
        <v>JAWA</v>
      </c>
      <c r="B55" t="str">
        <f>inflation!B17</f>
        <v>East Java</v>
      </c>
      <c r="C55" s="2">
        <f>inflation!F17</f>
        <v>9.5113297983966394</v>
      </c>
      <c r="D55" s="2">
        <f>inflation!G17</f>
        <v>3.4065523434307909</v>
      </c>
      <c r="E55" s="2">
        <f>inflation!H17</f>
        <v>7.0997507605613741</v>
      </c>
      <c r="F55" s="2">
        <f>inflation!I17</f>
        <v>4.2788791293288497</v>
      </c>
      <c r="G55" s="2">
        <f>inflation!J17</f>
        <v>4.4978105971223981</v>
      </c>
      <c r="H55" s="2">
        <f>inflation!K17</f>
        <v>7.5886395896945125</v>
      </c>
      <c r="I55" s="2">
        <f>inflation!L17</f>
        <v>7.7661555233661472</v>
      </c>
      <c r="J55" s="2">
        <f>inflation!M17</f>
        <v>3.0819553292473545</v>
      </c>
      <c r="K55" s="2">
        <f>inflation!N17</f>
        <v>2.7328943158096308</v>
      </c>
      <c r="L55" s="2">
        <f>inflation!O17</f>
        <v>4.0388389170226136</v>
      </c>
      <c r="M55" s="2">
        <f>inflation!P17</f>
        <v>2.858683203844592</v>
      </c>
      <c r="N55" s="2">
        <f>inflation!Q17</f>
        <v>2.1236175164853961</v>
      </c>
      <c r="O55" s="2">
        <f>inflation!R17</f>
        <v>1.4427368456240828</v>
      </c>
    </row>
    <row r="56" spans="1:15">
      <c r="A56" t="str">
        <f>inflation!A18</f>
        <v>BALNUSTRA</v>
      </c>
      <c r="B56" t="str">
        <f>inflation!B18</f>
        <v>Bali</v>
      </c>
      <c r="C56" s="2">
        <f>inflation!F18</f>
        <v>9.6184107002360122</v>
      </c>
      <c r="D56" s="2">
        <f>inflation!G18</f>
        <v>4.3692804593576273</v>
      </c>
      <c r="E56" s="2">
        <f>inflation!H18</f>
        <v>8.0976532278861804</v>
      </c>
      <c r="F56" s="2">
        <f>inflation!I18</f>
        <v>3.7456959408283197</v>
      </c>
      <c r="G56" s="2">
        <f>inflation!J18</f>
        <v>4.7044404848948673</v>
      </c>
      <c r="H56" s="2">
        <f>inflation!K18</f>
        <v>7.3546064311710069</v>
      </c>
      <c r="I56" s="2">
        <f>inflation!L18</f>
        <v>8.4309180301151088</v>
      </c>
      <c r="J56" s="2">
        <f>inflation!M18</f>
        <v>2.7454243228625552</v>
      </c>
      <c r="K56" s="2">
        <f>inflation!N18</f>
        <v>3.2308066165481097</v>
      </c>
      <c r="L56" s="2">
        <f>inflation!O18</f>
        <v>3.3186263670845317</v>
      </c>
      <c r="M56" s="2">
        <f>inflation!P18</f>
        <v>3.1307063136316815</v>
      </c>
      <c r="N56" s="2">
        <f>inflation!Q18</f>
        <v>2.3818660584645386</v>
      </c>
      <c r="O56" s="2">
        <f>inflation!R18</f>
        <v>0.8018809777269098</v>
      </c>
    </row>
    <row r="57" spans="1:15">
      <c r="A57" t="str">
        <f>inflation!A19</f>
        <v>BALNUSTRA</v>
      </c>
      <c r="B57" t="str">
        <f>inflation!B19</f>
        <v>West Nusa Tenggara</v>
      </c>
      <c r="C57" s="2">
        <f>inflation!F19</f>
        <v>13.29699663050825</v>
      </c>
      <c r="D57" s="2">
        <f>inflation!G19</f>
        <v>3.3441365601106998</v>
      </c>
      <c r="E57" s="2">
        <f>inflation!H19</f>
        <v>10.05136016398045</v>
      </c>
      <c r="F57" s="2">
        <f>inflation!I19</f>
        <v>6.5509719936879041</v>
      </c>
      <c r="G57" s="2">
        <f>inflation!J19</f>
        <v>3.9969634263883336</v>
      </c>
      <c r="H57" s="2">
        <f>inflation!K19</f>
        <v>9.511912629408581</v>
      </c>
      <c r="I57" s="2">
        <f>inflation!L19</f>
        <v>7.2223927262193843</v>
      </c>
      <c r="J57" s="2">
        <f>inflation!M19</f>
        <v>3.4277110716910641</v>
      </c>
      <c r="K57" s="2">
        <f>inflation!N19</f>
        <v>2.6044282537390329</v>
      </c>
      <c r="L57" s="2">
        <f>inflation!O19</f>
        <v>3.6909870643532905</v>
      </c>
      <c r="M57" s="2">
        <f>inflation!P19</f>
        <v>3.1677606319717944</v>
      </c>
      <c r="N57" s="2">
        <f>inflation!Q19</f>
        <v>1.8682197742346744</v>
      </c>
      <c r="O57" s="2">
        <f>inflation!R19</f>
        <v>0.59509578147605158</v>
      </c>
    </row>
    <row r="58" spans="1:15">
      <c r="A58" t="str">
        <f>inflation!A20</f>
        <v>BALNUSTRA</v>
      </c>
      <c r="B58" t="str">
        <f>inflation!B20</f>
        <v>East Nusa Tenggara</v>
      </c>
      <c r="C58" s="2">
        <f>inflation!F20</f>
        <v>11.721535160391516</v>
      </c>
      <c r="D58" s="2">
        <f>inflation!G20</f>
        <v>6.2823717914868293</v>
      </c>
      <c r="E58" s="2">
        <f>inflation!H20</f>
        <v>9.7266366383844005</v>
      </c>
      <c r="F58" s="2">
        <f>inflation!I20</f>
        <v>4.6807158986461594</v>
      </c>
      <c r="G58" s="2">
        <f>inflation!J20</f>
        <v>5.326539145051612</v>
      </c>
      <c r="H58" s="2">
        <f>inflation!K20</f>
        <v>8.4128785367717072</v>
      </c>
      <c r="I58" s="2">
        <f>inflation!L20</f>
        <v>7.7591135286662061</v>
      </c>
      <c r="J58" s="2">
        <f>inflation!M20</f>
        <v>4.9233925014255053</v>
      </c>
      <c r="K58" s="2">
        <f>inflation!N20</f>
        <v>2.4775180120570672</v>
      </c>
      <c r="L58" s="2">
        <f>inflation!O20</f>
        <v>2.0017516331166441</v>
      </c>
      <c r="M58" s="2">
        <f>inflation!P20</f>
        <v>3.0729463238752919</v>
      </c>
      <c r="N58" s="2">
        <f>inflation!Q20</f>
        <v>0.66598757769398276</v>
      </c>
      <c r="O58" s="2">
        <f>inflation!R20</f>
        <v>0.60642891586633052</v>
      </c>
    </row>
    <row r="59" spans="1:15">
      <c r="A59" t="str">
        <f>inflation!A21</f>
        <v>KALIMANTAN</v>
      </c>
      <c r="B59" t="str">
        <f>inflation!B21</f>
        <v>West Kalimantan</v>
      </c>
      <c r="C59" s="2">
        <f>inflation!F21</f>
        <v>11.451959743160444</v>
      </c>
      <c r="D59" s="2">
        <f>inflation!G21</f>
        <v>4.2252537274968471</v>
      </c>
      <c r="E59" s="2">
        <f>inflation!H21</f>
        <v>8.2694296067781892</v>
      </c>
      <c r="F59" s="2">
        <f>inflation!I21</f>
        <v>5.225781495269799</v>
      </c>
      <c r="G59" s="2">
        <f>inflation!J21</f>
        <v>6.1851682432505273</v>
      </c>
      <c r="H59" s="2">
        <f>inflation!K21</f>
        <v>8.9053003923318172</v>
      </c>
      <c r="I59" s="2">
        <f>inflation!L21</f>
        <v>9.4314425559993467</v>
      </c>
      <c r="J59" s="2">
        <f>inflation!M21</f>
        <v>5.7918814685919973</v>
      </c>
      <c r="K59" s="2">
        <f>inflation!N21</f>
        <v>3.6611730011910204</v>
      </c>
      <c r="L59" s="2">
        <f>inflation!O21</f>
        <v>4.0906802367408401</v>
      </c>
      <c r="M59" s="2">
        <f>inflation!P21</f>
        <v>3.8475567028384061</v>
      </c>
      <c r="N59" s="2">
        <f>inflation!Q21</f>
        <v>2.3723429145926955</v>
      </c>
      <c r="O59" s="2">
        <f>inflation!R21</f>
        <v>2.4599262168198299</v>
      </c>
    </row>
    <row r="60" spans="1:15">
      <c r="A60" t="str">
        <f>inflation!A22</f>
        <v>KALIMANTAN</v>
      </c>
      <c r="B60" t="str">
        <f>inflation!B22</f>
        <v>Central Kalimantan</v>
      </c>
      <c r="C60" s="2">
        <f>inflation!F22</f>
        <v>10.423414605208524</v>
      </c>
      <c r="D60" s="2">
        <f>inflation!G22</f>
        <v>2.0287067716231011</v>
      </c>
      <c r="E60" s="2">
        <f>inflation!H22</f>
        <v>9.5087590894969765</v>
      </c>
      <c r="F60" s="2">
        <f>inflation!I22</f>
        <v>4.5396843072998738</v>
      </c>
      <c r="G60" s="2">
        <f>inflation!J22</f>
        <v>5.8369958282256551</v>
      </c>
      <c r="H60" s="2">
        <f>inflation!K22</f>
        <v>6.7947986031773544</v>
      </c>
      <c r="I60" s="2">
        <f>inflation!L22</f>
        <v>7.0735617777458293</v>
      </c>
      <c r="J60" s="2">
        <f>inflation!M22</f>
        <v>4.7404494259805752</v>
      </c>
      <c r="K60" s="2">
        <f>inflation!N22</f>
        <v>2.1059639940274488</v>
      </c>
      <c r="L60" s="2">
        <f>inflation!O22</f>
        <v>3.1771360120241621</v>
      </c>
      <c r="M60" s="2">
        <f>inflation!P22</f>
        <v>4.5184058251980463</v>
      </c>
      <c r="N60" s="2">
        <f>inflation!Q22</f>
        <v>2.4522872364951986</v>
      </c>
      <c r="O60" s="2">
        <f>inflation!R22</f>
        <v>1.0430592240023184</v>
      </c>
    </row>
    <row r="61" spans="1:15">
      <c r="A61" t="str">
        <f>inflation!A23</f>
        <v>KALIMANTAN</v>
      </c>
      <c r="B61" t="str">
        <f>inflation!B23</f>
        <v>South Kalimantan</v>
      </c>
      <c r="C61" s="2">
        <f>inflation!F23</f>
        <v>11.622487620157296</v>
      </c>
      <c r="D61" s="2">
        <f>inflation!G23</f>
        <v>3.8622129436325814</v>
      </c>
      <c r="E61" s="2">
        <f>inflation!H23</f>
        <v>9.0619765494137194</v>
      </c>
      <c r="F61" s="2">
        <f>inflation!I23</f>
        <v>3.9804695929513079</v>
      </c>
      <c r="G61" s="2">
        <f>inflation!J23</f>
        <v>5.959690748333224</v>
      </c>
      <c r="H61" s="2">
        <f>inflation!K23</f>
        <v>6.9795537636542893</v>
      </c>
      <c r="I61" s="2">
        <f>inflation!L23</f>
        <v>7.2837781822790548</v>
      </c>
      <c r="J61" s="2">
        <f>inflation!M23</f>
        <v>5.1506961502224557</v>
      </c>
      <c r="K61" s="2">
        <f>inflation!N23</f>
        <v>3.5651090582569989</v>
      </c>
      <c r="L61" s="2">
        <f>inflation!O23</f>
        <v>3.7187692690084928</v>
      </c>
      <c r="M61" s="2">
        <f>inflation!P23</f>
        <v>2.6288582985005471</v>
      </c>
      <c r="N61" s="2">
        <f>inflation!Q23</f>
        <v>4.0070051490839198</v>
      </c>
      <c r="O61" s="2">
        <f>inflation!R23</f>
        <v>1.6771884490328848</v>
      </c>
    </row>
    <row r="62" spans="1:15">
      <c r="A62" t="str">
        <f>inflation!A24</f>
        <v>KALIMANTAN</v>
      </c>
      <c r="B62" t="str">
        <f>inflation!B24</f>
        <v>East Kalimantan</v>
      </c>
      <c r="C62" s="2">
        <f>inflation!F24</f>
        <v>12.056754895963874</v>
      </c>
      <c r="D62" s="2">
        <f>inflation!G24</f>
        <v>3.8495001319153399</v>
      </c>
      <c r="E62" s="2">
        <f>inflation!H24</f>
        <v>7.1713881531112689</v>
      </c>
      <c r="F62" s="2">
        <f>inflation!I24</f>
        <v>6.3309306125045373</v>
      </c>
      <c r="G62" s="2">
        <f>inflation!J24</f>
        <v>5.5385168183770483</v>
      </c>
      <c r="H62" s="2">
        <f>inflation!K24</f>
        <v>9.5379102100364257</v>
      </c>
      <c r="I62" s="2">
        <f>inflation!L24</f>
        <v>7.0374616453262151</v>
      </c>
      <c r="J62" s="2">
        <f>inflation!M24</f>
        <v>5.1132584939327597</v>
      </c>
      <c r="K62" s="2">
        <f>inflation!N24</f>
        <v>3.3958311004470332</v>
      </c>
      <c r="L62" s="2">
        <f>inflation!O24</f>
        <v>3.1448643913074115</v>
      </c>
      <c r="M62" s="2">
        <f>inflation!P24</f>
        <v>3.2392758960527068</v>
      </c>
      <c r="N62" s="2">
        <f>inflation!Q24</f>
        <v>1.656429773657897</v>
      </c>
      <c r="O62" s="2">
        <f>inflation!R24</f>
        <v>0.77487583825106565</v>
      </c>
    </row>
    <row r="63" spans="1:15">
      <c r="A63" t="str">
        <f>inflation!A25</f>
        <v>KALIMANTAN</v>
      </c>
      <c r="B63" t="str">
        <f>inflation!B25</f>
        <v>North Kalimantan</v>
      </c>
      <c r="C63" s="2">
        <f>inflation!F25</f>
        <v>19.853300733496337</v>
      </c>
      <c r="D63" s="2">
        <f>inflation!G25</f>
        <v>7.2133822929416391</v>
      </c>
      <c r="E63" s="2">
        <f>inflation!H25</f>
        <v>7.9229773955400207</v>
      </c>
      <c r="F63" s="2">
        <f>inflation!I25</f>
        <v>6.4315937940761403</v>
      </c>
      <c r="G63" s="2">
        <f>inflation!J25</f>
        <v>5.9899284389080432</v>
      </c>
      <c r="H63" s="2">
        <f>inflation!K25</f>
        <v>10.352588147036768</v>
      </c>
      <c r="I63" s="2">
        <f>inflation!L25</f>
        <v>11.90998680042239</v>
      </c>
      <c r="J63" s="2">
        <f>inflation!M25</f>
        <v>3.4194108820974511</v>
      </c>
      <c r="K63" s="2">
        <f>inflation!N25</f>
        <v>4.3066585216859909</v>
      </c>
      <c r="L63" s="2">
        <f>inflation!O25</f>
        <v>2.7672035139091999</v>
      </c>
      <c r="M63" s="2">
        <f>inflation!P25</f>
        <v>5.0007123521869534</v>
      </c>
      <c r="N63" s="2">
        <f>inflation!Q25</f>
        <v>1.4654002713704095</v>
      </c>
      <c r="O63" s="2">
        <f>inflation!R25</f>
        <v>1.3161081237244687</v>
      </c>
    </row>
    <row r="64" spans="1:15">
      <c r="A64" t="str">
        <f>inflation!A26</f>
        <v>SULAWESI</v>
      </c>
      <c r="B64" t="str">
        <f>inflation!B26</f>
        <v>North Sulawesi</v>
      </c>
      <c r="C64" s="2">
        <f>inflation!F26</f>
        <v>9.7133606323207111</v>
      </c>
      <c r="D64" s="2">
        <f>inflation!G26</f>
        <v>2.3088273587362318</v>
      </c>
      <c r="E64" s="2">
        <f>inflation!H26</f>
        <v>6.2781029948248079</v>
      </c>
      <c r="F64" s="2">
        <f>inflation!I26</f>
        <v>0.66852098656102754</v>
      </c>
      <c r="G64" s="2">
        <f>inflation!J26</f>
        <v>6.042368076982596</v>
      </c>
      <c r="H64" s="2">
        <f>inflation!K26</f>
        <v>8.1195213216436422</v>
      </c>
      <c r="I64" s="2">
        <f>inflation!L26</f>
        <v>9.6681299176578186</v>
      </c>
      <c r="J64" s="2">
        <f>inflation!M26</f>
        <v>5.556023944018218</v>
      </c>
      <c r="K64" s="2">
        <f>inflation!N26</f>
        <v>0.35143769968051242</v>
      </c>
      <c r="L64" s="2">
        <f>inflation!O26</f>
        <v>2.4434893346068076</v>
      </c>
      <c r="M64" s="2">
        <f>inflation!P26</f>
        <v>3.830316214746321</v>
      </c>
      <c r="N64" s="2">
        <f>inflation!Q26</f>
        <v>3.5169111044597514</v>
      </c>
      <c r="O64" s="2">
        <f>inflation!R26</f>
        <v>0.31335274392079171</v>
      </c>
    </row>
    <row r="65" spans="1:15">
      <c r="A65" t="str">
        <f>inflation!A27</f>
        <v>SULAWESI</v>
      </c>
      <c r="B65" t="str">
        <f>inflation!B27</f>
        <v>Central Sulawesi</v>
      </c>
      <c r="C65" s="2">
        <f>inflation!F27</f>
        <v>10.402393129402675</v>
      </c>
      <c r="D65" s="2">
        <f>inflation!G27</f>
        <v>5.7250240363604599</v>
      </c>
      <c r="E65" s="2">
        <f>inflation!H27</f>
        <v>6.3988095238095122</v>
      </c>
      <c r="F65" s="2">
        <f>inflation!I27</f>
        <v>4.4642321583849176</v>
      </c>
      <c r="G65" s="2">
        <f>inflation!J27</f>
        <v>5.8725632664377025</v>
      </c>
      <c r="H65" s="2">
        <f>inflation!K27</f>
        <v>7.5727225409836008</v>
      </c>
      <c r="I65" s="2">
        <f>inflation!L27</f>
        <v>8.8440249148592933</v>
      </c>
      <c r="J65" s="2">
        <f>inflation!M27</f>
        <v>4.1677065136011882</v>
      </c>
      <c r="K65" s="2">
        <f>inflation!N27</f>
        <v>1.4933716658680929</v>
      </c>
      <c r="L65" s="2">
        <f>inflation!O27</f>
        <v>4.3276418286253726</v>
      </c>
      <c r="M65" s="2">
        <f>inflation!P27</f>
        <v>6.4559921562712175</v>
      </c>
      <c r="N65" s="2">
        <f>inflation!Q27</f>
        <v>2.3025150549061237</v>
      </c>
      <c r="O65" s="2">
        <f>inflation!R27</f>
        <v>1.6186915974631289</v>
      </c>
    </row>
    <row r="66" spans="1:15">
      <c r="A66" t="str">
        <f>inflation!A28</f>
        <v>SULAWESI</v>
      </c>
      <c r="B66" t="str">
        <f>inflation!B28</f>
        <v>South Sulawesi</v>
      </c>
      <c r="C66" s="2">
        <f>inflation!F28</f>
        <v>12.395725590476081</v>
      </c>
      <c r="D66" s="2">
        <f>inflation!G28</f>
        <v>3.3871590386373551</v>
      </c>
      <c r="E66" s="2">
        <f>inflation!H28</f>
        <v>6.5605724029827561</v>
      </c>
      <c r="F66" s="2">
        <f>inflation!I28</f>
        <v>2.8747717281808916</v>
      </c>
      <c r="G66" s="2">
        <f>inflation!J28</f>
        <v>4.404593617186725</v>
      </c>
      <c r="H66" s="2">
        <f>inflation!K28</f>
        <v>6.225415449612326</v>
      </c>
      <c r="I66" s="2">
        <f>inflation!L28</f>
        <v>8.6101322524869452</v>
      </c>
      <c r="J66" s="2">
        <f>inflation!M28</f>
        <v>4.4832040100574178</v>
      </c>
      <c r="K66" s="2">
        <f>inflation!N28</f>
        <v>2.9380273543567315</v>
      </c>
      <c r="L66" s="2">
        <f>inflation!O28</f>
        <v>4.4363104094746975</v>
      </c>
      <c r="M66" s="2">
        <f>inflation!P28</f>
        <v>3.5021219053184005</v>
      </c>
      <c r="N66" s="2">
        <f>inflation!Q28</f>
        <v>2.3476650397920622</v>
      </c>
      <c r="O66" s="2">
        <f>inflation!R28</f>
        <v>2.0406255015339214</v>
      </c>
    </row>
    <row r="67" spans="1:15">
      <c r="A67" t="str">
        <f>inflation!A29</f>
        <v>SULAWESI</v>
      </c>
      <c r="B67" t="str">
        <f>inflation!B29</f>
        <v>Southeast Sulawesi</v>
      </c>
      <c r="C67" s="2">
        <f>inflation!F29</f>
        <v>15.28268551236749</v>
      </c>
      <c r="D67" s="2">
        <f>inflation!G29</f>
        <v>4.5977011494252817</v>
      </c>
      <c r="E67" s="2">
        <f>inflation!H29</f>
        <v>3.8746438746438683</v>
      </c>
      <c r="F67" s="2">
        <f>inflation!I29</f>
        <v>5.0902496564801725</v>
      </c>
      <c r="G67" s="2">
        <f>inflation!J29</f>
        <v>5.2549669773131802</v>
      </c>
      <c r="H67" s="2">
        <f>inflation!K29</f>
        <v>5.9108517964929552</v>
      </c>
      <c r="I67" s="2">
        <f>inflation!L29</f>
        <v>8.4486362602975262</v>
      </c>
      <c r="J67" s="2">
        <f>inflation!M29</f>
        <v>2.2672469043563792</v>
      </c>
      <c r="K67" s="2">
        <f>inflation!N29</f>
        <v>2.6901787527930043</v>
      </c>
      <c r="L67" s="2">
        <f>inflation!O29</f>
        <v>2.9708111315786434</v>
      </c>
      <c r="M67" s="2">
        <f>inflation!P29</f>
        <v>2.6537072004715112</v>
      </c>
      <c r="N67" s="2">
        <f>inflation!Q29</f>
        <v>2.7047228982789022</v>
      </c>
      <c r="O67" s="2">
        <f>inflation!R29</f>
        <v>1.3349072581619659</v>
      </c>
    </row>
    <row r="68" spans="1:15">
      <c r="A68" t="str">
        <f>inflation!A30</f>
        <v>SULAWESI</v>
      </c>
      <c r="B68" t="str">
        <f>inflation!B30</f>
        <v>Gorontalo</v>
      </c>
      <c r="C68" s="2">
        <f>inflation!F30</f>
        <v>9.1968412942989186</v>
      </c>
      <c r="D68" s="2">
        <f>inflation!G30</f>
        <v>4.3478260869565188</v>
      </c>
      <c r="E68" s="2">
        <f>inflation!H30</f>
        <v>7.429006085192702</v>
      </c>
      <c r="F68" s="2">
        <f>inflation!I30</f>
        <v>4.0852773343253768</v>
      </c>
      <c r="G68" s="2">
        <f>inflation!J30</f>
        <v>5.3004526540528341</v>
      </c>
      <c r="H68" s="2">
        <f>inflation!K30</f>
        <v>5.8432697382690524</v>
      </c>
      <c r="I68" s="2">
        <f>inflation!L30</f>
        <v>6.1432703248302634</v>
      </c>
      <c r="J68" s="2">
        <f>inflation!M30</f>
        <v>4.3033142460523921</v>
      </c>
      <c r="K68" s="2">
        <f>inflation!N30</f>
        <v>1.2976210281151257</v>
      </c>
      <c r="L68" s="2">
        <f>inflation!O30</f>
        <v>4.3438988339628892</v>
      </c>
      <c r="M68" s="2">
        <f>inflation!P30</f>
        <v>2.1484221295348993</v>
      </c>
      <c r="N68" s="2">
        <f>inflation!Q30</f>
        <v>2.873651771956844</v>
      </c>
      <c r="O68" s="2">
        <f>inflation!R30</f>
        <v>0.81280352663535282</v>
      </c>
    </row>
    <row r="69" spans="1:15">
      <c r="A69" t="str">
        <f>inflation!A31</f>
        <v>MAPUA</v>
      </c>
      <c r="B69" t="str">
        <f>inflation!B31</f>
        <v>Maluku</v>
      </c>
      <c r="C69" s="2">
        <f>inflation!F31</f>
        <v>9.3441327538522412</v>
      </c>
      <c r="D69" s="2">
        <f>inflation!G31</f>
        <v>6.4769647696476973</v>
      </c>
      <c r="E69" s="2">
        <f>inflation!H31</f>
        <v>8.7808602697887483</v>
      </c>
      <c r="F69" s="2">
        <f>inflation!I31</f>
        <v>2.844585592029647</v>
      </c>
      <c r="G69" s="2">
        <f>inflation!J31</f>
        <v>6.7259856561591169</v>
      </c>
      <c r="H69" s="2">
        <f>inflation!K31</f>
        <v>8.8160570526258262</v>
      </c>
      <c r="I69" s="2">
        <f>inflation!L31</f>
        <v>7.1934217345433815</v>
      </c>
      <c r="J69" s="2">
        <f>inflation!M31</f>
        <v>6.1478116240262226</v>
      </c>
      <c r="K69" s="2">
        <f>inflation!N31</f>
        <v>3.2551385886225193</v>
      </c>
      <c r="L69" s="2">
        <f>inflation!O31</f>
        <v>0.78025487659298953</v>
      </c>
      <c r="M69" s="2">
        <f>inflation!P31</f>
        <v>3.3478989428666672</v>
      </c>
      <c r="N69" s="2">
        <f>inflation!Q31</f>
        <v>2.0845409845312588</v>
      </c>
      <c r="O69" s="2">
        <f>inflation!R31</f>
        <v>0.21006003089898417</v>
      </c>
    </row>
    <row r="70" spans="1:15">
      <c r="A70" t="str">
        <f>inflation!A32</f>
        <v>MAPUA</v>
      </c>
      <c r="B70" t="str">
        <f>inflation!B32</f>
        <v>North Maluku</v>
      </c>
      <c r="C70" s="2">
        <f>inflation!F32</f>
        <v>11.251920122887871</v>
      </c>
      <c r="D70" s="2">
        <f>inflation!G32</f>
        <v>3.8833275802554468</v>
      </c>
      <c r="E70" s="2">
        <f>inflation!H32</f>
        <v>5.3164977571025229</v>
      </c>
      <c r="F70" s="2">
        <f>inflation!I32</f>
        <v>4.5226130847941581</v>
      </c>
      <c r="G70" s="2">
        <f>inflation!J32</f>
        <v>3.286674099473208</v>
      </c>
      <c r="H70" s="2">
        <f>inflation!K32</f>
        <v>9.7796211886201903</v>
      </c>
      <c r="I70" s="2">
        <f>inflation!L32</f>
        <v>9.3461059190031115</v>
      </c>
      <c r="J70" s="2">
        <f>inflation!M32</f>
        <v>4.5216680294358103</v>
      </c>
      <c r="K70" s="2">
        <f>inflation!N32</f>
        <v>1.9087851052178806</v>
      </c>
      <c r="L70" s="2">
        <f>inflation!O32</f>
        <v>1.972825669762801</v>
      </c>
      <c r="M70" s="2">
        <f>inflation!P32</f>
        <v>4.1177356218006667</v>
      </c>
      <c r="N70" s="2">
        <f>inflation!Q32</f>
        <v>2.0244378569879302</v>
      </c>
      <c r="O70" s="2">
        <f>inflation!R32</f>
        <v>2.120962126230852</v>
      </c>
    </row>
    <row r="71" spans="1:15">
      <c r="A71" t="str">
        <f>inflation!A33</f>
        <v>MAPUA</v>
      </c>
      <c r="B71" t="str">
        <f>inflation!B33</f>
        <v>Papua</v>
      </c>
      <c r="C71" s="2">
        <f>inflation!F33</f>
        <v>12.551239508100732</v>
      </c>
      <c r="D71" s="2">
        <f>inflation!G33</f>
        <v>1.9164065209850811</v>
      </c>
      <c r="E71" s="2">
        <f>inflation!H33</f>
        <v>4.4839615417340273</v>
      </c>
      <c r="F71" s="2">
        <f>inflation!I33</f>
        <v>3.3978527582476437</v>
      </c>
      <c r="G71" s="2">
        <f>inflation!J33</f>
        <v>4.520269556045009</v>
      </c>
      <c r="H71" s="2">
        <f>inflation!K33</f>
        <v>8.2658019288577087</v>
      </c>
      <c r="I71" s="2">
        <f>inflation!L33</f>
        <v>9.1083583683397187</v>
      </c>
      <c r="J71" s="2">
        <f>inflation!M33</f>
        <v>3.5851124279568047</v>
      </c>
      <c r="K71" s="2">
        <f>inflation!N33</f>
        <v>3.2231900412596604</v>
      </c>
      <c r="L71" s="2">
        <f>inflation!O33</f>
        <v>2.0991576797664724</v>
      </c>
      <c r="M71" s="2">
        <f>inflation!P33</f>
        <v>6.361947535465684</v>
      </c>
      <c r="N71" s="2">
        <f>inflation!Q33</f>
        <v>0.27078609529711173</v>
      </c>
      <c r="O71" s="2">
        <f>inflation!R33</f>
        <v>1.6370449046833491</v>
      </c>
    </row>
    <row r="72" spans="1:15">
      <c r="A72" t="str">
        <f>inflation!A34</f>
        <v>MAPUA</v>
      </c>
      <c r="B72" t="str">
        <f>inflation!B34</f>
        <v>West Papua</v>
      </c>
      <c r="C72" s="2">
        <f>inflation!F34</f>
        <v>19.746137151651922</v>
      </c>
      <c r="D72" s="2">
        <f>inflation!G34</f>
        <v>3.5863600259946393</v>
      </c>
      <c r="E72" s="2">
        <f>inflation!H34</f>
        <v>7.4142555160353174</v>
      </c>
      <c r="F72" s="2">
        <f>inflation!I34</f>
        <v>1.4532400054906969</v>
      </c>
      <c r="G72" s="2">
        <f>inflation!J34</f>
        <v>5.0650213576442615</v>
      </c>
      <c r="H72" s="2">
        <f>inflation!K34</f>
        <v>7.2536887932068028</v>
      </c>
      <c r="I72" s="2">
        <f>inflation!L34</f>
        <v>6.5550938525419378</v>
      </c>
      <c r="J72" s="2">
        <f>inflation!M34</f>
        <v>5.3397004558281003</v>
      </c>
      <c r="K72" s="2">
        <f>inflation!N34</f>
        <v>3.6204409643519453</v>
      </c>
      <c r="L72" s="2">
        <f>inflation!O34</f>
        <v>1.4417245013621738</v>
      </c>
      <c r="M72" s="2">
        <f>inflation!P34</f>
        <v>5.2105386967772116</v>
      </c>
      <c r="N72" s="2">
        <f>inflation!Q34</f>
        <v>1.9303148872740934</v>
      </c>
      <c r="O72" s="2">
        <f>inflation!R34</f>
        <v>0.70776824182823272</v>
      </c>
    </row>
    <row r="73" spans="1:15">
      <c r="A73" t="str">
        <f>inflation!A35</f>
        <v>SULAWESI</v>
      </c>
      <c r="B73" t="str">
        <f>inflation!B35</f>
        <v>West Sulawesi</v>
      </c>
      <c r="C73" s="2">
        <f>inflation!F35</f>
        <v>11.65730337078652</v>
      </c>
      <c r="D73" s="2">
        <f>inflation!G35</f>
        <v>1.7777777777777892</v>
      </c>
      <c r="E73" s="2">
        <f>inflation!H35</f>
        <v>5.1248249155474879</v>
      </c>
      <c r="F73" s="2">
        <f>inflation!I35</f>
        <v>4.9068258067448189</v>
      </c>
      <c r="G73" s="2">
        <f>inflation!J35</f>
        <v>3.2767366969722378</v>
      </c>
      <c r="H73" s="2">
        <f>inflation!K35</f>
        <v>5.9131996348267046</v>
      </c>
      <c r="I73" s="2">
        <f>inflation!L35</f>
        <v>7.8888137931034441</v>
      </c>
      <c r="J73" s="2">
        <f>inflation!M35</f>
        <v>5.0748823277706467</v>
      </c>
      <c r="K73" s="2">
        <f>inflation!N35</f>
        <v>2.23163381658249</v>
      </c>
      <c r="L73" s="2">
        <f>inflation!O35</f>
        <v>3.7922243467176653</v>
      </c>
      <c r="M73" s="2">
        <f>inflation!P35</f>
        <v>1.7961314092723502</v>
      </c>
      <c r="N73" s="2">
        <f>inflation!Q35</f>
        <v>1.4326647564469823</v>
      </c>
      <c r="O73" s="2">
        <f>inflation!R35</f>
        <v>1.7801278044278002</v>
      </c>
    </row>
    <row r="74" spans="1:15">
      <c r="A74" t="str">
        <f>inflation!A36</f>
        <v>INDONESIA</v>
      </c>
      <c r="B74" t="str">
        <f>inflation!B36</f>
        <v>National</v>
      </c>
      <c r="C74" s="2">
        <f>inflation!F36</f>
        <v>11.06</v>
      </c>
      <c r="D74" s="2">
        <f>inflation!G36</f>
        <v>2.78</v>
      </c>
      <c r="E74" s="2">
        <f>inflation!H36</f>
        <v>6.96</v>
      </c>
      <c r="F74" s="2">
        <f>inflation!I36</f>
        <v>3.79</v>
      </c>
      <c r="G74" s="2">
        <f>inflation!J36</f>
        <v>4.3</v>
      </c>
      <c r="H74" s="2">
        <f>inflation!K36</f>
        <v>8.3800000000000008</v>
      </c>
      <c r="I74" s="2">
        <f>inflation!L36</f>
        <v>8.36</v>
      </c>
      <c r="J74" s="2">
        <f>inflation!M36</f>
        <v>3.35</v>
      </c>
      <c r="K74" s="2">
        <f>inflation!N36</f>
        <v>3.02</v>
      </c>
      <c r="L74" s="2">
        <f>inflation!O36</f>
        <v>3.61</v>
      </c>
      <c r="M74" s="2">
        <f>inflation!P36</f>
        <v>3.13</v>
      </c>
      <c r="N74" s="2">
        <f>inflation!Q36</f>
        <v>2.7131165076484933</v>
      </c>
      <c r="O74" s="2">
        <f>inflation!R36</f>
        <v>1.6887075105791922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E740-3FCC-4CC8-AA68-4DB2C9ED7C28}">
  <sheetPr>
    <tabColor rgb="FFFF0000"/>
  </sheetPr>
  <dimension ref="A1:C6"/>
  <sheetViews>
    <sheetView workbookViewId="0">
      <selection activeCell="C5" sqref="C5"/>
    </sheetView>
  </sheetViews>
  <sheetFormatPr defaultRowHeight="18"/>
  <cols>
    <col min="1" max="1" width="18.75" style="23" bestFit="1" customWidth="1"/>
    <col min="2" max="16384" width="8.6640625" style="23"/>
  </cols>
  <sheetData>
    <row r="1" spans="1:3">
      <c r="B1" s="25" t="s">
        <v>708</v>
      </c>
      <c r="C1" s="25" t="s">
        <v>705</v>
      </c>
    </row>
    <row r="2" spans="1:3">
      <c r="A2" s="23" t="s">
        <v>706</v>
      </c>
      <c r="B2" s="23">
        <v>828.8</v>
      </c>
      <c r="C2" s="23">
        <v>1116.8</v>
      </c>
    </row>
    <row r="3" spans="1:3">
      <c r="A3" s="23" t="s">
        <v>707</v>
      </c>
      <c r="B3" s="23">
        <v>100</v>
      </c>
      <c r="C3" s="23">
        <f>B3+((C2/B2)-1)*100</f>
        <v>134.74903474903476</v>
      </c>
    </row>
    <row r="4" spans="1:3">
      <c r="A4" s="23" t="s">
        <v>709</v>
      </c>
      <c r="B4" s="23">
        <v>100</v>
      </c>
      <c r="C4" s="23">
        <v>111.7</v>
      </c>
    </row>
    <row r="5" spans="1:3">
      <c r="A5" s="26" t="s">
        <v>710</v>
      </c>
      <c r="B5" s="26">
        <f>(100/B4)*B2</f>
        <v>828.8</v>
      </c>
      <c r="C5" s="26">
        <f>(100/C4)*C2</f>
        <v>999.82094897045647</v>
      </c>
    </row>
    <row r="6" spans="1:3">
      <c r="A6" s="23" t="s">
        <v>711</v>
      </c>
      <c r="B6" s="23">
        <v>100</v>
      </c>
      <c r="C6" s="23">
        <f>B6+((C5/B5)-1)*100</f>
        <v>120.63476700898366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49C6-B3F4-45FD-95F2-C982FDA3F29C}">
  <dimension ref="A1:O3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8"/>
  <cols>
    <col min="1" max="1" width="13.25" bestFit="1" customWidth="1"/>
    <col min="2" max="2" width="19.33203125" bestFit="1" customWidth="1"/>
    <col min="7" max="7" width="5.1640625" bestFit="1" customWidth="1"/>
  </cols>
  <sheetData>
    <row r="1" spans="1:15">
      <c r="A1" t="s">
        <v>86</v>
      </c>
      <c r="B1" t="s">
        <v>87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 s="5">
        <v>2019</v>
      </c>
      <c r="O1" s="5">
        <v>2020</v>
      </c>
    </row>
    <row r="2" spans="1:15">
      <c r="A2" t="s">
        <v>88</v>
      </c>
      <c r="B2" t="s">
        <v>89</v>
      </c>
      <c r="C2">
        <v>100</v>
      </c>
      <c r="D2">
        <f>(C2*(inflation!G2/100+1))</f>
        <v>103.74287292146924</v>
      </c>
      <c r="E2">
        <f>(D2*(inflation!H2/100+1))</f>
        <v>109.95399878889633</v>
      </c>
      <c r="F2">
        <f>(E2*(inflation!I2/100+1))</f>
        <v>113.74331213174314</v>
      </c>
      <c r="G2">
        <f>(F2*(inflation!J2/100+1))</f>
        <v>114.00929233555972</v>
      </c>
      <c r="H2">
        <f>(G2*(inflation!K2/100+1))</f>
        <v>122.44846501825819</v>
      </c>
      <c r="I2">
        <f>(H2*(inflation!L2/100+1))</f>
        <v>132.346724695441</v>
      </c>
      <c r="J2">
        <f>(I2*(inflation!M2/100+1))</f>
        <v>134.36972302382387</v>
      </c>
      <c r="K2">
        <f>(J2*(inflation!N2/100+1))</f>
        <v>139.6763878642922</v>
      </c>
      <c r="L2">
        <f>(K2*(inflation!O2/100+1))</f>
        <v>145.60661052865916</v>
      </c>
      <c r="M2">
        <f>(L2*(inflation!P2/100+1))</f>
        <v>148.28789505419829</v>
      </c>
      <c r="N2" s="5">
        <f>(M2*(inflation!Q2/100+1))</f>
        <v>150.79751412493536</v>
      </c>
      <c r="O2" s="5">
        <f>(N2*(inflation!R2/100+1))</f>
        <v>156.209996696053</v>
      </c>
    </row>
    <row r="3" spans="1:15">
      <c r="A3" t="s">
        <v>88</v>
      </c>
      <c r="B3" t="s">
        <v>177</v>
      </c>
      <c r="C3">
        <v>100</v>
      </c>
      <c r="D3">
        <f>(C3*(inflation!G3/100+1))</f>
        <v>102.61407873180426</v>
      </c>
      <c r="E3">
        <f>(D3*(inflation!H3/100+1))</f>
        <v>110.81807580812909</v>
      </c>
      <c r="F3">
        <f>(E3*(inflation!I3/100+1))</f>
        <v>114.8784367782915</v>
      </c>
      <c r="G3">
        <f>(F3*(inflation!J3/100+1))</f>
        <v>119.31243122362953</v>
      </c>
      <c r="H3">
        <f>(G3*(inflation!K3/100+1))</f>
        <v>131.46278566321357</v>
      </c>
      <c r="I3">
        <f>(H3*(inflation!L3/100+1))</f>
        <v>142.20233840662394</v>
      </c>
      <c r="J3">
        <f>(I3*(inflation!M3/100+1))</f>
        <v>146.81620850560893</v>
      </c>
      <c r="K3">
        <f>(J3*(inflation!N3/100+1))</f>
        <v>156.11749091713429</v>
      </c>
      <c r="L3">
        <f>(K3*(inflation!O3/100+1))</f>
        <v>161.11531575126727</v>
      </c>
      <c r="M3">
        <f>(L3*(inflation!P3/100+1))</f>
        <v>163.08857467322935</v>
      </c>
      <c r="N3" s="5">
        <f>(M3*(inflation!Q3/100+1))</f>
        <v>166.89286138090361</v>
      </c>
      <c r="O3" s="5">
        <f>(N3*(inflation!R3/100+1))</f>
        <v>170.17171759841898</v>
      </c>
    </row>
    <row r="4" spans="1:15">
      <c r="A4" t="s">
        <v>88</v>
      </c>
      <c r="B4" t="s">
        <v>179</v>
      </c>
      <c r="C4">
        <v>100</v>
      </c>
      <c r="D4">
        <f>(C4*(inflation!G4/100+1))</f>
        <v>102.0511936568129</v>
      </c>
      <c r="E4">
        <f>(D4*(inflation!H4/100+1))</f>
        <v>110.04912522623461</v>
      </c>
      <c r="F4">
        <f>(E4*(inflation!I4/100+1))</f>
        <v>115.95928717993105</v>
      </c>
      <c r="G4">
        <f>(F4*(inflation!J4/100+1))</f>
        <v>120.78859781862512</v>
      </c>
      <c r="H4">
        <f>(G4*(inflation!K4/100+1))</f>
        <v>133.92225537588604</v>
      </c>
      <c r="I4">
        <f>(H4*(inflation!L4/100+1))</f>
        <v>149.4294214866336</v>
      </c>
      <c r="J4">
        <f>(I4*(inflation!M4/100+1))</f>
        <v>151.03718838819637</v>
      </c>
      <c r="K4">
        <f>(J4*(inflation!N4/100+1))</f>
        <v>158.42236415822572</v>
      </c>
      <c r="L4">
        <f>(K4*(inflation!O4/100+1))</f>
        <v>161.6307827604677</v>
      </c>
      <c r="M4">
        <f>(L4*(inflation!P4/100+1))</f>
        <v>165.82995952349228</v>
      </c>
      <c r="N4" s="5">
        <f>(M4*(inflation!Q4/100+1))</f>
        <v>168.59857816167946</v>
      </c>
      <c r="O4" s="5">
        <f>(N4*(inflation!R4/100+1))</f>
        <v>172.16274067762333</v>
      </c>
    </row>
    <row r="5" spans="1:15">
      <c r="A5" t="s">
        <v>88</v>
      </c>
      <c r="B5" t="s">
        <v>92</v>
      </c>
      <c r="C5">
        <v>100</v>
      </c>
      <c r="D5">
        <f>(C5*(inflation!G5/100+1))</f>
        <v>101.72948693514712</v>
      </c>
      <c r="E5">
        <f>(D5*(inflation!H5/100+1))</f>
        <v>109.23133017898459</v>
      </c>
      <c r="F5">
        <f>(E5*(inflation!I5/100+1))</f>
        <v>114.38020110144093</v>
      </c>
      <c r="G5">
        <f>(F5*(inflation!J5/100+1))</f>
        <v>118.17939804748211</v>
      </c>
      <c r="H5">
        <f>(G5*(inflation!K5/100+1))</f>
        <v>128.56599820449071</v>
      </c>
      <c r="I5">
        <f>(H5*(inflation!L5/100+1))</f>
        <v>139.68489699075923</v>
      </c>
      <c r="J5">
        <f>(I5*(inflation!M5/100+1))</f>
        <v>143.38598739575588</v>
      </c>
      <c r="K5">
        <f>(J5*(inflation!N5/100+1))</f>
        <v>149.17885971823566</v>
      </c>
      <c r="L5">
        <f>(K5*(inflation!O5/100+1))</f>
        <v>155.44088363214627</v>
      </c>
      <c r="M5">
        <f>(L5*(inflation!P5/100+1))</f>
        <v>159.24459778193224</v>
      </c>
      <c r="N5" s="5">
        <f>(M5*(inflation!Q5/100+1))</f>
        <v>163.00677616136912</v>
      </c>
      <c r="O5" s="5">
        <f>(N5*(inflation!R5/100+1))</f>
        <v>166.94442191601124</v>
      </c>
    </row>
    <row r="6" spans="1:15">
      <c r="A6" t="s">
        <v>88</v>
      </c>
      <c r="B6" t="s">
        <v>140</v>
      </c>
      <c r="C6">
        <v>100</v>
      </c>
      <c r="D6">
        <f>(C6*(inflation!G6/100+1))</f>
        <v>101.79830883233916</v>
      </c>
      <c r="E6">
        <f>(D6*(inflation!H6/100+1))</f>
        <v>109.09283994902538</v>
      </c>
      <c r="F6">
        <f>(E6*(inflation!I6/100+1))</f>
        <v>113.10542142251199</v>
      </c>
      <c r="G6">
        <f>(F6*(inflation!J6/100+1))</f>
        <v>115.79184845679379</v>
      </c>
      <c r="H6">
        <f>(G6*(inflation!K6/100+1))</f>
        <v>125.33259432964309</v>
      </c>
      <c r="I6">
        <f>(H6*(inflation!L6/100+1))</f>
        <v>134.84822954491497</v>
      </c>
      <c r="J6">
        <f>(I6*(inflation!M6/100+1))</f>
        <v>140.77965058667891</v>
      </c>
      <c r="K6">
        <f>(J6*(inflation!N6/100+1))</f>
        <v>145.74790533556757</v>
      </c>
      <c r="L6">
        <f>(K6*(inflation!O6/100+1))</f>
        <v>151.60779744666027</v>
      </c>
      <c r="M6">
        <f>(L6*(inflation!P6/100+1))</f>
        <v>156.87218769411413</v>
      </c>
      <c r="N6" s="5">
        <f>(M6*(inflation!Q6/100+1))</f>
        <v>160.05684054223943</v>
      </c>
      <c r="O6" s="5">
        <f>(N6*(inflation!R6/100+1))</f>
        <v>161.94644394672679</v>
      </c>
    </row>
    <row r="7" spans="1:15">
      <c r="A7" t="s">
        <v>88</v>
      </c>
      <c r="B7" t="s">
        <v>93</v>
      </c>
      <c r="C7">
        <v>100</v>
      </c>
      <c r="D7">
        <f>(C7*(inflation!G7/100+1))</f>
        <v>102.49389605859784</v>
      </c>
      <c r="E7">
        <f>(D7*(inflation!H7/100+1))</f>
        <v>113.28043250784793</v>
      </c>
      <c r="F7">
        <f>(E7*(inflation!I7/100+1))</f>
        <v>116.40212000102892</v>
      </c>
      <c r="G7">
        <f>(F7*(inflation!J7/100+1))</f>
        <v>121.31145488999709</v>
      </c>
      <c r="H7">
        <f>(G7*(inflation!K7/100+1))</f>
        <v>131.91071772898607</v>
      </c>
      <c r="I7">
        <f>(H7*(inflation!L7/100+1))</f>
        <v>143.45403857284924</v>
      </c>
      <c r="J7">
        <f>(I7*(inflation!M7/100+1))</f>
        <v>145.41432912345618</v>
      </c>
      <c r="K7">
        <f>(J7*(inflation!N7/100+1))</f>
        <v>151.80470887445861</v>
      </c>
      <c r="L7">
        <f>(K7*(inflation!O7/100+1))</f>
        <v>156.10801906425962</v>
      </c>
      <c r="M7">
        <f>(L7*(inflation!P7/100+1))</f>
        <v>160.74143309296699</v>
      </c>
      <c r="N7" s="5">
        <f>(M7*(inflation!Q7/100+1))</f>
        <v>162.9971426588271</v>
      </c>
      <c r="O7" s="5">
        <f>(N7*(inflation!R7/100+1))</f>
        <v>167.89701098919244</v>
      </c>
    </row>
    <row r="8" spans="1:15">
      <c r="A8" t="s">
        <v>88</v>
      </c>
      <c r="B8" t="s">
        <v>94</v>
      </c>
      <c r="C8">
        <v>100</v>
      </c>
      <c r="D8">
        <f>(C8*(inflation!G8/100+1))</f>
        <v>102.88065843621399</v>
      </c>
      <c r="E8">
        <f>(D8*(inflation!H8/100+1))</f>
        <v>112.22565157750343</v>
      </c>
      <c r="F8">
        <f>(E8*(inflation!I8/100+1))</f>
        <v>116.66415818454362</v>
      </c>
      <c r="G8">
        <f>(F8*(inflation!J8/100+1))</f>
        <v>122.0445881566845</v>
      </c>
      <c r="H8">
        <f>(G8*(inflation!K8/100+1))</f>
        <v>134.17117167575387</v>
      </c>
      <c r="I8">
        <f>(H8*(inflation!L8/100+1))</f>
        <v>148.72395113078716</v>
      </c>
      <c r="J8">
        <f>(I8*(inflation!M8/100+1))</f>
        <v>153.56001698449802</v>
      </c>
      <c r="K8">
        <f>(J8*(inflation!N8/100+1))</f>
        <v>161.23801783372292</v>
      </c>
      <c r="L8">
        <f>(K8*(inflation!O8/100+1))</f>
        <v>166.98159234146345</v>
      </c>
      <c r="M8">
        <f>(L8*(inflation!P8/100+1))</f>
        <v>170.91014954114462</v>
      </c>
      <c r="N8" s="5">
        <f>(M8*(inflation!Q8/100+1))</f>
        <v>175.88950623496547</v>
      </c>
      <c r="O8" s="5">
        <f>(N8*(inflation!R8/100+1))</f>
        <v>177.44516424561817</v>
      </c>
    </row>
    <row r="9" spans="1:15">
      <c r="A9" t="s">
        <v>88</v>
      </c>
      <c r="B9" t="s">
        <v>181</v>
      </c>
      <c r="C9">
        <v>100</v>
      </c>
      <c r="D9">
        <f>(C9*(inflation!G9/100+1))</f>
        <v>101.85472739820565</v>
      </c>
      <c r="E9">
        <f>(D9*(inflation!H9/100+1))</f>
        <v>107.98826777087648</v>
      </c>
      <c r="F9">
        <f>(E9*(inflation!I9/100+1))</f>
        <v>112.06904662471642</v>
      </c>
      <c r="G9">
        <f>(F9*(inflation!J9/100+1))</f>
        <v>115.1130055547245</v>
      </c>
      <c r="H9">
        <f>(G9*(inflation!K9/100+1))</f>
        <v>123.22262628265429</v>
      </c>
      <c r="I9">
        <f>(H9*(inflation!L9/100+1))</f>
        <v>133.67210028859651</v>
      </c>
      <c r="J9">
        <f>(I9*(inflation!M9/100+1))</f>
        <v>137.81008437289717</v>
      </c>
      <c r="K9">
        <f>(J9*(inflation!N9/100+1))</f>
        <v>142.74043200615372</v>
      </c>
      <c r="L9">
        <f>(K9*(inflation!O9/100+1))</f>
        <v>146.96842415465895</v>
      </c>
      <c r="M9">
        <f>(L9*(inflation!P9/100+1))</f>
        <v>150.99541882531466</v>
      </c>
      <c r="N9" s="5">
        <f>(M9*(inflation!Q9/100+1))</f>
        <v>154.11139945348214</v>
      </c>
      <c r="O9" s="5">
        <f>(N9*(inflation!R9/100+1))</f>
        <v>156.49445915893895</v>
      </c>
    </row>
    <row r="10" spans="1:15">
      <c r="A10" t="s">
        <v>88</v>
      </c>
      <c r="B10" t="s">
        <v>96</v>
      </c>
      <c r="C10">
        <v>100</v>
      </c>
      <c r="D10">
        <f>(C10*(inflation!G10/100+1))</f>
        <v>102.16679264298314</v>
      </c>
      <c r="E10">
        <f>(D10*(inflation!H10/100+1))</f>
        <v>111.73259427227681</v>
      </c>
      <c r="F10">
        <f>(E10*(inflation!I10/100+1))</f>
        <v>117.31358490475908</v>
      </c>
      <c r="G10">
        <f>(F10*(inflation!J10/100+1))</f>
        <v>125.0233051376532</v>
      </c>
      <c r="H10">
        <f>(G10*(inflation!K10/100+1))</f>
        <v>135.9082624012384</v>
      </c>
      <c r="I10">
        <f>(H10*(inflation!L10/100+1))</f>
        <v>148.21461277774685</v>
      </c>
      <c r="J10">
        <f>(I10*(inflation!M10/100+1))</f>
        <v>153.06096273439445</v>
      </c>
      <c r="K10">
        <f>(J10*(inflation!N10/100+1))</f>
        <v>163.3941693668468</v>
      </c>
      <c r="L10">
        <f>(K10*(inflation!O10/100+1))</f>
        <v>168.49830630339545</v>
      </c>
      <c r="M10">
        <f>(L10*(inflation!P10/100+1))</f>
        <v>173.86702004372316</v>
      </c>
      <c r="N10" s="5">
        <f>(M10*(inflation!Q10/100+1))</f>
        <v>178.42253921093013</v>
      </c>
      <c r="O10" s="5">
        <f>(N10*(inflation!R10/100+1))</f>
        <v>180.35715432317969</v>
      </c>
    </row>
    <row r="11" spans="1:15">
      <c r="A11" t="s">
        <v>88</v>
      </c>
      <c r="B11" t="s">
        <v>97</v>
      </c>
      <c r="C11">
        <v>100</v>
      </c>
      <c r="D11">
        <f>(C11*(inflation!G11/100+1))</f>
        <v>104.18463099163074</v>
      </c>
      <c r="E11">
        <f>(D11*(inflation!H11/100+1))</f>
        <v>114.54898977090203</v>
      </c>
      <c r="F11">
        <f>(E11*(inflation!I11/100+1))</f>
        <v>119.40184592486645</v>
      </c>
      <c r="G11">
        <f>(F11*(inflation!J11/100+1))</f>
        <v>124.5300601296467</v>
      </c>
      <c r="H11">
        <f>(G11*(inflation!K11/100+1))</f>
        <v>133.94361311985119</v>
      </c>
      <c r="I11">
        <f>(H11*(inflation!L11/100+1))</f>
        <v>144.73992003562938</v>
      </c>
      <c r="J11">
        <f>(I11*(inflation!M11/100+1))</f>
        <v>151.017507107699</v>
      </c>
      <c r="K11">
        <f>(J11*(inflation!N11/100+1))</f>
        <v>155.21202166511247</v>
      </c>
      <c r="L11">
        <f>(K11*(inflation!O11/100+1))</f>
        <v>159.89231833682726</v>
      </c>
      <c r="M11">
        <f>(L11*(inflation!P11/100+1))</f>
        <v>164.25440960893266</v>
      </c>
      <c r="N11" s="5">
        <f>(M11*(inflation!Q11/100+1))</f>
        <v>169.91247250565323</v>
      </c>
      <c r="O11" s="5">
        <f>(N11*(inflation!R11/100+1))</f>
        <v>173.30684880484714</v>
      </c>
    </row>
    <row r="12" spans="1:15">
      <c r="A12" t="s">
        <v>98</v>
      </c>
      <c r="B12" t="s">
        <v>99</v>
      </c>
      <c r="C12">
        <v>100</v>
      </c>
      <c r="D12">
        <f>(C12*(inflation!G12/100+1))</f>
        <v>102.3434736469756</v>
      </c>
      <c r="E12">
        <f>(D12*(inflation!H12/100+1))</f>
        <v>108.70180403254334</v>
      </c>
      <c r="F12">
        <f>(E12*(inflation!I12/100+1))</f>
        <v>113.01427451814718</v>
      </c>
      <c r="G12">
        <f>(F12*(inflation!J12/100+1))</f>
        <v>118.12679693498714</v>
      </c>
      <c r="H12">
        <f>(G12*(inflation!K12/100+1))</f>
        <v>127.57800992339322</v>
      </c>
      <c r="I12">
        <f>(H12*(inflation!L12/100+1))</f>
        <v>138.99817708067164</v>
      </c>
      <c r="J12">
        <f>(I12*(inflation!M12/100+1))</f>
        <v>143.58449998242062</v>
      </c>
      <c r="K12">
        <f>(J12*(inflation!N12/100+1))</f>
        <v>146.98350071163563</v>
      </c>
      <c r="L12">
        <f>(K12*(inflation!O12/100+1))</f>
        <v>152.45449503605698</v>
      </c>
      <c r="M12">
        <f>(L12*(inflation!P12/100+1))</f>
        <v>157.43659199531731</v>
      </c>
      <c r="N12" s="5">
        <f>(M12*(inflation!Q12/100+1))</f>
        <v>162.52345267568359</v>
      </c>
      <c r="O12" s="5">
        <f>(N12*(inflation!R12/100+1))</f>
        <v>165.10722391750804</v>
      </c>
    </row>
    <row r="13" spans="1:15">
      <c r="A13" t="s">
        <v>98</v>
      </c>
      <c r="B13" t="s">
        <v>100</v>
      </c>
      <c r="C13">
        <v>100</v>
      </c>
      <c r="D13">
        <f>(C13*(inflation!G13/100+1))</f>
        <v>102.85897432184434</v>
      </c>
      <c r="E13">
        <f>(D13*(inflation!H13/100+1))</f>
        <v>109.13574955198301</v>
      </c>
      <c r="F13">
        <f>(E13*(inflation!I13/100+1))</f>
        <v>112.90322501761048</v>
      </c>
      <c r="G13">
        <f>(F13*(inflation!J13/100+1))</f>
        <v>117.83663031773752</v>
      </c>
      <c r="H13">
        <f>(G13*(inflation!K13/100+1))</f>
        <v>129.20465053881557</v>
      </c>
      <c r="I13">
        <f>(H13*(inflation!L13/100+1))</f>
        <v>142.38978238084371</v>
      </c>
      <c r="J13">
        <f>(I13*(inflation!M13/100+1))</f>
        <v>148.50416432128617</v>
      </c>
      <c r="K13">
        <f>(J13*(inflation!N13/100+1))</f>
        <v>152.87167211770131</v>
      </c>
      <c r="L13">
        <f>(K13*(inflation!O13/100+1))</f>
        <v>158.95007016183899</v>
      </c>
      <c r="M13">
        <f>(L13*(inflation!P13/100+1))</f>
        <v>164.38088704702989</v>
      </c>
      <c r="N13" s="5">
        <f>(M13*(inflation!Q13/100+1))</f>
        <v>169.81084410196263</v>
      </c>
      <c r="O13" s="5">
        <f>(N13*(inflation!R13/100+1))</f>
        <v>172.27190153838487</v>
      </c>
    </row>
    <row r="14" spans="1:15">
      <c r="A14" t="s">
        <v>98</v>
      </c>
      <c r="B14" t="s">
        <v>101</v>
      </c>
      <c r="C14">
        <v>100</v>
      </c>
      <c r="D14">
        <f>(C14*(inflation!G14/100+1))</f>
        <v>102.09938014688582</v>
      </c>
      <c r="E14">
        <f>(D14*(inflation!H14/100+1))</f>
        <v>108.80075145961555</v>
      </c>
      <c r="F14">
        <f>(E14*(inflation!I14/100+1))</f>
        <v>112.19528913145643</v>
      </c>
      <c r="G14">
        <f>(F14*(inflation!J14/100+1))</f>
        <v>116.5176076581451</v>
      </c>
      <c r="H14">
        <f>(G14*(inflation!K14/100+1))</f>
        <v>127.04844800045241</v>
      </c>
      <c r="I14">
        <f>(H14*(inflation!L14/100+1))</f>
        <v>136.70396857574707</v>
      </c>
      <c r="J14">
        <f>(I14*(inflation!M14/100+1))</f>
        <v>140.44515568057494</v>
      </c>
      <c r="K14">
        <f>(J14*(inflation!N14/100+1))</f>
        <v>144.3065582853813</v>
      </c>
      <c r="L14">
        <f>(K14*(inflation!O14/100+1))</f>
        <v>149.54826377602262</v>
      </c>
      <c r="M14">
        <f>(L14*(inflation!P14/100+1))</f>
        <v>154.84184574050218</v>
      </c>
      <c r="N14" s="5">
        <f>(M14*(inflation!Q14/100+1))</f>
        <v>159.81952348828284</v>
      </c>
      <c r="O14" s="5">
        <f>(N14*(inflation!R14/100+1))</f>
        <v>163.30381643264266</v>
      </c>
    </row>
    <row r="15" spans="1:15">
      <c r="A15" t="s">
        <v>98</v>
      </c>
      <c r="B15" t="s">
        <v>102</v>
      </c>
      <c r="C15">
        <v>100</v>
      </c>
      <c r="D15">
        <f>(C15*(inflation!G15/100+1))</f>
        <v>103.32133821634469</v>
      </c>
      <c r="E15">
        <f>(D15*(inflation!H15/100+1))</f>
        <v>110.43239710965267</v>
      </c>
      <c r="F15">
        <f>(E15*(inflation!I15/100+1))</f>
        <v>113.39556128065591</v>
      </c>
      <c r="G15">
        <f>(F15*(inflation!J15/100+1))</f>
        <v>118.19877712884957</v>
      </c>
      <c r="H15">
        <f>(G15*(inflation!K15/100+1))</f>
        <v>127.63914189385306</v>
      </c>
      <c r="I15">
        <f>(H15*(inflation!L15/100+1))</f>
        <v>138.12438207610913</v>
      </c>
      <c r="J15">
        <f>(I15*(inflation!M15/100+1))</f>
        <v>141.89665182560708</v>
      </c>
      <c r="K15">
        <f>(J15*(inflation!N15/100+1))</f>
        <v>145.24625017965576</v>
      </c>
      <c r="L15">
        <f>(K15*(inflation!O15/100+1))</f>
        <v>150.62954091584635</v>
      </c>
      <c r="M15">
        <f>(L15*(inflation!P15/100+1))</f>
        <v>154.87110364957456</v>
      </c>
      <c r="N15" s="5">
        <f>(M15*(inflation!Q15/100+1))</f>
        <v>159.21320871981447</v>
      </c>
      <c r="O15" s="5">
        <f>(N15*(inflation!R15/100+1))</f>
        <v>161.68109346107721</v>
      </c>
    </row>
    <row r="16" spans="1:15">
      <c r="A16" t="s">
        <v>98</v>
      </c>
      <c r="B16" t="s">
        <v>103</v>
      </c>
      <c r="C16">
        <v>100</v>
      </c>
      <c r="D16">
        <f>(C16*(inflation!G16/100+1))</f>
        <v>102.92975644193436</v>
      </c>
      <c r="E16">
        <f>(D16*(inflation!H16/100+1))</f>
        <v>110.52770914225204</v>
      </c>
      <c r="F16">
        <f>(E16*(inflation!I16/100+1))</f>
        <v>114.81817030512346</v>
      </c>
      <c r="G16">
        <f>(F16*(inflation!J16/100+1))</f>
        <v>119.76522173023386</v>
      </c>
      <c r="H16">
        <f>(G16*(inflation!K16/100+1))</f>
        <v>128.52623859187153</v>
      </c>
      <c r="I16">
        <f>(H16*(inflation!L16/100+1))</f>
        <v>136.99272616325314</v>
      </c>
      <c r="J16">
        <f>(I16*(inflation!M16/100+1))</f>
        <v>141.22538399832112</v>
      </c>
      <c r="K16">
        <f>(J16*(inflation!N16/100+1))</f>
        <v>144.46143264784675</v>
      </c>
      <c r="L16">
        <f>(K16*(inflation!O16/100+1))</f>
        <v>150.53488627268118</v>
      </c>
      <c r="M16">
        <f>(L16*(inflation!P16/100+1))</f>
        <v>154.54477264274561</v>
      </c>
      <c r="N16" s="5">
        <f>(M16*(inflation!Q16/100+1))</f>
        <v>158.82432973360383</v>
      </c>
      <c r="O16" s="5">
        <f>(N16*(inflation!R16/100+1))</f>
        <v>161.05272611362918</v>
      </c>
    </row>
    <row r="17" spans="1:15">
      <c r="A17" t="s">
        <v>98</v>
      </c>
      <c r="B17" t="s">
        <v>104</v>
      </c>
      <c r="C17">
        <v>100</v>
      </c>
      <c r="D17">
        <f>(C17*(inflation!G17/100+1))</f>
        <v>103.40655234343079</v>
      </c>
      <c r="E17">
        <f>(D17*(inflation!H17/100+1))</f>
        <v>110.74815982990381</v>
      </c>
      <c r="F17">
        <f>(E17*(inflation!I17/100+1))</f>
        <v>115.48693972698132</v>
      </c>
      <c r="G17">
        <f>(F17*(inflation!J17/100+1))</f>
        <v>120.68132354031384</v>
      </c>
      <c r="H17">
        <f>(G17*(inflation!K17/100+1))</f>
        <v>129.83939423586142</v>
      </c>
      <c r="I17">
        <f>(H17*(inflation!L17/100+1))</f>
        <v>139.92292352281493</v>
      </c>
      <c r="J17">
        <f>(I17*(inflation!M17/100+1))</f>
        <v>144.23528552116503</v>
      </c>
      <c r="K17">
        <f>(J17*(inflation!N17/100+1))</f>
        <v>148.17708344056473</v>
      </c>
      <c r="L17">
        <f>(K17*(inflation!O17/100+1))</f>
        <v>154.16171715267132</v>
      </c>
      <c r="M17">
        <f>(L17*(inflation!P17/100+1))</f>
        <v>158.56871226767313</v>
      </c>
      <c r="N17" s="5">
        <f>(M17*(inflation!Q17/100+1))</f>
        <v>161.93610521705477</v>
      </c>
      <c r="O17" s="5">
        <f>(N17*(inflation!R17/100+1))</f>
        <v>164.27241707338982</v>
      </c>
    </row>
    <row r="18" spans="1:15">
      <c r="A18" t="s">
        <v>105</v>
      </c>
      <c r="B18" t="s">
        <v>106</v>
      </c>
      <c r="C18">
        <v>100</v>
      </c>
      <c r="D18">
        <f>(C18*(inflation!G18/100+1))</f>
        <v>104.36928045935763</v>
      </c>
      <c r="E18">
        <f>(D18*(inflation!H18/100+1))</f>
        <v>112.82074286739638</v>
      </c>
      <c r="F18">
        <f>(E18*(inflation!I18/100+1))</f>
        <v>117.0466648533928</v>
      </c>
      <c r="G18">
        <f>(F18*(inflation!J18/100+1))</f>
        <v>122.55305554097502</v>
      </c>
      <c r="H18">
        <f>(G18*(inflation!K18/100+1))</f>
        <v>131.56635044538814</v>
      </c>
      <c r="I18">
        <f>(H18*(inflation!L18/100+1))</f>
        <v>142.65860160665281</v>
      </c>
      <c r="J18">
        <f>(I18*(inflation!M18/100+1))</f>
        <v>146.57518555381745</v>
      </c>
      <c r="K18">
        <f>(J18*(inflation!N18/100+1))</f>
        <v>151.31074634690785</v>
      </c>
      <c r="L18">
        <f>(K18*(inflation!O18/100+1))</f>
        <v>156.33218467140873</v>
      </c>
      <c r="M18">
        <f>(L18*(inflation!P18/100+1))</f>
        <v>161.22648624715487</v>
      </c>
      <c r="N18" s="5">
        <f>(M18*(inflation!Q18/100+1))</f>
        <v>165.06668520033082</v>
      </c>
      <c r="O18" s="5">
        <f>(N18*(inflation!R18/100+1))</f>
        <v>166.39032354951664</v>
      </c>
    </row>
    <row r="19" spans="1:15">
      <c r="A19" t="s">
        <v>105</v>
      </c>
      <c r="B19" t="s">
        <v>107</v>
      </c>
      <c r="C19">
        <v>100</v>
      </c>
      <c r="D19">
        <f>(C19*(inflation!G19/100+1))</f>
        <v>103.3441365601107</v>
      </c>
      <c r="E19">
        <f>(D19*(inflation!H19/100+1))</f>
        <v>113.73162793412322</v>
      </c>
      <c r="F19">
        <f>(E19*(inflation!I19/100+1))</f>
        <v>121.18215502805296</v>
      </c>
      <c r="G19">
        <f>(F19*(inflation!J19/100+1))</f>
        <v>126.02576144383345</v>
      </c>
      <c r="H19">
        <f>(G19*(inflation!K19/100+1))</f>
        <v>138.01322176291777</v>
      </c>
      <c r="I19">
        <f>(H19*(inflation!L19/100+1))</f>
        <v>147.98107865274378</v>
      </c>
      <c r="J19">
        <f>(I19*(inflation!M19/100+1))</f>
        <v>153.05344246973175</v>
      </c>
      <c r="K19">
        <f>(J19*(inflation!N19/100+1))</f>
        <v>157.03960956873365</v>
      </c>
      <c r="L19">
        <f>(K19*(inflation!O19/100+1))</f>
        <v>162.83592124382653</v>
      </c>
      <c r="M19">
        <f>(L19*(inflation!P19/100+1))</f>
        <v>167.99417345169707</v>
      </c>
      <c r="N19" s="5">
        <f>(M19*(inflation!Q19/100+1))</f>
        <v>171.13267381968379</v>
      </c>
      <c r="O19" s="5">
        <f>(N19*(inflation!R19/100+1))</f>
        <v>172.15107714231189</v>
      </c>
    </row>
    <row r="20" spans="1:15">
      <c r="A20" t="s">
        <v>105</v>
      </c>
      <c r="B20" t="s">
        <v>108</v>
      </c>
      <c r="C20">
        <v>100</v>
      </c>
      <c r="D20">
        <f>(C20*(inflation!G20/100+1))</f>
        <v>106.28237179148682</v>
      </c>
      <c r="E20">
        <f>(D20*(inflation!H20/100+1))</f>
        <v>116.6200719063015</v>
      </c>
      <c r="F20">
        <f>(E20*(inflation!I20/100+1))</f>
        <v>122.07872615303235</v>
      </c>
      <c r="G20">
        <f>(F20*(inflation!J20/100+1))</f>
        <v>128.58129728935398</v>
      </c>
      <c r="H20">
        <f>(G20*(inflation!K20/100+1))</f>
        <v>139.39868565131266</v>
      </c>
      <c r="I20">
        <f>(H20*(inflation!L20/100+1))</f>
        <v>150.21478792846654</v>
      </c>
      <c r="J20">
        <f>(I20*(inflation!M20/100+1))</f>
        <v>157.61045153336889</v>
      </c>
      <c r="K20">
        <f>(J20*(inflation!N20/100+1))</f>
        <v>161.51527885899259</v>
      </c>
      <c r="L20">
        <f>(K20*(inflation!O20/100+1))</f>
        <v>164.74841359128538</v>
      </c>
      <c r="M20">
        <f>(L20*(inflation!P20/100+1))</f>
        <v>169.81104391038164</v>
      </c>
      <c r="N20" s="5">
        <f>(M20*(inflation!Q20/100+1))</f>
        <v>170.94196436837726</v>
      </c>
      <c r="O20" s="5">
        <f>(N20*(inflation!R20/100+1))</f>
        <v>171.978605869657</v>
      </c>
    </row>
    <row r="21" spans="1:15">
      <c r="A21" t="s">
        <v>109</v>
      </c>
      <c r="B21" t="s">
        <v>110</v>
      </c>
      <c r="C21">
        <v>100</v>
      </c>
      <c r="D21">
        <f>(C21*(inflation!G21/100+1))</f>
        <v>104.22525372749685</v>
      </c>
      <c r="E21">
        <f>(D21*(inflation!H21/100+1))</f>
        <v>112.84408771697817</v>
      </c>
      <c r="F21">
        <f>(E21*(inflation!I21/100+1))</f>
        <v>118.74107317139803</v>
      </c>
      <c r="G21">
        <f>(F21*(inflation!J21/100+1))</f>
        <v>126.08540832089021</v>
      </c>
      <c r="H21">
        <f>(G21*(inflation!K21/100+1))</f>
        <v>137.31369268276362</v>
      </c>
      <c r="I21">
        <f>(H21*(inflation!L21/100+1))</f>
        <v>150.26435472965994</v>
      </c>
      <c r="J21">
        <f>(I21*(inflation!M21/100+1))</f>
        <v>158.96748804514647</v>
      </c>
      <c r="K21">
        <f>(J21*(inflation!N21/100+1))</f>
        <v>164.78756279812694</v>
      </c>
      <c r="L21">
        <f>(K21*(inflation!O21/100+1))</f>
        <v>171.52849506211683</v>
      </c>
      <c r="M21">
        <f>(L21*(inflation!P21/100+1))</f>
        <v>178.12815117115716</v>
      </c>
      <c r="N21" s="5">
        <f>(M21*(inflation!Q21/100+1))</f>
        <v>182.35396174436107</v>
      </c>
      <c r="O21" s="5">
        <f>(N21*(inflation!R21/100+1))</f>
        <v>186.83973465672022</v>
      </c>
    </row>
    <row r="22" spans="1:15">
      <c r="A22" t="s">
        <v>109</v>
      </c>
      <c r="B22" t="s">
        <v>111</v>
      </c>
      <c r="C22">
        <v>100</v>
      </c>
      <c r="D22">
        <f>(C22*(inflation!G22/100+1))</f>
        <v>102.02870677162311</v>
      </c>
      <c r="E22">
        <f>(D22*(inflation!H22/100+1))</f>
        <v>111.73037070066603</v>
      </c>
      <c r="F22">
        <f>(E22*(inflation!I22/100+1))</f>
        <v>116.80257680585214</v>
      </c>
      <c r="G22">
        <f>(F22*(inflation!J22/100+1))</f>
        <v>123.6203383412698</v>
      </c>
      <c r="H22">
        <f>(G22*(inflation!K22/100+1))</f>
        <v>132.02009136412553</v>
      </c>
      <c r="I22">
        <f>(H22*(inflation!L22/100+1))</f>
        <v>141.35861408580345</v>
      </c>
      <c r="J22">
        <f>(I22*(inflation!M22/100+1))</f>
        <v>148.05964769580802</v>
      </c>
      <c r="K22">
        <f>(J22*(inflation!N22/100+1))</f>
        <v>151.17773056596565</v>
      </c>
      <c r="L22">
        <f>(K22*(inflation!O22/100+1))</f>
        <v>155.9808526859378</v>
      </c>
      <c r="M22">
        <f>(L22*(inflation!P22/100+1))</f>
        <v>163.02870061989279</v>
      </c>
      <c r="N22" s="5">
        <f>(M22*(inflation!Q22/100+1))</f>
        <v>167.02663263701839</v>
      </c>
      <c r="O22" s="5">
        <f>(N22*(inflation!R22/100+1))</f>
        <v>168.76881933527929</v>
      </c>
    </row>
    <row r="23" spans="1:15">
      <c r="A23" t="s">
        <v>109</v>
      </c>
      <c r="B23" t="s">
        <v>112</v>
      </c>
      <c r="C23">
        <v>100</v>
      </c>
      <c r="D23">
        <f>(C23*(inflation!G23/100+1))</f>
        <v>103.86221294363258</v>
      </c>
      <c r="E23">
        <f>(D23*(inflation!H23/100+1))</f>
        <v>113.27418232428671</v>
      </c>
      <c r="F23">
        <f>(E23*(inflation!I23/100+1))</f>
        <v>117.78302670836916</v>
      </c>
      <c r="G23">
        <f>(F23*(inflation!J23/100+1))</f>
        <v>124.80253085421469</v>
      </c>
      <c r="H23">
        <f>(G23*(inflation!K23/100+1))</f>
        <v>133.51319059358585</v>
      </c>
      <c r="I23">
        <f>(H23*(inflation!L23/100+1))</f>
        <v>143.23799524050611</v>
      </c>
      <c r="J23">
        <f>(I23*(inflation!M23/100+1))</f>
        <v>150.61574914701467</v>
      </c>
      <c r="K23">
        <f>(J23*(inflation!N23/100+1))</f>
        <v>155.98536486301651</v>
      </c>
      <c r="L23">
        <f>(K23*(inflation!O23/100+1))</f>
        <v>161.78610067569315</v>
      </c>
      <c r="M23">
        <f>(L23*(inflation!P23/100+1))</f>
        <v>166.03922800912656</v>
      </c>
      <c r="N23" s="5">
        <f>(M23*(inflation!Q23/100+1))</f>
        <v>172.69242842495146</v>
      </c>
      <c r="O23" s="5">
        <f>(N23*(inflation!R23/100+1))</f>
        <v>175.58880588684912</v>
      </c>
    </row>
    <row r="24" spans="1:15">
      <c r="A24" t="s">
        <v>109</v>
      </c>
      <c r="B24" t="s">
        <v>113</v>
      </c>
      <c r="C24">
        <v>100</v>
      </c>
      <c r="D24">
        <f>(C24*(inflation!G24/100+1))</f>
        <v>103.84950013191533</v>
      </c>
      <c r="E24">
        <f>(D24*(inflation!H24/100+1))</f>
        <v>111.29695088144078</v>
      </c>
      <c r="F24">
        <f>(E24*(inflation!I24/100+1))</f>
        <v>118.34308361557805</v>
      </c>
      <c r="G24">
        <f>(F24*(inflation!J24/100+1))</f>
        <v>124.89753520501286</v>
      </c>
      <c r="H24">
        <f>(G24*(inflation!K24/100+1))</f>
        <v>136.81014996741561</v>
      </c>
      <c r="I24">
        <f>(H24*(inflation!L24/100+1))</f>
        <v>146.43811179828577</v>
      </c>
      <c r="J24">
        <f>(I24*(inflation!M24/100+1))</f>
        <v>153.92587098816637</v>
      </c>
      <c r="K24">
        <f>(J24*(inflation!N24/100+1))</f>
        <v>159.15293358681649</v>
      </c>
      <c r="L24">
        <f>(K24*(inflation!O24/100+1))</f>
        <v>164.15807752290942</v>
      </c>
      <c r="M24">
        <f>(L24*(inflation!P24/100+1))</f>
        <v>169.47561055953256</v>
      </c>
      <c r="N24" s="5">
        <f>(M24*(inflation!Q24/100+1))</f>
        <v>172.28285503192916</v>
      </c>
      <c r="O24" s="5">
        <f>(N24*(inflation!R24/100+1))</f>
        <v>173.61783324902069</v>
      </c>
    </row>
    <row r="25" spans="1:15">
      <c r="A25" t="s">
        <v>109</v>
      </c>
      <c r="B25" t="s">
        <v>114</v>
      </c>
      <c r="C25">
        <v>100</v>
      </c>
      <c r="D25" s="5">
        <f>(C25*(inflation!G25/100+1))</f>
        <v>107.21338229294165</v>
      </c>
      <c r="E25" s="5">
        <f>(D25*(inflation!H25/100+1))</f>
        <v>115.70787433700532</v>
      </c>
      <c r="F25" s="5">
        <f>(E25*(inflation!I25/100+1))</f>
        <v>123.14973480212157</v>
      </c>
      <c r="G25" s="5">
        <f>(F25*(inflation!J25/100+1))</f>
        <v>130.5263157894737</v>
      </c>
      <c r="H25" s="5">
        <f>(G25*(inflation!K25/100+1))</f>
        <v>144.03916768665854</v>
      </c>
      <c r="I25">
        <f>(H25*(inflation!L25/100+1))</f>
        <v>161.19421354557784</v>
      </c>
      <c r="J25">
        <f>(I25*(inflation!M25/100+1))</f>
        <v>166.70610602486673</v>
      </c>
      <c r="K25">
        <f>(J25*(inflation!N25/100+1))</f>
        <v>173.88556874615753</v>
      </c>
      <c r="L25">
        <f>(K25*(inflation!O25/100+1))</f>
        <v>178.69733631468219</v>
      </c>
      <c r="M25">
        <f>(L25*(inflation!P25/100+1))</f>
        <v>187.63347608479955</v>
      </c>
      <c r="N25" s="5">
        <f>(M25*(inflation!Q25/100+1))</f>
        <v>190.38305755252793</v>
      </c>
      <c r="O25" s="5">
        <f>(N25*(inflation!R25/100+1))</f>
        <v>192.88870443917179</v>
      </c>
    </row>
    <row r="26" spans="1:15">
      <c r="A26" t="s">
        <v>115</v>
      </c>
      <c r="B26" t="s">
        <v>116</v>
      </c>
      <c r="C26">
        <v>100</v>
      </c>
      <c r="D26">
        <f>(C26*(inflation!G26/100+1))</f>
        <v>102.30882735873624</v>
      </c>
      <c r="E26">
        <f>(D26*(inflation!H26/100+1))</f>
        <v>108.73188091311521</v>
      </c>
      <c r="F26">
        <f>(E26*(inflation!I26/100+1))</f>
        <v>109.45877635610192</v>
      </c>
      <c r="G26">
        <f>(F26*(inflation!J26/100+1))</f>
        <v>116.0726785160988</v>
      </c>
      <c r="H26">
        <f>(G26*(inflation!K26/100+1))</f>
        <v>125.49722439681632</v>
      </c>
      <c r="I26">
        <f>(H26*(inflation!L26/100+1))</f>
        <v>137.63045909455508</v>
      </c>
      <c r="J26">
        <f>(I26*(inflation!M26/100+1))</f>
        <v>145.27724035611075</v>
      </c>
      <c r="K26">
        <f>(J26*(inflation!N26/100+1))</f>
        <v>145.78779934777759</v>
      </c>
      <c r="L26">
        <f>(K26*(inflation!O26/100+1))</f>
        <v>149.35010867599851</v>
      </c>
      <c r="M26">
        <f>(L26*(inflation!P26/100+1))</f>
        <v>155.07069010535653</v>
      </c>
      <c r="N26" s="5">
        <f>(M26*(inflation!Q26/100+1))</f>
        <v>160.52438842543418</v>
      </c>
      <c r="O26" s="5">
        <f>(N26*(inflation!R26/100+1))</f>
        <v>161.02739600122734</v>
      </c>
    </row>
    <row r="27" spans="1:15">
      <c r="A27" t="s">
        <v>115</v>
      </c>
      <c r="B27" t="s">
        <v>117</v>
      </c>
      <c r="C27">
        <v>100</v>
      </c>
      <c r="D27">
        <f>(C27*(inflation!G27/100+1))</f>
        <v>105.72502403636047</v>
      </c>
      <c r="E27">
        <f>(D27*(inflation!H27/100+1))</f>
        <v>112.490166943449</v>
      </c>
      <c r="F27">
        <f>(E27*(inflation!I27/100+1))</f>
        <v>117.51198915115933</v>
      </c>
      <c r="G27">
        <f>(F27*(inflation!J27/100+1))</f>
        <v>124.41295505971057</v>
      </c>
      <c r="H27">
        <f>(G27*(inflation!K27/100+1))</f>
        <v>133.83440295142105</v>
      </c>
      <c r="I27">
        <f>(H27*(inflation!L27/100+1))</f>
        <v>145.6707508930979</v>
      </c>
      <c r="J27">
        <f>(I27*(inflation!M27/100+1))</f>
        <v>151.7418802664813</v>
      </c>
      <c r="K27">
        <f>(J27*(inflation!N27/100+1))</f>
        <v>154.00795051163641</v>
      </c>
      <c r="L27">
        <f>(K27*(inflation!O27/100+1))</f>
        <v>160.67286299738666</v>
      </c>
      <c r="M27">
        <f>(L27*(inflation!P27/100+1))</f>
        <v>171.04589042975434</v>
      </c>
      <c r="N27" s="5">
        <f>(M27*(inflation!Q27/100+1))</f>
        <v>174.98424780769767</v>
      </c>
      <c r="O27" s="5">
        <f>(N27*(inflation!R27/100+1))</f>
        <v>177.81670312384495</v>
      </c>
    </row>
    <row r="28" spans="1:15">
      <c r="A28" t="s">
        <v>115</v>
      </c>
      <c r="B28" t="s">
        <v>118</v>
      </c>
      <c r="C28">
        <v>100</v>
      </c>
      <c r="D28">
        <f>(C28*(inflation!G28/100+1))</f>
        <v>103.38715903863735</v>
      </c>
      <c r="E28">
        <f>(D28*(inflation!H28/100+1))</f>
        <v>110.16994846275408</v>
      </c>
      <c r="F28">
        <f>(E28*(inflation!I28/100+1))</f>
        <v>113.33708299411279</v>
      </c>
      <c r="G28">
        <f>(F28*(inflation!J28/100+1))</f>
        <v>118.3291209175771</v>
      </c>
      <c r="H28">
        <f>(G28*(inflation!K28/100+1))</f>
        <v>125.69560029257039</v>
      </c>
      <c r="I28">
        <f>(H28*(inflation!L28/100+1))</f>
        <v>136.51815771331806</v>
      </c>
      <c r="J28">
        <f>(I28*(inflation!M28/100+1))</f>
        <v>142.63854523437806</v>
      </c>
      <c r="K28">
        <f>(J28*(inflation!N28/100+1))</f>
        <v>146.82930471122057</v>
      </c>
      <c r="L28">
        <f>(K28*(inflation!O28/100+1))</f>
        <v>153.34310844028377</v>
      </c>
      <c r="M28">
        <f>(L28*(inflation!P28/100+1))</f>
        <v>158.71337103126709</v>
      </c>
      <c r="N28" s="5">
        <f>(M28*(inflation!Q28/100+1))</f>
        <v>162.43942935644361</v>
      </c>
      <c r="O28" s="5">
        <f>(N28*(inflation!R28/100+1))</f>
        <v>165.75420977643739</v>
      </c>
    </row>
    <row r="29" spans="1:15">
      <c r="A29" t="s">
        <v>115</v>
      </c>
      <c r="B29" t="s">
        <v>119</v>
      </c>
      <c r="C29">
        <v>100</v>
      </c>
      <c r="D29">
        <f>(C29*(inflation!G29/100+1))</f>
        <v>104.59770114942528</v>
      </c>
      <c r="E29">
        <f>(D29*(inflation!H29/100+1))</f>
        <v>108.65048957002978</v>
      </c>
      <c r="F29">
        <f>(E29*(inflation!I29/100+1))</f>
        <v>114.18107074213225</v>
      </c>
      <c r="G29">
        <f>(F29*(inflation!J29/100+1))</f>
        <v>120.1812483039739</v>
      </c>
      <c r="H29">
        <f>(G29*(inflation!K29/100+1))</f>
        <v>127.28498377839701</v>
      </c>
      <c r="I29">
        <f>(H29*(inflation!L29/100+1))</f>
        <v>138.03882907181247</v>
      </c>
      <c r="J29">
        <f>(I29*(inflation!M29/100+1))</f>
        <v>141.16851015075292</v>
      </c>
      <c r="K29">
        <f>(J29*(inflation!N29/100+1))</f>
        <v>144.96619541646291</v>
      </c>
      <c r="L29">
        <f>(K29*(inflation!O29/100+1))</f>
        <v>149.27286728692124</v>
      </c>
      <c r="M29">
        <f>(L29*(inflation!P29/100+1))</f>
        <v>153.23413211446456</v>
      </c>
      <c r="N29" s="5">
        <f>(M29*(inflation!Q29/100+1))</f>
        <v>157.37869077374341</v>
      </c>
      <c r="O29" s="5">
        <f>(N29*(inflation!R29/100+1))</f>
        <v>159.47955033968239</v>
      </c>
    </row>
    <row r="30" spans="1:15">
      <c r="A30" t="s">
        <v>115</v>
      </c>
      <c r="B30" t="s">
        <v>120</v>
      </c>
      <c r="C30">
        <v>100</v>
      </c>
      <c r="D30">
        <f>(C30*(inflation!G30/100+1))</f>
        <v>104.34782608695652</v>
      </c>
      <c r="E30">
        <f>(D30*(inflation!H30/100+1))</f>
        <v>112.09983243672281</v>
      </c>
      <c r="F30">
        <f>(E30*(inflation!I30/100+1))</f>
        <v>116.67942148307696</v>
      </c>
      <c r="G30">
        <f>(F30*(inflation!J30/100+1))</f>
        <v>122.86395897581021</v>
      </c>
      <c r="H30">
        <f>(G30*(inflation!K30/100+1))</f>
        <v>130.04323150988301</v>
      </c>
      <c r="I30">
        <f>(H30*(inflation!L30/100+1))</f>
        <v>138.03213876067997</v>
      </c>
      <c r="J30">
        <f>(I30*(inflation!M30/100+1))</f>
        <v>143.97209545209913</v>
      </c>
      <c r="K30">
        <f>(J30*(inflation!N30/100+1))</f>
        <v>145.84030763730354</v>
      </c>
      <c r="L30">
        <f>(K30*(inflation!O30/100+1))</f>
        <v>152.17546306020824</v>
      </c>
      <c r="M30">
        <f>(L30*(inflation!P30/100+1))</f>
        <v>155.44483438431595</v>
      </c>
      <c r="N30" s="5">
        <f>(M30*(inflation!Q30/100+1))</f>
        <v>159.91177762201622</v>
      </c>
      <c r="O30" s="5">
        <f>(N30*(inflation!R30/100+1))</f>
        <v>161.21154619003326</v>
      </c>
    </row>
    <row r="31" spans="1:15">
      <c r="A31" t="s">
        <v>121</v>
      </c>
      <c r="B31" t="s">
        <v>122</v>
      </c>
      <c r="C31">
        <v>100</v>
      </c>
      <c r="D31">
        <f>(C31*(inflation!G31/100+1))</f>
        <v>106.47696476964769</v>
      </c>
      <c r="E31">
        <f>(D31*(inflation!H31/100+1))</f>
        <v>115.82655826558265</v>
      </c>
      <c r="F31">
        <f>(E31*(inflation!I31/100+1))</f>
        <v>119.12134385374924</v>
      </c>
      <c r="G31">
        <f>(F31*(inflation!J31/100+1))</f>
        <v>127.13342835477638</v>
      </c>
      <c r="H31">
        <f>(G31*(inflation!K31/100+1))</f>
        <v>138.34158393149264</v>
      </c>
      <c r="I31">
        <f>(H31*(inflation!L31/100+1))</f>
        <v>148.29307749793219</v>
      </c>
      <c r="J31">
        <f>(I31*(inflation!M31/100+1))</f>
        <v>157.40985655397628</v>
      </c>
      <c r="K31">
        <f>(J31*(inflation!N31/100+1))</f>
        <v>162.53376553696012</v>
      </c>
      <c r="L31">
        <f>(K31*(inflation!O31/100+1))</f>
        <v>163.80194316867247</v>
      </c>
      <c r="M31">
        <f>(L31*(inflation!P31/100+1))</f>
        <v>169.2858666924115</v>
      </c>
      <c r="N31" s="5">
        <f>(M31*(inflation!Q31/100+1))</f>
        <v>172.81469996463377</v>
      </c>
      <c r="O31" s="5">
        <f>(N31*(inflation!R31/100+1))</f>
        <v>173.17771457677748</v>
      </c>
    </row>
    <row r="32" spans="1:15">
      <c r="A32" t="s">
        <v>121</v>
      </c>
      <c r="B32" t="s">
        <v>123</v>
      </c>
      <c r="C32">
        <v>100</v>
      </c>
      <c r="D32">
        <f>(C32*(inflation!G32/100+1))</f>
        <v>103.88332758025544</v>
      </c>
      <c r="E32">
        <f>(D32*(inflation!H32/100+1))</f>
        <v>109.40628236106319</v>
      </c>
      <c r="F32">
        <f>(E32*(inflation!I32/100+1))</f>
        <v>114.35430520271147</v>
      </c>
      <c r="G32">
        <f>(F32*(inflation!J32/100+1))</f>
        <v>118.11275853344154</v>
      </c>
      <c r="H32">
        <f>(G32*(inflation!K32/100+1))</f>
        <v>129.66373889344177</v>
      </c>
      <c r="I32">
        <f>(H32*(inflation!L32/100+1))</f>
        <v>141.78224926896249</v>
      </c>
      <c r="J32">
        <f>(I32*(inflation!M32/100+1))</f>
        <v>148.19317190557214</v>
      </c>
      <c r="K32">
        <f>(J32*(inflation!N32/100+1))</f>
        <v>151.02186109785563</v>
      </c>
      <c r="L32">
        <f>(K32*(inflation!O32/100+1))</f>
        <v>154.00125914054766</v>
      </c>
      <c r="M32">
        <f>(L32*(inflation!P32/100+1))</f>
        <v>160.34262384619956</v>
      </c>
      <c r="N32" s="5">
        <f>(M32*(inflation!Q32/100+1))</f>
        <v>163.58866062422979</v>
      </c>
      <c r="O32" s="5">
        <f>(N32*(inflation!R32/100+1))</f>
        <v>167.05831415887803</v>
      </c>
    </row>
    <row r="33" spans="1:15">
      <c r="A33" t="s">
        <v>121</v>
      </c>
      <c r="B33" t="s">
        <v>4</v>
      </c>
      <c r="C33">
        <v>100</v>
      </c>
      <c r="D33">
        <f>(C33*(inflation!G33/100+1))</f>
        <v>101.91640652098508</v>
      </c>
      <c r="E33">
        <f>(D33*(inflation!H33/100+1))</f>
        <v>106.48629899410336</v>
      </c>
      <c r="F33">
        <f>(E33*(inflation!I33/100+1))</f>
        <v>110.10454664163034</v>
      </c>
      <c r="G33">
        <f>(F33*(inflation!J33/100+1))</f>
        <v>115.08156894329333</v>
      </c>
      <c r="H33">
        <f>(G33*(inflation!K33/100+1))</f>
        <v>124.59398348876779</v>
      </c>
      <c r="I33">
        <f>(H33*(inflation!L33/100+1))</f>
        <v>135.94245001031479</v>
      </c>
      <c r="J33">
        <f>(I33*(inflation!M33/100+1))</f>
        <v>140.81613968050354</v>
      </c>
      <c r="K33">
        <f>(J33*(inflation!N33/100+1))</f>
        <v>145.35491147117182</v>
      </c>
      <c r="L33">
        <f>(K33*(inflation!O33/100+1))</f>
        <v>148.40614025823669</v>
      </c>
      <c r="M33">
        <f>(L33*(inflation!P33/100+1))</f>
        <v>157.84766104087532</v>
      </c>
      <c r="N33" s="5">
        <f>(M33*(inflation!Q33/100+1))</f>
        <v>158.27509055872574</v>
      </c>
      <c r="O33" s="5">
        <f>(N33*(inflation!R33/100+1))</f>
        <v>160.8661248641003</v>
      </c>
    </row>
    <row r="34" spans="1:15">
      <c r="A34" t="s">
        <v>121</v>
      </c>
      <c r="B34" t="s">
        <v>124</v>
      </c>
      <c r="C34">
        <v>100</v>
      </c>
      <c r="D34">
        <f>(C34*(inflation!G34/100+1))</f>
        <v>103.58636002599464</v>
      </c>
      <c r="E34">
        <f>(D34*(inflation!H34/100+1))</f>
        <v>111.26651743808215</v>
      </c>
      <c r="F34">
        <f>(E34*(inflation!I34/100+1))</f>
        <v>112.88348698220864</v>
      </c>
      <c r="G34">
        <f>(F34*(inflation!J34/100+1))</f>
        <v>118.60105970711109</v>
      </c>
      <c r="H34">
        <f>(G34*(inflation!K34/100+1))</f>
        <v>127.20401148371032</v>
      </c>
      <c r="I34">
        <f>(H34*(inflation!L34/100+1))</f>
        <v>135.54235382066577</v>
      </c>
      <c r="J34">
        <f>(I34*(inflation!M34/100+1))</f>
        <v>142.779909505468</v>
      </c>
      <c r="K34">
        <f>(J34*(inflation!N34/100+1))</f>
        <v>147.94917183806859</v>
      </c>
      <c r="L34">
        <f>(K34*(inflation!O34/100+1))</f>
        <v>150.08219129802046</v>
      </c>
      <c r="M34">
        <f>(L34*(inflation!P34/100+1))</f>
        <v>157.90228195257501</v>
      </c>
      <c r="N34" s="5">
        <f>(M34*(inflation!Q34/100+1))</f>
        <v>160.95029320845106</v>
      </c>
      <c r="O34" s="5">
        <f>(N34*(inflation!R34/100+1))</f>
        <v>162.0894482689099</v>
      </c>
    </row>
    <row r="35" spans="1:15">
      <c r="A35" t="s">
        <v>115</v>
      </c>
      <c r="B35" t="s">
        <v>125</v>
      </c>
      <c r="C35">
        <v>100</v>
      </c>
      <c r="D35">
        <f>(C35*(inflation!G35/100+1))</f>
        <v>101.77777777777779</v>
      </c>
      <c r="E35">
        <f>(D35*(inflation!H35/100+1))</f>
        <v>106.99371069182389</v>
      </c>
      <c r="F35">
        <f>(E35*(inflation!I35/100+1))</f>
        <v>112.2437056996442</v>
      </c>
      <c r="G35">
        <f>(F35*(inflation!J35/100+1))</f>
        <v>115.92163639434595</v>
      </c>
      <c r="H35">
        <f>(G35*(inflation!K35/100+1))</f>
        <v>122.77631417430156</v>
      </c>
      <c r="I35">
        <f>(H35*(inflation!L35/100+1))</f>
        <v>132.46190898154788</v>
      </c>
      <c r="J35">
        <f>(I35*(inflation!M35/100+1))</f>
        <v>139.1841949914801</v>
      </c>
      <c r="K35">
        <f>(J35*(inflation!N35/100+1))</f>
        <v>142.29027655424807</v>
      </c>
      <c r="L35">
        <f>(K35*(inflation!O35/100+1))</f>
        <v>147.68624306475016</v>
      </c>
      <c r="M35">
        <f>(L35*(inflation!P35/100+1))</f>
        <v>150.33888206361044</v>
      </c>
      <c r="N35" s="5">
        <f>(M35*(inflation!Q35/100+1))</f>
        <v>152.49273424217219</v>
      </c>
      <c r="O35" s="5">
        <f>(N35*(inflation!R35/100+1))</f>
        <v>155.2072998041493</v>
      </c>
    </row>
    <row r="36" spans="1:15">
      <c r="A36" t="s">
        <v>159</v>
      </c>
      <c r="B36" t="s">
        <v>157</v>
      </c>
      <c r="C36">
        <v>100</v>
      </c>
      <c r="D36">
        <f>(C36*(inflation!G36/100+1))</f>
        <v>102.78</v>
      </c>
      <c r="E36">
        <f>(D36*(inflation!H36/100+1))</f>
        <v>109.93348799999998</v>
      </c>
      <c r="F36">
        <f>(E36*(inflation!I36/100+1))</f>
        <v>114.09996719519998</v>
      </c>
      <c r="G36">
        <f>(F36*(inflation!J36/100+1))</f>
        <v>119.00626578459357</v>
      </c>
      <c r="H36">
        <f>(G36*(inflation!K36/100+1))</f>
        <v>128.97899085734252</v>
      </c>
      <c r="I36">
        <f>(H36*(inflation!L36/100+1))</f>
        <v>139.76163449301635</v>
      </c>
      <c r="J36">
        <f>(I36*(inflation!M36/100+1))</f>
        <v>144.44364924853241</v>
      </c>
      <c r="K36">
        <f>(J36*(inflation!N36/100+1))</f>
        <v>148.80584745583809</v>
      </c>
      <c r="L36">
        <f>(K36*(inflation!O36/100+1))</f>
        <v>154.17773854899386</v>
      </c>
      <c r="M36">
        <f>(L36*(inflation!P36/100+1))</f>
        <v>159.00350176557737</v>
      </c>
      <c r="N36" s="5">
        <f>(M36*(inflation!Q36/100+1))</f>
        <v>163.31745201971842</v>
      </c>
      <c r="O36" s="5">
        <f>(N36*(inflation!R36/100+1))</f>
        <v>166.07540609806196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0970-FB33-4BD8-A424-CAA7683F1CB3}">
  <sheetPr>
    <tabColor theme="9" tint="0.39997558519241921"/>
  </sheetPr>
  <dimension ref="A1:O150"/>
  <sheetViews>
    <sheetView topLeftCell="A33" zoomScale="70" zoomScaleNormal="70" workbookViewId="0">
      <selection activeCell="V35" sqref="V35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5">
      <c r="A1" s="24" t="s">
        <v>693</v>
      </c>
    </row>
    <row r="2" spans="1:15">
      <c r="A2" t="s">
        <v>86</v>
      </c>
      <c r="B2" t="s">
        <v>87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  <c r="N2">
        <v>2019</v>
      </c>
      <c r="O2">
        <v>2020</v>
      </c>
    </row>
    <row r="3" spans="1:15">
      <c r="A3" t="s">
        <v>88</v>
      </c>
      <c r="B3" t="s">
        <v>89</v>
      </c>
      <c r="C3">
        <v>1006.5969189058188</v>
      </c>
      <c r="D3">
        <v>1021.7113903949144</v>
      </c>
      <c r="E3">
        <v>988.70048344560485</v>
      </c>
      <c r="F3">
        <v>982.46435510207255</v>
      </c>
      <c r="G3">
        <v>1026.2518480413376</v>
      </c>
      <c r="H3">
        <v>1012.016353240924</v>
      </c>
      <c r="I3">
        <v>976.1350058749357</v>
      </c>
      <c r="J3">
        <v>968.88066286298977</v>
      </c>
      <c r="K3">
        <v>1025.085103204982</v>
      </c>
      <c r="L3">
        <v>1231.078744425005</v>
      </c>
      <c r="M3">
        <v>1103.4416135078077</v>
      </c>
      <c r="N3">
        <v>1187.8105679568748</v>
      </c>
      <c r="O3">
        <v>1217.8814070974606</v>
      </c>
    </row>
    <row r="4" spans="1:15">
      <c r="A4" t="s">
        <v>88</v>
      </c>
      <c r="B4" t="s">
        <v>176</v>
      </c>
      <c r="C4">
        <v>872.71887604414201</v>
      </c>
      <c r="D4">
        <v>1012.8803874800263</v>
      </c>
      <c r="E4">
        <v>968.37344409807235</v>
      </c>
      <c r="F4">
        <v>990.72345464061698</v>
      </c>
      <c r="G4">
        <v>988.77164039002594</v>
      </c>
      <c r="H4">
        <v>959.39732208870896</v>
      </c>
      <c r="I4">
        <v>941.06903519095852</v>
      </c>
      <c r="J4">
        <v>947.17149422236571</v>
      </c>
      <c r="K4">
        <v>982.69881206306241</v>
      </c>
      <c r="L4">
        <v>1138.4558375369086</v>
      </c>
      <c r="M4">
        <v>1053.8869000976661</v>
      </c>
      <c r="N4">
        <v>1124.1140611412493</v>
      </c>
      <c r="O4">
        <v>1142.994417029324</v>
      </c>
    </row>
    <row r="5" spans="1:15">
      <c r="A5" t="s">
        <v>88</v>
      </c>
      <c r="B5" t="s">
        <v>178</v>
      </c>
      <c r="C5">
        <v>885.51411080800392</v>
      </c>
      <c r="D5">
        <v>1077.2290724023053</v>
      </c>
      <c r="E5">
        <v>1038.8728412114731</v>
      </c>
      <c r="F5">
        <v>1086.961198083324</v>
      </c>
      <c r="G5">
        <v>1091.7790058892131</v>
      </c>
      <c r="H5">
        <v>1015.4578899198215</v>
      </c>
      <c r="I5">
        <v>967.14733450599408</v>
      </c>
      <c r="J5">
        <v>966.21166480228192</v>
      </c>
      <c r="K5">
        <v>976.64848958674895</v>
      </c>
      <c r="L5">
        <v>1175.5795768408686</v>
      </c>
      <c r="M5">
        <v>1109.3040025240882</v>
      </c>
      <c r="N5">
        <v>1168.5082836007464</v>
      </c>
      <c r="O5">
        <v>1235.7986286598507</v>
      </c>
    </row>
    <row r="6" spans="1:15">
      <c r="A6" t="s">
        <v>88</v>
      </c>
      <c r="B6" t="s">
        <v>92</v>
      </c>
      <c r="C6">
        <v>1040.4208566902105</v>
      </c>
      <c r="D6">
        <v>1063.0822517455663</v>
      </c>
      <c r="E6">
        <v>1036.1703099771125</v>
      </c>
      <c r="F6">
        <v>1210.0628898055004</v>
      </c>
      <c r="G6">
        <v>1223.5309048019794</v>
      </c>
      <c r="H6">
        <v>1193.6737324074049</v>
      </c>
      <c r="I6">
        <v>1215.3456861647628</v>
      </c>
      <c r="J6">
        <v>1164.7239111564061</v>
      </c>
      <c r="K6">
        <v>1230.5707182659119</v>
      </c>
      <c r="L6">
        <v>1302.8473549464127</v>
      </c>
      <c r="M6">
        <v>1138.9999269379421</v>
      </c>
      <c r="N6">
        <v>1311.966477218454</v>
      </c>
      <c r="O6">
        <v>1322.8583626572777</v>
      </c>
    </row>
    <row r="7" spans="1:15">
      <c r="A7" t="s">
        <v>88</v>
      </c>
      <c r="B7" t="s">
        <v>139</v>
      </c>
      <c r="C7">
        <v>1365.340389476293</v>
      </c>
      <c r="D7">
        <v>1528.2937063114289</v>
      </c>
      <c r="E7">
        <v>1455.0061397234565</v>
      </c>
      <c r="F7">
        <v>1610.6533463480321</v>
      </c>
      <c r="G7">
        <v>1644.8640431953647</v>
      </c>
      <c r="H7">
        <v>1574.8374043072731</v>
      </c>
      <c r="I7">
        <v>1702.429068352759</v>
      </c>
      <c r="J7">
        <v>2026.4799733942843</v>
      </c>
      <c r="K7">
        <v>2010.3660963680993</v>
      </c>
      <c r="L7">
        <v>1901.2178845598949</v>
      </c>
      <c r="M7">
        <v>1897.8740749062174</v>
      </c>
      <c r="N7">
        <v>1905.3633873901545</v>
      </c>
      <c r="O7">
        <v>2051.5928172369045</v>
      </c>
    </row>
    <row r="8" spans="1:15">
      <c r="A8" t="s">
        <v>88</v>
      </c>
      <c r="B8" t="s">
        <v>93</v>
      </c>
      <c r="C8">
        <v>755.78233210079213</v>
      </c>
      <c r="D8">
        <v>915.21131989903427</v>
      </c>
      <c r="E8">
        <v>865.67417730258171</v>
      </c>
      <c r="F8">
        <v>874.26518521414141</v>
      </c>
      <c r="G8">
        <v>867.41521249427376</v>
      </c>
      <c r="H8">
        <v>873.40133699188436</v>
      </c>
      <c r="I8">
        <v>927.32943110634881</v>
      </c>
      <c r="J8">
        <v>964.50558120727476</v>
      </c>
      <c r="K8">
        <v>981.92087732430207</v>
      </c>
      <c r="L8">
        <v>1064.8871713934764</v>
      </c>
      <c r="M8">
        <v>981.9799994000989</v>
      </c>
      <c r="N8">
        <v>1070.1193010076493</v>
      </c>
      <c r="O8">
        <v>1092.7378817941756</v>
      </c>
    </row>
    <row r="9" spans="1:15">
      <c r="A9" t="s">
        <v>88</v>
      </c>
      <c r="B9" t="s">
        <v>94</v>
      </c>
      <c r="C9">
        <v>955.09922230501115</v>
      </c>
      <c r="D9">
        <v>1072.995573179656</v>
      </c>
      <c r="E9">
        <v>1012.5825267794289</v>
      </c>
      <c r="F9">
        <v>1046.6165067455051</v>
      </c>
      <c r="G9">
        <v>1025.0160645035448</v>
      </c>
      <c r="H9">
        <v>998.16613258721725</v>
      </c>
      <c r="I9">
        <v>989.73856719738194</v>
      </c>
      <c r="J9">
        <v>991.26353943195556</v>
      </c>
      <c r="K9">
        <v>1001.3014841581751</v>
      </c>
      <c r="L9">
        <v>1178.7916544070029</v>
      </c>
      <c r="M9">
        <v>1119.5992431000145</v>
      </c>
      <c r="N9">
        <v>1117.6578902777555</v>
      </c>
      <c r="O9">
        <v>1132.0224861801958</v>
      </c>
    </row>
    <row r="10" spans="1:15">
      <c r="A10" t="s">
        <v>88</v>
      </c>
      <c r="B10" t="s">
        <v>180</v>
      </c>
      <c r="C10">
        <v>818.69328231888176</v>
      </c>
      <c r="D10">
        <v>899.6101897021191</v>
      </c>
      <c r="E10">
        <v>867.89677945310518</v>
      </c>
      <c r="F10">
        <v>970.52245574889048</v>
      </c>
      <c r="G10">
        <v>982.49054588161812</v>
      </c>
      <c r="H10">
        <v>986.70939423275286</v>
      </c>
      <c r="I10">
        <v>915.54109949839449</v>
      </c>
      <c r="J10">
        <v>1005.6633991471865</v>
      </c>
      <c r="K10">
        <v>1052.0883869333491</v>
      </c>
      <c r="L10">
        <v>1102.422008491938</v>
      </c>
      <c r="M10">
        <v>1041.3359170270769</v>
      </c>
      <c r="N10">
        <v>1084.558643216616</v>
      </c>
      <c r="O10">
        <v>1105.5227462498394</v>
      </c>
    </row>
    <row r="11" spans="1:15">
      <c r="A11" t="s">
        <v>88</v>
      </c>
      <c r="B11" t="s">
        <v>96</v>
      </c>
      <c r="C11">
        <v>784.63428310009567</v>
      </c>
      <c r="D11">
        <v>899.38565624275805</v>
      </c>
      <c r="E11">
        <v>863.07992696072745</v>
      </c>
      <c r="F11">
        <v>994.98018200901822</v>
      </c>
      <c r="G11">
        <v>972.77442511610923</v>
      </c>
      <c r="H11">
        <v>955.85725587217144</v>
      </c>
      <c r="I11">
        <v>1008.9047150271083</v>
      </c>
      <c r="J11">
        <v>988.22589994621262</v>
      </c>
      <c r="K11">
        <v>1047.8760420025847</v>
      </c>
      <c r="L11">
        <v>1140.5921379252541</v>
      </c>
      <c r="M11">
        <v>1120.138199062731</v>
      </c>
      <c r="N11">
        <v>1207.6440645227135</v>
      </c>
      <c r="O11">
        <v>1248.1543300183325</v>
      </c>
    </row>
    <row r="12" spans="1:15">
      <c r="A12" t="s">
        <v>88</v>
      </c>
      <c r="B12" t="s">
        <v>97</v>
      </c>
      <c r="C12">
        <v>733.37452636602882</v>
      </c>
      <c r="D12">
        <v>781.29292699227165</v>
      </c>
      <c r="E12">
        <v>724.79766208778062</v>
      </c>
      <c r="F12">
        <v>752.65533055021604</v>
      </c>
      <c r="G12">
        <v>755.51259746996391</v>
      </c>
      <c r="H12">
        <v>751.55203827318746</v>
      </c>
      <c r="I12">
        <v>832.91964304117255</v>
      </c>
      <c r="J12">
        <v>874.84460017584252</v>
      </c>
      <c r="K12">
        <v>937.94633249665594</v>
      </c>
      <c r="L12">
        <v>1079.0453240093445</v>
      </c>
      <c r="M12">
        <v>1064.1835672431193</v>
      </c>
      <c r="N12">
        <v>1038.9517624226701</v>
      </c>
      <c r="O12">
        <v>1035.7234209129692</v>
      </c>
    </row>
    <row r="13" spans="1:15">
      <c r="A13" t="s">
        <v>98</v>
      </c>
      <c r="B13" t="s">
        <v>99</v>
      </c>
      <c r="C13">
        <v>1295.6926274319378</v>
      </c>
      <c r="D13">
        <v>1487.1437370218325</v>
      </c>
      <c r="E13">
        <v>1418.1244023239087</v>
      </c>
      <c r="F13">
        <v>1453.9672769989902</v>
      </c>
      <c r="G13">
        <v>1443.2197201304441</v>
      </c>
      <c r="H13">
        <v>1443.2854296243379</v>
      </c>
      <c r="I13">
        <v>1653.8934912504167</v>
      </c>
      <c r="J13">
        <v>1626.9340349178478</v>
      </c>
      <c r="K13">
        <v>1732.1105605534872</v>
      </c>
      <c r="L13">
        <v>2135.7993814390302</v>
      </c>
      <c r="M13">
        <v>2083.6181301122188</v>
      </c>
      <c r="N13">
        <v>2197.9353224135871</v>
      </c>
      <c r="O13">
        <v>2210.9083647577254</v>
      </c>
    </row>
    <row r="14" spans="1:15">
      <c r="A14" t="s">
        <v>98</v>
      </c>
      <c r="B14" t="s">
        <v>100</v>
      </c>
      <c r="C14">
        <v>987.98930806673138</v>
      </c>
      <c r="D14">
        <v>1153.0299516575128</v>
      </c>
      <c r="E14">
        <v>1123.6333529497485</v>
      </c>
      <c r="F14">
        <v>1206.8748382047952</v>
      </c>
      <c r="G14">
        <v>1225.9954844423814</v>
      </c>
      <c r="H14">
        <v>1180.5549935215399</v>
      </c>
      <c r="I14">
        <v>1302.8914518311042</v>
      </c>
      <c r="J14">
        <v>1262.9184746786891</v>
      </c>
      <c r="K14">
        <v>1357.7969070274196</v>
      </c>
      <c r="L14">
        <v>1788.9677827244036</v>
      </c>
      <c r="M14">
        <v>1747.4123668322595</v>
      </c>
      <c r="N14">
        <v>1698.9220439016374</v>
      </c>
      <c r="O14">
        <v>1797.916040961517</v>
      </c>
    </row>
    <row r="15" spans="1:15">
      <c r="A15" t="s">
        <v>98</v>
      </c>
      <c r="B15" t="s">
        <v>101</v>
      </c>
      <c r="C15">
        <v>942.20678597681228</v>
      </c>
      <c r="D15">
        <v>1031.4479678000255</v>
      </c>
      <c r="E15">
        <v>1006.824000231346</v>
      </c>
      <c r="F15">
        <v>1083.81050528367</v>
      </c>
      <c r="G15">
        <v>1109.2885673030896</v>
      </c>
      <c r="H15">
        <v>1057.3737955273014</v>
      </c>
      <c r="I15">
        <v>1118.9709577925082</v>
      </c>
      <c r="J15">
        <v>1148.584128515442</v>
      </c>
      <c r="K15">
        <v>1228.9936073186939</v>
      </c>
      <c r="L15">
        <v>1645.0442231566351</v>
      </c>
      <c r="M15">
        <v>1541.4579378073661</v>
      </c>
      <c r="N15">
        <v>1537.6590606566178</v>
      </c>
      <c r="O15">
        <v>1581.825900916524</v>
      </c>
    </row>
    <row r="16" spans="1:15">
      <c r="A16" t="s">
        <v>98</v>
      </c>
      <c r="B16" t="s">
        <v>102</v>
      </c>
      <c r="C16">
        <v>668.85494305909765</v>
      </c>
      <c r="D16">
        <v>734.18859662906891</v>
      </c>
      <c r="E16">
        <v>716.7206517522917</v>
      </c>
      <c r="F16">
        <v>841.0766432788156</v>
      </c>
      <c r="G16">
        <v>846.28386155572321</v>
      </c>
      <c r="H16">
        <v>830.02531082209111</v>
      </c>
      <c r="I16">
        <v>804.98501330145257</v>
      </c>
      <c r="J16">
        <v>827.30996553660611</v>
      </c>
      <c r="K16">
        <v>946.38011138568538</v>
      </c>
      <c r="L16">
        <v>1064.8918010933396</v>
      </c>
      <c r="M16">
        <v>1013.7943187420524</v>
      </c>
      <c r="N16">
        <v>1087.1421848106265</v>
      </c>
      <c r="O16">
        <v>1123.6938075489838</v>
      </c>
    </row>
    <row r="17" spans="1:15">
      <c r="A17" t="s">
        <v>98</v>
      </c>
      <c r="B17" t="s">
        <v>103</v>
      </c>
      <c r="C17">
        <v>784.38158965006062</v>
      </c>
      <c r="D17">
        <v>851.49066976488473</v>
      </c>
      <c r="E17">
        <v>839.84939927054472</v>
      </c>
      <c r="F17">
        <v>904.59682491181127</v>
      </c>
      <c r="G17">
        <v>899.79950687041446</v>
      </c>
      <c r="H17">
        <v>914.12703451319101</v>
      </c>
      <c r="I17">
        <v>942.1579390047159</v>
      </c>
      <c r="J17">
        <v>943.53962542216755</v>
      </c>
      <c r="K17">
        <v>1087.1015478520501</v>
      </c>
      <c r="L17">
        <v>1189.1756910354873</v>
      </c>
      <c r="M17">
        <v>1000.2691966006739</v>
      </c>
      <c r="N17">
        <v>1072.1767080835591</v>
      </c>
      <c r="O17">
        <v>1161.5164541930576</v>
      </c>
    </row>
    <row r="18" spans="1:15">
      <c r="A18" t="s">
        <v>98</v>
      </c>
      <c r="B18" t="s">
        <v>104</v>
      </c>
      <c r="C18">
        <v>734.68189777627811</v>
      </c>
      <c r="D18">
        <v>793.64341813632677</v>
      </c>
      <c r="E18">
        <v>760.80835757382965</v>
      </c>
      <c r="F18">
        <v>842.12432962632022</v>
      </c>
      <c r="G18">
        <v>846.84526083313517</v>
      </c>
      <c r="H18">
        <v>833.56440880472826</v>
      </c>
      <c r="I18">
        <v>857.91562186360238</v>
      </c>
      <c r="J18">
        <v>900.20675456769686</v>
      </c>
      <c r="K18">
        <v>970.32494758117025</v>
      </c>
      <c r="L18">
        <v>1131.451844930936</v>
      </c>
      <c r="M18">
        <v>1083.9595309026379</v>
      </c>
      <c r="N18">
        <v>1137.4478014382523</v>
      </c>
      <c r="O18">
        <v>1185.1403605341491</v>
      </c>
    </row>
    <row r="19" spans="1:15">
      <c r="A19" t="s">
        <v>105</v>
      </c>
      <c r="B19" t="s">
        <v>106</v>
      </c>
      <c r="C19">
        <v>1001.0670216360749</v>
      </c>
      <c r="D19">
        <v>1125.4012560909084</v>
      </c>
      <c r="E19">
        <v>1068.9121290546937</v>
      </c>
      <c r="F19">
        <v>1089.9387480115417</v>
      </c>
      <c r="G19">
        <v>1079.7809655779633</v>
      </c>
      <c r="H19">
        <v>1042.1509168427642</v>
      </c>
      <c r="I19">
        <v>1090.1527578397097</v>
      </c>
      <c r="J19">
        <v>1087.8980662238546</v>
      </c>
      <c r="K19">
        <v>1228.8278701817571</v>
      </c>
      <c r="L19">
        <v>1475.0886019505608</v>
      </c>
      <c r="M19">
        <v>1336.2670867944114</v>
      </c>
      <c r="N19">
        <v>1517.4062031873082</v>
      </c>
      <c r="O19">
        <v>1529.8533598953393</v>
      </c>
    </row>
    <row r="20" spans="1:15">
      <c r="A20" t="s">
        <v>105</v>
      </c>
      <c r="B20" t="s">
        <v>107</v>
      </c>
      <c r="C20">
        <v>785.66684839183222</v>
      </c>
      <c r="D20">
        <v>923.14716377573143</v>
      </c>
      <c r="E20">
        <v>922.46974303521597</v>
      </c>
      <c r="F20">
        <v>848.46118318776576</v>
      </c>
      <c r="G20">
        <v>865.92310661049555</v>
      </c>
      <c r="H20">
        <v>857.26249632004976</v>
      </c>
      <c r="I20">
        <v>890.75177365653644</v>
      </c>
      <c r="J20">
        <v>914.01475405875942</v>
      </c>
      <c r="K20">
        <v>980.35690892985417</v>
      </c>
      <c r="L20">
        <v>1068.2235143193907</v>
      </c>
      <c r="M20">
        <v>926.81742313738346</v>
      </c>
      <c r="N20">
        <v>1079.119522361859</v>
      </c>
      <c r="O20">
        <v>1115.8171095963455</v>
      </c>
    </row>
    <row r="21" spans="1:15">
      <c r="A21" t="s">
        <v>105</v>
      </c>
      <c r="B21" t="s">
        <v>108</v>
      </c>
      <c r="C21">
        <v>904.8017041550396</v>
      </c>
      <c r="D21">
        <v>1010.228690732964</v>
      </c>
      <c r="E21">
        <v>945.77185935631985</v>
      </c>
      <c r="F21">
        <v>927.5777437244368</v>
      </c>
      <c r="G21">
        <v>916.00766633061369</v>
      </c>
      <c r="H21">
        <v>880.43617415841436</v>
      </c>
      <c r="I21">
        <v>893.6668009116504</v>
      </c>
      <c r="J21">
        <v>880.70608002815254</v>
      </c>
      <c r="K21">
        <v>918.94085501872212</v>
      </c>
      <c r="L21">
        <v>1037.0772678361209</v>
      </c>
      <c r="M21">
        <v>941.5209203175516</v>
      </c>
      <c r="N21">
        <v>970.27962281314126</v>
      </c>
      <c r="O21">
        <v>978.34172806870197</v>
      </c>
    </row>
    <row r="22" spans="1:15">
      <c r="A22" t="s">
        <v>109</v>
      </c>
      <c r="B22" t="s">
        <v>110</v>
      </c>
      <c r="C22">
        <v>887.25681180522417</v>
      </c>
      <c r="D22">
        <v>891.71514827010799</v>
      </c>
      <c r="E22">
        <v>845.51525834293807</v>
      </c>
      <c r="F22">
        <v>925.23527919062144</v>
      </c>
      <c r="G22">
        <v>916.65948630995501</v>
      </c>
      <c r="H22">
        <v>899.39451926760944</v>
      </c>
      <c r="I22">
        <v>947.54638107656217</v>
      </c>
      <c r="J22">
        <v>967.75419331879141</v>
      </c>
      <c r="K22">
        <v>992.82801772017842</v>
      </c>
      <c r="L22">
        <v>1077.5862466995773</v>
      </c>
      <c r="M22">
        <v>973.76792674502371</v>
      </c>
      <c r="N22">
        <v>1025.296329598312</v>
      </c>
      <c r="O22">
        <v>1056.3938853772127</v>
      </c>
    </row>
    <row r="23" spans="1:15">
      <c r="A23" t="s">
        <v>109</v>
      </c>
      <c r="B23" t="s">
        <v>111</v>
      </c>
      <c r="C23">
        <v>857.243141507058</v>
      </c>
      <c r="D23">
        <v>975.21343408626183</v>
      </c>
      <c r="E23">
        <v>957.30903923982169</v>
      </c>
      <c r="F23">
        <v>1139.7994484287808</v>
      </c>
      <c r="G23">
        <v>1110.5515333055289</v>
      </c>
      <c r="H23">
        <v>1112.1716620027332</v>
      </c>
      <c r="I23">
        <v>1139.3477658233419</v>
      </c>
      <c r="J23">
        <v>1125.6403410220694</v>
      </c>
      <c r="K23">
        <v>1203.9097942830806</v>
      </c>
      <c r="L23">
        <v>1366.1588126175195</v>
      </c>
      <c r="M23">
        <v>1375.1459632529738</v>
      </c>
      <c r="N23">
        <v>1442.6750365003279</v>
      </c>
      <c r="O23">
        <v>1452.079989035384</v>
      </c>
    </row>
    <row r="24" spans="1:15">
      <c r="A24" t="s">
        <v>109</v>
      </c>
      <c r="B24" t="s">
        <v>112</v>
      </c>
      <c r="C24">
        <v>830.42543589629315</v>
      </c>
      <c r="D24">
        <v>922.8682903750755</v>
      </c>
      <c r="E24">
        <v>891.39101365594149</v>
      </c>
      <c r="F24">
        <v>1013.6835010050617</v>
      </c>
      <c r="G24">
        <v>1001.5962605194446</v>
      </c>
      <c r="H24">
        <v>988.33883425453587</v>
      </c>
      <c r="I24">
        <v>1123.181703689741</v>
      </c>
      <c r="J24">
        <v>1085.8580430288687</v>
      </c>
      <c r="K24">
        <v>1082.3609045693881</v>
      </c>
      <c r="L24">
        <v>1254.9202315622576</v>
      </c>
      <c r="M24">
        <v>1193.5144428264621</v>
      </c>
      <c r="N24">
        <v>1205.3168638090262</v>
      </c>
      <c r="O24">
        <v>1269.0399151584581</v>
      </c>
    </row>
    <row r="25" spans="1:15">
      <c r="A25" t="s">
        <v>109</v>
      </c>
      <c r="B25" t="s">
        <v>113</v>
      </c>
      <c r="C25">
        <v>1392.2072572792015</v>
      </c>
      <c r="D25">
        <v>1585.5981533173074</v>
      </c>
      <c r="E25">
        <v>1505.4022848898028</v>
      </c>
      <c r="F25">
        <v>1400.2078445060756</v>
      </c>
      <c r="G25">
        <v>1381.9164019694983</v>
      </c>
      <c r="H25">
        <v>1324.8087081757774</v>
      </c>
      <c r="I25">
        <v>1498.3227399309458</v>
      </c>
      <c r="J25">
        <v>1426.3452450627963</v>
      </c>
      <c r="K25">
        <v>1553.1823574874634</v>
      </c>
      <c r="L25">
        <v>1839.1444739420187</v>
      </c>
      <c r="M25">
        <v>1622.7829506734292</v>
      </c>
      <c r="N25">
        <v>1724.3546716431854</v>
      </c>
      <c r="O25">
        <v>1739.6976195997761</v>
      </c>
    </row>
    <row r="26" spans="1:15">
      <c r="A26" t="s">
        <v>109</v>
      </c>
      <c r="B26" t="s">
        <v>114</v>
      </c>
      <c r="C26">
        <v>880.55991824526336</v>
      </c>
      <c r="D26">
        <v>1070.6567879399624</v>
      </c>
      <c r="E26">
        <v>1099.9919264003825</v>
      </c>
      <c r="F26">
        <v>1110.7090885052153</v>
      </c>
      <c r="G26">
        <v>1163.0168404451579</v>
      </c>
      <c r="H26">
        <v>1165.8909806096578</v>
      </c>
      <c r="I26">
        <v>1257.481655010733</v>
      </c>
      <c r="J26">
        <v>1280.9632180660876</v>
      </c>
      <c r="K26">
        <v>1326.5351572341738</v>
      </c>
      <c r="L26">
        <v>1605.7922379342076</v>
      </c>
      <c r="M26">
        <v>1613.0472825108495</v>
      </c>
      <c r="N26">
        <v>1593.9144389559983</v>
      </c>
      <c r="O26">
        <v>1601.9310790806783</v>
      </c>
    </row>
    <row r="27" spans="1:15">
      <c r="A27" t="s">
        <v>115</v>
      </c>
      <c r="B27" t="s">
        <v>116</v>
      </c>
      <c r="C27">
        <v>929.67966085605167</v>
      </c>
      <c r="D27">
        <v>1001.1473015043547</v>
      </c>
      <c r="E27">
        <v>962.35957689536997</v>
      </c>
      <c r="F27">
        <v>1219.6569452840479</v>
      </c>
      <c r="G27">
        <v>1194.1934226308142</v>
      </c>
      <c r="H27">
        <v>1142.0384939329015</v>
      </c>
      <c r="I27">
        <v>1188.7589843081262</v>
      </c>
      <c r="J27">
        <v>1181.4264871949883</v>
      </c>
      <c r="K27">
        <v>1327.2996805869889</v>
      </c>
      <c r="L27">
        <v>1504.6644917121896</v>
      </c>
      <c r="M27">
        <v>1402.2824005840941</v>
      </c>
      <c r="N27">
        <v>1538.0757055562181</v>
      </c>
      <c r="O27">
        <v>1571.6628478660073</v>
      </c>
    </row>
    <row r="28" spans="1:15">
      <c r="A28" t="s">
        <v>115</v>
      </c>
      <c r="B28" t="s">
        <v>117</v>
      </c>
      <c r="C28">
        <v>849.9456076433828</v>
      </c>
      <c r="D28">
        <v>918.73554714483998</v>
      </c>
      <c r="E28">
        <v>879.51521398948375</v>
      </c>
      <c r="F28">
        <v>954.27861603890449</v>
      </c>
      <c r="G28">
        <v>953.0112823037241</v>
      </c>
      <c r="H28">
        <v>963.14735664800969</v>
      </c>
      <c r="I28">
        <v>968.85279664492327</v>
      </c>
      <c r="J28">
        <v>993.32450843196114</v>
      </c>
      <c r="K28">
        <v>1089.3558344481362</v>
      </c>
      <c r="L28">
        <v>1120.3412088643909</v>
      </c>
      <c r="M28">
        <v>1033.4736596548801</v>
      </c>
      <c r="N28">
        <v>1073.6820159663234</v>
      </c>
      <c r="O28">
        <v>1060.9135848149715</v>
      </c>
    </row>
    <row r="29" spans="1:15">
      <c r="A29" t="s">
        <v>115</v>
      </c>
      <c r="B29" t="s">
        <v>118</v>
      </c>
      <c r="C29">
        <v>876.79856544930271</v>
      </c>
      <c r="D29">
        <v>926.66153686145185</v>
      </c>
      <c r="E29">
        <v>905.73700573632277</v>
      </c>
      <c r="F29">
        <v>1078.3859662397065</v>
      </c>
      <c r="G29">
        <v>1068.6500796939022</v>
      </c>
      <c r="H29">
        <v>1059.6697163765821</v>
      </c>
      <c r="I29">
        <v>1085.3231619917876</v>
      </c>
      <c r="J29">
        <v>1112.4472193395613</v>
      </c>
      <c r="K29">
        <v>1176.3456686403317</v>
      </c>
      <c r="L29">
        <v>1382.6034028192701</v>
      </c>
      <c r="M29">
        <v>1340.1739715472786</v>
      </c>
      <c r="N29">
        <v>1429.0433687694363</v>
      </c>
      <c r="O29">
        <v>1452.372789369613</v>
      </c>
    </row>
    <row r="30" spans="1:15">
      <c r="A30" t="s">
        <v>115</v>
      </c>
      <c r="B30" t="s">
        <v>119</v>
      </c>
      <c r="C30">
        <v>810.63219159757557</v>
      </c>
      <c r="D30">
        <v>914.43165299059808</v>
      </c>
      <c r="E30">
        <v>912.35233225994898</v>
      </c>
      <c r="F30">
        <v>1062.0225467272633</v>
      </c>
      <c r="G30">
        <v>1034.0716482736339</v>
      </c>
      <c r="H30">
        <v>1038.4361814430924</v>
      </c>
      <c r="I30">
        <v>1066.5201679129677</v>
      </c>
      <c r="J30">
        <v>1066.4422453874727</v>
      </c>
      <c r="K30">
        <v>1203.0750093999043</v>
      </c>
      <c r="L30">
        <v>1350.9144976964374</v>
      </c>
      <c r="M30">
        <v>1125.7349160594943</v>
      </c>
      <c r="N30">
        <v>1191.8643981097521</v>
      </c>
      <c r="O30">
        <v>1260.7505057866103</v>
      </c>
    </row>
    <row r="31" spans="1:15">
      <c r="A31" t="s">
        <v>115</v>
      </c>
      <c r="B31" t="s">
        <v>120</v>
      </c>
      <c r="C31">
        <v>683.75853329563608</v>
      </c>
      <c r="D31">
        <v>932.15446270770155</v>
      </c>
      <c r="E31">
        <v>894.52495217090416</v>
      </c>
      <c r="F31">
        <v>910.08563317557548</v>
      </c>
      <c r="G31">
        <v>911.74712640867949</v>
      </c>
      <c r="H31">
        <v>912.19897244879928</v>
      </c>
      <c r="I31">
        <v>926.33181676723495</v>
      </c>
      <c r="J31">
        <v>958.52588610151531</v>
      </c>
      <c r="K31">
        <v>1139.7196228822511</v>
      </c>
      <c r="L31">
        <v>1226.29004060633</v>
      </c>
      <c r="M31">
        <v>1103.6475653888754</v>
      </c>
      <c r="N31">
        <v>1199.5066189089894</v>
      </c>
      <c r="O31">
        <v>1201.5335537370581</v>
      </c>
    </row>
    <row r="32" spans="1:15">
      <c r="A32" t="s">
        <v>121</v>
      </c>
      <c r="B32" t="s">
        <v>122</v>
      </c>
      <c r="C32">
        <v>1075.6800367858618</v>
      </c>
      <c r="D32">
        <v>1176.4143720404709</v>
      </c>
      <c r="E32">
        <v>1121.5995586392171</v>
      </c>
      <c r="F32">
        <v>1201.3859432271061</v>
      </c>
      <c r="G32">
        <v>1186.0490437437693</v>
      </c>
      <c r="H32">
        <v>1138.0520058661423</v>
      </c>
      <c r="I32">
        <v>1131.9554685967094</v>
      </c>
      <c r="J32">
        <v>1193.8810728092085</v>
      </c>
      <c r="K32">
        <v>1276.7174962885133</v>
      </c>
      <c r="L32">
        <v>1262.0009958013156</v>
      </c>
      <c r="M32">
        <v>1122.3016763411083</v>
      </c>
      <c r="N32">
        <v>1227.3375739774292</v>
      </c>
      <c r="O32">
        <v>1370.7787384284886</v>
      </c>
    </row>
    <row r="33" spans="1:15">
      <c r="A33" t="s">
        <v>121</v>
      </c>
      <c r="B33" t="s">
        <v>123</v>
      </c>
      <c r="C33">
        <v>985.91349149476821</v>
      </c>
      <c r="D33">
        <v>1164.9873138675396</v>
      </c>
      <c r="E33">
        <v>1121.393548424885</v>
      </c>
      <c r="F33">
        <v>1215.9438437367426</v>
      </c>
      <c r="G33">
        <v>1226.7460705719363</v>
      </c>
      <c r="H33">
        <v>1177.2380274068641</v>
      </c>
      <c r="I33">
        <v>1125.985360408484</v>
      </c>
      <c r="J33">
        <v>1157.5293941308355</v>
      </c>
      <c r="K33">
        <v>1186.1449289369805</v>
      </c>
      <c r="L33">
        <v>1373.5630423337359</v>
      </c>
      <c r="M33">
        <v>1245.5493591049581</v>
      </c>
      <c r="N33">
        <v>1349.293380169252</v>
      </c>
      <c r="O33">
        <v>1336.8429991325258</v>
      </c>
    </row>
    <row r="34" spans="1:15">
      <c r="A34" t="s">
        <v>121</v>
      </c>
      <c r="B34" t="s">
        <v>4</v>
      </c>
      <c r="C34">
        <v>1280.0262029384714</v>
      </c>
      <c r="D34">
        <v>1532.6859052760842</v>
      </c>
      <c r="E34">
        <v>1494.6659296935995</v>
      </c>
      <c r="F34">
        <v>1575.7598576108542</v>
      </c>
      <c r="G34">
        <v>1567.7935491348551</v>
      </c>
      <c r="H34">
        <v>1491.4098218022748</v>
      </c>
      <c r="I34">
        <v>1540.0824804549206</v>
      </c>
      <c r="J34">
        <v>1625.9760893612761</v>
      </c>
      <c r="K34">
        <v>1632.4117642372546</v>
      </c>
      <c r="L34">
        <v>1900.1601500237473</v>
      </c>
      <c r="M34">
        <v>1686.593657226623</v>
      </c>
      <c r="N34">
        <v>1827.5276324707918</v>
      </c>
      <c r="O34">
        <v>1813.2201265602544</v>
      </c>
    </row>
    <row r="35" spans="1:15">
      <c r="A35" t="s">
        <v>121</v>
      </c>
      <c r="B35" t="s">
        <v>124</v>
      </c>
      <c r="C35">
        <v>1384.3452819698173</v>
      </c>
      <c r="D35">
        <v>1514.4227127688312</v>
      </c>
      <c r="E35">
        <v>1464.1539356103133</v>
      </c>
      <c r="F35">
        <v>1502.8820512395337</v>
      </c>
      <c r="G35">
        <v>1473.1708463836508</v>
      </c>
      <c r="H35">
        <v>1418.115281551889</v>
      </c>
      <c r="I35">
        <v>1681.7540167007039</v>
      </c>
      <c r="J35">
        <v>1608.6710432968555</v>
      </c>
      <c r="K35">
        <v>1607.1037850494295</v>
      </c>
      <c r="L35">
        <v>1732.6069002553481</v>
      </c>
      <c r="M35">
        <v>1521.4043527840988</v>
      </c>
      <c r="N35">
        <v>1601.4485720436503</v>
      </c>
      <c r="O35">
        <v>1653.152269803332</v>
      </c>
    </row>
    <row r="36" spans="1:15">
      <c r="A36" t="s">
        <v>115</v>
      </c>
      <c r="B36" t="s">
        <v>125</v>
      </c>
      <c r="C36">
        <v>986.85886792452834</v>
      </c>
      <c r="D36">
        <v>1030.7779517178874</v>
      </c>
      <c r="E36">
        <v>1019.4507406536563</v>
      </c>
      <c r="F36">
        <v>1070.6281451703042</v>
      </c>
      <c r="G36">
        <v>1098.5438978457985</v>
      </c>
      <c r="H36">
        <v>1091.4099881451873</v>
      </c>
      <c r="I36">
        <v>1183.0695254480459</v>
      </c>
      <c r="J36">
        <v>1322.1214887624556</v>
      </c>
      <c r="K36">
        <v>1377.3505978784017</v>
      </c>
      <c r="L36">
        <v>1312.2907833230831</v>
      </c>
      <c r="M36">
        <v>1178.3920163103367</v>
      </c>
      <c r="N36">
        <v>1264.2327873749493</v>
      </c>
      <c r="O36">
        <v>1279.3400728545196</v>
      </c>
    </row>
    <row r="37" spans="1:15">
      <c r="B37" t="s">
        <v>699</v>
      </c>
      <c r="C37" s="23">
        <f>_xlfn.STDEV.P(C3:C36)/AVERAGE(C3:C36)</f>
        <v>0.20561080205822249</v>
      </c>
      <c r="D37" s="23">
        <f t="shared" ref="D37:O37" si="0">_xlfn.STDEV.P(D3:D36)/AVERAGE(D3:D36)</f>
        <v>0.21004412663349489</v>
      </c>
      <c r="E37" s="23">
        <f t="shared" si="0"/>
        <v>0.20787261312551977</v>
      </c>
      <c r="F37" s="23">
        <f t="shared" si="0"/>
        <v>0.19357057241826292</v>
      </c>
      <c r="G37" s="23">
        <f t="shared" si="0"/>
        <v>0.19292809119044332</v>
      </c>
      <c r="H37" s="23">
        <f t="shared" si="0"/>
        <v>0.1828689333536796</v>
      </c>
      <c r="I37" s="23">
        <f t="shared" si="0"/>
        <v>0.21728585837528627</v>
      </c>
      <c r="J37" s="23">
        <f t="shared" si="0"/>
        <v>0.22926436077444273</v>
      </c>
      <c r="K37" s="23">
        <f t="shared" si="0"/>
        <v>0.21030836251407767</v>
      </c>
      <c r="L37" s="23">
        <f t="shared" si="0"/>
        <v>0.21391563455405455</v>
      </c>
      <c r="M37" s="23">
        <f t="shared" si="0"/>
        <v>0.22931166724166299</v>
      </c>
      <c r="N37" s="23">
        <f t="shared" si="0"/>
        <v>0.21784746222337523</v>
      </c>
      <c r="O37" s="23">
        <f t="shared" si="0"/>
        <v>0.21699687086524988</v>
      </c>
    </row>
    <row r="38" spans="1:15">
      <c r="A38" s="24" t="s">
        <v>692</v>
      </c>
    </row>
    <row r="39" spans="1:15">
      <c r="A39" t="s">
        <v>86</v>
      </c>
      <c r="B39" t="s">
        <v>87</v>
      </c>
      <c r="C39">
        <v>2008</v>
      </c>
      <c r="D39">
        <v>2009</v>
      </c>
      <c r="E39">
        <v>2010</v>
      </c>
      <c r="F39">
        <v>2011</v>
      </c>
      <c r="G39">
        <v>2012</v>
      </c>
      <c r="H39">
        <v>2013</v>
      </c>
      <c r="I39">
        <v>2014</v>
      </c>
      <c r="J39">
        <v>2015</v>
      </c>
      <c r="K39">
        <v>2016</v>
      </c>
      <c r="L39">
        <v>2017</v>
      </c>
      <c r="M39">
        <v>2018</v>
      </c>
      <c r="N39">
        <v>2019</v>
      </c>
      <c r="O39">
        <v>2020</v>
      </c>
    </row>
    <row r="40" spans="1:15">
      <c r="A40" t="s">
        <v>88</v>
      </c>
      <c r="B40" t="s">
        <v>89</v>
      </c>
      <c r="C40">
        <f>LN(C3)</f>
        <v>6.9143305334452831</v>
      </c>
      <c r="D40">
        <f t="shared" ref="D40:O40" si="1">LN(D3)</f>
        <v>6.9292343340082834</v>
      </c>
      <c r="E40">
        <f t="shared" si="1"/>
        <v>6.8963914378739446</v>
      </c>
      <c r="F40">
        <f t="shared" si="1"/>
        <v>6.8900640632909607</v>
      </c>
      <c r="G40">
        <f t="shared" si="1"/>
        <v>6.9336684615361133</v>
      </c>
      <c r="H40">
        <f t="shared" si="1"/>
        <v>6.9197000090458269</v>
      </c>
      <c r="I40">
        <f t="shared" si="1"/>
        <v>6.8836009025385083</v>
      </c>
      <c r="J40">
        <f t="shared" si="1"/>
        <v>6.8761414493664192</v>
      </c>
      <c r="K40">
        <f t="shared" si="1"/>
        <v>6.9325309156429711</v>
      </c>
      <c r="L40">
        <f t="shared" si="1"/>
        <v>7.1156460919899418</v>
      </c>
      <c r="M40">
        <f t="shared" si="1"/>
        <v>7.0061893140186129</v>
      </c>
      <c r="N40">
        <f t="shared" si="1"/>
        <v>7.079867032626602</v>
      </c>
      <c r="O40">
        <f t="shared" si="1"/>
        <v>7.10486807661432</v>
      </c>
    </row>
    <row r="41" spans="1:15">
      <c r="A41" t="s">
        <v>88</v>
      </c>
      <c r="B41" t="s">
        <v>176</v>
      </c>
      <c r="C41">
        <f t="shared" ref="C41:O41" si="2">LN(C4)</f>
        <v>6.7716134834118522</v>
      </c>
      <c r="D41">
        <f t="shared" si="2"/>
        <v>6.9205534197646719</v>
      </c>
      <c r="E41">
        <f t="shared" si="2"/>
        <v>6.8756178022365093</v>
      </c>
      <c r="F41">
        <f t="shared" si="2"/>
        <v>6.8984354385151505</v>
      </c>
      <c r="G41">
        <f t="shared" si="2"/>
        <v>6.8964634054567933</v>
      </c>
      <c r="H41">
        <f t="shared" si="2"/>
        <v>6.8663052978286174</v>
      </c>
      <c r="I41">
        <f t="shared" si="2"/>
        <v>6.8470165005404757</v>
      </c>
      <c r="J41">
        <f t="shared" si="2"/>
        <v>6.8534801688947535</v>
      </c>
      <c r="K41">
        <f t="shared" si="2"/>
        <v>6.8903026765176074</v>
      </c>
      <c r="L41">
        <f t="shared" si="2"/>
        <v>7.0374280947091998</v>
      </c>
      <c r="M41">
        <f t="shared" si="2"/>
        <v>6.9602404179334858</v>
      </c>
      <c r="N41">
        <f t="shared" si="2"/>
        <v>7.0247505031887778</v>
      </c>
      <c r="O41">
        <f t="shared" si="2"/>
        <v>7.0414067792941015</v>
      </c>
    </row>
    <row r="42" spans="1:15">
      <c r="A42" t="s">
        <v>88</v>
      </c>
      <c r="B42" t="s">
        <v>178</v>
      </c>
      <c r="C42">
        <f t="shared" ref="C42:O42" si="3">LN(C5)</f>
        <v>6.7861683925086869</v>
      </c>
      <c r="D42">
        <f t="shared" si="3"/>
        <v>6.9821473494353983</v>
      </c>
      <c r="E42">
        <f t="shared" si="3"/>
        <v>6.9458915978649891</v>
      </c>
      <c r="F42">
        <f t="shared" si="3"/>
        <v>6.9911411901485918</v>
      </c>
      <c r="G42">
        <f t="shared" si="3"/>
        <v>6.9955637602648251</v>
      </c>
      <c r="H42">
        <f t="shared" si="3"/>
        <v>6.9230949128241823</v>
      </c>
      <c r="I42">
        <f t="shared" si="3"/>
        <v>6.8743508463147309</v>
      </c>
      <c r="J42">
        <f t="shared" si="3"/>
        <v>6.8733829249125531</v>
      </c>
      <c r="K42">
        <f t="shared" si="3"/>
        <v>6.8841268018251842</v>
      </c>
      <c r="L42">
        <f t="shared" si="3"/>
        <v>7.0695165618529163</v>
      </c>
      <c r="M42">
        <f t="shared" si="3"/>
        <v>7.0114880728910736</v>
      </c>
      <c r="N42">
        <f t="shared" si="3"/>
        <v>7.0634832430429988</v>
      </c>
      <c r="O42">
        <f t="shared" si="3"/>
        <v>7.119472702948201</v>
      </c>
    </row>
    <row r="43" spans="1:15">
      <c r="A43" t="s">
        <v>88</v>
      </c>
      <c r="B43" t="s">
        <v>92</v>
      </c>
      <c r="C43">
        <f t="shared" ref="C43:O43" si="4">LN(C6)</f>
        <v>6.9473805801730721</v>
      </c>
      <c r="D43">
        <f t="shared" si="4"/>
        <v>6.968927752343391</v>
      </c>
      <c r="E43">
        <f t="shared" si="4"/>
        <v>6.9432868011783651</v>
      </c>
      <c r="F43">
        <f t="shared" si="4"/>
        <v>7.0984276122859988</v>
      </c>
      <c r="G43">
        <f t="shared" si="4"/>
        <v>7.1094961419032972</v>
      </c>
      <c r="H43">
        <f t="shared" si="4"/>
        <v>7.0847910006711432</v>
      </c>
      <c r="I43">
        <f t="shared" si="4"/>
        <v>7.1027838306697735</v>
      </c>
      <c r="J43">
        <f t="shared" si="4"/>
        <v>7.0602393517823101</v>
      </c>
      <c r="K43">
        <f t="shared" si="4"/>
        <v>7.1152333393425771</v>
      </c>
      <c r="L43">
        <f t="shared" si="4"/>
        <v>7.1723074213340636</v>
      </c>
      <c r="M43">
        <f t="shared" si="4"/>
        <v>7.0379058993013874</v>
      </c>
      <c r="N43">
        <f t="shared" si="4"/>
        <v>7.1792824182770358</v>
      </c>
      <c r="O43">
        <f t="shared" si="4"/>
        <v>7.187550100679621</v>
      </c>
    </row>
    <row r="44" spans="1:15">
      <c r="A44" t="s">
        <v>88</v>
      </c>
      <c r="B44" t="s">
        <v>139</v>
      </c>
      <c r="C44">
        <f t="shared" ref="C44:O44" si="5">LN(C7)</f>
        <v>7.2191590461113364</v>
      </c>
      <c r="D44">
        <f t="shared" si="5"/>
        <v>7.3319071674277057</v>
      </c>
      <c r="E44">
        <f t="shared" si="5"/>
        <v>7.2827653993378973</v>
      </c>
      <c r="F44">
        <f t="shared" si="5"/>
        <v>7.3843951808469663</v>
      </c>
      <c r="G44">
        <f t="shared" si="5"/>
        <v>7.4054130112704399</v>
      </c>
      <c r="H44">
        <f t="shared" si="5"/>
        <v>7.3619073105701354</v>
      </c>
      <c r="I44">
        <f t="shared" si="5"/>
        <v>7.4398113739268084</v>
      </c>
      <c r="J44">
        <f t="shared" si="5"/>
        <v>7.6140555636579652</v>
      </c>
      <c r="K44">
        <f t="shared" si="5"/>
        <v>7.6060721219646679</v>
      </c>
      <c r="L44">
        <f t="shared" si="5"/>
        <v>7.5502499516806161</v>
      </c>
      <c r="M44">
        <f t="shared" si="5"/>
        <v>7.5484896307656086</v>
      </c>
      <c r="N44">
        <f t="shared" si="5"/>
        <v>7.5524280239049828</v>
      </c>
      <c r="O44">
        <f t="shared" si="5"/>
        <v>7.626371754454639</v>
      </c>
    </row>
    <row r="45" spans="1:15">
      <c r="A45" t="s">
        <v>88</v>
      </c>
      <c r="B45" t="s">
        <v>93</v>
      </c>
      <c r="C45">
        <f t="shared" ref="C45:O45" si="6">LN(C8)</f>
        <v>6.6277534142208703</v>
      </c>
      <c r="D45">
        <f t="shared" si="6"/>
        <v>6.8191549893198387</v>
      </c>
      <c r="E45">
        <f t="shared" si="6"/>
        <v>6.7635085990862835</v>
      </c>
      <c r="F45">
        <f t="shared" si="6"/>
        <v>6.7733837452111594</v>
      </c>
      <c r="G45">
        <f t="shared" si="6"/>
        <v>6.7655177692856059</v>
      </c>
      <c r="H45">
        <f t="shared" si="6"/>
        <v>6.7723951718401727</v>
      </c>
      <c r="I45">
        <f t="shared" si="6"/>
        <v>6.8323088757974553</v>
      </c>
      <c r="J45">
        <f t="shared" si="6"/>
        <v>6.8716156189617781</v>
      </c>
      <c r="K45">
        <f t="shared" si="6"/>
        <v>6.8895107321187794</v>
      </c>
      <c r="L45">
        <f t="shared" si="6"/>
        <v>6.9706241301776943</v>
      </c>
      <c r="M45">
        <f t="shared" si="6"/>
        <v>6.889570940937376</v>
      </c>
      <c r="N45">
        <f t="shared" si="6"/>
        <v>6.9755254175095356</v>
      </c>
      <c r="O45">
        <f t="shared" si="6"/>
        <v>6.9964416440403641</v>
      </c>
    </row>
    <row r="46" spans="1:15">
      <c r="A46" t="s">
        <v>88</v>
      </c>
      <c r="B46" t="s">
        <v>94</v>
      </c>
      <c r="C46">
        <f t="shared" ref="C46:O46" si="7">LN(C9)</f>
        <v>6.8618152327853199</v>
      </c>
      <c r="D46">
        <f t="shared" si="7"/>
        <v>6.9782096169741505</v>
      </c>
      <c r="E46">
        <f t="shared" si="7"/>
        <v>6.9202593035894031</v>
      </c>
      <c r="F46">
        <f t="shared" si="7"/>
        <v>6.9533178655942667</v>
      </c>
      <c r="G46">
        <f t="shared" si="7"/>
        <v>6.9324635641360786</v>
      </c>
      <c r="H46">
        <f t="shared" si="7"/>
        <v>6.9059197279758706</v>
      </c>
      <c r="I46">
        <f t="shared" si="7"/>
        <v>6.8974408347170808</v>
      </c>
      <c r="J46">
        <f t="shared" si="7"/>
        <v>6.8989804318035235</v>
      </c>
      <c r="K46">
        <f t="shared" si="7"/>
        <v>6.9090559169439327</v>
      </c>
      <c r="L46">
        <f t="shared" si="7"/>
        <v>7.072245171102308</v>
      </c>
      <c r="M46">
        <f t="shared" si="7"/>
        <v>7.0207260815960666</v>
      </c>
      <c r="N46">
        <f t="shared" si="7"/>
        <v>7.0189906053465512</v>
      </c>
      <c r="O46">
        <f t="shared" si="7"/>
        <v>7.03176112268262</v>
      </c>
    </row>
    <row r="47" spans="1:15">
      <c r="A47" t="s">
        <v>88</v>
      </c>
      <c r="B47" t="s">
        <v>180</v>
      </c>
      <c r="C47">
        <f t="shared" ref="C47:O47" si="8">LN(C10)</f>
        <v>6.7077095110462857</v>
      </c>
      <c r="D47">
        <f t="shared" si="8"/>
        <v>6.8019615469464441</v>
      </c>
      <c r="E47">
        <f t="shared" si="8"/>
        <v>6.7660727899083275</v>
      </c>
      <c r="F47">
        <f t="shared" si="8"/>
        <v>6.8778345406709924</v>
      </c>
      <c r="G47">
        <f t="shared" si="8"/>
        <v>6.8900907211847713</v>
      </c>
      <c r="H47">
        <f t="shared" si="8"/>
        <v>6.8943755626779915</v>
      </c>
      <c r="I47">
        <f t="shared" si="8"/>
        <v>6.8195152560598231</v>
      </c>
      <c r="J47">
        <f t="shared" si="8"/>
        <v>6.9134027013778043</v>
      </c>
      <c r="K47">
        <f t="shared" si="8"/>
        <v>6.958532407765821</v>
      </c>
      <c r="L47">
        <f t="shared" si="8"/>
        <v>7.0052648642218855</v>
      </c>
      <c r="M47">
        <f t="shared" si="8"/>
        <v>6.9482597034283478</v>
      </c>
      <c r="N47">
        <f t="shared" si="8"/>
        <v>6.9889284027714353</v>
      </c>
      <c r="O47">
        <f t="shared" si="8"/>
        <v>7.0080735756171162</v>
      </c>
    </row>
    <row r="48" spans="1:15">
      <c r="A48" t="s">
        <v>88</v>
      </c>
      <c r="B48" t="s">
        <v>96</v>
      </c>
      <c r="C48">
        <f t="shared" ref="C48:O48" si="9">LN(C11)</f>
        <v>6.6652177278247988</v>
      </c>
      <c r="D48">
        <f t="shared" si="9"/>
        <v>6.8017119260692942</v>
      </c>
      <c r="E48">
        <f t="shared" si="9"/>
        <v>6.760507302044874</v>
      </c>
      <c r="F48">
        <f t="shared" si="9"/>
        <v>6.902722819381359</v>
      </c>
      <c r="G48">
        <f t="shared" si="9"/>
        <v>6.8801522208952104</v>
      </c>
      <c r="H48">
        <f t="shared" si="9"/>
        <v>6.8626085879617218</v>
      </c>
      <c r="I48">
        <f t="shared" si="9"/>
        <v>6.9166205808369625</v>
      </c>
      <c r="J48">
        <f t="shared" si="9"/>
        <v>6.8959113152831435</v>
      </c>
      <c r="K48">
        <f t="shared" si="9"/>
        <v>6.9545205773534091</v>
      </c>
      <c r="L48">
        <f t="shared" si="9"/>
        <v>7.0393028257697452</v>
      </c>
      <c r="M48">
        <f t="shared" si="9"/>
        <v>7.021207348697267</v>
      </c>
      <c r="N48">
        <f t="shared" si="9"/>
        <v>7.0964266865034276</v>
      </c>
      <c r="O48">
        <f t="shared" si="9"/>
        <v>7.1294212031575377</v>
      </c>
    </row>
    <row r="49" spans="1:15">
      <c r="A49" t="s">
        <v>88</v>
      </c>
      <c r="B49" t="s">
        <v>97</v>
      </c>
      <c r="C49">
        <f t="shared" ref="C49:O49" si="10">LN(C12)</f>
        <v>6.5976565214180036</v>
      </c>
      <c r="D49">
        <f t="shared" si="10"/>
        <v>6.6609501460912126</v>
      </c>
      <c r="E49">
        <f t="shared" si="10"/>
        <v>6.5858925291272383</v>
      </c>
      <c r="F49">
        <f t="shared" si="10"/>
        <v>6.6236073946573262</v>
      </c>
      <c r="G49">
        <f t="shared" si="10"/>
        <v>6.6273964559218452</v>
      </c>
      <c r="H49">
        <f t="shared" si="10"/>
        <v>6.6221404526681491</v>
      </c>
      <c r="I49">
        <f t="shared" si="10"/>
        <v>6.7249371705762409</v>
      </c>
      <c r="J49">
        <f t="shared" si="10"/>
        <v>6.7740462707858651</v>
      </c>
      <c r="K49">
        <f t="shared" si="10"/>
        <v>6.8436927325470656</v>
      </c>
      <c r="L49">
        <f t="shared" si="10"/>
        <v>6.9838319699452898</v>
      </c>
      <c r="M49">
        <f t="shared" si="10"/>
        <v>6.9699631806251947</v>
      </c>
      <c r="N49">
        <f t="shared" si="10"/>
        <v>6.9459675630942943</v>
      </c>
      <c r="O49">
        <f t="shared" si="10"/>
        <v>6.9428554189463423</v>
      </c>
    </row>
    <row r="50" spans="1:15">
      <c r="A50" t="s">
        <v>98</v>
      </c>
      <c r="B50" t="s">
        <v>99</v>
      </c>
      <c r="C50">
        <f t="shared" ref="C50:O50" si="11">LN(C13)</f>
        <v>7.1668006785915166</v>
      </c>
      <c r="D50">
        <f t="shared" si="11"/>
        <v>7.3046126042108588</v>
      </c>
      <c r="E50">
        <f t="shared" si="11"/>
        <v>7.2570904340788625</v>
      </c>
      <c r="F50">
        <f t="shared" si="11"/>
        <v>7.2820511523374547</v>
      </c>
      <c r="G50">
        <f t="shared" si="11"/>
        <v>7.2746318133852128</v>
      </c>
      <c r="H50">
        <f t="shared" si="11"/>
        <v>7.2746773421409205</v>
      </c>
      <c r="I50">
        <f t="shared" si="11"/>
        <v>7.4108874788611292</v>
      </c>
      <c r="J50">
        <f t="shared" si="11"/>
        <v>7.3944525624007023</v>
      </c>
      <c r="K50">
        <f t="shared" si="11"/>
        <v>7.4570959211228853</v>
      </c>
      <c r="L50">
        <f t="shared" si="11"/>
        <v>7.666596273121816</v>
      </c>
      <c r="M50">
        <f t="shared" si="11"/>
        <v>7.6418611471732731</v>
      </c>
      <c r="N50">
        <f t="shared" si="11"/>
        <v>7.6952737088771146</v>
      </c>
      <c r="O50">
        <f t="shared" si="11"/>
        <v>7.7011587348415054</v>
      </c>
    </row>
    <row r="51" spans="1:15">
      <c r="A51" t="s">
        <v>98</v>
      </c>
      <c r="B51" t="s">
        <v>100</v>
      </c>
      <c r="C51">
        <f t="shared" ref="C51:O51" si="12">LN(C14)</f>
        <v>6.8956718758945055</v>
      </c>
      <c r="D51">
        <f t="shared" si="12"/>
        <v>7.0501484970847486</v>
      </c>
      <c r="E51">
        <f t="shared" si="12"/>
        <v>7.0243227787960674</v>
      </c>
      <c r="F51">
        <f t="shared" si="12"/>
        <v>7.0957895191214924</v>
      </c>
      <c r="G51">
        <f t="shared" si="12"/>
        <v>7.111508433326553</v>
      </c>
      <c r="H51">
        <f t="shared" si="12"/>
        <v>7.0737399403804124</v>
      </c>
      <c r="I51">
        <f t="shared" si="12"/>
        <v>7.1723412673086342</v>
      </c>
      <c r="J51">
        <f t="shared" si="12"/>
        <v>7.1411805713191283</v>
      </c>
      <c r="K51">
        <f t="shared" si="12"/>
        <v>7.2136187439355224</v>
      </c>
      <c r="L51">
        <f t="shared" si="12"/>
        <v>7.4893940748079402</v>
      </c>
      <c r="M51">
        <f t="shared" si="12"/>
        <v>7.4658913251150514</v>
      </c>
      <c r="N51">
        <f t="shared" si="12"/>
        <v>7.4377492371004976</v>
      </c>
      <c r="O51">
        <f t="shared" si="12"/>
        <v>7.4943835181467984</v>
      </c>
    </row>
    <row r="52" spans="1:15">
      <c r="A52" t="s">
        <v>98</v>
      </c>
      <c r="B52" t="s">
        <v>101</v>
      </c>
      <c r="C52">
        <f t="shared" ref="C52:O52" si="13">LN(C15)</f>
        <v>6.848224768507901</v>
      </c>
      <c r="D52">
        <f t="shared" si="13"/>
        <v>6.9387188880010253</v>
      </c>
      <c r="E52">
        <f t="shared" si="13"/>
        <v>6.9145561011090848</v>
      </c>
      <c r="F52">
        <f t="shared" si="13"/>
        <v>6.9882383560945129</v>
      </c>
      <c r="G52">
        <f t="shared" si="13"/>
        <v>7.0114741584651359</v>
      </c>
      <c r="H52">
        <f t="shared" si="13"/>
        <v>6.9635435615076071</v>
      </c>
      <c r="I52">
        <f t="shared" si="13"/>
        <v>7.0201647542597581</v>
      </c>
      <c r="J52">
        <f t="shared" si="13"/>
        <v>7.0462852702217544</v>
      </c>
      <c r="K52">
        <f t="shared" si="13"/>
        <v>7.1139509080217449</v>
      </c>
      <c r="L52">
        <f t="shared" si="13"/>
        <v>7.4055225462160141</v>
      </c>
      <c r="M52">
        <f t="shared" si="13"/>
        <v>7.3404839604196139</v>
      </c>
      <c r="N52">
        <f t="shared" si="13"/>
        <v>7.3380164484152735</v>
      </c>
      <c r="O52">
        <f t="shared" si="13"/>
        <v>7.3663350922820996</v>
      </c>
    </row>
    <row r="53" spans="1:15">
      <c r="A53" t="s">
        <v>98</v>
      </c>
      <c r="B53" t="s">
        <v>102</v>
      </c>
      <c r="C53">
        <f t="shared" ref="C53:O53" si="14">LN(C16)</f>
        <v>6.5055672100994215</v>
      </c>
      <c r="D53">
        <f t="shared" si="14"/>
        <v>6.5987659392464861</v>
      </c>
      <c r="E53">
        <f t="shared" si="14"/>
        <v>6.5746861576430389</v>
      </c>
      <c r="F53">
        <f t="shared" si="14"/>
        <v>6.7346827893268628</v>
      </c>
      <c r="G53">
        <f t="shared" si="14"/>
        <v>6.7408548370811721</v>
      </c>
      <c r="H53">
        <f t="shared" si="14"/>
        <v>6.7214561952920562</v>
      </c>
      <c r="I53">
        <f t="shared" si="14"/>
        <v>6.6908236602284354</v>
      </c>
      <c r="J53">
        <f t="shared" si="14"/>
        <v>6.718179431979511</v>
      </c>
      <c r="K53">
        <f t="shared" si="14"/>
        <v>6.8526442974240069</v>
      </c>
      <c r="L53">
        <f t="shared" si="14"/>
        <v>6.9706284777648602</v>
      </c>
      <c r="M53">
        <f t="shared" si="14"/>
        <v>6.9214553220987476</v>
      </c>
      <c r="N53">
        <f t="shared" si="14"/>
        <v>6.9913076833605929</v>
      </c>
      <c r="O53">
        <f t="shared" si="14"/>
        <v>7.0243765801297693</v>
      </c>
    </row>
    <row r="54" spans="1:15">
      <c r="A54" t="s">
        <v>98</v>
      </c>
      <c r="B54" t="s">
        <v>103</v>
      </c>
      <c r="C54">
        <f t="shared" ref="C54:O54" si="15">LN(C17)</f>
        <v>6.6648956234323471</v>
      </c>
      <c r="D54">
        <f t="shared" si="15"/>
        <v>6.7469885426321223</v>
      </c>
      <c r="E54">
        <f t="shared" si="15"/>
        <v>6.7332225891809134</v>
      </c>
      <c r="F54">
        <f t="shared" si="15"/>
        <v>6.807489347101491</v>
      </c>
      <c r="G54">
        <f t="shared" si="15"/>
        <v>6.802171968363373</v>
      </c>
      <c r="H54">
        <f t="shared" si="15"/>
        <v>6.8179695492286667</v>
      </c>
      <c r="I54">
        <f t="shared" si="15"/>
        <v>6.8481729240093712</v>
      </c>
      <c r="J54">
        <f t="shared" si="15"/>
        <v>6.8496383622543817</v>
      </c>
      <c r="K54">
        <f t="shared" si="15"/>
        <v>6.9912703030448808</v>
      </c>
      <c r="L54">
        <f t="shared" si="15"/>
        <v>7.0810156494715955</v>
      </c>
      <c r="M54">
        <f t="shared" si="15"/>
        <v>6.9080244393559074</v>
      </c>
      <c r="N54">
        <f t="shared" si="15"/>
        <v>6.9774461676763737</v>
      </c>
      <c r="O54">
        <f t="shared" si="15"/>
        <v>7.057481718440779</v>
      </c>
    </row>
    <row r="55" spans="1:15">
      <c r="A55" t="s">
        <v>98</v>
      </c>
      <c r="B55" t="s">
        <v>104</v>
      </c>
      <c r="C55">
        <f t="shared" ref="C55:O55" si="16">LN(C18)</f>
        <v>6.5994376133901689</v>
      </c>
      <c r="D55">
        <f t="shared" si="16"/>
        <v>6.6766342648273405</v>
      </c>
      <c r="E55">
        <f t="shared" si="16"/>
        <v>6.6343814964150987</v>
      </c>
      <c r="F55">
        <f t="shared" si="16"/>
        <v>6.7359276632304201</v>
      </c>
      <c r="G55">
        <f t="shared" si="16"/>
        <v>6.7415179870920747</v>
      </c>
      <c r="H55">
        <f t="shared" si="16"/>
        <v>6.7257109743159331</v>
      </c>
      <c r="I55">
        <f t="shared" si="16"/>
        <v>6.7545057518356764</v>
      </c>
      <c r="J55">
        <f t="shared" si="16"/>
        <v>6.8026244642384768</v>
      </c>
      <c r="K55">
        <f t="shared" si="16"/>
        <v>6.8776310129046534</v>
      </c>
      <c r="L55">
        <f t="shared" si="16"/>
        <v>7.0312569055563143</v>
      </c>
      <c r="M55">
        <f t="shared" si="16"/>
        <v>6.9883758481870455</v>
      </c>
      <c r="N55">
        <f t="shared" si="16"/>
        <v>7.0365422609266881</v>
      </c>
      <c r="O55">
        <f t="shared" si="16"/>
        <v>7.0776164942629984</v>
      </c>
    </row>
    <row r="56" spans="1:15">
      <c r="A56" t="s">
        <v>105</v>
      </c>
      <c r="B56" t="s">
        <v>106</v>
      </c>
      <c r="C56">
        <f t="shared" ref="C56:O56" si="17">LN(C19)</f>
        <v>6.9088217317552498</v>
      </c>
      <c r="D56">
        <f t="shared" si="17"/>
        <v>7.0258949231269616</v>
      </c>
      <c r="E56">
        <f t="shared" si="17"/>
        <v>6.9743967084460321</v>
      </c>
      <c r="F56">
        <f t="shared" si="17"/>
        <v>6.9938767791593959</v>
      </c>
      <c r="G56">
        <f t="shared" si="17"/>
        <v>6.9845134898995731</v>
      </c>
      <c r="H56">
        <f t="shared" si="17"/>
        <v>6.9490420456481372</v>
      </c>
      <c r="I56">
        <f t="shared" si="17"/>
        <v>6.9940731102108966</v>
      </c>
      <c r="J56">
        <f t="shared" si="17"/>
        <v>6.9920027338943003</v>
      </c>
      <c r="K56">
        <f t="shared" si="17"/>
        <v>7.1138160429481792</v>
      </c>
      <c r="L56">
        <f t="shared" si="17"/>
        <v>7.2964733360888676</v>
      </c>
      <c r="M56">
        <f t="shared" si="17"/>
        <v>7.1976352493814755</v>
      </c>
      <c r="N56">
        <f t="shared" si="17"/>
        <v>7.3247577109325954</v>
      </c>
      <c r="O56">
        <f t="shared" si="17"/>
        <v>7.3329271665875666</v>
      </c>
    </row>
    <row r="57" spans="1:15">
      <c r="A57" t="s">
        <v>105</v>
      </c>
      <c r="B57" t="s">
        <v>107</v>
      </c>
      <c r="C57">
        <f t="shared" ref="C57:O57" si="18">LN(C20)</f>
        <v>6.6665328455685868</v>
      </c>
      <c r="D57">
        <f t="shared" si="18"/>
        <v>6.8277886625039681</v>
      </c>
      <c r="E57">
        <f t="shared" si="18"/>
        <v>6.8270545764989725</v>
      </c>
      <c r="F57">
        <f t="shared" si="18"/>
        <v>6.7434243360589026</v>
      </c>
      <c r="G57">
        <f t="shared" si="18"/>
        <v>6.7637961131773956</v>
      </c>
      <c r="H57">
        <f t="shared" si="18"/>
        <v>6.7537441684546886</v>
      </c>
      <c r="I57">
        <f t="shared" si="18"/>
        <v>6.7920657956785027</v>
      </c>
      <c r="J57">
        <f t="shared" si="18"/>
        <v>6.8178467136201002</v>
      </c>
      <c r="K57">
        <f t="shared" si="18"/>
        <v>6.8879166981480875</v>
      </c>
      <c r="L57">
        <f t="shared" si="18"/>
        <v>6.9737522806940841</v>
      </c>
      <c r="M57">
        <f t="shared" si="18"/>
        <v>6.8317565916234075</v>
      </c>
      <c r="N57">
        <f t="shared" si="18"/>
        <v>6.9839007305431364</v>
      </c>
      <c r="O57">
        <f t="shared" si="18"/>
        <v>7.017342249221401</v>
      </c>
    </row>
    <row r="58" spans="1:15">
      <c r="A58" t="s">
        <v>105</v>
      </c>
      <c r="B58" t="s">
        <v>108</v>
      </c>
      <c r="C58">
        <f t="shared" ref="C58:O58" si="19">LN(C21)</f>
        <v>6.807715808260614</v>
      </c>
      <c r="D58">
        <f t="shared" si="19"/>
        <v>6.917932010672982</v>
      </c>
      <c r="E58">
        <f t="shared" si="19"/>
        <v>6.8520013764961716</v>
      </c>
      <c r="F58">
        <f t="shared" si="19"/>
        <v>6.832576611695985</v>
      </c>
      <c r="G58">
        <f t="shared" si="19"/>
        <v>6.8200247339956723</v>
      </c>
      <c r="H58">
        <f t="shared" si="19"/>
        <v>6.7804174371298931</v>
      </c>
      <c r="I58">
        <f t="shared" si="19"/>
        <v>6.7953329997860221</v>
      </c>
      <c r="J58">
        <f t="shared" si="19"/>
        <v>6.7807239494189595</v>
      </c>
      <c r="K58">
        <f t="shared" si="19"/>
        <v>6.8232217623071723</v>
      </c>
      <c r="L58">
        <f t="shared" si="19"/>
        <v>6.9441617163853753</v>
      </c>
      <c r="M58">
        <f t="shared" si="19"/>
        <v>6.8474965680495474</v>
      </c>
      <c r="N58">
        <f t="shared" si="19"/>
        <v>6.8775843008967268</v>
      </c>
      <c r="O58">
        <f t="shared" si="19"/>
        <v>6.885859024206713</v>
      </c>
    </row>
    <row r="59" spans="1:15">
      <c r="A59" t="s">
        <v>109</v>
      </c>
      <c r="B59" t="s">
        <v>110</v>
      </c>
      <c r="C59">
        <f t="shared" ref="C59:O59" si="20">LN(C22)</f>
        <v>6.7881344689332845</v>
      </c>
      <c r="D59">
        <f t="shared" si="20"/>
        <v>6.793146741075609</v>
      </c>
      <c r="E59">
        <f t="shared" si="20"/>
        <v>6.7399462147079543</v>
      </c>
      <c r="F59">
        <f t="shared" si="20"/>
        <v>6.8300480610512055</v>
      </c>
      <c r="G59">
        <f t="shared" si="20"/>
        <v>6.8207360688454157</v>
      </c>
      <c r="H59">
        <f t="shared" si="20"/>
        <v>6.8017217805528736</v>
      </c>
      <c r="I59">
        <f t="shared" si="20"/>
        <v>6.8538758867628076</v>
      </c>
      <c r="J59">
        <f t="shared" si="20"/>
        <v>6.8749781225083453</v>
      </c>
      <c r="K59">
        <f t="shared" si="20"/>
        <v>6.9005574544029304</v>
      </c>
      <c r="L59">
        <f t="shared" si="20"/>
        <v>6.9824788621152809</v>
      </c>
      <c r="M59">
        <f t="shared" si="20"/>
        <v>6.8811730070232224</v>
      </c>
      <c r="N59">
        <f t="shared" si="20"/>
        <v>6.9327369518376978</v>
      </c>
      <c r="O59">
        <f t="shared" si="20"/>
        <v>6.9626163922362263</v>
      </c>
    </row>
    <row r="60" spans="1:15">
      <c r="A60" t="s">
        <v>109</v>
      </c>
      <c r="B60" t="s">
        <v>111</v>
      </c>
      <c r="C60">
        <f t="shared" ref="C60:O60" si="21">LN(C23)</f>
        <v>6.7537215907359975</v>
      </c>
      <c r="D60">
        <f t="shared" si="21"/>
        <v>6.8826563537964001</v>
      </c>
      <c r="E60">
        <f t="shared" si="21"/>
        <v>6.8641262643393812</v>
      </c>
      <c r="F60">
        <f t="shared" si="21"/>
        <v>7.0386076034814815</v>
      </c>
      <c r="G60">
        <f t="shared" si="21"/>
        <v>7.0126120477557805</v>
      </c>
      <c r="H60">
        <f t="shared" si="21"/>
        <v>7.0140698352009654</v>
      </c>
      <c r="I60">
        <f t="shared" si="21"/>
        <v>7.0382112424140368</v>
      </c>
      <c r="J60">
        <f t="shared" si="21"/>
        <v>7.0261073447298026</v>
      </c>
      <c r="K60">
        <f t="shared" si="21"/>
        <v>7.0933297013702026</v>
      </c>
      <c r="L60">
        <f t="shared" si="21"/>
        <v>7.2197582944399397</v>
      </c>
      <c r="M60">
        <f t="shared" si="21"/>
        <v>7.2263151595596904</v>
      </c>
      <c r="N60">
        <f t="shared" si="21"/>
        <v>7.2742543334820864</v>
      </c>
      <c r="O60">
        <f t="shared" si="21"/>
        <v>7.2807522827347499</v>
      </c>
    </row>
    <row r="61" spans="1:15">
      <c r="A61" t="s">
        <v>109</v>
      </c>
      <c r="B61" t="s">
        <v>112</v>
      </c>
      <c r="C61">
        <f t="shared" ref="C61:O61" si="22">LN(C24)</f>
        <v>6.7219381428388143</v>
      </c>
      <c r="D61">
        <f t="shared" si="22"/>
        <v>6.8274865270021765</v>
      </c>
      <c r="E61">
        <f t="shared" si="22"/>
        <v>6.7927831793038456</v>
      </c>
      <c r="F61">
        <f t="shared" si="22"/>
        <v>6.921346006242346</v>
      </c>
      <c r="G61">
        <f t="shared" si="22"/>
        <v>6.90935026683192</v>
      </c>
      <c r="H61">
        <f t="shared" si="22"/>
        <v>6.8960255886044184</v>
      </c>
      <c r="I61">
        <f t="shared" si="22"/>
        <v>7.0239207436888549</v>
      </c>
      <c r="J61">
        <f t="shared" si="22"/>
        <v>6.9901257765068419</v>
      </c>
      <c r="K61">
        <f t="shared" si="22"/>
        <v>6.9868999569963819</v>
      </c>
      <c r="L61">
        <f t="shared" si="22"/>
        <v>7.1348272890376681</v>
      </c>
      <c r="M61">
        <f t="shared" si="22"/>
        <v>7.0846575469427515</v>
      </c>
      <c r="N61">
        <f t="shared" si="22"/>
        <v>7.0944977688753514</v>
      </c>
      <c r="O61">
        <f t="shared" si="22"/>
        <v>7.1460159212452981</v>
      </c>
    </row>
    <row r="62" spans="1:15">
      <c r="A62" t="s">
        <v>109</v>
      </c>
      <c r="B62" t="s">
        <v>113</v>
      </c>
      <c r="C62">
        <f t="shared" ref="C62:O62" si="23">LN(C25)</f>
        <v>7.2386457215346569</v>
      </c>
      <c r="D62">
        <f t="shared" si="23"/>
        <v>7.3687169989164349</v>
      </c>
      <c r="E62">
        <f t="shared" si="23"/>
        <v>7.3168154403950831</v>
      </c>
      <c r="F62">
        <f t="shared" si="23"/>
        <v>7.244375964945684</v>
      </c>
      <c r="G62">
        <f t="shared" si="23"/>
        <v>7.2312265118825705</v>
      </c>
      <c r="H62">
        <f t="shared" si="23"/>
        <v>7.1890233568097068</v>
      </c>
      <c r="I62">
        <f t="shared" si="23"/>
        <v>7.3121015880886659</v>
      </c>
      <c r="J62">
        <f t="shared" si="23"/>
        <v>7.2628706790081541</v>
      </c>
      <c r="K62">
        <f t="shared" si="23"/>
        <v>7.3480612389773059</v>
      </c>
      <c r="L62">
        <f t="shared" si="23"/>
        <v>7.5170557826615791</v>
      </c>
      <c r="M62">
        <f t="shared" si="23"/>
        <v>7.3918978251601626</v>
      </c>
      <c r="N62">
        <f t="shared" si="23"/>
        <v>7.4526081560760726</v>
      </c>
      <c r="O62">
        <f t="shared" si="23"/>
        <v>7.4614665952675523</v>
      </c>
    </row>
    <row r="63" spans="1:15">
      <c r="A63" t="s">
        <v>109</v>
      </c>
      <c r="B63" t="s">
        <v>114</v>
      </c>
      <c r="C63">
        <f t="shared" ref="C63:O63" si="24">LN(C26)</f>
        <v>6.7805579758711048</v>
      </c>
      <c r="D63">
        <f t="shared" si="24"/>
        <v>6.9760275596498387</v>
      </c>
      <c r="E63">
        <f t="shared" si="24"/>
        <v>7.0030581191235104</v>
      </c>
      <c r="F63">
        <f t="shared" si="24"/>
        <v>7.0127539088218827</v>
      </c>
      <c r="G63">
        <f t="shared" si="24"/>
        <v>7.058772632590232</v>
      </c>
      <c r="H63">
        <f t="shared" si="24"/>
        <v>7.0612408639196644</v>
      </c>
      <c r="I63">
        <f t="shared" si="24"/>
        <v>7.1368663134068315</v>
      </c>
      <c r="J63">
        <f t="shared" si="24"/>
        <v>7.1553675880310115</v>
      </c>
      <c r="K63">
        <f t="shared" si="24"/>
        <v>7.1903256769839627</v>
      </c>
      <c r="L63">
        <f t="shared" si="24"/>
        <v>7.3813725199701921</v>
      </c>
      <c r="M63">
        <f t="shared" si="24"/>
        <v>7.3858803910935027</v>
      </c>
      <c r="N63">
        <f t="shared" si="24"/>
        <v>7.3739481809684717</v>
      </c>
      <c r="O63">
        <f t="shared" si="24"/>
        <v>7.3789651049055109</v>
      </c>
    </row>
    <row r="64" spans="1:15">
      <c r="A64" t="s">
        <v>115</v>
      </c>
      <c r="B64" t="s">
        <v>116</v>
      </c>
      <c r="C64">
        <f t="shared" ref="C64:O64" si="25">LN(C27)</f>
        <v>6.8348400761181178</v>
      </c>
      <c r="D64">
        <f t="shared" si="25"/>
        <v>6.9089019228390862</v>
      </c>
      <c r="E64">
        <f t="shared" si="25"/>
        <v>6.8693881613836743</v>
      </c>
      <c r="F64">
        <f t="shared" si="25"/>
        <v>7.1063249057951845</v>
      </c>
      <c r="G64">
        <f t="shared" si="25"/>
        <v>7.0852262763358871</v>
      </c>
      <c r="H64">
        <f t="shared" si="25"/>
        <v>7.0405700971197644</v>
      </c>
      <c r="I64">
        <f t="shared" si="25"/>
        <v>7.0806651716086435</v>
      </c>
      <c r="J64">
        <f t="shared" si="25"/>
        <v>7.0744778747970125</v>
      </c>
      <c r="K64">
        <f t="shared" si="25"/>
        <v>7.1909018419834343</v>
      </c>
      <c r="L64">
        <f t="shared" si="25"/>
        <v>7.316325223235701</v>
      </c>
      <c r="M64">
        <f t="shared" si="25"/>
        <v>7.2458564742609894</v>
      </c>
      <c r="N64">
        <f t="shared" si="25"/>
        <v>7.3382873722327142</v>
      </c>
      <c r="O64">
        <f t="shared" si="25"/>
        <v>7.3598894766187701</v>
      </c>
    </row>
    <row r="65" spans="1:15">
      <c r="A65" t="s">
        <v>115</v>
      </c>
      <c r="B65" t="s">
        <v>117</v>
      </c>
      <c r="C65">
        <f t="shared" ref="C65:O65" si="26">LN(C28)</f>
        <v>6.7451723564290651</v>
      </c>
      <c r="D65">
        <f t="shared" si="26"/>
        <v>6.8229983194044994</v>
      </c>
      <c r="E65">
        <f t="shared" si="26"/>
        <v>6.779370862481076</v>
      </c>
      <c r="F65">
        <f t="shared" si="26"/>
        <v>6.8609556791651292</v>
      </c>
      <c r="G65">
        <f t="shared" si="26"/>
        <v>6.8596267423078645</v>
      </c>
      <c r="H65">
        <f t="shared" si="26"/>
        <v>6.87020641841809</v>
      </c>
      <c r="I65">
        <f t="shared" si="26"/>
        <v>6.8761126877037331</v>
      </c>
      <c r="J65">
        <f t="shared" si="26"/>
        <v>6.9010574066629777</v>
      </c>
      <c r="K65">
        <f t="shared" si="26"/>
        <v>6.9933418229565962</v>
      </c>
      <c r="L65">
        <f t="shared" si="26"/>
        <v>7.0213885686642943</v>
      </c>
      <c r="M65">
        <f t="shared" si="26"/>
        <v>6.9406808922512013</v>
      </c>
      <c r="N65">
        <f t="shared" si="26"/>
        <v>6.9788491567108446</v>
      </c>
      <c r="O65">
        <f t="shared" si="26"/>
        <v>6.9668856883742611</v>
      </c>
    </row>
    <row r="66" spans="1:15">
      <c r="A66" t="s">
        <v>115</v>
      </c>
      <c r="B66" t="s">
        <v>118</v>
      </c>
      <c r="C66">
        <f t="shared" ref="C66:O66" si="27">LN(C29)</f>
        <v>6.7762772800716355</v>
      </c>
      <c r="D66">
        <f t="shared" si="27"/>
        <v>6.8315883822402279</v>
      </c>
      <c r="E66">
        <f t="shared" si="27"/>
        <v>6.8087489832591626</v>
      </c>
      <c r="F66">
        <f t="shared" si="27"/>
        <v>6.9832207265716102</v>
      </c>
      <c r="G66">
        <f t="shared" si="27"/>
        <v>6.9741515231961886</v>
      </c>
      <c r="H66">
        <f t="shared" si="27"/>
        <v>6.9657125502284059</v>
      </c>
      <c r="I66">
        <f t="shared" si="27"/>
        <v>6.9896330667812192</v>
      </c>
      <c r="J66">
        <f t="shared" si="27"/>
        <v>7.0143175696246445</v>
      </c>
      <c r="K66">
        <f t="shared" si="27"/>
        <v>7.0701680211865225</v>
      </c>
      <c r="L66">
        <f t="shared" si="27"/>
        <v>7.2317235246822067</v>
      </c>
      <c r="M66">
        <f t="shared" si="27"/>
        <v>7.20055471403073</v>
      </c>
      <c r="N66">
        <f t="shared" si="27"/>
        <v>7.26476052650324</v>
      </c>
      <c r="O66">
        <f t="shared" si="27"/>
        <v>7.2809539044222484</v>
      </c>
    </row>
    <row r="67" spans="1:15">
      <c r="A67" t="s">
        <v>115</v>
      </c>
      <c r="B67" t="s">
        <v>119</v>
      </c>
      <c r="C67">
        <f t="shared" ref="C67:O67" si="28">LN(C30)</f>
        <v>6.6978144267014565</v>
      </c>
      <c r="D67">
        <f t="shared" si="28"/>
        <v>6.8183027280129265</v>
      </c>
      <c r="E67">
        <f t="shared" si="28"/>
        <v>6.816026244700808</v>
      </c>
      <c r="F67">
        <f t="shared" si="28"/>
        <v>6.9679304320165061</v>
      </c>
      <c r="G67">
        <f t="shared" si="28"/>
        <v>6.9412593450020399</v>
      </c>
      <c r="H67">
        <f t="shared" si="28"/>
        <v>6.9454711887972485</v>
      </c>
      <c r="I67">
        <f t="shared" si="28"/>
        <v>6.9721564481057596</v>
      </c>
      <c r="J67">
        <f t="shared" si="28"/>
        <v>6.9720833830343416</v>
      </c>
      <c r="K67">
        <f t="shared" si="28"/>
        <v>7.0926360659842471</v>
      </c>
      <c r="L67">
        <f t="shared" si="28"/>
        <v>7.2085370477978605</v>
      </c>
      <c r="M67">
        <f t="shared" si="28"/>
        <v>7.0261913600774735</v>
      </c>
      <c r="N67">
        <f t="shared" si="28"/>
        <v>7.0832740811790984</v>
      </c>
      <c r="O67">
        <f t="shared" si="28"/>
        <v>7.139462462135902</v>
      </c>
    </row>
    <row r="68" spans="1:15">
      <c r="A68" t="s">
        <v>115</v>
      </c>
      <c r="B68" t="s">
        <v>120</v>
      </c>
      <c r="C68">
        <f t="shared" ref="C68:O68" si="29">LN(C31)</f>
        <v>6.5276048337981845</v>
      </c>
      <c r="D68">
        <f t="shared" si="29"/>
        <v>6.8374985334724672</v>
      </c>
      <c r="E68">
        <f t="shared" si="29"/>
        <v>6.7962927976641332</v>
      </c>
      <c r="F68">
        <f t="shared" si="29"/>
        <v>6.8135386974742858</v>
      </c>
      <c r="G68">
        <f t="shared" si="29"/>
        <v>6.8153626779521854</v>
      </c>
      <c r="H68">
        <f t="shared" si="29"/>
        <v>6.8158581378231169</v>
      </c>
      <c r="I68">
        <f t="shared" si="29"/>
        <v>6.8312325039020232</v>
      </c>
      <c r="J68">
        <f t="shared" si="29"/>
        <v>6.86539656900836</v>
      </c>
      <c r="K68">
        <f t="shared" si="29"/>
        <v>7.0385375662990182</v>
      </c>
      <c r="L68">
        <f t="shared" si="29"/>
        <v>7.1117486632364519</v>
      </c>
      <c r="M68">
        <f t="shared" si="29"/>
        <v>7.0063759416217337</v>
      </c>
      <c r="N68">
        <f t="shared" si="29"/>
        <v>7.0896656003212062</v>
      </c>
      <c r="O68">
        <f t="shared" si="29"/>
        <v>7.091353981325959</v>
      </c>
    </row>
    <row r="69" spans="1:15">
      <c r="A69" t="s">
        <v>121</v>
      </c>
      <c r="B69" t="s">
        <v>122</v>
      </c>
      <c r="C69">
        <f t="shared" ref="C69:O69" si="30">LN(C32)</f>
        <v>6.9807083329185007</v>
      </c>
      <c r="D69">
        <f t="shared" si="30"/>
        <v>7.070226423572632</v>
      </c>
      <c r="E69">
        <f t="shared" si="30"/>
        <v>7.0225111227702781</v>
      </c>
      <c r="F69">
        <f t="shared" si="30"/>
        <v>7.0912311220205817</v>
      </c>
      <c r="G69">
        <f t="shared" si="30"/>
        <v>7.0783829309318387</v>
      </c>
      <c r="H69">
        <f t="shared" si="30"/>
        <v>7.0370733129972267</v>
      </c>
      <c r="I69">
        <f t="shared" si="30"/>
        <v>7.0317019192938552</v>
      </c>
      <c r="J69">
        <f t="shared" si="30"/>
        <v>7.0849646849793499</v>
      </c>
      <c r="K69">
        <f t="shared" si="30"/>
        <v>7.1520476070392194</v>
      </c>
      <c r="L69">
        <f t="shared" si="30"/>
        <v>7.140453832166866</v>
      </c>
      <c r="M69">
        <f t="shared" si="30"/>
        <v>7.0231369236868773</v>
      </c>
      <c r="N69">
        <f t="shared" si="30"/>
        <v>7.1126025282879528</v>
      </c>
      <c r="O69">
        <f t="shared" si="30"/>
        <v>7.2231342795420348</v>
      </c>
    </row>
    <row r="70" spans="1:15">
      <c r="A70" t="s">
        <v>121</v>
      </c>
      <c r="B70" t="s">
        <v>123</v>
      </c>
      <c r="C70">
        <f t="shared" ref="C70:O70" si="31">LN(C33)</f>
        <v>6.8935686139328132</v>
      </c>
      <c r="D70">
        <f t="shared" si="31"/>
        <v>7.0604654765564252</v>
      </c>
      <c r="E70">
        <f t="shared" si="31"/>
        <v>7.0223274305295282</v>
      </c>
      <c r="F70">
        <f t="shared" si="31"/>
        <v>7.1032758803221832</v>
      </c>
      <c r="G70">
        <f t="shared" si="31"/>
        <v>7.1121204718443911</v>
      </c>
      <c r="H70">
        <f t="shared" si="31"/>
        <v>7.0709263191053866</v>
      </c>
      <c r="I70">
        <f t="shared" si="31"/>
        <v>7.026413807201692</v>
      </c>
      <c r="J70">
        <f t="shared" si="31"/>
        <v>7.0540431801354364</v>
      </c>
      <c r="K70">
        <f t="shared" si="31"/>
        <v>7.0784637718701156</v>
      </c>
      <c r="L70">
        <f t="shared" si="31"/>
        <v>7.2251634035236716</v>
      </c>
      <c r="M70">
        <f t="shared" si="31"/>
        <v>7.127331963868782</v>
      </c>
      <c r="N70">
        <f t="shared" si="31"/>
        <v>7.2073363123024592</v>
      </c>
      <c r="O70">
        <f t="shared" si="31"/>
        <v>7.1980661424824044</v>
      </c>
    </row>
    <row r="71" spans="1:15">
      <c r="A71" t="s">
        <v>121</v>
      </c>
      <c r="B71" t="s">
        <v>4</v>
      </c>
      <c r="C71">
        <f t="shared" ref="C71:O71" si="32">LN(C34)</f>
        <v>7.1546358277498143</v>
      </c>
      <c r="D71">
        <f t="shared" si="32"/>
        <v>7.3347769689529771</v>
      </c>
      <c r="E71">
        <f t="shared" si="32"/>
        <v>7.3096580024553086</v>
      </c>
      <c r="F71">
        <f t="shared" si="32"/>
        <v>7.3624928841952313</v>
      </c>
      <c r="G71">
        <f t="shared" si="32"/>
        <v>7.3574245271491767</v>
      </c>
      <c r="H71">
        <f t="shared" si="32"/>
        <v>7.3074771407137806</v>
      </c>
      <c r="I71">
        <f t="shared" si="32"/>
        <v>7.3395912527104183</v>
      </c>
      <c r="J71">
        <f t="shared" si="32"/>
        <v>7.3938635848097665</v>
      </c>
      <c r="K71">
        <f t="shared" si="32"/>
        <v>7.3978138102180413</v>
      </c>
      <c r="L71">
        <f t="shared" si="32"/>
        <v>7.5496934510885554</v>
      </c>
      <c r="M71">
        <f t="shared" si="32"/>
        <v>7.4304661864472505</v>
      </c>
      <c r="N71">
        <f t="shared" si="32"/>
        <v>7.5107193118766764</v>
      </c>
      <c r="O71">
        <f t="shared" si="32"/>
        <v>7.5028596190272898</v>
      </c>
    </row>
    <row r="72" spans="1:15">
      <c r="A72" t="s">
        <v>121</v>
      </c>
      <c r="B72" t="s">
        <v>124</v>
      </c>
      <c r="C72">
        <f t="shared" ref="C72:O72" si="33">LN(C35)</f>
        <v>7.2329825862544217</v>
      </c>
      <c r="D72">
        <f t="shared" si="33"/>
        <v>7.3227895976490167</v>
      </c>
      <c r="E72">
        <f t="shared" si="33"/>
        <v>7.2890328362684738</v>
      </c>
      <c r="F72">
        <f t="shared" si="33"/>
        <v>7.3151399111177415</v>
      </c>
      <c r="G72">
        <f t="shared" si="33"/>
        <v>7.2951723950618019</v>
      </c>
      <c r="H72">
        <f t="shared" si="33"/>
        <v>7.2570840024841905</v>
      </c>
      <c r="I72">
        <f t="shared" si="33"/>
        <v>7.4275925853082168</v>
      </c>
      <c r="J72">
        <f t="shared" si="33"/>
        <v>7.3831636781701429</v>
      </c>
      <c r="K72">
        <f t="shared" si="33"/>
        <v>7.3821889467569237</v>
      </c>
      <c r="L72">
        <f t="shared" si="33"/>
        <v>7.4573824320496032</v>
      </c>
      <c r="M72">
        <f t="shared" si="33"/>
        <v>7.3273891035976906</v>
      </c>
      <c r="N72">
        <f t="shared" si="33"/>
        <v>7.3786638561662254</v>
      </c>
      <c r="O72">
        <f t="shared" si="33"/>
        <v>7.4104392108218864</v>
      </c>
    </row>
    <row r="73" spans="1:15">
      <c r="A73" t="s">
        <v>115</v>
      </c>
      <c r="B73" t="s">
        <v>125</v>
      </c>
      <c r="C73">
        <f t="shared" ref="C73:O73" si="34">LN(C36)</f>
        <v>6.8945270382513755</v>
      </c>
      <c r="D73">
        <f t="shared" si="34"/>
        <v>6.9380690890635064</v>
      </c>
      <c r="E73">
        <f t="shared" si="34"/>
        <v>6.9270192716855075</v>
      </c>
      <c r="F73">
        <f t="shared" si="34"/>
        <v>6.9760008067696253</v>
      </c>
      <c r="G73">
        <f t="shared" si="34"/>
        <v>7.0017408526518903</v>
      </c>
      <c r="H73">
        <f t="shared" si="34"/>
        <v>6.9952257063917536</v>
      </c>
      <c r="I73">
        <f t="shared" si="34"/>
        <v>7.0758676327062862</v>
      </c>
      <c r="J73">
        <f t="shared" si="34"/>
        <v>7.1869929138916078</v>
      </c>
      <c r="K73">
        <f t="shared" si="34"/>
        <v>7.227917076254526</v>
      </c>
      <c r="L73">
        <f t="shared" si="34"/>
        <v>7.1795295785773288</v>
      </c>
      <c r="M73">
        <f t="shared" si="34"/>
        <v>7.0719060901002972</v>
      </c>
      <c r="N73">
        <f t="shared" si="34"/>
        <v>7.1422207249771175</v>
      </c>
      <c r="O73">
        <f t="shared" si="34"/>
        <v>7.1540996558803336</v>
      </c>
    </row>
    <row r="74" spans="1:15">
      <c r="B74" t="s">
        <v>700</v>
      </c>
      <c r="C74">
        <f>_xlfn.STDEV.S(C40:C73)</f>
        <v>0.19534163094334533</v>
      </c>
      <c r="D74">
        <f t="shared" ref="D74:N74" si="35">_xlfn.STDEV.S(D40:D73)</f>
        <v>0.19734525675430753</v>
      </c>
      <c r="E74">
        <f t="shared" si="35"/>
        <v>0.19683278638996346</v>
      </c>
      <c r="F74">
        <f t="shared" si="35"/>
        <v>0.18713817958641579</v>
      </c>
      <c r="G74">
        <f t="shared" si="35"/>
        <v>0.18627435136686929</v>
      </c>
      <c r="H74">
        <f t="shared" si="35"/>
        <v>0.17686843110747036</v>
      </c>
      <c r="I74">
        <f t="shared" si="35"/>
        <v>0.20368629049388409</v>
      </c>
      <c r="J74">
        <f t="shared" si="35"/>
        <v>0.20712227289387158</v>
      </c>
      <c r="K74">
        <f t="shared" si="35"/>
        <v>0.19508149678274153</v>
      </c>
      <c r="L74">
        <f t="shared" si="35"/>
        <v>0.20220886068969082</v>
      </c>
      <c r="M74">
        <f t="shared" si="35"/>
        <v>0.21403894423340131</v>
      </c>
      <c r="N74">
        <f t="shared" si="35"/>
        <v>0.20522241347066777</v>
      </c>
      <c r="O74">
        <f>_xlfn.STDEV.S(O40:O73)</f>
        <v>0.20509713238848498</v>
      </c>
    </row>
    <row r="76" spans="1:15">
      <c r="A76" s="24" t="s">
        <v>694</v>
      </c>
    </row>
    <row r="77" spans="1:15">
      <c r="A77" t="s">
        <v>86</v>
      </c>
      <c r="B77" t="s">
        <v>87</v>
      </c>
      <c r="C77">
        <v>2008</v>
      </c>
      <c r="D77">
        <v>2009</v>
      </c>
      <c r="E77">
        <v>2010</v>
      </c>
      <c r="F77">
        <v>2011</v>
      </c>
      <c r="G77">
        <v>2012</v>
      </c>
      <c r="H77">
        <v>2013</v>
      </c>
      <c r="I77">
        <v>2014</v>
      </c>
      <c r="J77">
        <v>2015</v>
      </c>
      <c r="K77">
        <v>2016</v>
      </c>
      <c r="L77">
        <v>2017</v>
      </c>
      <c r="M77">
        <v>2018</v>
      </c>
      <c r="N77">
        <v>2019</v>
      </c>
      <c r="O77">
        <v>2020</v>
      </c>
    </row>
    <row r="78" spans="1:15">
      <c r="A78" t="s">
        <v>88</v>
      </c>
      <c r="B78" t="s">
        <v>89</v>
      </c>
      <c r="C78">
        <f>VLOOKUP($B78,nominal_wage_A!$B$2:$R$36,5,FALSE)</f>
        <v>1348.9</v>
      </c>
      <c r="D78">
        <f>VLOOKUP($B78,nominal_wage_A!$B$2:$R$36,6,FALSE)</f>
        <v>1420.4</v>
      </c>
      <c r="E78">
        <f>VLOOKUP($B78,nominal_wage_A!$B$2:$R$36,7,FALSE)</f>
        <v>1456.8</v>
      </c>
      <c r="F78">
        <f>VLOOKUP($B78,nominal_wage_A!$B$2:$R$36,8,FALSE)</f>
        <v>1497.5</v>
      </c>
      <c r="G78">
        <f>VLOOKUP($B78,nominal_wage_A!$B$2:$R$36,9,FALSE)</f>
        <v>1567.9</v>
      </c>
      <c r="H78">
        <f>VLOOKUP($B78,nominal_wage_A!$B$2:$R$36,10,FALSE)</f>
        <v>1660.6</v>
      </c>
      <c r="I78">
        <f>VLOOKUP($B78,nominal_wage_A!$B$2:$R$36,11,FALSE)</f>
        <v>1731.2</v>
      </c>
      <c r="J78">
        <f>VLOOKUP($B78,nominal_wage_A!$B$2:$R$36,12,FALSE)</f>
        <v>1744.6</v>
      </c>
      <c r="K78">
        <f>VLOOKUP($B78,nominal_wage_A!$B$2:$R$36,13,FALSE)</f>
        <v>1918.7</v>
      </c>
      <c r="L78">
        <f>VLOOKUP($B78,nominal_wage_A!$B$2:$R$36,14,FALSE)</f>
        <v>2402.1</v>
      </c>
      <c r="M78">
        <f>VLOOKUP($B78,nominal_wage_A!$B$2:$R$36,15,FALSE)</f>
        <v>2192.6999999999998</v>
      </c>
      <c r="N78">
        <f>VLOOKUP($B78,nominal_wage_A!$B$2:$R$36,16,FALSE)</f>
        <v>2400.3000000000002</v>
      </c>
      <c r="O78">
        <f>VLOOKUP($B78,nominal_wage_A!$B$2:$R$36,17,FALSE)</f>
        <v>2549.4</v>
      </c>
    </row>
    <row r="79" spans="1:15">
      <c r="A79" t="s">
        <v>88</v>
      </c>
      <c r="B79" t="s">
        <v>695</v>
      </c>
      <c r="C79">
        <f>VLOOKUP($B79,nominal_wage_A!$B$2:$R$36,5,FALSE)</f>
        <v>1093</v>
      </c>
      <c r="D79">
        <f>VLOOKUP($B79,nominal_wage_A!$B$2:$R$36,6,FALSE)</f>
        <v>1301.7</v>
      </c>
      <c r="E79">
        <f>VLOOKUP($B79,nominal_wage_A!$B$2:$R$36,7,FALSE)</f>
        <v>1344</v>
      </c>
      <c r="F79">
        <f>VLOOKUP($B79,nominal_wage_A!$B$2:$R$36,8,FALSE)</f>
        <v>1425.4</v>
      </c>
      <c r="G79">
        <f>VLOOKUP($B79,nominal_wage_A!$B$2:$R$36,9,FALSE)</f>
        <v>1477.5</v>
      </c>
      <c r="H79">
        <f>VLOOKUP($B79,nominal_wage_A!$B$2:$R$36,10,FALSE)</f>
        <v>1579.6</v>
      </c>
      <c r="I79">
        <f>VLOOKUP($B79,nominal_wage_A!$B$2:$R$36,11,FALSE)</f>
        <v>1676</v>
      </c>
      <c r="J79">
        <f>VLOOKUP($B79,nominal_wage_A!$B$2:$R$36,12,FALSE)</f>
        <v>1741.6</v>
      </c>
      <c r="K79">
        <f>VLOOKUP($B79,nominal_wage_A!$B$2:$R$36,13,FALSE)</f>
        <v>1921.4</v>
      </c>
      <c r="L79">
        <f>VLOOKUP($B79,nominal_wage_A!$B$2:$R$36,14,FALSE)</f>
        <v>2297.1999999999998</v>
      </c>
      <c r="M79">
        <f>VLOOKUP($B79,nominal_wage_A!$B$2:$R$36,15,FALSE)</f>
        <v>2152.6</v>
      </c>
      <c r="N79">
        <f>VLOOKUP($B79,nominal_wage_A!$B$2:$R$36,16,FALSE)</f>
        <v>2349.6</v>
      </c>
      <c r="O79">
        <f>VLOOKUP($B79,nominal_wage_A!$B$2:$R$36,17,FALSE)</f>
        <v>2436</v>
      </c>
    </row>
    <row r="80" spans="1:15">
      <c r="A80" t="s">
        <v>88</v>
      </c>
      <c r="B80" t="s">
        <v>696</v>
      </c>
      <c r="C80">
        <f>VLOOKUP($B80,nominal_wage_A!$B$2:$R$36,5,FALSE)</f>
        <v>1152.5999999999999</v>
      </c>
      <c r="D80">
        <f>VLOOKUP($B80,nominal_wage_A!$B$2:$R$36,6,FALSE)</f>
        <v>1430.9</v>
      </c>
      <c r="E80">
        <f>VLOOKUP($B80,nominal_wage_A!$B$2:$R$36,7,FALSE)</f>
        <v>1488.1</v>
      </c>
      <c r="F80">
        <f>VLOOKUP($B80,nominal_wage_A!$B$2:$R$36,8,FALSE)</f>
        <v>1640.6</v>
      </c>
      <c r="G80">
        <f>VLOOKUP($B80,nominal_wage_A!$B$2:$R$36,9,FALSE)</f>
        <v>1716.5</v>
      </c>
      <c r="H80">
        <f>VLOOKUP($B80,nominal_wage_A!$B$2:$R$36,10,FALSE)</f>
        <v>1770.1</v>
      </c>
      <c r="I80">
        <f>VLOOKUP($B80,nominal_wage_A!$B$2:$R$36,11,FALSE)</f>
        <v>1881.1</v>
      </c>
      <c r="J80">
        <f>VLOOKUP($B80,nominal_wage_A!$B$2:$R$36,12,FALSE)</f>
        <v>1899.5</v>
      </c>
      <c r="K80">
        <f>VLOOKUP($B80,nominal_wage_A!$B$2:$R$36,13,FALSE)</f>
        <v>2013.9</v>
      </c>
      <c r="L80">
        <f>VLOOKUP($B80,nominal_wage_A!$B$2:$R$36,14,FALSE)</f>
        <v>2473.1999999999998</v>
      </c>
      <c r="M80">
        <f>VLOOKUP($B80,nominal_wage_A!$B$2:$R$36,15,FALSE)</f>
        <v>2394.4</v>
      </c>
      <c r="N80">
        <f>VLOOKUP($B80,nominal_wage_A!$B$2:$R$36,16,FALSE)</f>
        <v>2564.3000000000002</v>
      </c>
      <c r="O80">
        <f>VLOOKUP($B80,nominal_wage_A!$B$2:$R$36,17,FALSE)</f>
        <v>2769.3</v>
      </c>
    </row>
    <row r="81" spans="1:15">
      <c r="A81" t="s">
        <v>88</v>
      </c>
      <c r="B81" t="s">
        <v>92</v>
      </c>
      <c r="C81">
        <f>VLOOKUP($B81,nominal_wage_A!$B$2:$R$36,5,FALSE)</f>
        <v>1307.9000000000001</v>
      </c>
      <c r="D81">
        <f>VLOOKUP($B81,nominal_wage_A!$B$2:$R$36,6,FALSE)</f>
        <v>1359.5</v>
      </c>
      <c r="E81">
        <f>VLOOKUP($B81,nominal_wage_A!$B$2:$R$36,7,FALSE)</f>
        <v>1422.8</v>
      </c>
      <c r="F81">
        <f>VLOOKUP($B81,nominal_wage_A!$B$2:$R$36,8,FALSE)</f>
        <v>1739.9</v>
      </c>
      <c r="G81">
        <f>VLOOKUP($B81,nominal_wage_A!$B$2:$R$36,9,FALSE)</f>
        <v>1817.7</v>
      </c>
      <c r="H81">
        <f>VLOOKUP($B81,nominal_wage_A!$B$2:$R$36,10,FALSE)</f>
        <v>1929.2</v>
      </c>
      <c r="I81">
        <f>VLOOKUP($B81,nominal_wage_A!$B$2:$R$36,11,FALSE)</f>
        <v>2134.1</v>
      </c>
      <c r="J81">
        <f>VLOOKUP($B81,nominal_wage_A!$B$2:$R$36,12,FALSE)</f>
        <v>2099.4</v>
      </c>
      <c r="K81">
        <f>VLOOKUP($B81,nominal_wage_A!$B$2:$R$36,13,FALSE)</f>
        <v>2307.6999999999998</v>
      </c>
      <c r="L81">
        <f>VLOOKUP($B81,nominal_wage_A!$B$2:$R$36,14,FALSE)</f>
        <v>2545.8000000000002</v>
      </c>
      <c r="M81">
        <f>VLOOKUP($B81,nominal_wage_A!$B$2:$R$36,15,FALSE)</f>
        <v>2280.1</v>
      </c>
      <c r="N81">
        <f>VLOOKUP($B81,nominal_wage_A!$B$2:$R$36,16,FALSE)</f>
        <v>2688.4</v>
      </c>
      <c r="O81">
        <f>VLOOKUP($B81,nominal_wage_A!$B$2:$R$36,17,FALSE)</f>
        <v>2776.2</v>
      </c>
    </row>
    <row r="82" spans="1:15">
      <c r="A82" t="s">
        <v>88</v>
      </c>
      <c r="B82" t="s">
        <v>139</v>
      </c>
      <c r="C82">
        <f>VLOOKUP($B82,nominal_wage_A!$B$2:$R$36,5,FALSE)</f>
        <v>1632.5</v>
      </c>
      <c r="D82">
        <f>VLOOKUP($B82,nominal_wage_A!$B$2:$R$36,6,FALSE)</f>
        <v>1860.2</v>
      </c>
      <c r="E82">
        <f>VLOOKUP($B82,nominal_wage_A!$B$2:$R$36,7,FALSE)</f>
        <v>1897.9</v>
      </c>
      <c r="F82">
        <f>VLOOKUP($B82,nominal_wage_A!$B$2:$R$36,8,FALSE)</f>
        <v>2178.1999999999998</v>
      </c>
      <c r="G82">
        <f>VLOOKUP($B82,nominal_wage_A!$B$2:$R$36,9,FALSE)</f>
        <v>2277.3000000000002</v>
      </c>
      <c r="H82">
        <f>VLOOKUP($B82,nominal_wage_A!$B$2:$R$36,10,FALSE)</f>
        <v>2360</v>
      </c>
      <c r="I82">
        <f>VLOOKUP($B82,nominal_wage_A!$B$2:$R$36,11,FALSE)</f>
        <v>2744.9</v>
      </c>
      <c r="J82">
        <f>VLOOKUP($B82,nominal_wage_A!$B$2:$R$36,12,FALSE)</f>
        <v>3411.1</v>
      </c>
      <c r="K82">
        <f>VLOOKUP($B82,nominal_wage_A!$B$2:$R$36,13,FALSE)</f>
        <v>3503.4</v>
      </c>
      <c r="L82">
        <f>VLOOKUP($B82,nominal_wage_A!$B$2:$R$36,14,FALSE)</f>
        <v>3446.4</v>
      </c>
      <c r="M82">
        <f>VLOOKUP($B82,nominal_wage_A!$B$2:$R$36,15,FALSE)</f>
        <v>3559.8</v>
      </c>
      <c r="N82">
        <f>VLOOKUP($B82,nominal_wage_A!$B$2:$R$36,16,FALSE)</f>
        <v>3646.4</v>
      </c>
      <c r="O82">
        <f>VLOOKUP($B82,nominal_wage_A!$B$2:$R$36,17,FALSE)</f>
        <v>3972.6</v>
      </c>
    </row>
    <row r="83" spans="1:15">
      <c r="A83" t="s">
        <v>88</v>
      </c>
      <c r="B83" t="s">
        <v>93</v>
      </c>
      <c r="C83">
        <f>VLOOKUP($B83,nominal_wage_A!$B$2:$R$36,5,FALSE)</f>
        <v>1002.3</v>
      </c>
      <c r="D83">
        <f>VLOOKUP($B83,nominal_wage_A!$B$2:$R$36,6,FALSE)</f>
        <v>1244</v>
      </c>
      <c r="E83">
        <f>VLOOKUP($B83,nominal_wage_A!$B$2:$R$36,7,FALSE)</f>
        <v>1300.5</v>
      </c>
      <c r="F83">
        <f>VLOOKUP($B83,nominal_wage_A!$B$2:$R$36,8,FALSE)</f>
        <v>1349.6</v>
      </c>
      <c r="G83">
        <f>VLOOKUP($B83,nominal_wage_A!$B$2:$R$36,9,FALSE)</f>
        <v>1395.5</v>
      </c>
      <c r="H83">
        <f>VLOOKUP($B83,nominal_wage_A!$B$2:$R$36,10,FALSE)</f>
        <v>1527.9</v>
      </c>
      <c r="I83">
        <f>VLOOKUP($B83,nominal_wage_A!$B$2:$R$36,11,FALSE)</f>
        <v>1764.2</v>
      </c>
      <c r="J83">
        <f>VLOOKUP($B83,nominal_wage_A!$B$2:$R$36,12,FALSE)</f>
        <v>1860</v>
      </c>
      <c r="K83">
        <f>VLOOKUP($B83,nominal_wage_A!$B$2:$R$36,13,FALSE)</f>
        <v>1976.8</v>
      </c>
      <c r="L83">
        <f>VLOOKUP($B83,nominal_wage_A!$B$2:$R$36,14,FALSE)</f>
        <v>2204.6</v>
      </c>
      <c r="M83">
        <f>VLOOKUP($B83,nominal_wage_A!$B$2:$R$36,15,FALSE)</f>
        <v>2093.3000000000002</v>
      </c>
      <c r="N83">
        <f>VLOOKUP($B83,nominal_wage_A!$B$2:$R$36,16,FALSE)</f>
        <v>2313.1999999999998</v>
      </c>
      <c r="O83">
        <f>VLOOKUP($B83,nominal_wage_A!$B$2:$R$36,17,FALSE)</f>
        <v>2433.1</v>
      </c>
    </row>
    <row r="84" spans="1:15">
      <c r="A84" t="s">
        <v>88</v>
      </c>
      <c r="B84" t="s">
        <v>94</v>
      </c>
      <c r="C84">
        <f>VLOOKUP($B84,nominal_wage_A!$B$2:$R$36,5,FALSE)</f>
        <v>1211.8</v>
      </c>
      <c r="D84">
        <f>VLOOKUP($B84,nominal_wage_A!$B$2:$R$36,6,FALSE)</f>
        <v>1400.6</v>
      </c>
      <c r="E84">
        <f>VLOOKUP($B84,nominal_wage_A!$B$2:$R$36,7,FALSE)</f>
        <v>1441.8</v>
      </c>
      <c r="F84">
        <f>VLOOKUP($B84,nominal_wage_A!$B$2:$R$36,8,FALSE)</f>
        <v>1549.2</v>
      </c>
      <c r="G84">
        <f>VLOOKUP($B84,nominal_wage_A!$B$2:$R$36,9,FALSE)</f>
        <v>1587.2</v>
      </c>
      <c r="H84">
        <f>VLOOKUP($B84,nominal_wage_A!$B$2:$R$36,10,FALSE)</f>
        <v>1699.2</v>
      </c>
      <c r="I84">
        <f>VLOOKUP($B84,nominal_wage_A!$B$2:$R$36,11,FALSE)</f>
        <v>1867.6</v>
      </c>
      <c r="J84">
        <f>VLOOKUP($B84,nominal_wage_A!$B$2:$R$36,12,FALSE)</f>
        <v>1931.3</v>
      </c>
      <c r="K84">
        <f>VLOOKUP($B84,nominal_wage_A!$B$2:$R$36,13,FALSE)</f>
        <v>2048.4</v>
      </c>
      <c r="L84">
        <f>VLOOKUP($B84,nominal_wage_A!$B$2:$R$36,14,FALSE)</f>
        <v>2497.4</v>
      </c>
      <c r="M84">
        <f>VLOOKUP($B84,nominal_wage_A!$B$2:$R$36,15,FALSE)</f>
        <v>2427.8000000000002</v>
      </c>
      <c r="N84">
        <f>VLOOKUP($B84,nominal_wage_A!$B$2:$R$36,16,FALSE)</f>
        <v>2494.1999999999998</v>
      </c>
      <c r="O84">
        <f>VLOOKUP($B84,nominal_wage_A!$B$2:$R$36,17,FALSE)</f>
        <v>2548.6</v>
      </c>
    </row>
    <row r="85" spans="1:15">
      <c r="A85" t="s">
        <v>88</v>
      </c>
      <c r="B85" t="s">
        <v>697</v>
      </c>
      <c r="C85">
        <f>VLOOKUP($B85,nominal_wage_A!$B$2:$R$36,5,FALSE)</f>
        <v>1067.8</v>
      </c>
      <c r="D85">
        <f>VLOOKUP($B85,nominal_wage_A!$B$2:$R$36,6,FALSE)</f>
        <v>1195.0999999999999</v>
      </c>
      <c r="E85">
        <f>VLOOKUP($B85,nominal_wage_A!$B$2:$R$36,7,FALSE)</f>
        <v>1222.4000000000001</v>
      </c>
      <c r="F85">
        <f>VLOOKUP($B85,nominal_wage_A!$B$2:$R$36,8,FALSE)</f>
        <v>1418.6</v>
      </c>
      <c r="G85">
        <f>VLOOKUP($B85,nominal_wage_A!$B$2:$R$36,9,FALSE)</f>
        <v>1475.1</v>
      </c>
      <c r="H85">
        <f>VLOOKUP($B85,nominal_wage_A!$B$2:$R$36,10,FALSE)</f>
        <v>1585.8</v>
      </c>
      <c r="I85">
        <f>VLOOKUP($B85,nominal_wage_A!$B$2:$R$36,11,FALSE)</f>
        <v>1596.2</v>
      </c>
      <c r="J85">
        <f>VLOOKUP($B85,nominal_wage_A!$B$2:$R$36,12,FALSE)</f>
        <v>1807.6</v>
      </c>
      <c r="K85">
        <f>VLOOKUP($B85,nominal_wage_A!$B$2:$R$36,13,FALSE)</f>
        <v>1958.7</v>
      </c>
      <c r="L85">
        <f>VLOOKUP($B85,nominal_wage_A!$B$2:$R$36,14,FALSE)</f>
        <v>2113.1999999999998</v>
      </c>
      <c r="M85">
        <f>VLOOKUP($B85,nominal_wage_A!$B$2:$R$36,15,FALSE)</f>
        <v>2050.8000000000002</v>
      </c>
      <c r="N85">
        <f>VLOOKUP($B85,nominal_wage_A!$B$2:$R$36,16,FALSE)</f>
        <v>2180</v>
      </c>
      <c r="O85">
        <f>VLOOKUP($B85,nominal_wage_A!$B$2:$R$36,17,FALSE)</f>
        <v>2256.5</v>
      </c>
    </row>
    <row r="86" spans="1:15">
      <c r="A86" t="s">
        <v>88</v>
      </c>
      <c r="B86" t="s">
        <v>96</v>
      </c>
      <c r="C86">
        <f>VLOOKUP($B86,nominal_wage_A!$B$2:$R$36,5,FALSE)</f>
        <v>1014.7</v>
      </c>
      <c r="D86">
        <f>VLOOKUP($B86,nominal_wage_A!$B$2:$R$36,6,FALSE)</f>
        <v>1188.3</v>
      </c>
      <c r="E86">
        <f>VLOOKUP($B86,nominal_wage_A!$B$2:$R$36,7,FALSE)</f>
        <v>1247.0999999999999</v>
      </c>
      <c r="F86">
        <f>VLOOKUP($B86,nominal_wage_A!$B$2:$R$36,8,FALSE)</f>
        <v>1509.5</v>
      </c>
      <c r="G86">
        <f>VLOOKUP($B86,nominal_wage_A!$B$2:$R$36,9,FALSE)</f>
        <v>1572.8</v>
      </c>
      <c r="H86">
        <f>VLOOKUP($B86,nominal_wage_A!$B$2:$R$36,10,FALSE)</f>
        <v>1680</v>
      </c>
      <c r="I86">
        <f>VLOOKUP($B86,nominal_wage_A!$B$2:$R$36,11,FALSE)</f>
        <v>1933.8</v>
      </c>
      <c r="J86">
        <f>VLOOKUP($B86,nominal_wage_A!$B$2:$R$36,12,FALSE)</f>
        <v>1956.1</v>
      </c>
      <c r="K86">
        <f>VLOOKUP($B86,nominal_wage_A!$B$2:$R$36,13,FALSE)</f>
        <v>2214.1999999999998</v>
      </c>
      <c r="L86">
        <f>VLOOKUP($B86,nominal_wage_A!$B$2:$R$36,14,FALSE)</f>
        <v>2485.4</v>
      </c>
      <c r="M86">
        <f>VLOOKUP($B86,nominal_wage_A!$B$2:$R$36,15,FALSE)</f>
        <v>2518.6</v>
      </c>
      <c r="N86">
        <f>VLOOKUP($B86,nominal_wage_A!$B$2:$R$36,16,FALSE)</f>
        <v>2786.5</v>
      </c>
      <c r="O86">
        <f>VLOOKUP($B86,nominal_wage_A!$B$2:$R$36,17,FALSE)</f>
        <v>2911.2</v>
      </c>
    </row>
    <row r="87" spans="1:15">
      <c r="A87" t="s">
        <v>88</v>
      </c>
      <c r="B87" t="s">
        <v>97</v>
      </c>
      <c r="C87">
        <f>VLOOKUP($B87,nominal_wage_A!$B$2:$R$36,5,FALSE)</f>
        <v>951.6</v>
      </c>
      <c r="D87">
        <f>VLOOKUP($B87,nominal_wage_A!$B$2:$R$36,6,FALSE)</f>
        <v>1056.2</v>
      </c>
      <c r="E87">
        <f>VLOOKUP($B87,nominal_wage_A!$B$2:$R$36,7,FALSE)</f>
        <v>1077.3</v>
      </c>
      <c r="F87">
        <f>VLOOKUP($B87,nominal_wage_A!$B$2:$R$36,8,FALSE)</f>
        <v>1166.0999999999999</v>
      </c>
      <c r="G87">
        <f>VLOOKUP($B87,nominal_wage_A!$B$2:$R$36,9,FALSE)</f>
        <v>1220.8</v>
      </c>
      <c r="H87">
        <f>VLOOKUP($B87,nominal_wage_A!$B$2:$R$36,10,FALSE)</f>
        <v>1306.2</v>
      </c>
      <c r="I87">
        <f>VLOOKUP($B87,nominal_wage_A!$B$2:$R$36,11,FALSE)</f>
        <v>1564.3</v>
      </c>
      <c r="J87">
        <f>VLOOKUP($B87,nominal_wage_A!$B$2:$R$36,12,FALSE)</f>
        <v>1714.3</v>
      </c>
      <c r="K87">
        <f>VLOOKUP($B87,nominal_wage_A!$B$2:$R$36,13,FALSE)</f>
        <v>1889</v>
      </c>
      <c r="L87">
        <f>VLOOKUP($B87,nominal_wage_A!$B$2:$R$36,14,FALSE)</f>
        <v>2238.6999999999998</v>
      </c>
      <c r="M87">
        <f>VLOOKUP($B87,nominal_wage_A!$B$2:$R$36,15,FALSE)</f>
        <v>2268.1</v>
      </c>
      <c r="N87">
        <f>VLOOKUP($B87,nominal_wage_A!$B$2:$R$36,16,FALSE)</f>
        <v>2290.6</v>
      </c>
      <c r="O87">
        <f>VLOOKUP($B87,nominal_wage_A!$B$2:$R$36,17,FALSE)</f>
        <v>2329.1</v>
      </c>
    </row>
    <row r="88" spans="1:15">
      <c r="A88" t="s">
        <v>98</v>
      </c>
      <c r="B88" t="s">
        <v>99</v>
      </c>
      <c r="C88">
        <f>VLOOKUP($B88,nominal_wage_A!$B$2:$R$36,5,FALSE)</f>
        <v>1618.6</v>
      </c>
      <c r="D88">
        <f>VLOOKUP($B88,nominal_wage_A!$B$2:$R$36,6,FALSE)</f>
        <v>1901.3</v>
      </c>
      <c r="E88">
        <f>VLOOKUP($B88,nominal_wage_A!$B$2:$R$36,7,FALSE)</f>
        <v>1925.7</v>
      </c>
      <c r="F88">
        <f>VLOOKUP($B88,nominal_wage_A!$B$2:$R$36,8,FALSE)</f>
        <v>2052.6999999999998</v>
      </c>
      <c r="G88">
        <f>VLOOKUP($B88,nominal_wage_A!$B$2:$R$36,9,FALSE)</f>
        <v>2129.6999999999998</v>
      </c>
      <c r="H88">
        <f>VLOOKUP($B88,nominal_wage_A!$B$2:$R$36,10,FALSE)</f>
        <v>2300.1999999999998</v>
      </c>
      <c r="I88">
        <f>VLOOKUP($B88,nominal_wage_A!$B$2:$R$36,11,FALSE)</f>
        <v>2871.8</v>
      </c>
      <c r="J88">
        <f>VLOOKUP($B88,nominal_wage_A!$B$2:$R$36,12,FALSE)</f>
        <v>2918.2</v>
      </c>
      <c r="K88">
        <f>VLOOKUP($B88,nominal_wage_A!$B$2:$R$36,13,FALSE)</f>
        <v>3180.4</v>
      </c>
      <c r="L88">
        <f>VLOOKUP($B88,nominal_wage_A!$B$2:$R$36,14,FALSE)</f>
        <v>4067.6</v>
      </c>
      <c r="M88">
        <f>VLOOKUP($B88,nominal_wage_A!$B$2:$R$36,15,FALSE)</f>
        <v>4097.8999999999996</v>
      </c>
      <c r="N88">
        <f>VLOOKUP($B88,nominal_wage_A!$B$2:$R$36,16,FALSE)</f>
        <v>4462.3999999999996</v>
      </c>
      <c r="O88">
        <f>VLOOKUP($B88,nominal_wage_A!$B$2:$R$36,17,FALSE)</f>
        <v>4560.1000000000004</v>
      </c>
    </row>
    <row r="89" spans="1:15">
      <c r="A89" t="s">
        <v>98</v>
      </c>
      <c r="B89" t="s">
        <v>100</v>
      </c>
      <c r="C89">
        <f>VLOOKUP($B89,nominal_wage_A!$B$2:$R$36,5,FALSE)</f>
        <v>1260.4000000000001</v>
      </c>
      <c r="D89">
        <f>VLOOKUP($B89,nominal_wage_A!$B$2:$R$36,6,FALSE)</f>
        <v>1513</v>
      </c>
      <c r="E89">
        <f>VLOOKUP($B89,nominal_wage_A!$B$2:$R$36,7,FALSE)</f>
        <v>1564.4</v>
      </c>
      <c r="F89">
        <f>VLOOKUP($B89,nominal_wage_A!$B$2:$R$36,8,FALSE)</f>
        <v>1738.3</v>
      </c>
      <c r="G89">
        <f>VLOOKUP($B89,nominal_wage_A!$B$2:$R$36,9,FALSE)</f>
        <v>1843</v>
      </c>
      <c r="H89">
        <f>VLOOKUP($B89,nominal_wage_A!$B$2:$R$36,10,FALSE)</f>
        <v>1945.9</v>
      </c>
      <c r="I89">
        <f>VLOOKUP($B89,nominal_wage_A!$B$2:$R$36,11,FALSE)</f>
        <v>2366.6999999999998</v>
      </c>
      <c r="J89">
        <f>VLOOKUP($B89,nominal_wage_A!$B$2:$R$36,12,FALSE)</f>
        <v>2392.6</v>
      </c>
      <c r="K89">
        <f>VLOOKUP($B89,nominal_wage_A!$B$2:$R$36,13,FALSE)</f>
        <v>2648</v>
      </c>
      <c r="L89">
        <f>VLOOKUP($B89,nominal_wage_A!$B$2:$R$36,14,FALSE)</f>
        <v>3627.6</v>
      </c>
      <c r="M89">
        <f>VLOOKUP($B89,nominal_wage_A!$B$2:$R$36,15,FALSE)</f>
        <v>3664.4</v>
      </c>
      <c r="N89">
        <f>VLOOKUP($B89,nominal_wage_A!$B$2:$R$36,16,FALSE)</f>
        <v>3680.4</v>
      </c>
      <c r="O89">
        <f>VLOOKUP($B89,nominal_wage_A!$B$2:$R$36,17,FALSE)</f>
        <v>3951.3</v>
      </c>
    </row>
    <row r="90" spans="1:15">
      <c r="A90" t="s">
        <v>98</v>
      </c>
      <c r="B90" t="s">
        <v>101</v>
      </c>
      <c r="C90">
        <f>VLOOKUP($B90,nominal_wage_A!$B$2:$R$36,5,FALSE)</f>
        <v>1170.8</v>
      </c>
      <c r="D90">
        <f>VLOOKUP($B90,nominal_wage_A!$B$2:$R$36,6,FALSE)</f>
        <v>1308.5999999999999</v>
      </c>
      <c r="E90">
        <f>VLOOKUP($B90,nominal_wage_A!$B$2:$R$36,7,FALSE)</f>
        <v>1361.2</v>
      </c>
      <c r="F90">
        <f>VLOOKUP($B90,nominal_wage_A!$B$2:$R$36,8,FALSE)</f>
        <v>1511</v>
      </c>
      <c r="G90">
        <f>VLOOKUP($B90,nominal_wage_A!$B$2:$R$36,9,FALSE)</f>
        <v>1606.1</v>
      </c>
      <c r="H90">
        <f>VLOOKUP($B90,nominal_wage_A!$B$2:$R$36,10,FALSE)</f>
        <v>1669.3</v>
      </c>
      <c r="I90">
        <f>VLOOKUP($B90,nominal_wage_A!$B$2:$R$36,11,FALSE)</f>
        <v>1900.8</v>
      </c>
      <c r="J90">
        <f>VLOOKUP($B90,nominal_wage_A!$B$2:$R$36,12,FALSE)</f>
        <v>2004.5</v>
      </c>
      <c r="K90">
        <f>VLOOKUP($B90,nominal_wage_A!$B$2:$R$36,13,FALSE)</f>
        <v>2203.8000000000002</v>
      </c>
      <c r="L90">
        <f>VLOOKUP($B90,nominal_wage_A!$B$2:$R$36,14,FALSE)</f>
        <v>3057</v>
      </c>
      <c r="M90">
        <f>VLOOKUP($B90,nominal_wage_A!$B$2:$R$36,15,FALSE)</f>
        <v>2965.9</v>
      </c>
      <c r="N90">
        <f>VLOOKUP($B90,nominal_wage_A!$B$2:$R$36,16,FALSE)</f>
        <v>3053.7</v>
      </c>
      <c r="O90">
        <f>VLOOKUP($B90,nominal_wage_A!$B$2:$R$36,17,FALSE)</f>
        <v>3209.9</v>
      </c>
    </row>
    <row r="91" spans="1:15">
      <c r="A91" t="s">
        <v>98</v>
      </c>
      <c r="B91" t="s">
        <v>102</v>
      </c>
      <c r="C91">
        <f>VLOOKUP($B91,nominal_wage_A!$B$2:$R$36,5,FALSE)</f>
        <v>829</v>
      </c>
      <c r="D91">
        <f>VLOOKUP($B91,nominal_wage_A!$B$2:$R$36,6,FALSE)</f>
        <v>940.2</v>
      </c>
      <c r="E91">
        <f>VLOOKUP($B91,nominal_wage_A!$B$2:$R$36,7,FALSE)</f>
        <v>981</v>
      </c>
      <c r="F91">
        <f>VLOOKUP($B91,nominal_wage_A!$B$2:$R$36,8,FALSE)</f>
        <v>1182.0999999999999</v>
      </c>
      <c r="G91">
        <f>VLOOKUP($B91,nominal_wage_A!$B$2:$R$36,9,FALSE)</f>
        <v>1239.8</v>
      </c>
      <c r="H91">
        <f>VLOOKUP($B91,nominal_wage_A!$B$2:$R$36,10,FALSE)</f>
        <v>1313.1</v>
      </c>
      <c r="I91">
        <f>VLOOKUP($B91,nominal_wage_A!$B$2:$R$36,11,FALSE)</f>
        <v>1378.1</v>
      </c>
      <c r="J91">
        <f>VLOOKUP($B91,nominal_wage_A!$B$2:$R$36,12,FALSE)</f>
        <v>1455</v>
      </c>
      <c r="K91">
        <f>VLOOKUP($B91,nominal_wage_A!$B$2:$R$36,13,FALSE)</f>
        <v>1703.7</v>
      </c>
      <c r="L91">
        <f>VLOOKUP($B91,nominal_wage_A!$B$2:$R$36,14,FALSE)</f>
        <v>1988.1</v>
      </c>
      <c r="M91">
        <f>VLOOKUP($B91,nominal_wage_A!$B$2:$R$36,15,FALSE)</f>
        <v>1946</v>
      </c>
      <c r="N91">
        <f>VLOOKUP($B91,nominal_wage_A!$B$2:$R$36,16,FALSE)</f>
        <v>2145.3000000000002</v>
      </c>
      <c r="O91">
        <f>VLOOKUP($B91,nominal_wage_A!$B$2:$R$36,17,FALSE)</f>
        <v>2251.8000000000002</v>
      </c>
    </row>
    <row r="92" spans="1:15">
      <c r="A92" t="s">
        <v>98</v>
      </c>
      <c r="B92" t="s">
        <v>103</v>
      </c>
      <c r="C92">
        <f>VLOOKUP($B92,nominal_wage_A!$B$2:$R$36,5,FALSE)</f>
        <v>1027.5999999999999</v>
      </c>
      <c r="D92">
        <f>VLOOKUP($B92,nominal_wage_A!$B$2:$R$36,6,FALSE)</f>
        <v>1148.2</v>
      </c>
      <c r="E92">
        <f>VLOOKUP($B92,nominal_wage_A!$B$2:$R$36,7,FALSE)</f>
        <v>1216.0999999999999</v>
      </c>
      <c r="F92">
        <f>VLOOKUP($B92,nominal_wage_A!$B$2:$R$36,8,FALSE)</f>
        <v>1360.7</v>
      </c>
      <c r="G92">
        <f>VLOOKUP($B92,nominal_wage_A!$B$2:$R$36,9,FALSE)</f>
        <v>1411.8</v>
      </c>
      <c r="H92">
        <f>VLOOKUP($B92,nominal_wage_A!$B$2:$R$36,10,FALSE)</f>
        <v>1539.2</v>
      </c>
      <c r="I92">
        <f>VLOOKUP($B92,nominal_wage_A!$B$2:$R$36,11,FALSE)</f>
        <v>1690.9</v>
      </c>
      <c r="J92">
        <f>VLOOKUP($B92,nominal_wage_A!$B$2:$R$36,12,FALSE)</f>
        <v>1745.7</v>
      </c>
      <c r="K92">
        <f>VLOOKUP($B92,nominal_wage_A!$B$2:$R$36,13,FALSE)</f>
        <v>2057.4</v>
      </c>
      <c r="L92">
        <f>VLOOKUP($B92,nominal_wage_A!$B$2:$R$36,14,FALSE)</f>
        <v>2345.1999999999998</v>
      </c>
      <c r="M92">
        <f>VLOOKUP($B92,nominal_wage_A!$B$2:$R$36,15,FALSE)</f>
        <v>2025.2</v>
      </c>
      <c r="N92">
        <f>VLOOKUP($B92,nominal_wage_A!$B$2:$R$36,16,FALSE)</f>
        <v>2230.9</v>
      </c>
      <c r="O92">
        <f>VLOOKUP($B92,nominal_wage_A!$B$2:$R$36,17,FALSE)</f>
        <v>2450.6999999999998</v>
      </c>
    </row>
    <row r="93" spans="1:15">
      <c r="A93" t="s">
        <v>98</v>
      </c>
      <c r="B93" t="s">
        <v>104</v>
      </c>
      <c r="C93">
        <f>VLOOKUP($B93,nominal_wage_A!$B$2:$R$36,5,FALSE)</f>
        <v>912.4</v>
      </c>
      <c r="D93">
        <f>VLOOKUP($B93,nominal_wage_A!$B$2:$R$36,6,FALSE)</f>
        <v>1019.2</v>
      </c>
      <c r="E93">
        <f>VLOOKUP($B93,nominal_wage_A!$B$2:$R$36,7,FALSE)</f>
        <v>1046.4000000000001</v>
      </c>
      <c r="F93">
        <f>VLOOKUP($B93,nominal_wage_A!$B$2:$R$36,8,FALSE)</f>
        <v>1207.8</v>
      </c>
      <c r="G93">
        <f>VLOOKUP($B93,nominal_wage_A!$B$2:$R$36,9,FALSE)</f>
        <v>1269.2</v>
      </c>
      <c r="H93">
        <f>VLOOKUP($B93,nominal_wage_A!$B$2:$R$36,10,FALSE)</f>
        <v>1344.1</v>
      </c>
      <c r="I93">
        <f>VLOOKUP($B93,nominal_wage_A!$B$2:$R$36,11,FALSE)</f>
        <v>1490.8</v>
      </c>
      <c r="J93">
        <f>VLOOKUP($B93,nominal_wage_A!$B$2:$R$36,12,FALSE)</f>
        <v>1612.5</v>
      </c>
      <c r="K93">
        <f>VLOOKUP($B93,nominal_wage_A!$B$2:$R$36,13,FALSE)</f>
        <v>1785.6</v>
      </c>
      <c r="L93">
        <f>VLOOKUP($B93,nominal_wage_A!$B$2:$R$36,14,FALSE)</f>
        <v>2166.1999999999998</v>
      </c>
      <c r="M93">
        <f>VLOOKUP($B93,nominal_wage_A!$B$2:$R$36,15,FALSE)</f>
        <v>2134.6</v>
      </c>
      <c r="N93">
        <f>VLOOKUP($B93,nominal_wage_A!$B$2:$R$36,16,FALSE)</f>
        <v>2287.5</v>
      </c>
      <c r="O93">
        <f>VLOOKUP($B93,nominal_wage_A!$B$2:$R$36,17,FALSE)</f>
        <v>2417.8000000000002</v>
      </c>
    </row>
    <row r="94" spans="1:15">
      <c r="A94" t="s">
        <v>105</v>
      </c>
      <c r="B94" t="s">
        <v>106</v>
      </c>
      <c r="C94">
        <f>VLOOKUP($B94,nominal_wage_A!$B$2:$R$36,5,FALSE)</f>
        <v>1212.2</v>
      </c>
      <c r="D94">
        <f>VLOOKUP($B94,nominal_wage_A!$B$2:$R$36,6,FALSE)</f>
        <v>1422.3</v>
      </c>
      <c r="E94">
        <f>VLOOKUP($B94,nominal_wage_A!$B$2:$R$36,7,FALSE)</f>
        <v>1460.3</v>
      </c>
      <c r="F94">
        <f>VLOOKUP($B94,nominal_wage_A!$B$2:$R$36,8,FALSE)</f>
        <v>1544.8</v>
      </c>
      <c r="G94">
        <f>VLOOKUP($B94,nominal_wage_A!$B$2:$R$36,9,FALSE)</f>
        <v>1602.4</v>
      </c>
      <c r="H94">
        <f>VLOOKUP($B94,nominal_wage_A!$B$2:$R$36,10,FALSE)</f>
        <v>1660.3</v>
      </c>
      <c r="I94">
        <f>VLOOKUP($B94,nominal_wage_A!$B$2:$R$36,11,FALSE)</f>
        <v>1883.2</v>
      </c>
      <c r="J94">
        <f>VLOOKUP($B94,nominal_wage_A!$B$2:$R$36,12,FALSE)</f>
        <v>1930.9</v>
      </c>
      <c r="K94">
        <f>VLOOKUP($B94,nominal_wage_A!$B$2:$R$36,13,FALSE)</f>
        <v>2251.5</v>
      </c>
      <c r="L94">
        <f>VLOOKUP($B94,nominal_wage_A!$B$2:$R$36,14,FALSE)</f>
        <v>2792.4</v>
      </c>
      <c r="M94">
        <f>VLOOKUP($B94,nominal_wage_A!$B$2:$R$36,15,FALSE)</f>
        <v>2608.8000000000002</v>
      </c>
      <c r="N94">
        <f>VLOOKUP($B94,nominal_wage_A!$B$2:$R$36,16,FALSE)</f>
        <v>3033</v>
      </c>
      <c r="O94">
        <f>VLOOKUP($B94,nominal_wage_A!$B$2:$R$36,17,FALSE)</f>
        <v>3082.4</v>
      </c>
    </row>
    <row r="95" spans="1:15">
      <c r="A95" t="s">
        <v>105</v>
      </c>
      <c r="B95" t="s">
        <v>107</v>
      </c>
      <c r="C95">
        <f>VLOOKUP($B95,nominal_wage_A!$B$2:$R$36,5,FALSE)</f>
        <v>1008.5</v>
      </c>
      <c r="D95">
        <f>VLOOKUP($B95,nominal_wage_A!$B$2:$R$36,6,FALSE)</f>
        <v>1224.5999999999999</v>
      </c>
      <c r="E95">
        <f>VLOOKUP($B95,nominal_wage_A!$B$2:$R$36,7,FALSE)</f>
        <v>1346.7</v>
      </c>
      <c r="F95">
        <f>VLOOKUP($B95,nominal_wage_A!$B$2:$R$36,8,FALSE)</f>
        <v>1319.8</v>
      </c>
      <c r="G95">
        <f>VLOOKUP($B95,nominal_wage_A!$B$2:$R$36,9,FALSE)</f>
        <v>1400.8</v>
      </c>
      <c r="H95">
        <f>VLOOKUP($B95,nominal_wage_A!$B$2:$R$36,10,FALSE)</f>
        <v>1518.7</v>
      </c>
      <c r="I95">
        <f>VLOOKUP($B95,nominal_wage_A!$B$2:$R$36,11,FALSE)</f>
        <v>1692</v>
      </c>
      <c r="J95">
        <f>VLOOKUP($B95,nominal_wage_A!$B$2:$R$36,12,FALSE)</f>
        <v>1795.7</v>
      </c>
      <c r="K95">
        <f>VLOOKUP($B95,nominal_wage_A!$B$2:$R$36,13,FALSE)</f>
        <v>1976.2</v>
      </c>
      <c r="L95">
        <f>VLOOKUP($B95,nominal_wage_A!$B$2:$R$36,14,FALSE)</f>
        <v>2232.8000000000002</v>
      </c>
      <c r="M95">
        <f>VLOOKUP($B95,nominal_wage_A!$B$2:$R$36,15,FALSE)</f>
        <v>1998.6</v>
      </c>
      <c r="N95">
        <f>VLOOKUP($B95,nominal_wage_A!$B$2:$R$36,16,FALSE)</f>
        <v>2370.5</v>
      </c>
      <c r="O95">
        <f>VLOOKUP($B95,nominal_wage_A!$B$2:$R$36,17,FALSE)</f>
        <v>2465.6999999999998</v>
      </c>
    </row>
    <row r="96" spans="1:15">
      <c r="A96" t="s">
        <v>105</v>
      </c>
      <c r="B96" t="s">
        <v>108</v>
      </c>
      <c r="C96">
        <f>VLOOKUP($B96,nominal_wage_A!$B$2:$R$36,5,FALSE)</f>
        <v>1202.7</v>
      </c>
      <c r="D96">
        <f>VLOOKUP($B96,nominal_wage_A!$B$2:$R$36,6,FALSE)</f>
        <v>1427.2</v>
      </c>
      <c r="E96">
        <f>VLOOKUP($B96,nominal_wage_A!$B$2:$R$36,7,FALSE)</f>
        <v>1466.1</v>
      </c>
      <c r="F96">
        <f>VLOOKUP($B96,nominal_wage_A!$B$2:$R$36,8,FALSE)</f>
        <v>1505.2</v>
      </c>
      <c r="G96">
        <f>VLOOKUP($B96,nominal_wage_A!$B$2:$R$36,9,FALSE)</f>
        <v>1565.6</v>
      </c>
      <c r="H96">
        <f>VLOOKUP($B96,nominal_wage_A!$B$2:$R$36,10,FALSE)</f>
        <v>1631.4</v>
      </c>
      <c r="I96">
        <f>VLOOKUP($B96,nominal_wage_A!$B$2:$R$36,11,FALSE)</f>
        <v>1784.4</v>
      </c>
      <c r="J96">
        <f>VLOOKUP($B96,nominal_wage_A!$B$2:$R$36,12,FALSE)</f>
        <v>1845.1</v>
      </c>
      <c r="K96">
        <f>VLOOKUP($B96,nominal_wage_A!$B$2:$R$36,13,FALSE)</f>
        <v>1972.9</v>
      </c>
      <c r="L96">
        <f>VLOOKUP($B96,nominal_wage_A!$B$2:$R$36,14,FALSE)</f>
        <v>2271.1</v>
      </c>
      <c r="M96">
        <f>VLOOKUP($B96,nominal_wage_A!$B$2:$R$36,15,FALSE)</f>
        <v>2125.1999999999998</v>
      </c>
      <c r="N96">
        <f>VLOOKUP($B96,nominal_wage_A!$B$2:$R$36,16,FALSE)</f>
        <v>2204.6999999999998</v>
      </c>
      <c r="O96">
        <f>VLOOKUP($B96,nominal_wage_A!$B$2:$R$36,17,FALSE)</f>
        <v>2236.5</v>
      </c>
    </row>
    <row r="97" spans="1:15">
      <c r="A97" t="s">
        <v>109</v>
      </c>
      <c r="B97" t="s">
        <v>110</v>
      </c>
      <c r="C97">
        <f>VLOOKUP($B97,nominal_wage_A!$B$2:$R$36,5,FALSE)</f>
        <v>1141.3</v>
      </c>
      <c r="D97">
        <f>VLOOKUP($B97,nominal_wage_A!$B$2:$R$36,6,FALSE)</f>
        <v>1195.5</v>
      </c>
      <c r="E97">
        <f>VLOOKUP($B97,nominal_wage_A!$B$2:$R$36,7,FALSE)</f>
        <v>1227.3</v>
      </c>
      <c r="F97">
        <f>VLOOKUP($B97,nominal_wage_A!$B$2:$R$36,8,FALSE)</f>
        <v>1413.2</v>
      </c>
      <c r="G97">
        <f>VLOOKUP($B97,nominal_wage_A!$B$2:$R$36,9,FALSE)</f>
        <v>1486.7</v>
      </c>
      <c r="H97">
        <f>VLOOKUP($B97,nominal_wage_A!$B$2:$R$36,10,FALSE)</f>
        <v>1588.6</v>
      </c>
      <c r="I97">
        <f>VLOOKUP($B97,nominal_wage_A!$B$2:$R$36,11,FALSE)</f>
        <v>1831.5</v>
      </c>
      <c r="J97">
        <f>VLOOKUP($B97,nominal_wage_A!$B$2:$R$36,12,FALSE)</f>
        <v>1978.9</v>
      </c>
      <c r="K97">
        <f>VLOOKUP($B97,nominal_wage_A!$B$2:$R$36,13,FALSE)</f>
        <v>2104.5</v>
      </c>
      <c r="L97">
        <f>VLOOKUP($B97,nominal_wage_A!$B$2:$R$36,14,FALSE)</f>
        <v>2377.6</v>
      </c>
      <c r="M97">
        <f>VLOOKUP($B97,nominal_wage_A!$B$2:$R$36,15,FALSE)</f>
        <v>2231.1999999999998</v>
      </c>
      <c r="N97">
        <f>VLOOKUP($B97,nominal_wage_A!$B$2:$R$36,16,FALSE)</f>
        <v>2405</v>
      </c>
      <c r="O97">
        <f>VLOOKUP($B97,nominal_wage_A!$B$2:$R$36,17,FALSE)</f>
        <v>2538.9</v>
      </c>
    </row>
    <row r="98" spans="1:15">
      <c r="A98" t="s">
        <v>109</v>
      </c>
      <c r="B98" t="s">
        <v>111</v>
      </c>
      <c r="C98">
        <f>VLOOKUP($B98,nominal_wage_A!$B$2:$R$36,5,FALSE)</f>
        <v>1099.5999999999999</v>
      </c>
      <c r="D98">
        <f>VLOOKUP($B98,nominal_wage_A!$B$2:$R$36,6,FALSE)</f>
        <v>1276.3</v>
      </c>
      <c r="E98">
        <f>VLOOKUP($B98,nominal_wage_A!$B$2:$R$36,7,FALSE)</f>
        <v>1372</v>
      </c>
      <c r="F98">
        <f>VLOOKUP($B98,nominal_wage_A!$B$2:$R$36,8,FALSE)</f>
        <v>1707.7</v>
      </c>
      <c r="G98">
        <f>VLOOKUP($B98,nominal_wage_A!$B$2:$R$36,9,FALSE)</f>
        <v>1761</v>
      </c>
      <c r="H98">
        <f>VLOOKUP($B98,nominal_wage_A!$B$2:$R$36,10,FALSE)</f>
        <v>1883.4</v>
      </c>
      <c r="I98">
        <f>VLOOKUP($B98,nominal_wage_A!$B$2:$R$36,11,FALSE)</f>
        <v>2065.9</v>
      </c>
      <c r="J98">
        <f>VLOOKUP($B98,nominal_wage_A!$B$2:$R$36,12,FALSE)</f>
        <v>2137.8000000000002</v>
      </c>
      <c r="K98">
        <f>VLOOKUP($B98,nominal_wage_A!$B$2:$R$36,13,FALSE)</f>
        <v>2334.6</v>
      </c>
      <c r="L98">
        <f>VLOOKUP($B98,nominal_wage_A!$B$2:$R$36,14,FALSE)</f>
        <v>2733.4</v>
      </c>
      <c r="M98">
        <f>VLOOKUP($B98,nominal_wage_A!$B$2:$R$36,15,FALSE)</f>
        <v>2875.7</v>
      </c>
      <c r="N98">
        <f>VLOOKUP($B98,nominal_wage_A!$B$2:$R$36,16,FALSE)</f>
        <v>3090.9</v>
      </c>
      <c r="O98">
        <f>VLOOKUP($B98,nominal_wage_A!$B$2:$R$36,17,FALSE)</f>
        <v>3143.5</v>
      </c>
    </row>
    <row r="99" spans="1:15">
      <c r="A99" t="s">
        <v>109</v>
      </c>
      <c r="B99" t="s">
        <v>112</v>
      </c>
      <c r="C99">
        <f>VLOOKUP($B99,nominal_wage_A!$B$2:$R$36,5,FALSE)</f>
        <v>1109.3</v>
      </c>
      <c r="D99">
        <f>VLOOKUP($B99,nominal_wage_A!$B$2:$R$36,6,FALSE)</f>
        <v>1280.4000000000001</v>
      </c>
      <c r="E99">
        <f>VLOOKUP($B99,nominal_wage_A!$B$2:$R$36,7,FALSE)</f>
        <v>1348.8</v>
      </c>
      <c r="F99">
        <f>VLOOKUP($B99,nominal_wage_A!$B$2:$R$36,8,FALSE)</f>
        <v>1594.9</v>
      </c>
      <c r="G99">
        <f>VLOOKUP($B99,nominal_wage_A!$B$2:$R$36,9,FALSE)</f>
        <v>1669.8</v>
      </c>
      <c r="H99">
        <f>VLOOKUP($B99,nominal_wage_A!$B$2:$R$36,10,FALSE)</f>
        <v>1762.7</v>
      </c>
      <c r="I99">
        <f>VLOOKUP($B99,nominal_wage_A!$B$2:$R$36,11,FALSE)</f>
        <v>2149.1</v>
      </c>
      <c r="J99">
        <f>VLOOKUP($B99,nominal_wage_A!$B$2:$R$36,12,FALSE)</f>
        <v>2184.6999999999998</v>
      </c>
      <c r="K99">
        <f>VLOOKUP($B99,nominal_wage_A!$B$2:$R$36,13,FALSE)</f>
        <v>2255.3000000000002</v>
      </c>
      <c r="L99">
        <f>VLOOKUP($B99,nominal_wage_A!$B$2:$R$36,14,FALSE)</f>
        <v>2712.1</v>
      </c>
      <c r="M99">
        <f>VLOOKUP($B99,nominal_wage_A!$B$2:$R$36,15,FALSE)</f>
        <v>2647.2</v>
      </c>
      <c r="N99">
        <f>VLOOKUP($B99,nominal_wage_A!$B$2:$R$36,16,FALSE)</f>
        <v>2780.5</v>
      </c>
      <c r="O99">
        <f>VLOOKUP($B99,nominal_wage_A!$B$2:$R$36,17,FALSE)</f>
        <v>2976.6</v>
      </c>
    </row>
    <row r="100" spans="1:15">
      <c r="A100" t="s">
        <v>109</v>
      </c>
      <c r="B100" t="s">
        <v>113</v>
      </c>
      <c r="C100">
        <f>VLOOKUP($B100,nominal_wage_A!$B$2:$R$36,5,FALSE)</f>
        <v>1791.5</v>
      </c>
      <c r="D100">
        <f>VLOOKUP($B100,nominal_wage_A!$B$2:$R$36,6,FALSE)</f>
        <v>2118.9</v>
      </c>
      <c r="E100">
        <f>VLOOKUP($B100,nominal_wage_A!$B$2:$R$36,7,FALSE)</f>
        <v>2156</v>
      </c>
      <c r="F100">
        <f>VLOOKUP($B100,nominal_wage_A!$B$2:$R$36,8,FALSE)</f>
        <v>2132.3000000000002</v>
      </c>
      <c r="G100">
        <f>VLOOKUP($B100,nominal_wage_A!$B$2:$R$36,9,FALSE)</f>
        <v>2221</v>
      </c>
      <c r="H100">
        <f>VLOOKUP($B100,nominal_wage_A!$B$2:$R$36,10,FALSE)</f>
        <v>2332.3000000000002</v>
      </c>
      <c r="I100">
        <f>VLOOKUP($B100,nominal_wage_A!$B$2:$R$36,11,FALSE)</f>
        <v>2823.4</v>
      </c>
      <c r="J100">
        <f>VLOOKUP($B100,nominal_wage_A!$B$2:$R$36,12,FALSE)</f>
        <v>2825.2</v>
      </c>
      <c r="K100">
        <f>VLOOKUP($B100,nominal_wage_A!$B$2:$R$36,13,FALSE)</f>
        <v>3180.9</v>
      </c>
      <c r="L100">
        <f>VLOOKUP($B100,nominal_wage_A!$B$2:$R$36,14,FALSE)</f>
        <v>3885</v>
      </c>
      <c r="M100">
        <f>VLOOKUP($B100,nominal_wage_A!$B$2:$R$36,15,FALSE)</f>
        <v>3539</v>
      </c>
      <c r="N100">
        <f>VLOOKUP($B100,nominal_wage_A!$B$2:$R$36,16,FALSE)</f>
        <v>3822.8</v>
      </c>
      <c r="O100">
        <f>VLOOKUP($B100,nominal_wage_A!$B$2:$R$36,17,FALSE)</f>
        <v>3886.7</v>
      </c>
    </row>
    <row r="101" spans="1:15">
      <c r="A101" t="s">
        <v>109</v>
      </c>
      <c r="B101" t="s">
        <v>114</v>
      </c>
      <c r="C101">
        <f>VLOOKUP($B101,nominal_wage_A!$B$2:$R$36,5,FALSE)</f>
        <v>1055.380126953125</v>
      </c>
      <c r="D101">
        <f>VLOOKUP($B101,nominal_wage_A!$B$2:$R$36,6,FALSE)</f>
        <v>1375.7808837890625</v>
      </c>
      <c r="E101">
        <f>VLOOKUP($B101,nominal_wage_A!$B$2:$R$36,7,FALSE)</f>
        <v>1525.465576171875</v>
      </c>
      <c r="F101">
        <f>VLOOKUP($B101,nominal_wage_A!$B$2:$R$36,8,FALSE)</f>
        <v>1639.395751953125</v>
      </c>
      <c r="G101">
        <f>VLOOKUP($B101,nominal_wage_A!$B$2:$R$36,9,FALSE)</f>
        <v>1819.4246826171875</v>
      </c>
      <c r="H101">
        <f>VLOOKUP($B101,nominal_wage_A!$B$2:$R$36,10,FALSE)</f>
        <v>2012.7440185546875</v>
      </c>
      <c r="I101">
        <f>VLOOKUP($B101,nominal_wage_A!$B$2:$R$36,11,FALSE)</f>
        <v>2429.41162109375</v>
      </c>
      <c r="J101">
        <f>VLOOKUP($B101,nominal_wage_A!$B$2:$R$36,12,FALSE)</f>
        <v>2559.4</v>
      </c>
      <c r="K101">
        <f>VLOOKUP($B101,nominal_wage_A!$B$2:$R$36,13,FALSE)</f>
        <v>2764.6</v>
      </c>
      <c r="L101">
        <f>VLOOKUP($B101,nominal_wage_A!$B$2:$R$36,14,FALSE)</f>
        <v>3439.2</v>
      </c>
      <c r="M101">
        <f>VLOOKUP($B101,nominal_wage_A!$B$2:$R$36,15,FALSE)</f>
        <v>3627.5</v>
      </c>
      <c r="N101">
        <f>VLOOKUP($B101,nominal_wage_A!$B$2:$R$36,16,FALSE)</f>
        <v>3637</v>
      </c>
      <c r="O101">
        <f>VLOOKUP($B101,nominal_wage_A!$B$2:$R$36,17,FALSE)</f>
        <v>3703.4</v>
      </c>
    </row>
    <row r="102" spans="1:15">
      <c r="A102" t="s">
        <v>115</v>
      </c>
      <c r="B102" t="s">
        <v>116</v>
      </c>
      <c r="C102">
        <f>VLOOKUP($B102,nominal_wage_A!$B$2:$R$36,5,FALSE)</f>
        <v>1180.5</v>
      </c>
      <c r="D102">
        <f>VLOOKUP($B102,nominal_wage_A!$B$2:$R$36,6,FALSE)</f>
        <v>1300.5999999999999</v>
      </c>
      <c r="E102">
        <f>VLOOKUP($B102,nominal_wage_A!$B$2:$R$36,7,FALSE)</f>
        <v>1328.7</v>
      </c>
      <c r="F102">
        <f>VLOOKUP($B102,nominal_wage_A!$B$2:$R$36,8,FALSE)</f>
        <v>1695.2</v>
      </c>
      <c r="G102">
        <f>VLOOKUP($B102,nominal_wage_A!$B$2:$R$36,9,FALSE)</f>
        <v>1760.1</v>
      </c>
      <c r="H102">
        <f>VLOOKUP($B102,nominal_wage_A!$B$2:$R$36,10,FALSE)</f>
        <v>1819.9</v>
      </c>
      <c r="I102">
        <f>VLOOKUP($B102,nominal_wage_A!$B$2:$R$36,11,FALSE)</f>
        <v>2077.5</v>
      </c>
      <c r="J102">
        <f>VLOOKUP($B102,nominal_wage_A!$B$2:$R$36,12,FALSE)</f>
        <v>2179.4</v>
      </c>
      <c r="K102">
        <f>VLOOKUP($B102,nominal_wage_A!$B$2:$R$36,13,FALSE)</f>
        <v>2457.1</v>
      </c>
      <c r="L102">
        <f>VLOOKUP($B102,nominal_wage_A!$B$2:$R$36,14,FALSE)</f>
        <v>2853.5</v>
      </c>
      <c r="M102">
        <f>VLOOKUP($B102,nominal_wage_A!$B$2:$R$36,15,FALSE)</f>
        <v>2761.2</v>
      </c>
      <c r="N102">
        <f>VLOOKUP($B102,nominal_wage_A!$B$2:$R$36,16,FALSE)</f>
        <v>3135.1</v>
      </c>
      <c r="O102">
        <f>VLOOKUP($B102,nominal_wage_A!$B$2:$R$36,17,FALSE)</f>
        <v>3213.6</v>
      </c>
    </row>
    <row r="103" spans="1:15">
      <c r="A103" t="s">
        <v>115</v>
      </c>
      <c r="B103" t="s">
        <v>117</v>
      </c>
      <c r="C103">
        <f>VLOOKUP($B103,nominal_wage_A!$B$2:$R$36,5,FALSE)</f>
        <v>1102.8</v>
      </c>
      <c r="D103">
        <f>VLOOKUP($B103,nominal_wage_A!$B$2:$R$36,6,FALSE)</f>
        <v>1260.3</v>
      </c>
      <c r="E103">
        <f>VLOOKUP($B103,nominal_wage_A!$B$2:$R$36,7,FALSE)</f>
        <v>1283.7</v>
      </c>
      <c r="F103">
        <f>VLOOKUP($B103,nominal_wage_A!$B$2:$R$36,8,FALSE)</f>
        <v>1455</v>
      </c>
      <c r="G103">
        <f>VLOOKUP($B103,nominal_wage_A!$B$2:$R$36,9,FALSE)</f>
        <v>1538.4</v>
      </c>
      <c r="H103">
        <f>VLOOKUP($B103,nominal_wage_A!$B$2:$R$36,10,FALSE)</f>
        <v>1672.5</v>
      </c>
      <c r="I103">
        <f>VLOOKUP($B103,nominal_wage_A!$B$2:$R$36,11,FALSE)</f>
        <v>1831.2</v>
      </c>
      <c r="J103">
        <f>VLOOKUP($B103,nominal_wage_A!$B$2:$R$36,12,FALSE)</f>
        <v>1955.7</v>
      </c>
      <c r="K103">
        <f>VLOOKUP($B103,nominal_wage_A!$B$2:$R$36,13,FALSE)</f>
        <v>2176.8000000000002</v>
      </c>
      <c r="L103">
        <f>VLOOKUP($B103,nominal_wage_A!$B$2:$R$36,14,FALSE)</f>
        <v>2335.6</v>
      </c>
      <c r="M103">
        <f>VLOOKUP($B103,nominal_wage_A!$B$2:$R$36,15,FALSE)</f>
        <v>2293.6</v>
      </c>
      <c r="N103">
        <f>VLOOKUP($B103,nominal_wage_A!$B$2:$R$36,16,FALSE)</f>
        <v>2437.6999999999998</v>
      </c>
      <c r="O103">
        <f>VLOOKUP($B103,nominal_wage_A!$B$2:$R$36,17,FALSE)</f>
        <v>2447.6999999999998</v>
      </c>
    </row>
    <row r="104" spans="1:15">
      <c r="A104" t="s">
        <v>115</v>
      </c>
      <c r="B104" t="s">
        <v>118</v>
      </c>
      <c r="C104">
        <f>VLOOKUP($B104,nominal_wage_A!$B$2:$R$36,5,FALSE)</f>
        <v>1116.9000000000001</v>
      </c>
      <c r="D104">
        <f>VLOOKUP($B104,nominal_wage_A!$B$2:$R$36,6,FALSE)</f>
        <v>1220.4000000000001</v>
      </c>
      <c r="E104">
        <f>VLOOKUP($B104,nominal_wage_A!$B$2:$R$36,7,FALSE)</f>
        <v>1271.0999999999999</v>
      </c>
      <c r="F104">
        <f>VLOOKUP($B104,nominal_wage_A!$B$2:$R$36,8,FALSE)</f>
        <v>1556.9</v>
      </c>
      <c r="G104">
        <f>VLOOKUP($B104,nominal_wage_A!$B$2:$R$36,9,FALSE)</f>
        <v>1610.8</v>
      </c>
      <c r="H104">
        <f>VLOOKUP($B104,nominal_wage_A!$B$2:$R$36,10,FALSE)</f>
        <v>1696.7</v>
      </c>
      <c r="I104">
        <f>VLOOKUP($B104,nominal_wage_A!$B$2:$R$36,11,FALSE)</f>
        <v>1887.4</v>
      </c>
      <c r="J104">
        <f>VLOOKUP($B104,nominal_wage_A!$B$2:$R$36,12,FALSE)</f>
        <v>2021.3</v>
      </c>
      <c r="K104">
        <f>VLOOKUP($B104,nominal_wage_A!$B$2:$R$36,13,FALSE)</f>
        <v>2200.1999999999998</v>
      </c>
      <c r="L104">
        <f>VLOOKUP($B104,nominal_wage_A!$B$2:$R$36,14,FALSE)</f>
        <v>2700.7</v>
      </c>
      <c r="M104">
        <f>VLOOKUP($B104,nominal_wage_A!$B$2:$R$36,15,FALSE)</f>
        <v>2709.5</v>
      </c>
      <c r="N104">
        <f>VLOOKUP($B104,nominal_wage_A!$B$2:$R$36,16,FALSE)</f>
        <v>2957</v>
      </c>
      <c r="O104">
        <f>VLOOKUP($B104,nominal_wage_A!$B$2:$R$36,17,FALSE)</f>
        <v>3066.6</v>
      </c>
    </row>
    <row r="105" spans="1:15">
      <c r="A105" t="s">
        <v>115</v>
      </c>
      <c r="B105" t="s">
        <v>119</v>
      </c>
      <c r="C105">
        <f>VLOOKUP($B105,nominal_wage_A!$B$2:$R$36,5,FALSE)</f>
        <v>1111.0999999999999</v>
      </c>
      <c r="D105">
        <f>VLOOKUP($B105,nominal_wage_A!$B$2:$R$36,6,FALSE)</f>
        <v>1311</v>
      </c>
      <c r="E105">
        <f>VLOOKUP($B105,nominal_wage_A!$B$2:$R$36,7,FALSE)</f>
        <v>1358.7</v>
      </c>
      <c r="F105">
        <f>VLOOKUP($B105,nominal_wage_A!$B$2:$R$36,8,FALSE)</f>
        <v>1662.1</v>
      </c>
      <c r="G105">
        <f>VLOOKUP($B105,nominal_wage_A!$B$2:$R$36,9,FALSE)</f>
        <v>1703.4</v>
      </c>
      <c r="H105">
        <f>VLOOKUP($B105,nominal_wage_A!$B$2:$R$36,10,FALSE)</f>
        <v>1811.7</v>
      </c>
      <c r="I105">
        <f>VLOOKUP($B105,nominal_wage_A!$B$2:$R$36,11,FALSE)</f>
        <v>2017.9</v>
      </c>
      <c r="J105">
        <f>VLOOKUP($B105,nominal_wage_A!$B$2:$R$36,12,FALSE)</f>
        <v>2063.5</v>
      </c>
      <c r="K105">
        <f>VLOOKUP($B105,nominal_wage_A!$B$2:$R$36,13,FALSE)</f>
        <v>2390.5</v>
      </c>
      <c r="L105">
        <f>VLOOKUP($B105,nominal_wage_A!$B$2:$R$36,14,FALSE)</f>
        <v>2764</v>
      </c>
      <c r="M105">
        <f>VLOOKUP($B105,nominal_wage_A!$B$2:$R$36,15,FALSE)</f>
        <v>2364.4</v>
      </c>
      <c r="N105">
        <f>VLOOKUP($B105,nominal_wage_A!$B$2:$R$36,16,FALSE)</f>
        <v>2571</v>
      </c>
      <c r="O105">
        <f>VLOOKUP($B105,nominal_wage_A!$B$2:$R$36,17,FALSE)</f>
        <v>2755.9</v>
      </c>
    </row>
    <row r="106" spans="1:15">
      <c r="A106" t="s">
        <v>115</v>
      </c>
      <c r="B106" t="s">
        <v>120</v>
      </c>
      <c r="C106">
        <f>VLOOKUP($B106,nominal_wage_A!$B$2:$R$36,5,FALSE)</f>
        <v>859.3</v>
      </c>
      <c r="D106">
        <f>VLOOKUP($B106,nominal_wage_A!$B$2:$R$36,6,FALSE)</f>
        <v>1222.4000000000001</v>
      </c>
      <c r="E106">
        <f>VLOOKUP($B106,nominal_wage_A!$B$2:$R$36,7,FALSE)</f>
        <v>1260.2</v>
      </c>
      <c r="F106">
        <f>VLOOKUP($B106,nominal_wage_A!$B$2:$R$36,8,FALSE)</f>
        <v>1334.5</v>
      </c>
      <c r="G106">
        <f>VLOOKUP($B106,nominal_wage_A!$B$2:$R$36,9,FALSE)</f>
        <v>1407.8</v>
      </c>
      <c r="H106">
        <f>VLOOKUP($B106,nominal_wage_A!$B$2:$R$36,10,FALSE)</f>
        <v>1490.8</v>
      </c>
      <c r="I106">
        <f>VLOOKUP($B106,nominal_wage_A!$B$2:$R$36,11,FALSE)</f>
        <v>1606.9</v>
      </c>
      <c r="J106">
        <f>VLOOKUP($B106,nominal_wage_A!$B$2:$R$36,12,FALSE)</f>
        <v>1734.3</v>
      </c>
      <c r="K106">
        <f>VLOOKUP($B106,nominal_wage_A!$B$2:$R$36,13,FALSE)</f>
        <v>2088.9</v>
      </c>
      <c r="L106">
        <f>VLOOKUP($B106,nominal_wage_A!$B$2:$R$36,14,FALSE)</f>
        <v>2345.1999999999998</v>
      </c>
      <c r="M106">
        <f>VLOOKUP($B106,nominal_wage_A!$B$2:$R$36,15,FALSE)</f>
        <v>2156</v>
      </c>
      <c r="N106">
        <f>VLOOKUP($B106,nominal_wage_A!$B$2:$R$36,16,FALSE)</f>
        <v>2410.6</v>
      </c>
      <c r="O106">
        <f>VLOOKUP($B106,nominal_wage_A!$B$2:$R$36,17,FALSE)</f>
        <v>2434.3000000000002</v>
      </c>
    </row>
    <row r="107" spans="1:15">
      <c r="A107" t="s">
        <v>121</v>
      </c>
      <c r="B107" t="s">
        <v>122</v>
      </c>
      <c r="C107">
        <f>VLOOKUP($B107,nominal_wage_A!$B$2:$R$36,5,FALSE)</f>
        <v>1304.7</v>
      </c>
      <c r="D107">
        <f>VLOOKUP($B107,nominal_wage_A!$B$2:$R$36,6,FALSE)</f>
        <v>1519.3</v>
      </c>
      <c r="E107">
        <f>VLOOKUP($B107,nominal_wage_A!$B$2:$R$36,7,FALSE)</f>
        <v>1575.7</v>
      </c>
      <c r="F107">
        <f>VLOOKUP($B107,nominal_wage_A!$B$2:$R$36,8,FALSE)</f>
        <v>1735.8</v>
      </c>
      <c r="G107">
        <f>VLOOKUP($B107,nominal_wage_A!$B$2:$R$36,9,FALSE)</f>
        <v>1828.9</v>
      </c>
      <c r="H107">
        <f>VLOOKUP($B107,nominal_wage_A!$B$2:$R$36,10,FALSE)</f>
        <v>1909.6</v>
      </c>
      <c r="I107">
        <f>VLOOKUP($B107,nominal_wage_A!$B$2:$R$36,11,FALSE)</f>
        <v>2036</v>
      </c>
      <c r="J107">
        <f>VLOOKUP($B107,nominal_wage_A!$B$2:$R$36,12,FALSE)</f>
        <v>2279.4</v>
      </c>
      <c r="K107">
        <f>VLOOKUP($B107,nominal_wage_A!$B$2:$R$36,13,FALSE)</f>
        <v>2516.9</v>
      </c>
      <c r="L107">
        <f>VLOOKUP($B107,nominal_wage_A!$B$2:$R$36,14,FALSE)</f>
        <v>2507.3000000000002</v>
      </c>
      <c r="M107">
        <f>VLOOKUP($B107,nominal_wage_A!$B$2:$R$36,15,FALSE)</f>
        <v>2304.4</v>
      </c>
      <c r="N107">
        <f>VLOOKUP($B107,nominal_wage_A!$B$2:$R$36,16,FALSE)</f>
        <v>2572.6</v>
      </c>
      <c r="O107">
        <f>VLOOKUP($B107,nominal_wage_A!$B$2:$R$36,17,FALSE)</f>
        <v>2879.3</v>
      </c>
    </row>
    <row r="108" spans="1:15">
      <c r="A108" t="s">
        <v>121</v>
      </c>
      <c r="B108" t="s">
        <v>123</v>
      </c>
      <c r="C108">
        <f>VLOOKUP($B108,nominal_wage_A!$B$2:$R$36,5,FALSE)</f>
        <v>1273.3</v>
      </c>
      <c r="D108">
        <f>VLOOKUP($B108,nominal_wage_A!$B$2:$R$36,6,FALSE)</f>
        <v>1563</v>
      </c>
      <c r="E108">
        <f>VLOOKUP($B108,nominal_wage_A!$B$2:$R$36,7,FALSE)</f>
        <v>1584.5</v>
      </c>
      <c r="F108">
        <f>VLOOKUP($B108,nominal_wage_A!$B$2:$R$36,8,FALSE)</f>
        <v>1795.8</v>
      </c>
      <c r="G108">
        <f>VLOOKUP($B108,nominal_wage_A!$B$2:$R$36,9,FALSE)</f>
        <v>1871.3</v>
      </c>
      <c r="H108">
        <f>VLOOKUP($B108,nominal_wage_A!$B$2:$R$36,10,FALSE)</f>
        <v>1971.4</v>
      </c>
      <c r="I108">
        <f>VLOOKUP($B108,nominal_wage_A!$B$2:$R$36,11,FALSE)</f>
        <v>2061.8000000000002</v>
      </c>
      <c r="J108">
        <f>VLOOKUP($B108,nominal_wage_A!$B$2:$R$36,12,FALSE)</f>
        <v>2215.4</v>
      </c>
      <c r="K108">
        <f>VLOOKUP($B108,nominal_wage_A!$B$2:$R$36,13,FALSE)</f>
        <v>2313.5</v>
      </c>
      <c r="L108">
        <f>VLOOKUP($B108,nominal_wage_A!$B$2:$R$36,14,FALSE)</f>
        <v>2731.9</v>
      </c>
      <c r="M108">
        <f>VLOOKUP($B108,nominal_wage_A!$B$2:$R$36,15,FALSE)</f>
        <v>2579.3000000000002</v>
      </c>
      <c r="N108">
        <f>VLOOKUP($B108,nominal_wage_A!$B$2:$R$36,16,FALSE)</f>
        <v>2850.7</v>
      </c>
      <c r="O108">
        <f>VLOOKUP($B108,nominal_wage_A!$B$2:$R$36,17,FALSE)</f>
        <v>2884.3</v>
      </c>
    </row>
    <row r="109" spans="1:15">
      <c r="A109" t="s">
        <v>121</v>
      </c>
      <c r="B109" t="s">
        <v>4</v>
      </c>
      <c r="C109">
        <f>VLOOKUP($B109,nominal_wage_A!$B$2:$R$36,5,FALSE)</f>
        <v>1741</v>
      </c>
      <c r="D109">
        <f>VLOOKUP($B109,nominal_wage_A!$B$2:$R$36,6,FALSE)</f>
        <v>2124.6</v>
      </c>
      <c r="E109">
        <f>VLOOKUP($B109,nominal_wage_A!$B$2:$R$36,7,FALSE)</f>
        <v>2164.8000000000002</v>
      </c>
      <c r="F109">
        <f>VLOOKUP($B109,nominal_wage_A!$B$2:$R$36,8,FALSE)</f>
        <v>2359.8000000000002</v>
      </c>
      <c r="G109">
        <f>VLOOKUP($B109,nominal_wage_A!$B$2:$R$36,9,FALSE)</f>
        <v>2454</v>
      </c>
      <c r="H109">
        <f>VLOOKUP($B109,nominal_wage_A!$B$2:$R$36,10,FALSE)</f>
        <v>2527.4</v>
      </c>
      <c r="I109">
        <f>VLOOKUP($B109,nominal_wage_A!$B$2:$R$36,11,FALSE)</f>
        <v>2847.6</v>
      </c>
      <c r="J109">
        <f>VLOOKUP($B109,nominal_wage_A!$B$2:$R$36,12,FALSE)</f>
        <v>3114.2</v>
      </c>
      <c r="K109">
        <f>VLOOKUP($B109,nominal_wage_A!$B$2:$R$36,13,FALSE)</f>
        <v>3227.3</v>
      </c>
      <c r="L109">
        <f>VLOOKUP($B109,nominal_wage_A!$B$2:$R$36,14,FALSE)</f>
        <v>3835.5</v>
      </c>
      <c r="M109">
        <f>VLOOKUP($B109,nominal_wage_A!$B$2:$R$36,15,FALSE)</f>
        <v>3621</v>
      </c>
      <c r="N109">
        <f>VLOOKUP($B109,nominal_wage_A!$B$2:$R$36,16,FALSE)</f>
        <v>3934.2</v>
      </c>
      <c r="O109">
        <f>VLOOKUP($B109,nominal_wage_A!$B$2:$R$36,17,FALSE)</f>
        <v>3967.3</v>
      </c>
    </row>
    <row r="110" spans="1:15">
      <c r="A110" t="s">
        <v>121</v>
      </c>
      <c r="B110" t="s">
        <v>124</v>
      </c>
      <c r="C110">
        <f>VLOOKUP($B110,nominal_wage_A!$B$2:$R$36,5,FALSE)</f>
        <v>1657.7</v>
      </c>
      <c r="D110">
        <f>VLOOKUP($B110,nominal_wage_A!$B$2:$R$36,6,FALSE)</f>
        <v>1878.5</v>
      </c>
      <c r="E110">
        <f>VLOOKUP($B110,nominal_wage_A!$B$2:$R$36,7,FALSE)</f>
        <v>1950.8</v>
      </c>
      <c r="F110">
        <f>VLOOKUP($B110,nominal_wage_A!$B$2:$R$36,8,FALSE)</f>
        <v>2031.5</v>
      </c>
      <c r="G110">
        <f>VLOOKUP($B110,nominal_wage_A!$B$2:$R$36,9,FALSE)</f>
        <v>2092.1999999999998</v>
      </c>
      <c r="H110">
        <f>VLOOKUP($B110,nominal_wage_A!$B$2:$R$36,10,FALSE)</f>
        <v>2160.1</v>
      </c>
      <c r="I110">
        <f>VLOOKUP($B110,nominal_wage_A!$B$2:$R$36,11,FALSE)</f>
        <v>2729.6</v>
      </c>
      <c r="J110">
        <f>VLOOKUP($B110,nominal_wage_A!$B$2:$R$36,12,FALSE)</f>
        <v>2750.4</v>
      </c>
      <c r="K110">
        <f>VLOOKUP($B110,nominal_wage_A!$B$2:$R$36,13,FALSE)</f>
        <v>2847.2</v>
      </c>
      <c r="L110">
        <f>VLOOKUP($B110,nominal_wage_A!$B$2:$R$36,14,FALSE)</f>
        <v>3113.8</v>
      </c>
      <c r="M110">
        <f>VLOOKUP($B110,nominal_wage_A!$B$2:$R$36,15,FALSE)</f>
        <v>2876.7</v>
      </c>
      <c r="N110">
        <f>VLOOKUP($B110,nominal_wage_A!$B$2:$R$36,16,FALSE)</f>
        <v>3086.5</v>
      </c>
      <c r="O110">
        <f>VLOOKUP($B110,nominal_wage_A!$B$2:$R$36,17,FALSE)</f>
        <v>3208.7</v>
      </c>
    </row>
    <row r="111" spans="1:15">
      <c r="A111" t="s">
        <v>115</v>
      </c>
      <c r="B111" t="s">
        <v>125</v>
      </c>
      <c r="C111">
        <f>VLOOKUP($B111,nominal_wage_A!$B$2:$R$36,5,FALSE)</f>
        <v>1101.9000000000001</v>
      </c>
      <c r="D111">
        <f>VLOOKUP($B111,nominal_wage_A!$B$2:$R$36,6,FALSE)</f>
        <v>1171.4000000000001</v>
      </c>
      <c r="E111">
        <f>VLOOKUP($B111,nominal_wage_A!$B$2:$R$36,7,FALSE)</f>
        <v>1217.9000000000001</v>
      </c>
      <c r="F111">
        <f>VLOOKUP($B111,nominal_wage_A!$B$2:$R$36,8,FALSE)</f>
        <v>1341.8</v>
      </c>
      <c r="G111">
        <f>VLOOKUP($B111,nominal_wage_A!$B$2:$R$36,9,FALSE)</f>
        <v>1421.9</v>
      </c>
      <c r="H111">
        <f>VLOOKUP($B111,nominal_wage_A!$B$2:$R$36,10,FALSE)</f>
        <v>1496.2</v>
      </c>
      <c r="I111">
        <f>VLOOKUP($B111,nominal_wage_A!$B$2:$R$36,11,FALSE)</f>
        <v>1749.8</v>
      </c>
      <c r="J111">
        <f>VLOOKUP($B111,nominal_wage_A!$B$2:$R$36,12,FALSE)</f>
        <v>2054.6999999999998</v>
      </c>
      <c r="K111">
        <f>VLOOKUP($B111,nominal_wage_A!$B$2:$R$36,13,FALSE)</f>
        <v>2188.3000000000002</v>
      </c>
      <c r="L111">
        <f>VLOOKUP($B111,nominal_wage_A!$B$2:$R$36,14,FALSE)</f>
        <v>2164</v>
      </c>
      <c r="M111">
        <f>VLOOKUP($B111,nominal_wage_A!$B$2:$R$36,15,FALSE)</f>
        <v>1978.1</v>
      </c>
      <c r="N111">
        <f>VLOOKUP($B111,nominal_wage_A!$B$2:$R$36,16,FALSE)</f>
        <v>2152.6</v>
      </c>
      <c r="O111">
        <f>VLOOKUP($B111,nominal_wage_A!$B$2:$R$36,17,FALSE)</f>
        <v>2217.1</v>
      </c>
    </row>
    <row r="112" spans="1:15">
      <c r="B112" t="s">
        <v>701</v>
      </c>
      <c r="C112" s="23">
        <f>_xlfn.STDEV.P(C78:C111)/AVERAGE(C78:C111)</f>
        <v>0.19838735287868789</v>
      </c>
      <c r="D112" s="23">
        <f t="shared" ref="D112:O112" si="36">_xlfn.STDEV.P(D78:D111)/AVERAGE(D78:D111)</f>
        <v>0.2034495894869674</v>
      </c>
      <c r="E112" s="23">
        <f t="shared" si="36"/>
        <v>0.19588057653051197</v>
      </c>
      <c r="F112" s="23">
        <f t="shared" si="36"/>
        <v>0.17706017167125065</v>
      </c>
      <c r="G112" s="23">
        <f t="shared" si="36"/>
        <v>0.17487216814738807</v>
      </c>
      <c r="H112" s="23">
        <f t="shared" si="36"/>
        <v>0.16736090237428897</v>
      </c>
      <c r="I112" s="23">
        <f t="shared" si="36"/>
        <v>0.19958815601638383</v>
      </c>
      <c r="J112" s="23">
        <f t="shared" si="36"/>
        <v>0.20677246664391991</v>
      </c>
      <c r="K112" s="23">
        <f t="shared" si="36"/>
        <v>0.1881469943542905</v>
      </c>
      <c r="L112" s="23">
        <f t="shared" si="36"/>
        <v>0.2018488848383958</v>
      </c>
      <c r="M112" s="23">
        <f t="shared" si="36"/>
        <v>0.22291425509758439</v>
      </c>
      <c r="N112" s="23">
        <f t="shared" si="36"/>
        <v>0.20929544349177498</v>
      </c>
      <c r="O112" s="23">
        <f t="shared" si="36"/>
        <v>0.20550759216454648</v>
      </c>
    </row>
    <row r="114" spans="1:15">
      <c r="A114" s="24" t="s">
        <v>698</v>
      </c>
    </row>
    <row r="115" spans="1:15">
      <c r="A115" t="s">
        <v>86</v>
      </c>
      <c r="B115" t="s">
        <v>87</v>
      </c>
      <c r="C115">
        <v>2008</v>
      </c>
      <c r="D115">
        <v>2009</v>
      </c>
      <c r="E115">
        <v>2010</v>
      </c>
      <c r="F115">
        <v>2011</v>
      </c>
      <c r="G115">
        <v>2012</v>
      </c>
      <c r="H115">
        <v>2013</v>
      </c>
      <c r="I115">
        <v>2014</v>
      </c>
      <c r="J115">
        <v>2015</v>
      </c>
      <c r="K115">
        <v>2016</v>
      </c>
      <c r="L115">
        <v>2017</v>
      </c>
      <c r="M115">
        <v>2018</v>
      </c>
      <c r="N115">
        <v>2019</v>
      </c>
      <c r="O115">
        <v>2020</v>
      </c>
    </row>
    <row r="116" spans="1:15">
      <c r="A116" t="s">
        <v>88</v>
      </c>
      <c r="B116" t="s">
        <v>89</v>
      </c>
      <c r="C116">
        <f>LN(C78)</f>
        <v>7.2070447244756339</v>
      </c>
      <c r="D116">
        <f t="shared" ref="D116:O116" si="37">LN(D78)</f>
        <v>7.258693801068933</v>
      </c>
      <c r="E116">
        <f t="shared" si="37"/>
        <v>7.2839975284133978</v>
      </c>
      <c r="F116">
        <f t="shared" si="37"/>
        <v>7.3115523299896044</v>
      </c>
      <c r="G116">
        <f t="shared" si="37"/>
        <v>7.3574924233664047</v>
      </c>
      <c r="H116">
        <f t="shared" si="37"/>
        <v>7.4149342618279306</v>
      </c>
      <c r="I116">
        <f t="shared" si="37"/>
        <v>7.4565700886521622</v>
      </c>
      <c r="J116">
        <f t="shared" si="37"/>
        <v>7.4642805819991178</v>
      </c>
      <c r="K116">
        <f t="shared" si="37"/>
        <v>7.5594031523640535</v>
      </c>
      <c r="L116">
        <f t="shared" si="37"/>
        <v>7.784098633746698</v>
      </c>
      <c r="M116">
        <f t="shared" si="37"/>
        <v>7.6928889401544556</v>
      </c>
      <c r="N116">
        <f t="shared" si="37"/>
        <v>7.7833490085241879</v>
      </c>
      <c r="O116">
        <f t="shared" si="37"/>
        <v>7.8436133163488213</v>
      </c>
    </row>
    <row r="117" spans="1:15">
      <c r="A117" t="s">
        <v>88</v>
      </c>
      <c r="B117" t="s">
        <v>176</v>
      </c>
      <c r="C117">
        <f t="shared" ref="C117:O117" si="38">LN(C79)</f>
        <v>6.9966814881765389</v>
      </c>
      <c r="D117">
        <f t="shared" si="38"/>
        <v>7.1714263814724148</v>
      </c>
      <c r="E117">
        <f t="shared" si="38"/>
        <v>7.203405521083095</v>
      </c>
      <c r="F117">
        <f t="shared" si="38"/>
        <v>7.2622077550677702</v>
      </c>
      <c r="G117">
        <f t="shared" si="38"/>
        <v>7.2981067492802536</v>
      </c>
      <c r="H117">
        <f t="shared" si="38"/>
        <v>7.3649269294124942</v>
      </c>
      <c r="I117">
        <f t="shared" si="38"/>
        <v>7.4241652810420282</v>
      </c>
      <c r="J117">
        <f t="shared" si="38"/>
        <v>7.4625595099203377</v>
      </c>
      <c r="K117">
        <f t="shared" si="38"/>
        <v>7.5608093659756381</v>
      </c>
      <c r="L117">
        <f t="shared" si="38"/>
        <v>7.7394462689901413</v>
      </c>
      <c r="M117">
        <f t="shared" si="38"/>
        <v>7.6744316928301979</v>
      </c>
      <c r="N117">
        <f t="shared" si="38"/>
        <v>7.7620003798844106</v>
      </c>
      <c r="O117">
        <f t="shared" si="38"/>
        <v>7.798112628829788</v>
      </c>
    </row>
    <row r="118" spans="1:15">
      <c r="A118" t="s">
        <v>88</v>
      </c>
      <c r="B118" t="s">
        <v>178</v>
      </c>
      <c r="C118">
        <f t="shared" ref="C118:O118" si="39">LN(C80)</f>
        <v>7.0497755390025656</v>
      </c>
      <c r="D118">
        <f t="shared" si="39"/>
        <v>7.2660588959126891</v>
      </c>
      <c r="E118">
        <f t="shared" si="39"/>
        <v>7.3052554174360047</v>
      </c>
      <c r="F118">
        <f t="shared" si="39"/>
        <v>7.4028173075686494</v>
      </c>
      <c r="G118">
        <f t="shared" si="39"/>
        <v>7.4480426128977468</v>
      </c>
      <c r="H118">
        <f t="shared" si="39"/>
        <v>7.4787913211471109</v>
      </c>
      <c r="I118">
        <f t="shared" si="39"/>
        <v>7.5396119910989752</v>
      </c>
      <c r="J118">
        <f t="shared" si="39"/>
        <v>7.5493459726276804</v>
      </c>
      <c r="K118">
        <f t="shared" si="39"/>
        <v>7.6078284196128152</v>
      </c>
      <c r="L118">
        <f t="shared" si="39"/>
        <v>7.813268137684414</v>
      </c>
      <c r="M118">
        <f t="shared" si="39"/>
        <v>7.7808879565384892</v>
      </c>
      <c r="N118">
        <f t="shared" si="39"/>
        <v>7.8494408158762345</v>
      </c>
      <c r="O118">
        <f t="shared" si="39"/>
        <v>7.9263498596642155</v>
      </c>
    </row>
    <row r="119" spans="1:15">
      <c r="A119" t="s">
        <v>88</v>
      </c>
      <c r="B119" t="s">
        <v>92</v>
      </c>
      <c r="C119">
        <f t="shared" ref="C119:O119" si="40">LN(C81)</f>
        <v>7.1761780764951064</v>
      </c>
      <c r="D119">
        <f t="shared" si="40"/>
        <v>7.2148722640725254</v>
      </c>
      <c r="E119">
        <f t="shared" si="40"/>
        <v>7.2603820400743002</v>
      </c>
      <c r="F119">
        <f t="shared" si="40"/>
        <v>7.4615829192926704</v>
      </c>
      <c r="G119">
        <f t="shared" si="40"/>
        <v>7.5053272446190533</v>
      </c>
      <c r="H119">
        <f t="shared" si="40"/>
        <v>7.5648606881948171</v>
      </c>
      <c r="I119">
        <f t="shared" si="40"/>
        <v>7.6658002911199254</v>
      </c>
      <c r="J119">
        <f t="shared" si="40"/>
        <v>7.6494068686016972</v>
      </c>
      <c r="K119">
        <f t="shared" si="40"/>
        <v>7.7440066365105338</v>
      </c>
      <c r="L119">
        <f t="shared" si="40"/>
        <v>7.8422002214363342</v>
      </c>
      <c r="M119">
        <f t="shared" si="40"/>
        <v>7.7319745806358027</v>
      </c>
      <c r="N119">
        <f t="shared" si="40"/>
        <v>7.8967015000958112</v>
      </c>
      <c r="O119">
        <f t="shared" si="40"/>
        <v>7.9288383651410088</v>
      </c>
    </row>
    <row r="120" spans="1:15">
      <c r="A120" t="s">
        <v>88</v>
      </c>
      <c r="B120" t="s">
        <v>139</v>
      </c>
      <c r="C120">
        <f t="shared" ref="C120:O120" si="41">LN(C82)</f>
        <v>7.3978678611505861</v>
      </c>
      <c r="D120">
        <f t="shared" si="41"/>
        <v>7.528439287808367</v>
      </c>
      <c r="E120">
        <f t="shared" si="41"/>
        <v>7.5485032907428744</v>
      </c>
      <c r="F120">
        <f t="shared" si="41"/>
        <v>7.686254126641586</v>
      </c>
      <c r="G120">
        <f t="shared" si="41"/>
        <v>7.7307458096908324</v>
      </c>
      <c r="H120">
        <f t="shared" si="41"/>
        <v>7.7664168980196555</v>
      </c>
      <c r="I120">
        <f t="shared" si="41"/>
        <v>7.9174999234075516</v>
      </c>
      <c r="J120">
        <f t="shared" si="41"/>
        <v>8.134790098904773</v>
      </c>
      <c r="K120">
        <f t="shared" si="41"/>
        <v>8.1614892045175473</v>
      </c>
      <c r="L120">
        <f t="shared" si="41"/>
        <v>8.1450854869620688</v>
      </c>
      <c r="M120">
        <f t="shared" si="41"/>
        <v>8.1774596424926518</v>
      </c>
      <c r="N120">
        <f t="shared" si="41"/>
        <v>8.2014956584914191</v>
      </c>
      <c r="O120">
        <f t="shared" si="41"/>
        <v>8.2871760711588554</v>
      </c>
    </row>
    <row r="121" spans="1:15">
      <c r="A121" t="s">
        <v>88</v>
      </c>
      <c r="B121" t="s">
        <v>93</v>
      </c>
      <c r="C121">
        <f t="shared" ref="C121:O121" si="42">LN(C83)</f>
        <v>6.9100526380308205</v>
      </c>
      <c r="D121">
        <f t="shared" si="42"/>
        <v>7.1260872732991247</v>
      </c>
      <c r="E121">
        <f t="shared" si="42"/>
        <v>7.1705040848887061</v>
      </c>
      <c r="F121">
        <f t="shared" si="42"/>
        <v>7.2075635312317585</v>
      </c>
      <c r="G121">
        <f t="shared" si="42"/>
        <v>7.241008052976377</v>
      </c>
      <c r="H121">
        <f t="shared" si="42"/>
        <v>7.3316495225586689</v>
      </c>
      <c r="I121">
        <f t="shared" si="42"/>
        <v>7.4754526088246669</v>
      </c>
      <c r="J121">
        <f t="shared" si="42"/>
        <v>7.5283317667072467</v>
      </c>
      <c r="K121">
        <f t="shared" si="42"/>
        <v>7.5892346546744003</v>
      </c>
      <c r="L121">
        <f t="shared" si="42"/>
        <v>7.6983013655292147</v>
      </c>
      <c r="M121">
        <f t="shared" si="42"/>
        <v>7.6464970471004747</v>
      </c>
      <c r="N121">
        <f t="shared" si="42"/>
        <v>7.7463871262840627</v>
      </c>
      <c r="O121">
        <f t="shared" si="42"/>
        <v>7.7969214434596346</v>
      </c>
    </row>
    <row r="122" spans="1:15">
      <c r="A122" t="s">
        <v>88</v>
      </c>
      <c r="B122" t="s">
        <v>94</v>
      </c>
      <c r="C122">
        <f t="shared" ref="C122:O122" si="43">LN(C84)</f>
        <v>7.0998621365108887</v>
      </c>
      <c r="D122">
        <f t="shared" si="43"/>
        <v>7.2446559952214171</v>
      </c>
      <c r="E122">
        <f t="shared" si="43"/>
        <v>7.2736476119704783</v>
      </c>
      <c r="F122">
        <f t="shared" si="43"/>
        <v>7.3454939476405974</v>
      </c>
      <c r="G122">
        <f t="shared" si="43"/>
        <v>7.3697267365306081</v>
      </c>
      <c r="H122">
        <f t="shared" si="43"/>
        <v>7.4379128310476199</v>
      </c>
      <c r="I122">
        <f t="shared" si="43"/>
        <v>7.5324094630967817</v>
      </c>
      <c r="J122">
        <f t="shared" si="43"/>
        <v>7.5659486302785535</v>
      </c>
      <c r="K122">
        <f t="shared" si="43"/>
        <v>7.6248142795883949</v>
      </c>
      <c r="L122">
        <f t="shared" si="43"/>
        <v>7.8230054696810445</v>
      </c>
      <c r="M122">
        <f t="shared" si="43"/>
        <v>7.7947407764637031</v>
      </c>
      <c r="N122">
        <f t="shared" si="43"/>
        <v>7.821723315486647</v>
      </c>
      <c r="O122">
        <f t="shared" si="43"/>
        <v>7.8432994677781789</v>
      </c>
    </row>
    <row r="123" spans="1:15">
      <c r="A123" t="s">
        <v>88</v>
      </c>
      <c r="B123" t="s">
        <v>180</v>
      </c>
      <c r="C123">
        <f t="shared" ref="C123:O123" si="44">LN(C85)</f>
        <v>6.9733557360660861</v>
      </c>
      <c r="D123">
        <f t="shared" si="44"/>
        <v>7.0859851428728353</v>
      </c>
      <c r="E123">
        <f t="shared" si="44"/>
        <v>7.1085714184122564</v>
      </c>
      <c r="F123">
        <f t="shared" si="44"/>
        <v>7.2574257487679867</v>
      </c>
      <c r="G123">
        <f t="shared" si="44"/>
        <v>7.2964810630860031</v>
      </c>
      <c r="H123">
        <f t="shared" si="44"/>
        <v>7.3688442908382985</v>
      </c>
      <c r="I123">
        <f t="shared" si="44"/>
        <v>7.3753810834419085</v>
      </c>
      <c r="J123">
        <f t="shared" si="44"/>
        <v>7.4997552775371243</v>
      </c>
      <c r="K123">
        <f t="shared" si="44"/>
        <v>7.5800362668606978</v>
      </c>
      <c r="L123">
        <f t="shared" si="44"/>
        <v>7.6559586652901608</v>
      </c>
      <c r="M123">
        <f t="shared" si="44"/>
        <v>7.6259852399095456</v>
      </c>
      <c r="N123">
        <f t="shared" si="44"/>
        <v>7.6870801557831347</v>
      </c>
      <c r="O123">
        <f t="shared" si="44"/>
        <v>7.7215702192670559</v>
      </c>
    </row>
    <row r="124" spans="1:15">
      <c r="A124" t="s">
        <v>88</v>
      </c>
      <c r="B124" t="s">
        <v>96</v>
      </c>
      <c r="C124">
        <f t="shared" ref="C124:O124" si="45">LN(C86)</f>
        <v>6.9223482812850374</v>
      </c>
      <c r="D124">
        <f t="shared" si="45"/>
        <v>7.0802789932959804</v>
      </c>
      <c r="E124">
        <f t="shared" si="45"/>
        <v>7.1285761349267016</v>
      </c>
      <c r="F124">
        <f t="shared" si="45"/>
        <v>7.3195337491468937</v>
      </c>
      <c r="G124">
        <f t="shared" si="45"/>
        <v>7.3606127493929021</v>
      </c>
      <c r="H124">
        <f t="shared" si="45"/>
        <v>7.4265490723973047</v>
      </c>
      <c r="I124">
        <f t="shared" si="45"/>
        <v>7.5672422580494469</v>
      </c>
      <c r="J124">
        <f t="shared" si="45"/>
        <v>7.578707974032314</v>
      </c>
      <c r="K124">
        <f t="shared" si="45"/>
        <v>7.7026464434253663</v>
      </c>
      <c r="L124">
        <f t="shared" si="45"/>
        <v>7.8181888913718947</v>
      </c>
      <c r="M124">
        <f t="shared" si="45"/>
        <v>7.8314584705717456</v>
      </c>
      <c r="N124">
        <f t="shared" si="45"/>
        <v>7.9325416070095907</v>
      </c>
      <c r="O124">
        <f t="shared" si="45"/>
        <v>7.9763206462979497</v>
      </c>
    </row>
    <row r="125" spans="1:15">
      <c r="A125" t="s">
        <v>88</v>
      </c>
      <c r="B125" t="s">
        <v>97</v>
      </c>
      <c r="C125">
        <f t="shared" ref="C125:O125" si="46">LN(C87)</f>
        <v>6.8581447784288025</v>
      </c>
      <c r="D125">
        <f t="shared" si="46"/>
        <v>6.9624328402728333</v>
      </c>
      <c r="E125">
        <f t="shared" si="46"/>
        <v>6.9822131899001469</v>
      </c>
      <c r="F125">
        <f t="shared" si="46"/>
        <v>7.0614201265262873</v>
      </c>
      <c r="G125">
        <f t="shared" si="46"/>
        <v>7.1072616605301926</v>
      </c>
      <c r="H125">
        <f t="shared" si="46"/>
        <v>7.1748774374685569</v>
      </c>
      <c r="I125">
        <f t="shared" si="46"/>
        <v>7.3551937185677243</v>
      </c>
      <c r="J125">
        <f t="shared" si="46"/>
        <v>7.4467601130134353</v>
      </c>
      <c r="K125">
        <f t="shared" si="46"/>
        <v>7.5438028675015092</v>
      </c>
      <c r="L125">
        <f t="shared" si="46"/>
        <v>7.7136506192338361</v>
      </c>
      <c r="M125">
        <f t="shared" si="46"/>
        <v>7.7266977555863905</v>
      </c>
      <c r="N125">
        <f t="shared" si="46"/>
        <v>7.7365690709636157</v>
      </c>
      <c r="O125">
        <f t="shared" si="46"/>
        <v>7.7532372058453616</v>
      </c>
    </row>
    <row r="126" spans="1:15">
      <c r="A126" t="s">
        <v>98</v>
      </c>
      <c r="B126" t="s">
        <v>99</v>
      </c>
      <c r="C126">
        <f t="shared" ref="C126:O126" si="47">LN(C88)</f>
        <v>7.3893168570616012</v>
      </c>
      <c r="D126">
        <f t="shared" si="47"/>
        <v>7.5502931417155406</v>
      </c>
      <c r="E126">
        <f t="shared" si="47"/>
        <v>7.5630448169858422</v>
      </c>
      <c r="F126">
        <f t="shared" si="47"/>
        <v>7.6269112787231332</v>
      </c>
      <c r="G126">
        <f t="shared" si="47"/>
        <v>7.6637364037134494</v>
      </c>
      <c r="H126">
        <f t="shared" si="47"/>
        <v>7.7407513546584807</v>
      </c>
      <c r="I126">
        <f t="shared" si="47"/>
        <v>7.9626942898602762</v>
      </c>
      <c r="J126">
        <f t="shared" si="47"/>
        <v>7.978722266829922</v>
      </c>
      <c r="K126">
        <f t="shared" si="47"/>
        <v>8.0647622540273289</v>
      </c>
      <c r="L126">
        <f t="shared" si="47"/>
        <v>8.310808423916983</v>
      </c>
      <c r="M126">
        <f t="shared" si="47"/>
        <v>8.3182299263537196</v>
      </c>
      <c r="N126">
        <f t="shared" si="47"/>
        <v>8.4034420168732247</v>
      </c>
      <c r="O126">
        <f t="shared" si="47"/>
        <v>8.4250998320925383</v>
      </c>
    </row>
    <row r="127" spans="1:15">
      <c r="A127" t="s">
        <v>98</v>
      </c>
      <c r="B127" t="s">
        <v>100</v>
      </c>
      <c r="C127">
        <f t="shared" ref="C127:O127" si="48">LN(C89)</f>
        <v>7.1391844098831196</v>
      </c>
      <c r="D127">
        <f t="shared" si="48"/>
        <v>7.3218497137883558</v>
      </c>
      <c r="E127">
        <f t="shared" si="48"/>
        <v>7.3552576428813587</v>
      </c>
      <c r="F127">
        <f t="shared" si="48"/>
        <v>7.4606629031274947</v>
      </c>
      <c r="G127">
        <f t="shared" si="48"/>
        <v>7.5191499576698231</v>
      </c>
      <c r="H127">
        <f t="shared" si="48"/>
        <v>7.5734798739641098</v>
      </c>
      <c r="I127">
        <f t="shared" si="48"/>
        <v>7.7692518587691533</v>
      </c>
      <c r="J127">
        <f t="shared" si="48"/>
        <v>7.7801359197368036</v>
      </c>
      <c r="K127">
        <f t="shared" si="48"/>
        <v>7.8815599170568991</v>
      </c>
      <c r="L127">
        <f t="shared" si="48"/>
        <v>8.1963265515734118</v>
      </c>
      <c r="M127">
        <f t="shared" si="48"/>
        <v>8.2064198901410528</v>
      </c>
      <c r="N127">
        <f t="shared" si="48"/>
        <v>8.210776720908207</v>
      </c>
      <c r="O127">
        <f t="shared" si="48"/>
        <v>8.2817999176731103</v>
      </c>
    </row>
    <row r="128" spans="1:15">
      <c r="A128" t="s">
        <v>98</v>
      </c>
      <c r="B128" t="s">
        <v>101</v>
      </c>
      <c r="C128">
        <f t="shared" ref="C128:O128" si="49">LN(C90)</f>
        <v>7.0654425548177304</v>
      </c>
      <c r="D128">
        <f t="shared" si="49"/>
        <v>7.1767131424356387</v>
      </c>
      <c r="E128">
        <f t="shared" si="49"/>
        <v>7.2161219426267511</v>
      </c>
      <c r="F128">
        <f t="shared" si="49"/>
        <v>7.3205269622727398</v>
      </c>
      <c r="G128">
        <f t="shared" si="49"/>
        <v>7.3815641590688514</v>
      </c>
      <c r="H128">
        <f t="shared" si="49"/>
        <v>7.4201596558613421</v>
      </c>
      <c r="I128">
        <f t="shared" si="49"/>
        <v>7.5500301291683254</v>
      </c>
      <c r="J128">
        <f t="shared" si="49"/>
        <v>7.6031499320825615</v>
      </c>
      <c r="K128">
        <f t="shared" si="49"/>
        <v>7.6979384220536771</v>
      </c>
      <c r="L128">
        <f t="shared" si="49"/>
        <v>8.025189321890835</v>
      </c>
      <c r="M128">
        <f t="shared" si="49"/>
        <v>7.9949358066878267</v>
      </c>
      <c r="N128">
        <f t="shared" si="49"/>
        <v>8.0241092491264041</v>
      </c>
      <c r="O128">
        <f t="shared" si="49"/>
        <v>8.0739950629908321</v>
      </c>
    </row>
    <row r="129" spans="1:15">
      <c r="A129" t="s">
        <v>98</v>
      </c>
      <c r="B129" t="s">
        <v>102</v>
      </c>
      <c r="C129">
        <f t="shared" ref="C129:O129" si="50">LN(C91)</f>
        <v>6.7202201551352951</v>
      </c>
      <c r="D129">
        <f t="shared" si="50"/>
        <v>6.8460926185900304</v>
      </c>
      <c r="E129">
        <f t="shared" si="50"/>
        <v>6.8885724595653635</v>
      </c>
      <c r="F129">
        <f t="shared" si="50"/>
        <v>7.0750477967563308</v>
      </c>
      <c r="G129">
        <f t="shared" si="50"/>
        <v>7.1227053552678186</v>
      </c>
      <c r="H129">
        <f t="shared" si="50"/>
        <v>7.1801460328649593</v>
      </c>
      <c r="I129">
        <f t="shared" si="50"/>
        <v>7.2284610178810995</v>
      </c>
      <c r="J129">
        <f t="shared" si="50"/>
        <v>7.2827611796055933</v>
      </c>
      <c r="K129">
        <f t="shared" si="50"/>
        <v>7.4405576355514969</v>
      </c>
      <c r="L129">
        <f t="shared" si="50"/>
        <v>7.594934687762291</v>
      </c>
      <c r="M129">
        <f t="shared" si="50"/>
        <v>7.5735312627459503</v>
      </c>
      <c r="N129">
        <f t="shared" si="50"/>
        <v>7.6710346817224604</v>
      </c>
      <c r="O129">
        <f t="shared" si="50"/>
        <v>7.7194851753690301</v>
      </c>
    </row>
    <row r="130" spans="1:15">
      <c r="A130" t="s">
        <v>98</v>
      </c>
      <c r="B130" t="s">
        <v>103</v>
      </c>
      <c r="C130">
        <f t="shared" ref="C130:O130" si="51">LN(C92)</f>
        <v>6.9349812652357281</v>
      </c>
      <c r="D130">
        <f t="shared" si="51"/>
        <v>7.0459507777335366</v>
      </c>
      <c r="E130">
        <f t="shared" si="51"/>
        <v>7.1034042959869534</v>
      </c>
      <c r="F130">
        <f t="shared" si="51"/>
        <v>7.2157545521968132</v>
      </c>
      <c r="G130">
        <f t="shared" si="51"/>
        <v>7.2526207649613719</v>
      </c>
      <c r="H130">
        <f t="shared" si="51"/>
        <v>7.3390180799114422</v>
      </c>
      <c r="I130">
        <f t="shared" si="51"/>
        <v>7.4330162105443831</v>
      </c>
      <c r="J130">
        <f t="shared" si="51"/>
        <v>7.4649109003307341</v>
      </c>
      <c r="K130">
        <f t="shared" si="51"/>
        <v>7.6291983286969298</v>
      </c>
      <c r="L130">
        <f t="shared" si="51"/>
        <v>7.7601259650900598</v>
      </c>
      <c r="M130">
        <f t="shared" si="51"/>
        <v>7.6134237400957545</v>
      </c>
      <c r="N130">
        <f t="shared" si="51"/>
        <v>7.7101603704786044</v>
      </c>
      <c r="O130">
        <f t="shared" si="51"/>
        <v>7.8041289770159334</v>
      </c>
    </row>
    <row r="131" spans="1:15">
      <c r="A131" t="s">
        <v>98</v>
      </c>
      <c r="B131" t="s">
        <v>104</v>
      </c>
      <c r="C131">
        <f t="shared" ref="C131:O131" si="52">LN(C93)</f>
        <v>6.8160784904102325</v>
      </c>
      <c r="D131">
        <f t="shared" si="52"/>
        <v>6.9267732848178989</v>
      </c>
      <c r="E131">
        <f t="shared" si="52"/>
        <v>6.9531109807029345</v>
      </c>
      <c r="F131">
        <f t="shared" si="52"/>
        <v>7.0965558018738006</v>
      </c>
      <c r="G131">
        <f t="shared" si="52"/>
        <v>7.1461420597090406</v>
      </c>
      <c r="H131">
        <f t="shared" si="52"/>
        <v>7.2034799230771025</v>
      </c>
      <c r="I131">
        <f t="shared" si="52"/>
        <v>7.3070681676051032</v>
      </c>
      <c r="J131">
        <f t="shared" si="52"/>
        <v>7.3855410486699276</v>
      </c>
      <c r="K131">
        <f t="shared" si="52"/>
        <v>7.4875097721869919</v>
      </c>
      <c r="L131">
        <f t="shared" si="52"/>
        <v>7.680729759401637</v>
      </c>
      <c r="M131">
        <f t="shared" si="52"/>
        <v>7.6660345544798645</v>
      </c>
      <c r="N131">
        <f t="shared" si="52"/>
        <v>7.7352147971496761</v>
      </c>
      <c r="O131">
        <f t="shared" si="52"/>
        <v>7.7906133147678913</v>
      </c>
    </row>
    <row r="132" spans="1:15">
      <c r="A132" t="s">
        <v>105</v>
      </c>
      <c r="B132" t="s">
        <v>106</v>
      </c>
      <c r="C132">
        <f t="shared" ref="C132:O132" si="53">LN(C94)</f>
        <v>7.100192169517185</v>
      </c>
      <c r="D132">
        <f t="shared" si="53"/>
        <v>7.2600305585761822</v>
      </c>
      <c r="E132">
        <f t="shared" si="53"/>
        <v>7.2863971730464261</v>
      </c>
      <c r="F132">
        <f t="shared" si="53"/>
        <v>7.3426497311143049</v>
      </c>
      <c r="G132">
        <f t="shared" si="53"/>
        <v>7.3792577843516085</v>
      </c>
      <c r="H132">
        <f t="shared" si="53"/>
        <v>7.414753587913741</v>
      </c>
      <c r="I132">
        <f t="shared" si="53"/>
        <v>7.5407277365060121</v>
      </c>
      <c r="J132">
        <f t="shared" si="53"/>
        <v>7.5657414944484929</v>
      </c>
      <c r="K132">
        <f t="shared" si="53"/>
        <v>7.7193519397416264</v>
      </c>
      <c r="L132">
        <f t="shared" si="53"/>
        <v>7.9346567200962461</v>
      </c>
      <c r="M132">
        <f t="shared" si="53"/>
        <v>7.8666456244751091</v>
      </c>
      <c r="N132">
        <f t="shared" si="53"/>
        <v>8.0173075076885816</v>
      </c>
      <c r="O132">
        <f t="shared" si="53"/>
        <v>8.033463793311947</v>
      </c>
    </row>
    <row r="133" spans="1:15">
      <c r="A133" t="s">
        <v>105</v>
      </c>
      <c r="B133" t="s">
        <v>107</v>
      </c>
      <c r="C133">
        <f t="shared" ref="C133:O133" si="54">LN(C95)</f>
        <v>6.9162193573942661</v>
      </c>
      <c r="D133">
        <f t="shared" si="54"/>
        <v>7.1103695390438544</v>
      </c>
      <c r="E133">
        <f t="shared" si="54"/>
        <v>7.2054124344559964</v>
      </c>
      <c r="F133">
        <f t="shared" si="54"/>
        <v>7.1852354889493215</v>
      </c>
      <c r="G133">
        <f t="shared" si="54"/>
        <v>7.2447987809716423</v>
      </c>
      <c r="H133">
        <f t="shared" si="54"/>
        <v>7.3256099847362242</v>
      </c>
      <c r="I133">
        <f t="shared" si="54"/>
        <v>7.4336665401661683</v>
      </c>
      <c r="J133">
        <f t="shared" si="54"/>
        <v>7.4931501970478518</v>
      </c>
      <c r="K133">
        <f t="shared" si="54"/>
        <v>7.5889310877608622</v>
      </c>
      <c r="L133">
        <f t="shared" si="54"/>
        <v>7.7110116822221126</v>
      </c>
      <c r="M133">
        <f t="shared" si="54"/>
        <v>7.6002022144276893</v>
      </c>
      <c r="N133">
        <f t="shared" si="54"/>
        <v>7.7708561823421727</v>
      </c>
      <c r="O133">
        <f t="shared" si="54"/>
        <v>7.8102310218225641</v>
      </c>
    </row>
    <row r="134" spans="1:15">
      <c r="A134" t="s">
        <v>105</v>
      </c>
      <c r="B134" t="s">
        <v>108</v>
      </c>
      <c r="C134">
        <f t="shared" ref="C134:O134" si="55">LN(C96)</f>
        <v>7.092324308316571</v>
      </c>
      <c r="D134">
        <f t="shared" si="55"/>
        <v>7.2634697618257453</v>
      </c>
      <c r="E134">
        <f t="shared" si="55"/>
        <v>7.2903610929442184</v>
      </c>
      <c r="F134">
        <f t="shared" si="55"/>
        <v>7.3166810587192819</v>
      </c>
      <c r="G134">
        <f t="shared" si="55"/>
        <v>7.3560244160818664</v>
      </c>
      <c r="H134">
        <f t="shared" si="55"/>
        <v>7.3971938208664803</v>
      </c>
      <c r="I134">
        <f t="shared" si="55"/>
        <v>7.4868375032541099</v>
      </c>
      <c r="J134">
        <f t="shared" si="55"/>
        <v>7.5202887555478366</v>
      </c>
      <c r="K134">
        <f t="shared" si="55"/>
        <v>7.5872598205009236</v>
      </c>
      <c r="L134">
        <f t="shared" si="55"/>
        <v>7.7280195746015474</v>
      </c>
      <c r="M134">
        <f t="shared" si="55"/>
        <v>7.6616211945767878</v>
      </c>
      <c r="N134">
        <f t="shared" si="55"/>
        <v>7.6983467242029349</v>
      </c>
      <c r="O134">
        <f t="shared" si="55"/>
        <v>7.7126674228729026</v>
      </c>
    </row>
    <row r="135" spans="1:15">
      <c r="A135" t="s">
        <v>109</v>
      </c>
      <c r="B135" t="s">
        <v>110</v>
      </c>
      <c r="C135">
        <f t="shared" ref="C135:O135" si="56">LN(C97)</f>
        <v>7.0399232425595546</v>
      </c>
      <c r="D135">
        <f t="shared" si="56"/>
        <v>7.0863197868983798</v>
      </c>
      <c r="E135">
        <f t="shared" si="56"/>
        <v>7.1125719136034622</v>
      </c>
      <c r="F135">
        <f t="shared" si="56"/>
        <v>7.2536119154849903</v>
      </c>
      <c r="G135">
        <f t="shared" si="56"/>
        <v>7.3043141776193048</v>
      </c>
      <c r="H135">
        <f t="shared" si="56"/>
        <v>7.3706084041990314</v>
      </c>
      <c r="I135">
        <f t="shared" si="56"/>
        <v>7.5128905822188692</v>
      </c>
      <c r="J135">
        <f t="shared" si="56"/>
        <v>7.5902964137548583</v>
      </c>
      <c r="K135">
        <f t="shared" si="56"/>
        <v>7.6518331882106256</v>
      </c>
      <c r="L135">
        <f t="shared" si="56"/>
        <v>7.7738468545234403</v>
      </c>
      <c r="M135">
        <f t="shared" si="56"/>
        <v>7.7102948363132793</v>
      </c>
      <c r="N135">
        <f t="shared" si="56"/>
        <v>7.7853051825398616</v>
      </c>
      <c r="O135">
        <f t="shared" si="56"/>
        <v>7.8394861953441701</v>
      </c>
    </row>
    <row r="136" spans="1:15">
      <c r="A136" t="s">
        <v>109</v>
      </c>
      <c r="B136" t="s">
        <v>111</v>
      </c>
      <c r="C136">
        <f t="shared" ref="C136:O136" si="57">LN(C98)</f>
        <v>7.0027017562910903</v>
      </c>
      <c r="D136">
        <f t="shared" si="57"/>
        <v>7.1517205459886446</v>
      </c>
      <c r="E136">
        <f t="shared" si="57"/>
        <v>7.2240248082858303</v>
      </c>
      <c r="F136">
        <f t="shared" si="57"/>
        <v>7.4429027148931937</v>
      </c>
      <c r="G136">
        <f t="shared" si="57"/>
        <v>7.4736371084962059</v>
      </c>
      <c r="H136">
        <f t="shared" si="57"/>
        <v>7.5408339330759633</v>
      </c>
      <c r="I136">
        <f t="shared" si="57"/>
        <v>7.6333212457975828</v>
      </c>
      <c r="J136">
        <f t="shared" si="57"/>
        <v>7.6675325418398455</v>
      </c>
      <c r="K136">
        <f t="shared" si="57"/>
        <v>7.7555958492185626</v>
      </c>
      <c r="L136">
        <f t="shared" si="57"/>
        <v>7.9133015345307003</v>
      </c>
      <c r="M136">
        <f t="shared" si="57"/>
        <v>7.9640514018562989</v>
      </c>
      <c r="N136">
        <f t="shared" si="57"/>
        <v>8.0362175896191328</v>
      </c>
      <c r="O136">
        <f t="shared" si="57"/>
        <v>8.0530921078231152</v>
      </c>
    </row>
    <row r="137" spans="1:15">
      <c r="A137" t="s">
        <v>109</v>
      </c>
      <c r="B137" t="s">
        <v>112</v>
      </c>
      <c r="C137">
        <f t="shared" ref="C137:O137" si="58">LN(C99)</f>
        <v>7.0114844647446137</v>
      </c>
      <c r="D137">
        <f t="shared" si="58"/>
        <v>7.1549278080957084</v>
      </c>
      <c r="E137">
        <f t="shared" si="58"/>
        <v>7.2069705872475911</v>
      </c>
      <c r="F137">
        <f t="shared" si="58"/>
        <v>7.3745663173287088</v>
      </c>
      <c r="G137">
        <f t="shared" si="58"/>
        <v>7.4204591377598996</v>
      </c>
      <c r="H137">
        <f t="shared" si="58"/>
        <v>7.4746020034259075</v>
      </c>
      <c r="I137">
        <f t="shared" si="58"/>
        <v>7.6728044288311601</v>
      </c>
      <c r="J137">
        <f t="shared" si="58"/>
        <v>7.6892337983320473</v>
      </c>
      <c r="K137">
        <f t="shared" si="58"/>
        <v>7.7210382807820626</v>
      </c>
      <c r="L137">
        <f t="shared" si="58"/>
        <v>7.9054785215368302</v>
      </c>
      <c r="M137">
        <f t="shared" si="58"/>
        <v>7.8812577566074022</v>
      </c>
      <c r="N137">
        <f t="shared" si="58"/>
        <v>7.9303860466276186</v>
      </c>
      <c r="O137">
        <f t="shared" si="58"/>
        <v>7.9985369885350579</v>
      </c>
    </row>
    <row r="138" spans="1:15">
      <c r="A138" t="s">
        <v>109</v>
      </c>
      <c r="B138" t="s">
        <v>113</v>
      </c>
      <c r="C138">
        <f t="shared" ref="C138:O138" si="59">LN(C100)</f>
        <v>7.4908085367450088</v>
      </c>
      <c r="D138">
        <f t="shared" si="59"/>
        <v>7.6586523650829861</v>
      </c>
      <c r="E138">
        <f t="shared" si="59"/>
        <v>7.6760099320288875</v>
      </c>
      <c r="F138">
        <f t="shared" si="59"/>
        <v>7.6649564883321881</v>
      </c>
      <c r="G138">
        <f t="shared" si="59"/>
        <v>7.7057128238944275</v>
      </c>
      <c r="H138">
        <f t="shared" si="59"/>
        <v>7.7546101841362978</v>
      </c>
      <c r="I138">
        <f t="shared" si="59"/>
        <v>7.9456971114500989</v>
      </c>
      <c r="J138">
        <f t="shared" si="59"/>
        <v>7.9463344375347669</v>
      </c>
      <c r="K138">
        <f t="shared" si="59"/>
        <v>8.0649194545998615</v>
      </c>
      <c r="L138">
        <f t="shared" si="59"/>
        <v>8.2648782628017479</v>
      </c>
      <c r="M138">
        <f t="shared" si="59"/>
        <v>8.1715994803454635</v>
      </c>
      <c r="N138">
        <f t="shared" si="59"/>
        <v>8.2487384173920244</v>
      </c>
      <c r="O138">
        <f t="shared" si="59"/>
        <v>8.2653157475289287</v>
      </c>
    </row>
    <row r="139" spans="1:15">
      <c r="A139" t="s">
        <v>109</v>
      </c>
      <c r="B139" t="s">
        <v>114</v>
      </c>
      <c r="C139">
        <f t="shared" ref="C139:O139" si="60">LN(C101)</f>
        <v>6.9616562909223152</v>
      </c>
      <c r="D139">
        <f t="shared" si="60"/>
        <v>7.2267767643806584</v>
      </c>
      <c r="E139">
        <f t="shared" si="60"/>
        <v>7.3300549382986269</v>
      </c>
      <c r="F139">
        <f t="shared" si="60"/>
        <v>7.4020830089950804</v>
      </c>
      <c r="G139">
        <f t="shared" si="60"/>
        <v>7.5062756216459379</v>
      </c>
      <c r="H139">
        <f t="shared" si="60"/>
        <v>7.6072542533981</v>
      </c>
      <c r="I139">
        <f t="shared" si="60"/>
        <v>7.7954043757789533</v>
      </c>
      <c r="J139">
        <f t="shared" si="60"/>
        <v>7.847528135003496</v>
      </c>
      <c r="K139">
        <f t="shared" si="60"/>
        <v>7.9246512380302567</v>
      </c>
      <c r="L139">
        <f t="shared" si="60"/>
        <v>8.1429941651820723</v>
      </c>
      <c r="M139">
        <f t="shared" si="60"/>
        <v>8.196298984758343</v>
      </c>
      <c r="N139">
        <f t="shared" si="60"/>
        <v>8.1989144449869897</v>
      </c>
      <c r="O139">
        <f t="shared" si="60"/>
        <v>8.2170065956037153</v>
      </c>
    </row>
    <row r="140" spans="1:15">
      <c r="A140" t="s">
        <v>115</v>
      </c>
      <c r="B140" t="s">
        <v>116</v>
      </c>
      <c r="C140">
        <f t="shared" ref="C140:O140" si="61">LN(C102)</f>
        <v>7.0736933565255677</v>
      </c>
      <c r="D140">
        <f t="shared" si="61"/>
        <v>7.1705809754350511</v>
      </c>
      <c r="E140">
        <f t="shared" si="61"/>
        <v>7.1919562995972619</v>
      </c>
      <c r="F140">
        <f t="shared" si="61"/>
        <v>7.4355560069540889</v>
      </c>
      <c r="G140">
        <f t="shared" si="61"/>
        <v>7.4731259045999234</v>
      </c>
      <c r="H140">
        <f t="shared" si="61"/>
        <v>7.5065368335063614</v>
      </c>
      <c r="I140">
        <f t="shared" si="61"/>
        <v>7.6389205267296036</v>
      </c>
      <c r="J140">
        <f t="shared" si="61"/>
        <v>7.6868048885427855</v>
      </c>
      <c r="K140">
        <f t="shared" si="61"/>
        <v>7.8067370717336546</v>
      </c>
      <c r="L140">
        <f t="shared" si="61"/>
        <v>7.9563015899767624</v>
      </c>
      <c r="M140">
        <f t="shared" si="61"/>
        <v>7.92342064682932</v>
      </c>
      <c r="N140">
        <f t="shared" si="61"/>
        <v>8.0504163504849284</v>
      </c>
      <c r="O140">
        <f t="shared" si="61"/>
        <v>8.0751470830450724</v>
      </c>
    </row>
    <row r="141" spans="1:15">
      <c r="A141" t="s">
        <v>115</v>
      </c>
      <c r="B141" t="s">
        <v>117</v>
      </c>
      <c r="C141">
        <f t="shared" ref="C141:O141" si="62">LN(C103)</f>
        <v>7.0056076791496418</v>
      </c>
      <c r="D141">
        <f t="shared" si="62"/>
        <v>7.1391050668434461</v>
      </c>
      <c r="E141">
        <f t="shared" si="62"/>
        <v>7.1575018120908807</v>
      </c>
      <c r="F141">
        <f t="shared" si="62"/>
        <v>7.2827611796055933</v>
      </c>
      <c r="G141">
        <f t="shared" si="62"/>
        <v>7.3384981942745702</v>
      </c>
      <c r="H141">
        <f t="shared" si="62"/>
        <v>7.422074792002384</v>
      </c>
      <c r="I141">
        <f t="shared" si="62"/>
        <v>7.5127267686383572</v>
      </c>
      <c r="J141">
        <f t="shared" si="62"/>
        <v>7.5785034645986036</v>
      </c>
      <c r="K141">
        <f t="shared" si="62"/>
        <v>7.6856111874690365</v>
      </c>
      <c r="L141">
        <f t="shared" si="62"/>
        <v>7.7560240964093827</v>
      </c>
      <c r="M141">
        <f t="shared" si="62"/>
        <v>7.7378779145691601</v>
      </c>
      <c r="N141">
        <f t="shared" si="62"/>
        <v>7.7988102507880308</v>
      </c>
      <c r="O141">
        <f t="shared" si="62"/>
        <v>7.8029040871028643</v>
      </c>
    </row>
    <row r="142" spans="1:15">
      <c r="A142" t="s">
        <v>115</v>
      </c>
      <c r="B142" t="s">
        <v>118</v>
      </c>
      <c r="C142">
        <f t="shared" ref="C142:O142" si="63">LN(C104)</f>
        <v>7.0183122695467812</v>
      </c>
      <c r="D142">
        <f t="shared" si="63"/>
        <v>7.1069339528425148</v>
      </c>
      <c r="E142">
        <f t="shared" si="63"/>
        <v>7.1476379463006232</v>
      </c>
      <c r="F142">
        <f t="shared" si="63"/>
        <v>7.3504519436956288</v>
      </c>
      <c r="G142">
        <f t="shared" si="63"/>
        <v>7.3844862289772992</v>
      </c>
      <c r="H142">
        <f t="shared" si="63"/>
        <v>7.4364404670488939</v>
      </c>
      <c r="I142">
        <f t="shared" si="63"/>
        <v>7.542955499587233</v>
      </c>
      <c r="J142">
        <f t="shared" si="63"/>
        <v>7.6114961477529519</v>
      </c>
      <c r="K142">
        <f t="shared" si="63"/>
        <v>7.6963035443053354</v>
      </c>
      <c r="L142">
        <f t="shared" si="63"/>
        <v>7.901266277649805</v>
      </c>
      <c r="M142">
        <f t="shared" si="63"/>
        <v>7.9045193950061687</v>
      </c>
      <c r="N142">
        <f t="shared" si="63"/>
        <v>7.9919305198524775</v>
      </c>
      <c r="O142">
        <f t="shared" si="63"/>
        <v>8.0283247350022897</v>
      </c>
    </row>
    <row r="143" spans="1:15">
      <c r="A143" t="s">
        <v>115</v>
      </c>
      <c r="B143" t="s">
        <v>119</v>
      </c>
      <c r="C143">
        <f t="shared" ref="C143:O143" si="64">LN(C105)</f>
        <v>7.0131057945899631</v>
      </c>
      <c r="D143">
        <f t="shared" si="64"/>
        <v>7.1785454837636999</v>
      </c>
      <c r="E143">
        <f t="shared" si="64"/>
        <v>7.2142836392302776</v>
      </c>
      <c r="F143">
        <f t="shared" si="64"/>
        <v>7.4158371420770646</v>
      </c>
      <c r="G143">
        <f t="shared" si="64"/>
        <v>7.4403815327069802</v>
      </c>
      <c r="H143">
        <f t="shared" si="64"/>
        <v>7.5020209099819652</v>
      </c>
      <c r="I143">
        <f t="shared" si="64"/>
        <v>7.6098126456718385</v>
      </c>
      <c r="J143">
        <f t="shared" si="64"/>
        <v>7.6321588491926367</v>
      </c>
      <c r="K143">
        <f t="shared" si="64"/>
        <v>7.7792578280661582</v>
      </c>
      <c r="L143">
        <f t="shared" si="64"/>
        <v>7.9244341848875601</v>
      </c>
      <c r="M143">
        <f t="shared" si="64"/>
        <v>7.7682795689502147</v>
      </c>
      <c r="N143">
        <f t="shared" si="64"/>
        <v>7.8520502072658891</v>
      </c>
      <c r="O143">
        <f t="shared" si="64"/>
        <v>7.921499347005005</v>
      </c>
    </row>
    <row r="144" spans="1:15">
      <c r="A144" t="s">
        <v>115</v>
      </c>
      <c r="B144" t="s">
        <v>120</v>
      </c>
      <c r="C144">
        <f t="shared" ref="C144:O144" si="65">LN(C106)</f>
        <v>6.7561181043191771</v>
      </c>
      <c r="D144">
        <f t="shared" si="65"/>
        <v>7.1085714184122564</v>
      </c>
      <c r="E144">
        <f t="shared" si="65"/>
        <v>7.1390257175079554</v>
      </c>
      <c r="F144">
        <f t="shared" si="65"/>
        <v>7.1963119688445785</v>
      </c>
      <c r="G144">
        <f t="shared" si="65"/>
        <v>7.2497834811740312</v>
      </c>
      <c r="H144">
        <f t="shared" si="65"/>
        <v>7.3070681676051032</v>
      </c>
      <c r="I144">
        <f t="shared" si="65"/>
        <v>7.3820621360477077</v>
      </c>
      <c r="J144">
        <f t="shared" si="65"/>
        <v>7.4583591527565405</v>
      </c>
      <c r="K144">
        <f t="shared" si="65"/>
        <v>7.6443928906166105</v>
      </c>
      <c r="L144">
        <f t="shared" si="65"/>
        <v>7.7601259650900598</v>
      </c>
      <c r="M144">
        <f t="shared" si="65"/>
        <v>7.6760099320288875</v>
      </c>
      <c r="N144">
        <f t="shared" si="65"/>
        <v>7.7876309581542431</v>
      </c>
      <c r="O144">
        <f t="shared" si="65"/>
        <v>7.7974145198553746</v>
      </c>
    </row>
    <row r="145" spans="1:15">
      <c r="A145" t="s">
        <v>121</v>
      </c>
      <c r="B145" t="s">
        <v>122</v>
      </c>
      <c r="C145">
        <f t="shared" ref="C145:O145" si="66">LN(C107)</f>
        <v>7.1737284082717023</v>
      </c>
      <c r="D145">
        <f t="shared" si="66"/>
        <v>7.3260049814497208</v>
      </c>
      <c r="E145">
        <f t="shared" si="66"/>
        <v>7.3624548969679999</v>
      </c>
      <c r="F145">
        <f t="shared" si="66"/>
        <v>7.459223681210144</v>
      </c>
      <c r="G145">
        <f t="shared" si="66"/>
        <v>7.5114699722105298</v>
      </c>
      <c r="H145">
        <f t="shared" si="66"/>
        <v>7.5546490750246207</v>
      </c>
      <c r="I145">
        <f t="shared" si="66"/>
        <v>7.6187423776704133</v>
      </c>
      <c r="J145">
        <f t="shared" si="66"/>
        <v>7.7316675294216353</v>
      </c>
      <c r="K145">
        <f t="shared" si="66"/>
        <v>7.8307832645089572</v>
      </c>
      <c r="L145">
        <f t="shared" si="66"/>
        <v>7.8269617559371891</v>
      </c>
      <c r="M145">
        <f t="shared" si="66"/>
        <v>7.7425756178582281</v>
      </c>
      <c r="N145">
        <f t="shared" si="66"/>
        <v>7.8526723396446148</v>
      </c>
      <c r="O145">
        <f t="shared" si="66"/>
        <v>7.9653024880316474</v>
      </c>
    </row>
    <row r="146" spans="1:15">
      <c r="A146" t="s">
        <v>121</v>
      </c>
      <c r="B146" t="s">
        <v>123</v>
      </c>
      <c r="C146">
        <f t="shared" ref="C146:O146" si="67">LN(C108)</f>
        <v>7.1493672345793895</v>
      </c>
      <c r="D146">
        <f t="shared" si="67"/>
        <v>7.3543623304214769</v>
      </c>
      <c r="E146">
        <f t="shared" si="67"/>
        <v>7.3680241791309751</v>
      </c>
      <c r="F146">
        <f t="shared" si="67"/>
        <v>7.4932058840867084</v>
      </c>
      <c r="G146">
        <f t="shared" si="67"/>
        <v>7.5343886554837427</v>
      </c>
      <c r="H146">
        <f t="shared" si="67"/>
        <v>7.5864992292313387</v>
      </c>
      <c r="I146">
        <f t="shared" si="67"/>
        <v>7.6313346666622843</v>
      </c>
      <c r="J146">
        <f t="shared" si="67"/>
        <v>7.7031882530828328</v>
      </c>
      <c r="K146">
        <f t="shared" si="67"/>
        <v>7.7465168083470539</v>
      </c>
      <c r="L146">
        <f t="shared" si="67"/>
        <v>7.9127526167996827</v>
      </c>
      <c r="M146">
        <f t="shared" si="67"/>
        <v>7.8552733232728649</v>
      </c>
      <c r="N146">
        <f t="shared" si="67"/>
        <v>7.9553198571395951</v>
      </c>
      <c r="O146">
        <f t="shared" si="67"/>
        <v>7.9670375151863073</v>
      </c>
    </row>
    <row r="147" spans="1:15">
      <c r="A147" t="s">
        <v>121</v>
      </c>
      <c r="B147" t="s">
        <v>4</v>
      </c>
      <c r="C147">
        <f t="shared" ref="C147:O147" si="68">LN(C109)</f>
        <v>7.4622149397681889</v>
      </c>
      <c r="D147">
        <f t="shared" si="68"/>
        <v>7.6613388283459134</v>
      </c>
      <c r="E147">
        <f t="shared" si="68"/>
        <v>7.6800832574165234</v>
      </c>
      <c r="F147">
        <f t="shared" si="68"/>
        <v>7.7663321486658186</v>
      </c>
      <c r="G147">
        <f t="shared" si="68"/>
        <v>7.8054746252708567</v>
      </c>
      <c r="H147">
        <f t="shared" si="68"/>
        <v>7.8349463853245807</v>
      </c>
      <c r="I147">
        <f t="shared" si="68"/>
        <v>7.9542318132297183</v>
      </c>
      <c r="J147">
        <f t="shared" si="68"/>
        <v>8.0437275764073242</v>
      </c>
      <c r="K147">
        <f t="shared" si="68"/>
        <v>8.0794011533336558</v>
      </c>
      <c r="L147">
        <f t="shared" si="68"/>
        <v>8.2520550833993518</v>
      </c>
      <c r="M147">
        <f t="shared" si="68"/>
        <v>8.1945055097656407</v>
      </c>
      <c r="N147">
        <f t="shared" si="68"/>
        <v>8.2774628364976284</v>
      </c>
      <c r="O147">
        <f t="shared" si="68"/>
        <v>8.2858410415521391</v>
      </c>
    </row>
    <row r="148" spans="1:15">
      <c r="A148" t="s">
        <v>121</v>
      </c>
      <c r="B148" t="s">
        <v>124</v>
      </c>
      <c r="C148">
        <f t="shared" ref="C148:O148" si="69">LN(C110)</f>
        <v>7.4131863784308205</v>
      </c>
      <c r="D148">
        <f t="shared" si="69"/>
        <v>7.5382288650140232</v>
      </c>
      <c r="E148">
        <f t="shared" si="69"/>
        <v>7.5759948238358978</v>
      </c>
      <c r="F148">
        <f t="shared" si="69"/>
        <v>7.6165297154277818</v>
      </c>
      <c r="G148">
        <f t="shared" si="69"/>
        <v>7.6459714229096605</v>
      </c>
      <c r="H148">
        <f t="shared" si="69"/>
        <v>7.6779097959028668</v>
      </c>
      <c r="I148">
        <f t="shared" si="69"/>
        <v>7.9119103572973604</v>
      </c>
      <c r="J148">
        <f t="shared" si="69"/>
        <v>7.9195016346285847</v>
      </c>
      <c r="K148">
        <f t="shared" si="69"/>
        <v>7.9540913341959829</v>
      </c>
      <c r="L148">
        <f t="shared" si="69"/>
        <v>8.0435991242555733</v>
      </c>
      <c r="M148">
        <f t="shared" si="69"/>
        <v>7.9643990828277449</v>
      </c>
      <c r="N148">
        <f t="shared" si="69"/>
        <v>8.0347930418339502</v>
      </c>
      <c r="O148">
        <f t="shared" si="69"/>
        <v>8.0736211496720465</v>
      </c>
    </row>
    <row r="149" spans="1:15">
      <c r="A149" t="s">
        <v>115</v>
      </c>
      <c r="B149" t="s">
        <v>125</v>
      </c>
      <c r="C149">
        <f t="shared" ref="C149:O149" si="70">LN(C111)</f>
        <v>7.0047912414937317</v>
      </c>
      <c r="D149">
        <f t="shared" si="70"/>
        <v>7.0659548936556824</v>
      </c>
      <c r="E149">
        <f t="shared" si="70"/>
        <v>7.1048833430930651</v>
      </c>
      <c r="F149">
        <f t="shared" si="70"/>
        <v>7.2017672751287876</v>
      </c>
      <c r="G149">
        <f t="shared" si="70"/>
        <v>7.2597492844023286</v>
      </c>
      <c r="H149">
        <f t="shared" si="70"/>
        <v>7.3106838394383047</v>
      </c>
      <c r="I149">
        <f t="shared" si="70"/>
        <v>7.4672567746721645</v>
      </c>
      <c r="J149">
        <f t="shared" si="70"/>
        <v>7.6278851308719693</v>
      </c>
      <c r="K149">
        <f t="shared" si="70"/>
        <v>7.6908802656603141</v>
      </c>
      <c r="L149">
        <f t="shared" si="70"/>
        <v>7.6797136399663719</v>
      </c>
      <c r="M149">
        <f t="shared" si="70"/>
        <v>7.5898920670220305</v>
      </c>
      <c r="N149">
        <f t="shared" si="70"/>
        <v>7.6744316928301979</v>
      </c>
      <c r="O149">
        <f t="shared" si="70"/>
        <v>7.7039553145981641</v>
      </c>
    </row>
    <row r="150" spans="1:15">
      <c r="B150" t="s">
        <v>702</v>
      </c>
      <c r="C150">
        <f>_xlfn.STDEV.S(C116:C149)</f>
        <v>0.18924578700091019</v>
      </c>
      <c r="D150">
        <f t="shared" ref="D150" si="71">_xlfn.STDEV.S(D116:D149)</f>
        <v>0.1915772267585937</v>
      </c>
      <c r="E150">
        <f t="shared" ref="E150" si="72">_xlfn.STDEV.S(E116:E149)</f>
        <v>0.18652509841752976</v>
      </c>
      <c r="F150">
        <f t="shared" ref="F150" si="73">_xlfn.STDEV.S(F116:F149)</f>
        <v>0.17237723651226627</v>
      </c>
      <c r="G150">
        <f t="shared" ref="G150" si="74">_xlfn.STDEV.S(G116:G149)</f>
        <v>0.17051717913161288</v>
      </c>
      <c r="H150">
        <f t="shared" ref="H150" si="75">_xlfn.STDEV.S(H116:H149)</f>
        <v>0.16395542115849715</v>
      </c>
      <c r="I150">
        <f t="shared" ref="I150" si="76">_xlfn.STDEV.S(I116:I149)</f>
        <v>0.19186083372251778</v>
      </c>
      <c r="J150">
        <f t="shared" ref="J150" si="77">_xlfn.STDEV.S(J116:J149)</f>
        <v>0.19308349877381448</v>
      </c>
      <c r="K150">
        <f t="shared" ref="K150" si="78">_xlfn.STDEV.S(K116:K149)</f>
        <v>0.17726171363248122</v>
      </c>
      <c r="L150">
        <f t="shared" ref="L150" si="79">_xlfn.STDEV.S(L116:L149)</f>
        <v>0.19046509955323387</v>
      </c>
      <c r="M150">
        <f t="shared" ref="M150" si="80">_xlfn.STDEV.S(M116:M149)</f>
        <v>0.20914545986164892</v>
      </c>
      <c r="N150">
        <f t="shared" ref="N150" si="81">_xlfn.STDEV.S(N116:N149)</f>
        <v>0.19766850035125616</v>
      </c>
      <c r="O150">
        <f>_xlfn.STDEV.S(O116:O149)</f>
        <v>0.19543712284226727</v>
      </c>
    </row>
  </sheetData>
  <phoneticPr fontId="3"/>
  <pageMargins left="0.7" right="0.7" top="0.75" bottom="0.75" header="0.3" footer="0.3"/>
  <ignoredErrors>
    <ignoredError sqref="C37:O37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R36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31" sqref="V31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>
      <c r="A2" t="s">
        <v>88</v>
      </c>
      <c r="B2" t="s">
        <v>89</v>
      </c>
      <c r="C2">
        <f>VLOOKUP($B2,OLAH!$Y$4:$AO$38,2,FALSE)</f>
        <v>1080.373</v>
      </c>
      <c r="D2">
        <f>VLOOKUP($B2,OLAH!$Y$4:$AO$38,3,FALSE)</f>
        <v>1180.588</v>
      </c>
      <c r="E2">
        <f>VLOOKUP($B2,OLAH!$Y$4:$AO$38,4,FALSE)</f>
        <v>1119.7</v>
      </c>
      <c r="F2">
        <f>VLOOKUP($B2,OLAH!$Y$4:$AO$38,5,FALSE)</f>
        <v>1170.0999999999999</v>
      </c>
      <c r="G2">
        <f>VLOOKUP($B2,OLAH!$Y$4:$AO$38,6,FALSE)</f>
        <v>1296.5999999999999</v>
      </c>
      <c r="H2">
        <f>VLOOKUP($B2,OLAH!$Y$4:$AO$38,7,FALSE)</f>
        <v>1356.6</v>
      </c>
      <c r="I2">
        <f>VLOOKUP($B2,OLAH!$Y$4:$AO$38,8,FALSE)</f>
        <v>1385</v>
      </c>
      <c r="J2">
        <f>VLOOKUP($B2,OLAH!$Y$4:$AO$38,9,FALSE)</f>
        <v>1446</v>
      </c>
      <c r="K2">
        <f>VLOOKUP($B2,OLAH!$Y$4:$AO$38,10,FALSE)</f>
        <v>1511.9</v>
      </c>
      <c r="L2">
        <f>VLOOKUP($B2,OLAH!$Y$4:$AO$38,11,FALSE)</f>
        <v>1543.9</v>
      </c>
      <c r="M2">
        <f>VLOOKUP($B2,OLAH!$Y$4:$AO$38,12,FALSE)</f>
        <v>1607.7</v>
      </c>
      <c r="N2">
        <f>VLOOKUP($B2,OLAH!$Y$4:$AO$38,13,FALSE)</f>
        <v>1758.9</v>
      </c>
      <c r="O2">
        <f>VLOOKUP($B2,OLAH!$Y$4:$AO$38,14,FALSE)</f>
        <v>2143.1999999999998</v>
      </c>
      <c r="P2">
        <f>VLOOKUP($B2,OLAH!$Y$4:$AO$38,15,FALSE)</f>
        <v>1985.4</v>
      </c>
      <c r="Q2">
        <f>VLOOKUP($B2,OLAH!$Y$4:$AO$38,16,FALSE)</f>
        <v>2247.6</v>
      </c>
      <c r="R2">
        <f>VLOOKUP($B2,OLAH!$Y$4:$AO$38,17,FALSE)</f>
        <v>2384</v>
      </c>
    </row>
    <row r="3" spans="1:18">
      <c r="A3" t="s">
        <v>88</v>
      </c>
      <c r="B3" t="s">
        <v>90</v>
      </c>
      <c r="C3">
        <f>VLOOKUP($B3,OLAH!$Y$4:$AO$38,2,FALSE)</f>
        <v>781.04899999999998</v>
      </c>
      <c r="D3">
        <f>VLOOKUP($B3,OLAH!$Y$4:$AO$38,3,FALSE)</f>
        <v>855.66099999999994</v>
      </c>
      <c r="E3">
        <f>VLOOKUP($B3,OLAH!$Y$4:$AO$38,4,FALSE)</f>
        <v>931.9</v>
      </c>
      <c r="F3">
        <f>VLOOKUP($B3,OLAH!$Y$4:$AO$38,5,FALSE)</f>
        <v>969.9</v>
      </c>
      <c r="G3">
        <f>VLOOKUP($B3,OLAH!$Y$4:$AO$38,6,FALSE)</f>
        <v>1138.3</v>
      </c>
      <c r="H3">
        <f>VLOOKUP($B3,OLAH!$Y$4:$AO$38,7,FALSE)</f>
        <v>1184.5</v>
      </c>
      <c r="I3">
        <f>VLOOKUP($B3,OLAH!$Y$4:$AO$38,8,FALSE)</f>
        <v>1318.3</v>
      </c>
      <c r="J3">
        <f>VLOOKUP($B3,OLAH!$Y$4:$AO$38,9,FALSE)</f>
        <v>1373.5</v>
      </c>
      <c r="K3">
        <f>VLOOKUP($B3,OLAH!$Y$4:$AO$38,10,FALSE)</f>
        <v>1485.9</v>
      </c>
      <c r="L3">
        <f>VLOOKUP($B3,OLAH!$Y$4:$AO$38,11,FALSE)</f>
        <v>1566.5</v>
      </c>
      <c r="M3">
        <f>VLOOKUP($B3,OLAH!$Y$4:$AO$38,12,FALSE)</f>
        <v>1658</v>
      </c>
      <c r="N3">
        <f>VLOOKUP($B3,OLAH!$Y$4:$AO$38,13,FALSE)</f>
        <v>1776.8</v>
      </c>
      <c r="O3">
        <f>VLOOKUP($B3,OLAH!$Y$4:$AO$38,14,FALSE)</f>
        <v>2129.3000000000002</v>
      </c>
      <c r="P3">
        <f>VLOOKUP($B3,OLAH!$Y$4:$AO$38,15,FALSE)</f>
        <v>2020</v>
      </c>
      <c r="Q3">
        <f>VLOOKUP($B3,OLAH!$Y$4:$AO$38,16,FALSE)</f>
        <v>2223.9</v>
      </c>
      <c r="R3">
        <f>VLOOKUP($B3,OLAH!$Y$4:$AO$38,17,FALSE)</f>
        <v>2301</v>
      </c>
    </row>
    <row r="4" spans="1:18">
      <c r="A4" t="s">
        <v>88</v>
      </c>
      <c r="B4" t="s">
        <v>91</v>
      </c>
      <c r="C4">
        <f>VLOOKUP($B4,OLAH!$Y$4:$AO$38,2,FALSE)</f>
        <v>1078.998</v>
      </c>
      <c r="D4">
        <f>VLOOKUP($B4,OLAH!$Y$4:$AO$38,3,FALSE)</f>
        <v>994.71699999999998</v>
      </c>
      <c r="E4">
        <f>VLOOKUP($B4,OLAH!$Y$4:$AO$38,4,FALSE)</f>
        <v>913.5</v>
      </c>
      <c r="F4">
        <f>VLOOKUP($B4,OLAH!$Y$4:$AO$38,5,FALSE)</f>
        <v>1008.9</v>
      </c>
      <c r="G4">
        <f>VLOOKUP($B4,OLAH!$Y$4:$AO$38,6,FALSE)</f>
        <v>1122.4000000000001</v>
      </c>
      <c r="H4">
        <f>VLOOKUP($B4,OLAH!$Y$4:$AO$38,7,FALSE)</f>
        <v>1200.5999999999999</v>
      </c>
      <c r="I4">
        <f>VLOOKUP($B4,OLAH!$Y$4:$AO$38,8,FALSE)</f>
        <v>1385</v>
      </c>
      <c r="J4">
        <f>VLOOKUP($B4,OLAH!$Y$4:$AO$38,9,FALSE)</f>
        <v>1500.6</v>
      </c>
      <c r="K4">
        <f>VLOOKUP($B4,OLAH!$Y$4:$AO$38,10,FALSE)</f>
        <v>1558</v>
      </c>
      <c r="L4">
        <f>VLOOKUP($B4,OLAH!$Y$4:$AO$38,11,FALSE)</f>
        <v>1668.1</v>
      </c>
      <c r="M4">
        <f>VLOOKUP($B4,OLAH!$Y$4:$AO$38,12,FALSE)</f>
        <v>1678</v>
      </c>
      <c r="N4">
        <f>VLOOKUP($B4,OLAH!$Y$4:$AO$38,13,FALSE)</f>
        <v>1805.6</v>
      </c>
      <c r="O4">
        <f>VLOOKUP($B4,OLAH!$Y$4:$AO$38,14,FALSE)</f>
        <v>2220.6</v>
      </c>
      <c r="P4">
        <f>VLOOKUP($B4,OLAH!$Y$4:$AO$38,15,FALSE)</f>
        <v>2187.9</v>
      </c>
      <c r="Q4">
        <f>VLOOKUP($B4,OLAH!$Y$4:$AO$38,16,FALSE)</f>
        <v>2330.1999999999998</v>
      </c>
      <c r="R4">
        <f>VLOOKUP($B4,OLAH!$Y$4:$AO$38,17,FALSE)</f>
        <v>2511.6999999999998</v>
      </c>
    </row>
    <row r="5" spans="1:18">
      <c r="A5" t="s">
        <v>88</v>
      </c>
      <c r="B5" t="s">
        <v>92</v>
      </c>
      <c r="C5">
        <f>VLOOKUP($B5,OLAH!$Y$4:$AO$38,2,FALSE)</f>
        <v>1183.7059999999999</v>
      </c>
      <c r="D5">
        <f>VLOOKUP($B5,OLAH!$Y$4:$AO$38,3,FALSE)</f>
        <v>1159.9559999999999</v>
      </c>
      <c r="E5">
        <f>VLOOKUP($B5,OLAH!$Y$4:$AO$38,4,FALSE)</f>
        <v>1113.3</v>
      </c>
      <c r="F5">
        <f>VLOOKUP($B5,OLAH!$Y$4:$AO$38,5,FALSE)</f>
        <v>1204.0999999999999</v>
      </c>
      <c r="G5">
        <f>VLOOKUP($B5,OLAH!$Y$4:$AO$38,6,FALSE)</f>
        <v>1266.4000000000001</v>
      </c>
      <c r="H5">
        <f>VLOOKUP($B5,OLAH!$Y$4:$AO$38,7,FALSE)</f>
        <v>1314.2</v>
      </c>
      <c r="I5">
        <f>VLOOKUP($B5,OLAH!$Y$4:$AO$38,8,FALSE)</f>
        <v>1634.7</v>
      </c>
      <c r="J5">
        <f>VLOOKUP($B5,OLAH!$Y$4:$AO$38,9,FALSE)</f>
        <v>1711.9</v>
      </c>
      <c r="K5">
        <f>VLOOKUP($B5,OLAH!$Y$4:$AO$38,10,FALSE)</f>
        <v>1805.7</v>
      </c>
      <c r="L5">
        <f>VLOOKUP($B5,OLAH!$Y$4:$AO$38,11,FALSE)</f>
        <v>2013.7</v>
      </c>
      <c r="M5">
        <f>VLOOKUP($B5,OLAH!$Y$4:$AO$38,12,FALSE)</f>
        <v>1977.5</v>
      </c>
      <c r="N5">
        <f>VLOOKUP($B5,OLAH!$Y$4:$AO$38,13,FALSE)</f>
        <v>2134</v>
      </c>
      <c r="O5">
        <f>VLOOKUP($B5,OLAH!$Y$4:$AO$38,14,FALSE)</f>
        <v>2343.8000000000002</v>
      </c>
      <c r="P5">
        <f>VLOOKUP($B5,OLAH!$Y$4:$AO$38,15,FALSE)</f>
        <v>2150.4</v>
      </c>
      <c r="Q5">
        <f>VLOOKUP($B5,OLAH!$Y$4:$AO$38,16,FALSE)</f>
        <v>2475.6999999999998</v>
      </c>
      <c r="R5">
        <f>VLOOKUP($B5,OLAH!$Y$4:$AO$38,17,FALSE)</f>
        <v>2572.6</v>
      </c>
    </row>
    <row r="6" spans="1:18">
      <c r="A6" t="s">
        <v>88</v>
      </c>
      <c r="B6" t="s">
        <v>139</v>
      </c>
      <c r="C6" s="5">
        <f>VLOOKUP($B6,OLAH!$Y$4:$AO$38,2,FALSE)</f>
        <v>0</v>
      </c>
      <c r="D6">
        <f>VLOOKUP($B6,OLAH!$Y$4:$AO$38,3,FALSE)</f>
        <v>1313.88</v>
      </c>
      <c r="E6">
        <f>VLOOKUP($B6,OLAH!$Y$4:$AO$38,4,FALSE)</f>
        <v>1493.6</v>
      </c>
      <c r="F6">
        <f>VLOOKUP($B6,OLAH!$Y$4:$AO$38,5,FALSE)</f>
        <v>1564.5</v>
      </c>
      <c r="G6">
        <f>VLOOKUP($B6,OLAH!$Y$4:$AO$38,6,FALSE)</f>
        <v>1778.9</v>
      </c>
      <c r="H6">
        <f>VLOOKUP($B6,OLAH!$Y$4:$AO$38,7,FALSE)</f>
        <v>1853.4</v>
      </c>
      <c r="I6">
        <f>VLOOKUP($B6,OLAH!$Y$4:$AO$38,8,FALSE)</f>
        <v>2142</v>
      </c>
      <c r="J6">
        <f>VLOOKUP($B6,OLAH!$Y$4:$AO$38,9,FALSE)</f>
        <v>2243.6999999999998</v>
      </c>
      <c r="K6">
        <f>VLOOKUP($B6,OLAH!$Y$4:$AO$38,10,FALSE)</f>
        <v>2308.8000000000002</v>
      </c>
      <c r="L6">
        <f>VLOOKUP($B6,OLAH!$Y$4:$AO$38,11,FALSE)</f>
        <v>2693.8</v>
      </c>
      <c r="M6">
        <f>VLOOKUP($B6,OLAH!$Y$4:$AO$38,12,FALSE)</f>
        <v>3326.4</v>
      </c>
      <c r="N6">
        <f>VLOOKUP($B6,OLAH!$Y$4:$AO$38,13,FALSE)</f>
        <v>3410.8</v>
      </c>
      <c r="O6">
        <f>VLOOKUP($B6,OLAH!$Y$4:$AO$38,14,FALSE)</f>
        <v>3291.6</v>
      </c>
      <c r="P6">
        <f>VLOOKUP($B6,OLAH!$Y$4:$AO$38,15,FALSE)</f>
        <v>3449.1</v>
      </c>
      <c r="Q6">
        <f>VLOOKUP($B6,OLAH!$Y$4:$AO$38,16,FALSE)</f>
        <v>3503</v>
      </c>
      <c r="R6">
        <f>VLOOKUP($B6,OLAH!$Y$4:$AO$38,17,FALSE)</f>
        <v>3891.5</v>
      </c>
    </row>
    <row r="7" spans="1:18">
      <c r="A7" t="s">
        <v>88</v>
      </c>
      <c r="B7" t="s">
        <v>93</v>
      </c>
      <c r="C7">
        <f>VLOOKUP($B7,OLAH!$Y$4:$AO$38,2,FALSE)</f>
        <v>964.40099999999995</v>
      </c>
      <c r="D7">
        <f>VLOOKUP($B7,OLAH!$Y$4:$AO$38,3,FALSE)</f>
        <v>1047.712</v>
      </c>
      <c r="E7">
        <f>VLOOKUP($B7,OLAH!$Y$4:$AO$38,4,FALSE)</f>
        <v>861.6</v>
      </c>
      <c r="F7">
        <f>VLOOKUP($B7,OLAH!$Y$4:$AO$38,5,FALSE)</f>
        <v>907.2</v>
      </c>
      <c r="G7">
        <f>VLOOKUP($B7,OLAH!$Y$4:$AO$38,6,FALSE)</f>
        <v>1104.4000000000001</v>
      </c>
      <c r="H7">
        <f>VLOOKUP($B7,OLAH!$Y$4:$AO$38,7,FALSE)</f>
        <v>1200.2</v>
      </c>
      <c r="I7">
        <f>VLOOKUP($B7,OLAH!$Y$4:$AO$38,8,FALSE)</f>
        <v>1247</v>
      </c>
      <c r="J7">
        <f>VLOOKUP($B7,OLAH!$Y$4:$AO$38,9,FALSE)</f>
        <v>1331.3</v>
      </c>
      <c r="K7">
        <f>VLOOKUP($B7,OLAH!$Y$4:$AO$38,10,FALSE)</f>
        <v>1442.1</v>
      </c>
      <c r="L7">
        <f>VLOOKUP($B7,OLAH!$Y$4:$AO$38,11,FALSE)</f>
        <v>1676.2</v>
      </c>
      <c r="M7">
        <f>VLOOKUP($B7,OLAH!$Y$4:$AO$38,12,FALSE)</f>
        <v>1739.9</v>
      </c>
      <c r="N7">
        <f>VLOOKUP($B7,OLAH!$Y$4:$AO$38,13,FALSE)</f>
        <v>1857</v>
      </c>
      <c r="O7">
        <f>VLOOKUP($B7,OLAH!$Y$4:$AO$38,14,FALSE)</f>
        <v>2057.9</v>
      </c>
      <c r="P7">
        <f>VLOOKUP($B7,OLAH!$Y$4:$AO$38,15,FALSE)</f>
        <v>1975.1</v>
      </c>
      <c r="Q7">
        <f>VLOOKUP($B7,OLAH!$Y$4:$AO$38,16,FALSE)</f>
        <v>2150.5</v>
      </c>
      <c r="R7">
        <f>VLOOKUP($B7,OLAH!$Y$4:$AO$38,17,FALSE)</f>
        <v>2271.6</v>
      </c>
    </row>
    <row r="8" spans="1:18">
      <c r="A8" t="s">
        <v>88</v>
      </c>
      <c r="B8" t="s">
        <v>94</v>
      </c>
      <c r="C8">
        <f>VLOOKUP($B8,OLAH!$Y$4:$AO$38,2,FALSE)</f>
        <v>805.03499999999997</v>
      </c>
      <c r="D8">
        <f>VLOOKUP($B8,OLAH!$Y$4:$AO$38,3,FALSE)</f>
        <v>829.89499999999998</v>
      </c>
      <c r="E8">
        <f>VLOOKUP($B8,OLAH!$Y$4:$AO$38,4,FALSE)</f>
        <v>917.1</v>
      </c>
      <c r="F8">
        <f>VLOOKUP($B8,OLAH!$Y$4:$AO$38,5,FALSE)</f>
        <v>1024.3</v>
      </c>
      <c r="G8">
        <f>VLOOKUP($B8,OLAH!$Y$4:$AO$38,6,FALSE)</f>
        <v>1164.9000000000001</v>
      </c>
      <c r="H8">
        <f>VLOOKUP($B8,OLAH!$Y$4:$AO$38,7,FALSE)</f>
        <v>1233.2</v>
      </c>
      <c r="I8">
        <f>VLOOKUP($B8,OLAH!$Y$4:$AO$38,8,FALSE)</f>
        <v>1375.8</v>
      </c>
      <c r="J8">
        <f>VLOOKUP($B8,OLAH!$Y$4:$AO$38,9,FALSE)</f>
        <v>1486.7</v>
      </c>
      <c r="K8">
        <f>VLOOKUP($B8,OLAH!$Y$4:$AO$38,10,FALSE)</f>
        <v>1554.5</v>
      </c>
      <c r="L8">
        <f>VLOOKUP($B8,OLAH!$Y$4:$AO$38,11,FALSE)</f>
        <v>1671.4</v>
      </c>
      <c r="M8">
        <f>VLOOKUP($B8,OLAH!$Y$4:$AO$38,12,FALSE)</f>
        <v>1731.8</v>
      </c>
      <c r="N8">
        <f>VLOOKUP($B8,OLAH!$Y$4:$AO$38,13,FALSE)</f>
        <v>1845.8</v>
      </c>
      <c r="O8">
        <f>VLOOKUP($B8,OLAH!$Y$4:$AO$38,14,FALSE)</f>
        <v>2166.1</v>
      </c>
      <c r="P8">
        <f>VLOOKUP($B8,OLAH!$Y$4:$AO$38,15,FALSE)</f>
        <v>2081</v>
      </c>
      <c r="Q8">
        <f>VLOOKUP($B8,OLAH!$Y$4:$AO$38,16,FALSE)</f>
        <v>2192.4</v>
      </c>
      <c r="R8">
        <f>VLOOKUP($B8,OLAH!$Y$4:$AO$38,17,FALSE)</f>
        <v>2244.3000000000002</v>
      </c>
    </row>
    <row r="9" spans="1:18">
      <c r="A9" t="s">
        <v>88</v>
      </c>
      <c r="B9" t="s">
        <v>95</v>
      </c>
      <c r="C9">
        <f>VLOOKUP($B9,OLAH!$Y$4:$AO$38,2,FALSE)</f>
        <v>762.601</v>
      </c>
      <c r="D9">
        <f>VLOOKUP($B9,OLAH!$Y$4:$AO$38,3,FALSE)</f>
        <v>928.96199999999999</v>
      </c>
      <c r="E9">
        <f>VLOOKUP($B9,OLAH!$Y$4:$AO$38,4,FALSE)</f>
        <v>880.4</v>
      </c>
      <c r="F9">
        <f>VLOOKUP($B9,OLAH!$Y$4:$AO$38,5,FALSE)</f>
        <v>943.2</v>
      </c>
      <c r="G9">
        <f>VLOOKUP($B9,OLAH!$Y$4:$AO$38,6,FALSE)</f>
        <v>1055.8</v>
      </c>
      <c r="H9">
        <f>VLOOKUP($B9,OLAH!$Y$4:$AO$38,7,FALSE)</f>
        <v>1087.0999999999999</v>
      </c>
      <c r="I9">
        <f>VLOOKUP($B9,OLAH!$Y$4:$AO$38,8,FALSE)</f>
        <v>1329.6</v>
      </c>
      <c r="J9">
        <f>VLOOKUP($B9,OLAH!$Y$4:$AO$38,9,FALSE)</f>
        <v>1417.9</v>
      </c>
      <c r="K9">
        <f>VLOOKUP($B9,OLAH!$Y$4:$AO$38,10,FALSE)</f>
        <v>1481.4</v>
      </c>
      <c r="L9">
        <f>VLOOKUP($B9,OLAH!$Y$4:$AO$38,11,FALSE)</f>
        <v>1509.8</v>
      </c>
      <c r="M9">
        <f>VLOOKUP($B9,OLAH!$Y$4:$AO$38,12,FALSE)</f>
        <v>1700.9</v>
      </c>
      <c r="N9">
        <f>VLOOKUP($B9,OLAH!$Y$4:$AO$38,13,FALSE)</f>
        <v>1834.3</v>
      </c>
      <c r="O9">
        <f>VLOOKUP($B9,OLAH!$Y$4:$AO$38,14,FALSE)</f>
        <v>1996.9</v>
      </c>
      <c r="P9">
        <f>VLOOKUP($B9,OLAH!$Y$4:$AO$38,15,FALSE)</f>
        <v>1942.4</v>
      </c>
      <c r="Q9">
        <f>VLOOKUP($B9,OLAH!$Y$4:$AO$38,16,FALSE)</f>
        <v>2072.6999999999998</v>
      </c>
      <c r="R9">
        <f>VLOOKUP($B9,OLAH!$Y$4:$AO$38,17,FALSE)</f>
        <v>2130</v>
      </c>
    </row>
    <row r="10" spans="1:18">
      <c r="A10" t="s">
        <v>88</v>
      </c>
      <c r="B10" t="s">
        <v>96</v>
      </c>
      <c r="C10">
        <f>VLOOKUP($B10,OLAH!$Y$4:$AO$38,2,FALSE)</f>
        <v>880.30399999999997</v>
      </c>
      <c r="D10">
        <f>VLOOKUP($B10,OLAH!$Y$4:$AO$38,3,FALSE)</f>
        <v>1000.876</v>
      </c>
      <c r="E10">
        <f>VLOOKUP($B10,OLAH!$Y$4:$AO$38,4,FALSE)</f>
        <v>937.7</v>
      </c>
      <c r="F10">
        <f>VLOOKUP($B10,OLAH!$Y$4:$AO$38,5,FALSE)</f>
        <v>987</v>
      </c>
      <c r="G10">
        <f>VLOOKUP($B10,OLAH!$Y$4:$AO$38,6,FALSE)</f>
        <v>1153.5999999999999</v>
      </c>
      <c r="H10">
        <f>VLOOKUP($B10,OLAH!$Y$4:$AO$38,7,FALSE)</f>
        <v>1219.5</v>
      </c>
      <c r="I10">
        <f>VLOOKUP($B10,OLAH!$Y$4:$AO$38,8,FALSE)</f>
        <v>1478</v>
      </c>
      <c r="J10">
        <f>VLOOKUP($B10,OLAH!$Y$4:$AO$38,9,FALSE)</f>
        <v>1573.3</v>
      </c>
      <c r="K10">
        <f>VLOOKUP($B10,OLAH!$Y$4:$AO$38,10,FALSE)</f>
        <v>1665.4</v>
      </c>
      <c r="L10">
        <f>VLOOKUP($B10,OLAH!$Y$4:$AO$38,11,FALSE)</f>
        <v>1870.1</v>
      </c>
      <c r="M10">
        <f>VLOOKUP($B10,OLAH!$Y$4:$AO$38,12,FALSE)</f>
        <v>1919.7</v>
      </c>
      <c r="N10">
        <f>VLOOKUP($B10,OLAH!$Y$4:$AO$38,13,FALSE)</f>
        <v>2131.4</v>
      </c>
      <c r="O10">
        <f>VLOOKUP($B10,OLAH!$Y$4:$AO$38,14,FALSE)</f>
        <v>2391.8000000000002</v>
      </c>
      <c r="P10">
        <f>VLOOKUP($B10,OLAH!$Y$4:$AO$38,15,FALSE)</f>
        <v>2431.8000000000002</v>
      </c>
      <c r="Q10">
        <f>VLOOKUP($B10,OLAH!$Y$4:$AO$38,16,FALSE)</f>
        <v>2671.1</v>
      </c>
      <c r="R10">
        <f>VLOOKUP($B10,OLAH!$Y$4:$AO$38,17,FALSE)</f>
        <v>2799.7</v>
      </c>
    </row>
    <row r="11" spans="1:18">
      <c r="A11" t="s">
        <v>88</v>
      </c>
      <c r="B11" t="s">
        <v>97</v>
      </c>
      <c r="C11">
        <f>VLOOKUP($B11,OLAH!$Y$4:$AO$38,2,FALSE)</f>
        <v>681.178</v>
      </c>
      <c r="D11">
        <f>VLOOKUP($B11,OLAH!$Y$4:$AO$38,3,FALSE)</f>
        <v>668.36300000000006</v>
      </c>
      <c r="E11">
        <f>VLOOKUP($B11,OLAH!$Y$4:$AO$38,4,FALSE)</f>
        <v>675</v>
      </c>
      <c r="F11">
        <f>VLOOKUP($B11,OLAH!$Y$4:$AO$38,5,FALSE)</f>
        <v>733.9</v>
      </c>
      <c r="G11">
        <f>VLOOKUP($B11,OLAH!$Y$4:$AO$38,6,FALSE)</f>
        <v>813.6</v>
      </c>
      <c r="H11">
        <f>VLOOKUP($B11,OLAH!$Y$4:$AO$38,7,FALSE)</f>
        <v>859.8</v>
      </c>
      <c r="I11">
        <f>VLOOKUP($B11,OLAH!$Y$4:$AO$38,8,FALSE)</f>
        <v>1001.2</v>
      </c>
      <c r="J11">
        <f>VLOOKUP($B11,OLAH!$Y$4:$AO$38,9,FALSE)</f>
        <v>1088.4000000000001</v>
      </c>
      <c r="K11">
        <f>VLOOKUP($B11,OLAH!$Y$4:$AO$38,10,FALSE)</f>
        <v>1159.5</v>
      </c>
      <c r="L11">
        <f>VLOOKUP($B11,OLAH!$Y$4:$AO$38,11,FALSE)</f>
        <v>1305.5999999999999</v>
      </c>
      <c r="M11">
        <f>VLOOKUP($B11,OLAH!$Y$4:$AO$38,12,FALSE)</f>
        <v>1470</v>
      </c>
      <c r="N11">
        <f>VLOOKUP($B11,OLAH!$Y$4:$AO$38,13,FALSE)</f>
        <v>1615</v>
      </c>
      <c r="O11">
        <f>VLOOKUP($B11,OLAH!$Y$4:$AO$38,14,FALSE)</f>
        <v>1877.2</v>
      </c>
      <c r="P11">
        <f>VLOOKUP($B11,OLAH!$Y$4:$AO$38,15,FALSE)</f>
        <v>1887.6</v>
      </c>
      <c r="Q11">
        <f>VLOOKUP($B11,OLAH!$Y$4:$AO$38,16,FALSE)</f>
        <v>1980.7</v>
      </c>
      <c r="R11">
        <f>VLOOKUP($B11,OLAH!$Y$4:$AO$38,17,FALSE)</f>
        <v>2066.6999999999998</v>
      </c>
    </row>
    <row r="12" spans="1:18">
      <c r="A12" t="s">
        <v>98</v>
      </c>
      <c r="B12" t="s">
        <v>99</v>
      </c>
      <c r="C12">
        <f>VLOOKUP($B12,OLAH!$Y$4:$AO$38,2,FALSE)</f>
        <v>1087.1500000000001</v>
      </c>
      <c r="D12">
        <f>VLOOKUP($B12,OLAH!$Y$4:$AO$38,3,FALSE)</f>
        <v>1226.1389999999999</v>
      </c>
      <c r="E12">
        <f>VLOOKUP($B12,OLAH!$Y$4:$AO$38,4,FALSE)</f>
        <v>1471.5</v>
      </c>
      <c r="F12">
        <f>VLOOKUP($B12,OLAH!$Y$4:$AO$38,5,FALSE)</f>
        <v>1590.1</v>
      </c>
      <c r="G12">
        <f>VLOOKUP($B12,OLAH!$Y$4:$AO$38,6,FALSE)</f>
        <v>1861.6</v>
      </c>
      <c r="H12">
        <f>VLOOKUP($B12,OLAH!$Y$4:$AO$38,7,FALSE)</f>
        <v>1882.3</v>
      </c>
      <c r="I12">
        <f>VLOOKUP($B12,OLAH!$Y$4:$AO$38,8,FALSE)</f>
        <v>2002.2</v>
      </c>
      <c r="J12">
        <f>VLOOKUP($B12,OLAH!$Y$4:$AO$38,9,FALSE)</f>
        <v>2115.4</v>
      </c>
      <c r="K12">
        <f>VLOOKUP($B12,OLAH!$Y$4:$AO$38,10,FALSE)</f>
        <v>2256.4</v>
      </c>
      <c r="L12">
        <f>VLOOKUP($B12,OLAH!$Y$4:$AO$38,11,FALSE)</f>
        <v>2792.1</v>
      </c>
      <c r="M12">
        <f>VLOOKUP($B12,OLAH!$Y$4:$AO$38,12,FALSE)</f>
        <v>2858.9</v>
      </c>
      <c r="N12">
        <f>VLOOKUP($B12,OLAH!$Y$4:$AO$38,13,FALSE)</f>
        <v>3117.7</v>
      </c>
      <c r="O12">
        <f>VLOOKUP($B12,OLAH!$Y$4:$AO$38,14,FALSE)</f>
        <v>3976.4</v>
      </c>
      <c r="P12">
        <f>VLOOKUP($B12,OLAH!$Y$4:$AO$38,15,FALSE)</f>
        <v>3985.4</v>
      </c>
      <c r="Q12">
        <f>VLOOKUP($B12,OLAH!$Y$4:$AO$38,16,FALSE)</f>
        <v>4413.6000000000004</v>
      </c>
      <c r="R12">
        <f>VLOOKUP($B12,OLAH!$Y$4:$AO$38,17,FALSE)</f>
        <v>4502.8999999999996</v>
      </c>
    </row>
    <row r="13" spans="1:18">
      <c r="A13" t="s">
        <v>98</v>
      </c>
      <c r="B13" t="s">
        <v>100</v>
      </c>
      <c r="C13">
        <f>VLOOKUP($B13,OLAH!$Y$4:$AO$38,2,FALSE)</f>
        <v>1067.6120000000001</v>
      </c>
      <c r="D13">
        <f>VLOOKUP($B13,OLAH!$Y$4:$AO$38,3,FALSE)</f>
        <v>1107.489</v>
      </c>
      <c r="E13">
        <f>VLOOKUP($B13,OLAH!$Y$4:$AO$38,4,FALSE)</f>
        <v>1052</v>
      </c>
      <c r="F13">
        <f>VLOOKUP($B13,OLAH!$Y$4:$AO$38,5,FALSE)</f>
        <v>1128.5999999999999</v>
      </c>
      <c r="G13">
        <f>VLOOKUP($B13,OLAH!$Y$4:$AO$38,6,FALSE)</f>
        <v>1349.8</v>
      </c>
      <c r="H13">
        <f>VLOOKUP($B13,OLAH!$Y$4:$AO$38,7,FALSE)</f>
        <v>1405.5</v>
      </c>
      <c r="I13">
        <f>VLOOKUP($B13,OLAH!$Y$4:$AO$38,8,FALSE)</f>
        <v>1558</v>
      </c>
      <c r="J13">
        <f>VLOOKUP($B13,OLAH!$Y$4:$AO$38,9,FALSE)</f>
        <v>1631.8</v>
      </c>
      <c r="K13">
        <f>VLOOKUP($B13,OLAH!$Y$4:$AO$38,10,FALSE)</f>
        <v>1774.2</v>
      </c>
      <c r="L13">
        <f>VLOOKUP($B13,OLAH!$Y$4:$AO$38,11,FALSE)</f>
        <v>2197.3000000000002</v>
      </c>
      <c r="M13">
        <f>VLOOKUP($B13,OLAH!$Y$4:$AO$38,12,FALSE)</f>
        <v>2228.1</v>
      </c>
      <c r="N13">
        <f>VLOOKUP($B13,OLAH!$Y$4:$AO$38,13,FALSE)</f>
        <v>2432.3000000000002</v>
      </c>
      <c r="O13">
        <f>VLOOKUP($B13,OLAH!$Y$4:$AO$38,14,FALSE)</f>
        <v>3279.9</v>
      </c>
      <c r="P13">
        <f>VLOOKUP($B13,OLAH!$Y$4:$AO$38,15,FALSE)</f>
        <v>3300.7</v>
      </c>
      <c r="Q13">
        <f>VLOOKUP($B13,OLAH!$Y$4:$AO$38,16,FALSE)</f>
        <v>3418.3</v>
      </c>
      <c r="R13">
        <f>VLOOKUP($B13,OLAH!$Y$4:$AO$38,17,FALSE)</f>
        <v>3693.6</v>
      </c>
    </row>
    <row r="14" spans="1:18">
      <c r="A14" t="s">
        <v>98</v>
      </c>
      <c r="B14" t="s">
        <v>101</v>
      </c>
      <c r="C14">
        <f>VLOOKUP($B14,OLAH!$Y$4:$AO$38,2,FALSE)</f>
        <v>851.03499999999997</v>
      </c>
      <c r="D14">
        <f>VLOOKUP($B14,OLAH!$Y$4:$AO$38,3,FALSE)</f>
        <v>896.01300000000003</v>
      </c>
      <c r="E14">
        <f>VLOOKUP($B14,OLAH!$Y$4:$AO$38,4,FALSE)</f>
        <v>879.1</v>
      </c>
      <c r="F14">
        <f>VLOOKUP($B14,OLAH!$Y$4:$AO$38,5,FALSE)</f>
        <v>934.9</v>
      </c>
      <c r="G14">
        <f>VLOOKUP($B14,OLAH!$Y$4:$AO$38,6,FALSE)</f>
        <v>1017.4</v>
      </c>
      <c r="H14">
        <f>VLOOKUP($B14,OLAH!$Y$4:$AO$38,7,FALSE)</f>
        <v>1095.8</v>
      </c>
      <c r="I14">
        <f>VLOOKUP($B14,OLAH!$Y$4:$AO$38,8,FALSE)</f>
        <v>1241.3</v>
      </c>
      <c r="J14">
        <f>VLOOKUP($B14,OLAH!$Y$4:$AO$38,9,FALSE)</f>
        <v>1357.2</v>
      </c>
      <c r="K14">
        <f>VLOOKUP($B14,OLAH!$Y$4:$AO$38,10,FALSE)</f>
        <v>1436.8</v>
      </c>
      <c r="L14">
        <f>VLOOKUP($B14,OLAH!$Y$4:$AO$38,11,FALSE)</f>
        <v>1624.6</v>
      </c>
      <c r="M14">
        <f>VLOOKUP($B14,OLAH!$Y$4:$AO$38,12,FALSE)</f>
        <v>1757</v>
      </c>
      <c r="N14">
        <f>VLOOKUP($B14,OLAH!$Y$4:$AO$38,13,FALSE)</f>
        <v>2000.6</v>
      </c>
      <c r="O14">
        <f>VLOOKUP($B14,OLAH!$Y$4:$AO$38,14,FALSE)</f>
        <v>2666.6</v>
      </c>
      <c r="P14">
        <f>VLOOKUP($B14,OLAH!$Y$4:$AO$38,15,FALSE)</f>
        <v>2650.4</v>
      </c>
      <c r="Q14">
        <f>VLOOKUP($B14,OLAH!$Y$4:$AO$38,16,FALSE)</f>
        <v>2736.8</v>
      </c>
      <c r="R14">
        <f>VLOOKUP($B14,OLAH!$Y$4:$AO$38,17,FALSE)</f>
        <v>2871.1</v>
      </c>
    </row>
    <row r="15" spans="1:18">
      <c r="A15" t="s">
        <v>98</v>
      </c>
      <c r="B15" t="s">
        <v>102</v>
      </c>
      <c r="C15">
        <f>VLOOKUP($B15,OLAH!$Y$4:$AO$38,2,FALSE)</f>
        <v>631.327</v>
      </c>
      <c r="D15">
        <f>VLOOKUP($B15,OLAH!$Y$4:$AO$38,3,FALSE)</f>
        <v>688.221</v>
      </c>
      <c r="E15">
        <f>VLOOKUP($B15,OLAH!$Y$4:$AO$38,4,FALSE)</f>
        <v>648.70000000000005</v>
      </c>
      <c r="F15">
        <f>VLOOKUP($B15,OLAH!$Y$4:$AO$38,5,FALSE)</f>
        <v>688.2</v>
      </c>
      <c r="G15">
        <f>VLOOKUP($B15,OLAH!$Y$4:$AO$38,6,FALSE)</f>
        <v>755.3</v>
      </c>
      <c r="H15">
        <f>VLOOKUP($B15,OLAH!$Y$4:$AO$38,7,FALSE)</f>
        <v>810.3</v>
      </c>
      <c r="I15">
        <f>VLOOKUP($B15,OLAH!$Y$4:$AO$38,8,FALSE)</f>
        <v>972</v>
      </c>
      <c r="J15">
        <f>VLOOKUP($B15,OLAH!$Y$4:$AO$38,9,FALSE)</f>
        <v>1041.9000000000001</v>
      </c>
      <c r="K15">
        <f>VLOOKUP($B15,OLAH!$Y$4:$AO$38,10,FALSE)</f>
        <v>1126</v>
      </c>
      <c r="L15">
        <f>VLOOKUP($B15,OLAH!$Y$4:$AO$38,11,FALSE)</f>
        <v>1231.2</v>
      </c>
      <c r="M15">
        <f>VLOOKUP($B15,OLAH!$Y$4:$AO$38,12,FALSE)</f>
        <v>1319.6</v>
      </c>
      <c r="N15">
        <f>VLOOKUP($B15,OLAH!$Y$4:$AO$38,13,FALSE)</f>
        <v>1544.6</v>
      </c>
      <c r="O15">
        <f>VLOOKUP($B15,OLAH!$Y$4:$AO$38,14,FALSE)</f>
        <v>1792.4</v>
      </c>
      <c r="P15">
        <f>VLOOKUP($B15,OLAH!$Y$4:$AO$38,15,FALSE)</f>
        <v>1785.7</v>
      </c>
      <c r="Q15">
        <f>VLOOKUP($B15,OLAH!$Y$4:$AO$38,16,FALSE)</f>
        <v>1980.1</v>
      </c>
      <c r="R15">
        <f>VLOOKUP($B15,OLAH!$Y$4:$AO$38,17,FALSE)</f>
        <v>2069.9</v>
      </c>
    </row>
    <row r="16" spans="1:18">
      <c r="A16" t="s">
        <v>98</v>
      </c>
      <c r="B16" t="s">
        <v>103</v>
      </c>
      <c r="C16">
        <f>VLOOKUP($B16,OLAH!$Y$4:$AO$38,2,FALSE)</f>
        <v>690.58</v>
      </c>
      <c r="D16">
        <f>VLOOKUP($B16,OLAH!$Y$4:$AO$38,3,FALSE)</f>
        <v>777.58900000000006</v>
      </c>
      <c r="E16">
        <f>VLOOKUP($B16,OLAH!$Y$4:$AO$38,4,FALSE)</f>
        <v>884.3</v>
      </c>
      <c r="F16">
        <f>VLOOKUP($B16,OLAH!$Y$4:$AO$38,5,FALSE)</f>
        <v>928.4</v>
      </c>
      <c r="G16">
        <f>VLOOKUP($B16,OLAH!$Y$4:$AO$38,6,FALSE)</f>
        <v>1030.4000000000001</v>
      </c>
      <c r="H16">
        <f>VLOOKUP($B16,OLAH!$Y$4:$AO$38,7,FALSE)</f>
        <v>1093.5999999999999</v>
      </c>
      <c r="I16">
        <f>VLOOKUP($B16,OLAH!$Y$4:$AO$38,8,FALSE)</f>
        <v>1224.0999999999999</v>
      </c>
      <c r="J16">
        <f>VLOOKUP($B16,OLAH!$Y$4:$AO$38,9,FALSE)</f>
        <v>1308.5999999999999</v>
      </c>
      <c r="K16">
        <f>VLOOKUP($B16,OLAH!$Y$4:$AO$38,10,FALSE)</f>
        <v>1399.1</v>
      </c>
      <c r="L16">
        <f>VLOOKUP($B16,OLAH!$Y$4:$AO$38,11,FALSE)</f>
        <v>1596.1</v>
      </c>
      <c r="M16">
        <f>VLOOKUP($B16,OLAH!$Y$4:$AO$38,12,FALSE)</f>
        <v>1606.1</v>
      </c>
      <c r="N16">
        <f>VLOOKUP($B16,OLAH!$Y$4:$AO$38,13,FALSE)</f>
        <v>1846.9</v>
      </c>
      <c r="O16">
        <f>VLOOKUP($B16,OLAH!$Y$4:$AO$38,14,FALSE)</f>
        <v>2179.6</v>
      </c>
      <c r="P16">
        <f>VLOOKUP($B16,OLAH!$Y$4:$AO$38,15,FALSE)</f>
        <v>1906.2</v>
      </c>
      <c r="Q16">
        <f>VLOOKUP($B16,OLAH!$Y$4:$AO$38,16,FALSE)</f>
        <v>2112</v>
      </c>
      <c r="R16">
        <f>VLOOKUP($B16,OLAH!$Y$4:$AO$38,17,FALSE)</f>
        <v>2319</v>
      </c>
    </row>
    <row r="17" spans="1:18">
      <c r="A17" t="s">
        <v>98</v>
      </c>
      <c r="B17" t="s">
        <v>104</v>
      </c>
      <c r="C17">
        <f>VLOOKUP($B17,OLAH!$Y$4:$AO$38,2,FALSE)</f>
        <v>691.97799999999995</v>
      </c>
      <c r="D17">
        <f>VLOOKUP($B17,OLAH!$Y$4:$AO$38,3,FALSE)</f>
        <v>750.08699999999999</v>
      </c>
      <c r="E17">
        <f>VLOOKUP($B17,OLAH!$Y$4:$AO$38,4,FALSE)</f>
        <v>683.7</v>
      </c>
      <c r="F17">
        <f>VLOOKUP($B17,OLAH!$Y$4:$AO$38,5,FALSE)</f>
        <v>731.3</v>
      </c>
      <c r="G17">
        <f>VLOOKUP($B17,OLAH!$Y$4:$AO$38,6,FALSE)</f>
        <v>793.3</v>
      </c>
      <c r="H17">
        <f>VLOOKUP($B17,OLAH!$Y$4:$AO$38,7,FALSE)</f>
        <v>858.9</v>
      </c>
      <c r="I17">
        <f>VLOOKUP($B17,OLAH!$Y$4:$AO$38,8,FALSE)</f>
        <v>995.7</v>
      </c>
      <c r="J17">
        <f>VLOOKUP($B17,OLAH!$Y$4:$AO$38,9,FALSE)</f>
        <v>1056</v>
      </c>
      <c r="K17">
        <f>VLOOKUP($B17,OLAH!$Y$4:$AO$38,10,FALSE)</f>
        <v>1159.0999999999999</v>
      </c>
      <c r="L17">
        <f>VLOOKUP($B17,OLAH!$Y$4:$AO$38,11,FALSE)</f>
        <v>1239.2</v>
      </c>
      <c r="M17">
        <f>VLOOKUP($B17,OLAH!$Y$4:$AO$38,12,FALSE)</f>
        <v>1420</v>
      </c>
      <c r="N17">
        <f>VLOOKUP($B17,OLAH!$Y$4:$AO$38,13,FALSE)</f>
        <v>1577.6</v>
      </c>
      <c r="O17">
        <f>VLOOKUP($B17,OLAH!$Y$4:$AO$38,14,FALSE)</f>
        <v>1950.5</v>
      </c>
      <c r="P17">
        <f>VLOOKUP($B17,OLAH!$Y$4:$AO$38,15,FALSE)</f>
        <v>1924.8</v>
      </c>
      <c r="Q17">
        <f>VLOOKUP($B17,OLAH!$Y$4:$AO$38,16,FALSE)</f>
        <v>2044.3</v>
      </c>
      <c r="R17">
        <f>VLOOKUP($B17,OLAH!$Y$4:$AO$38,17,FALSE)</f>
        <v>2165.6999999999998</v>
      </c>
    </row>
    <row r="18" spans="1:18">
      <c r="A18" t="s">
        <v>105</v>
      </c>
      <c r="B18" t="s">
        <v>106</v>
      </c>
      <c r="C18">
        <f>VLOOKUP($B18,OLAH!$Y$4:$AO$38,2,FALSE)</f>
        <v>813.75400000000002</v>
      </c>
      <c r="D18">
        <f>VLOOKUP($B18,OLAH!$Y$4:$AO$38,3,FALSE)</f>
        <v>932.82899999999995</v>
      </c>
      <c r="E18">
        <f>VLOOKUP($B18,OLAH!$Y$4:$AO$38,4,FALSE)</f>
        <v>1000.3</v>
      </c>
      <c r="F18">
        <f>VLOOKUP($B18,OLAH!$Y$4:$AO$38,5,FALSE)</f>
        <v>1098.4000000000001</v>
      </c>
      <c r="G18">
        <f>VLOOKUP($B18,OLAH!$Y$4:$AO$38,6,FALSE)</f>
        <v>1258</v>
      </c>
      <c r="H18">
        <f>VLOOKUP($B18,OLAH!$Y$4:$AO$38,7,FALSE)</f>
        <v>1314.3</v>
      </c>
      <c r="I18">
        <f>VLOOKUP($B18,OLAH!$Y$4:$AO$38,8,FALSE)</f>
        <v>1418.7</v>
      </c>
      <c r="J18">
        <f>VLOOKUP($B18,OLAH!$Y$4:$AO$38,9,FALSE)</f>
        <v>1488.2</v>
      </c>
      <c r="K18">
        <f>VLOOKUP($B18,OLAH!$Y$4:$AO$38,10,FALSE)</f>
        <v>1554.5</v>
      </c>
      <c r="L18">
        <f>VLOOKUP($B18,OLAH!$Y$4:$AO$38,11,FALSE)</f>
        <v>1771.9</v>
      </c>
      <c r="M18">
        <f>VLOOKUP($B18,OLAH!$Y$4:$AO$38,12,FALSE)</f>
        <v>1841.6</v>
      </c>
      <c r="N18">
        <f>VLOOKUP($B18,OLAH!$Y$4:$AO$38,13,FALSE)</f>
        <v>2143.8000000000002</v>
      </c>
      <c r="O18">
        <f>VLOOKUP($B18,OLAH!$Y$4:$AO$38,14,FALSE)</f>
        <v>2641.4</v>
      </c>
      <c r="P18">
        <f>VLOOKUP($B18,OLAH!$Y$4:$AO$38,15,FALSE)</f>
        <v>2514</v>
      </c>
      <c r="Q18">
        <f>VLOOKUP($B18,OLAH!$Y$4:$AO$38,16,FALSE)</f>
        <v>2901</v>
      </c>
      <c r="R18">
        <f>VLOOKUP($B18,OLAH!$Y$4:$AO$38,17,FALSE)</f>
        <v>2959</v>
      </c>
    </row>
    <row r="19" spans="1:18">
      <c r="A19" t="s">
        <v>105</v>
      </c>
      <c r="B19" t="s">
        <v>107</v>
      </c>
      <c r="C19">
        <f>VLOOKUP($B19,OLAH!$Y$4:$AO$38,2,FALSE)</f>
        <v>721.48500000000001</v>
      </c>
      <c r="D19">
        <f>VLOOKUP($B19,OLAH!$Y$4:$AO$38,3,FALSE)</f>
        <v>611.66399999999999</v>
      </c>
      <c r="E19">
        <f>VLOOKUP($B19,OLAH!$Y$4:$AO$38,4,FALSE)</f>
        <v>635.29999999999995</v>
      </c>
      <c r="F19">
        <f>VLOOKUP($B19,OLAH!$Y$4:$AO$38,5,FALSE)</f>
        <v>699.1</v>
      </c>
      <c r="G19">
        <f>VLOOKUP($B19,OLAH!$Y$4:$AO$38,6,FALSE)</f>
        <v>879.8</v>
      </c>
      <c r="H19">
        <f>VLOOKUP($B19,OLAH!$Y$4:$AO$38,7,FALSE)</f>
        <v>937.2</v>
      </c>
      <c r="I19">
        <f>VLOOKUP($B19,OLAH!$Y$4:$AO$38,8,FALSE)</f>
        <v>1021.3</v>
      </c>
      <c r="J19">
        <f>VLOOKUP($B19,OLAH!$Y$4:$AO$38,9,FALSE)</f>
        <v>1104.3</v>
      </c>
      <c r="K19">
        <f>VLOOKUP($B19,OLAH!$Y$4:$AO$38,10,FALSE)</f>
        <v>1182.2</v>
      </c>
      <c r="L19">
        <f>VLOOKUP($B19,OLAH!$Y$4:$AO$38,11,FALSE)</f>
        <v>1310.7</v>
      </c>
      <c r="M19">
        <f>VLOOKUP($B19,OLAH!$Y$4:$AO$38,12,FALSE)</f>
        <v>1352.6</v>
      </c>
      <c r="N19">
        <f>VLOOKUP($B19,OLAH!$Y$4:$AO$38,13,FALSE)</f>
        <v>1538.3</v>
      </c>
      <c r="O19">
        <f>VLOOKUP($B19,OLAH!$Y$4:$AO$38,14,FALSE)</f>
        <v>1743.2</v>
      </c>
      <c r="P19">
        <f>VLOOKUP($B19,OLAH!$Y$4:$AO$38,15,FALSE)</f>
        <v>1736.6</v>
      </c>
      <c r="Q19">
        <f>VLOOKUP($B19,OLAH!$Y$4:$AO$38,16,FALSE)</f>
        <v>2041.2</v>
      </c>
      <c r="R19">
        <f>VLOOKUP($B19,OLAH!$Y$4:$AO$38,17,FALSE)</f>
        <v>2170.1999999999998</v>
      </c>
    </row>
    <row r="20" spans="1:18">
      <c r="A20" t="s">
        <v>105</v>
      </c>
      <c r="B20" t="s">
        <v>108</v>
      </c>
      <c r="C20">
        <f>VLOOKUP($B20,OLAH!$Y$4:$AO$38,2,FALSE)</f>
        <v>823.423</v>
      </c>
      <c r="D20">
        <f>VLOOKUP($B20,OLAH!$Y$4:$AO$38,3,FALSE)</f>
        <v>751.11900000000003</v>
      </c>
      <c r="E20">
        <f>VLOOKUP($B20,OLAH!$Y$4:$AO$38,4,FALSE)</f>
        <v>1012.4</v>
      </c>
      <c r="F20">
        <f>VLOOKUP($B20,OLAH!$Y$4:$AO$38,5,FALSE)</f>
        <v>1055.2</v>
      </c>
      <c r="G20">
        <f>VLOOKUP($B20,OLAH!$Y$4:$AO$38,6,FALSE)</f>
        <v>1245.4000000000001</v>
      </c>
      <c r="H20">
        <f>VLOOKUP($B20,OLAH!$Y$4:$AO$38,7,FALSE)</f>
        <v>1315.3</v>
      </c>
      <c r="I20">
        <f>VLOOKUP($B20,OLAH!$Y$4:$AO$38,8,FALSE)</f>
        <v>1340.1</v>
      </c>
      <c r="J20">
        <f>VLOOKUP($B20,OLAH!$Y$4:$AO$38,9,FALSE)</f>
        <v>1424.5</v>
      </c>
      <c r="K20">
        <f>VLOOKUP($B20,OLAH!$Y$4:$AO$38,10,FALSE)</f>
        <v>1470.9</v>
      </c>
      <c r="L20">
        <f>VLOOKUP($B20,OLAH!$Y$4:$AO$38,11,FALSE)</f>
        <v>1517.8</v>
      </c>
      <c r="M20">
        <f>VLOOKUP($B20,OLAH!$Y$4:$AO$38,12,FALSE)</f>
        <v>1657.4</v>
      </c>
      <c r="N20">
        <f>VLOOKUP($B20,OLAH!$Y$4:$AO$38,13,FALSE)</f>
        <v>1783.1</v>
      </c>
      <c r="O20">
        <f>VLOOKUP($B20,OLAH!$Y$4:$AO$38,14,FALSE)</f>
        <v>2096.4</v>
      </c>
      <c r="P20">
        <f>VLOOKUP($B20,OLAH!$Y$4:$AO$38,15,FALSE)</f>
        <v>1924.7</v>
      </c>
      <c r="Q20">
        <f>VLOOKUP($B20,OLAH!$Y$4:$AO$38,16,FALSE)</f>
        <v>2052.1</v>
      </c>
      <c r="R20">
        <f>VLOOKUP($B20,OLAH!$Y$4:$AO$38,17,FALSE)</f>
        <v>2061.6999999999998</v>
      </c>
    </row>
    <row r="21" spans="1:18">
      <c r="A21" t="s">
        <v>109</v>
      </c>
      <c r="B21" t="s">
        <v>110</v>
      </c>
      <c r="C21">
        <f>VLOOKUP($B21,OLAH!$Y$4:$AO$38,2,FALSE)</f>
        <v>893.08399999999995</v>
      </c>
      <c r="D21">
        <f>VLOOKUP($B21,OLAH!$Y$4:$AO$38,3,FALSE)</f>
        <v>832.654</v>
      </c>
      <c r="E21">
        <f>VLOOKUP($B21,OLAH!$Y$4:$AO$38,4,FALSE)</f>
        <v>1011.7</v>
      </c>
      <c r="F21">
        <f>VLOOKUP($B21,OLAH!$Y$4:$AO$38,5,FALSE)</f>
        <v>1059.4000000000001</v>
      </c>
      <c r="G21">
        <f>VLOOKUP($B21,OLAH!$Y$4:$AO$38,6,FALSE)</f>
        <v>1159</v>
      </c>
      <c r="H21">
        <f>VLOOKUP($B21,OLAH!$Y$4:$AO$38,7,FALSE)</f>
        <v>1198.8</v>
      </c>
      <c r="I21">
        <f>VLOOKUP($B21,OLAH!$Y$4:$AO$38,8,FALSE)</f>
        <v>1369.5</v>
      </c>
      <c r="J21">
        <f>VLOOKUP($B21,OLAH!$Y$4:$AO$38,9,FALSE)</f>
        <v>1445.2</v>
      </c>
      <c r="K21">
        <f>VLOOKUP($B21,OLAH!$Y$4:$AO$38,10,FALSE)</f>
        <v>1548.3</v>
      </c>
      <c r="L21">
        <f>VLOOKUP($B21,OLAH!$Y$4:$AO$38,11,FALSE)</f>
        <v>1743.9</v>
      </c>
      <c r="M21">
        <f>VLOOKUP($B21,OLAH!$Y$4:$AO$38,12,FALSE)</f>
        <v>1877.9</v>
      </c>
      <c r="N21">
        <f>VLOOKUP($B21,OLAH!$Y$4:$AO$38,13,FALSE)</f>
        <v>1997.4</v>
      </c>
      <c r="O21">
        <f>VLOOKUP($B21,OLAH!$Y$4:$AO$38,14,FALSE)</f>
        <v>2254.1999999999998</v>
      </c>
      <c r="P21">
        <f>VLOOKUP($B21,OLAH!$Y$4:$AO$38,15,FALSE)</f>
        <v>2138.5</v>
      </c>
      <c r="Q21">
        <f>VLOOKUP($B21,OLAH!$Y$4:$AO$38,16,FALSE)</f>
        <v>2298.3000000000002</v>
      </c>
      <c r="R21">
        <f>VLOOKUP($B21,OLAH!$Y$4:$AO$38,17,FALSE)</f>
        <v>2426</v>
      </c>
    </row>
    <row r="22" spans="1:18">
      <c r="A22" t="s">
        <v>109</v>
      </c>
      <c r="B22" t="s">
        <v>111</v>
      </c>
      <c r="C22">
        <f>VLOOKUP($B22,OLAH!$Y$4:$AO$38,2,FALSE)</f>
        <v>1013.316</v>
      </c>
      <c r="D22">
        <f>VLOOKUP($B22,OLAH!$Y$4:$AO$38,3,FALSE)</f>
        <v>1073.2</v>
      </c>
      <c r="E22">
        <f>VLOOKUP($B22,OLAH!$Y$4:$AO$38,4,FALSE)</f>
        <v>998.2</v>
      </c>
      <c r="F22">
        <f>VLOOKUP($B22,OLAH!$Y$4:$AO$38,5,FALSE)</f>
        <v>1057.7</v>
      </c>
      <c r="G22">
        <f>VLOOKUP($B22,OLAH!$Y$4:$AO$38,6,FALSE)</f>
        <v>1281.7</v>
      </c>
      <c r="H22">
        <f>VLOOKUP($B22,OLAH!$Y$4:$AO$38,7,FALSE)</f>
        <v>1367.1</v>
      </c>
      <c r="I22">
        <f>VLOOKUP($B22,OLAH!$Y$4:$AO$38,8,FALSE)</f>
        <v>1672.8</v>
      </c>
      <c r="J22">
        <f>VLOOKUP($B22,OLAH!$Y$4:$AO$38,9,FALSE)</f>
        <v>1759.9</v>
      </c>
      <c r="K22">
        <f>VLOOKUP($B22,OLAH!$Y$4:$AO$38,10,FALSE)</f>
        <v>1821.9</v>
      </c>
      <c r="L22">
        <f>VLOOKUP($B22,OLAH!$Y$4:$AO$38,11,FALSE)</f>
        <v>2008.9</v>
      </c>
      <c r="M22">
        <f>VLOOKUP($B22,OLAH!$Y$4:$AO$38,12,FALSE)</f>
        <v>2056.1</v>
      </c>
      <c r="N22">
        <f>VLOOKUP($B22,OLAH!$Y$4:$AO$38,13,FALSE)</f>
        <v>2258.9</v>
      </c>
      <c r="O22">
        <f>VLOOKUP($B22,OLAH!$Y$4:$AO$38,14,FALSE)</f>
        <v>2596.1</v>
      </c>
      <c r="P22">
        <f>VLOOKUP($B22,OLAH!$Y$4:$AO$38,15,FALSE)</f>
        <v>2781.8</v>
      </c>
      <c r="Q22">
        <f>VLOOKUP($B22,OLAH!$Y$4:$AO$38,16,FALSE)</f>
        <v>2975.1</v>
      </c>
      <c r="R22">
        <f>VLOOKUP($B22,OLAH!$Y$4:$AO$38,17,FALSE)</f>
        <v>3028.1</v>
      </c>
    </row>
    <row r="23" spans="1:18">
      <c r="A23" t="s">
        <v>109</v>
      </c>
      <c r="B23" t="s">
        <v>112</v>
      </c>
      <c r="C23">
        <f>VLOOKUP($B23,OLAH!$Y$4:$AO$38,2,FALSE)</f>
        <v>909.32899999999995</v>
      </c>
      <c r="D23">
        <f>VLOOKUP($B23,OLAH!$Y$4:$AO$38,3,FALSE)</f>
        <v>927.59100000000001</v>
      </c>
      <c r="E23">
        <f>VLOOKUP($B23,OLAH!$Y$4:$AO$38,4,FALSE)</f>
        <v>926.8</v>
      </c>
      <c r="F23">
        <f>VLOOKUP($B23,OLAH!$Y$4:$AO$38,5,FALSE)</f>
        <v>998.4</v>
      </c>
      <c r="G23">
        <f>VLOOKUP($B23,OLAH!$Y$4:$AO$38,6,FALSE)</f>
        <v>1170.0999999999999</v>
      </c>
      <c r="H23">
        <f>VLOOKUP($B23,OLAH!$Y$4:$AO$38,7,FALSE)</f>
        <v>1232.4000000000001</v>
      </c>
      <c r="I23">
        <f>VLOOKUP($B23,OLAH!$Y$4:$AO$38,8,FALSE)</f>
        <v>1505.9</v>
      </c>
      <c r="J23">
        <f>VLOOKUP($B23,OLAH!$Y$4:$AO$38,9,FALSE)</f>
        <v>1547.9</v>
      </c>
      <c r="K23">
        <f>VLOOKUP($B23,OLAH!$Y$4:$AO$38,10,FALSE)</f>
        <v>1656.3</v>
      </c>
      <c r="L23">
        <f>VLOOKUP($B23,OLAH!$Y$4:$AO$38,11,FALSE)</f>
        <v>1981.4</v>
      </c>
      <c r="M23">
        <f>VLOOKUP($B23,OLAH!$Y$4:$AO$38,12,FALSE)</f>
        <v>2051.6999999999998</v>
      </c>
      <c r="N23">
        <f>VLOOKUP($B23,OLAH!$Y$4:$AO$38,13,FALSE)</f>
        <v>2121.6999999999998</v>
      </c>
      <c r="O23">
        <f>VLOOKUP($B23,OLAH!$Y$4:$AO$38,14,FALSE)</f>
        <v>2543</v>
      </c>
      <c r="P23">
        <f>VLOOKUP($B23,OLAH!$Y$4:$AO$38,15,FALSE)</f>
        <v>2540</v>
      </c>
      <c r="Q23">
        <f>VLOOKUP($B23,OLAH!$Y$4:$AO$38,16,FALSE)</f>
        <v>2651.9</v>
      </c>
      <c r="R23">
        <f>VLOOKUP($B23,OLAH!$Y$4:$AO$38,17,FALSE)</f>
        <v>2865.5</v>
      </c>
    </row>
    <row r="24" spans="1:18">
      <c r="A24" t="s">
        <v>109</v>
      </c>
      <c r="B24" t="s">
        <v>113</v>
      </c>
      <c r="C24">
        <f>VLOOKUP($B24,OLAH!$Y$4:$AO$38,2,FALSE)</f>
        <v>1323.5809999999999</v>
      </c>
      <c r="D24">
        <f>VLOOKUP($B24,OLAH!$Y$4:$AO$38,3,FALSE)</f>
        <v>1522.759</v>
      </c>
      <c r="E24">
        <f>VLOOKUP($B24,OLAH!$Y$4:$AO$38,4,FALSE)</f>
        <v>1632.5</v>
      </c>
      <c r="F24">
        <f>VLOOKUP($B24,OLAH!$Y$4:$AO$38,5,FALSE)</f>
        <v>1696.6</v>
      </c>
      <c r="G24">
        <f>VLOOKUP($B24,OLAH!$Y$4:$AO$38,6,FALSE)</f>
        <v>1995</v>
      </c>
      <c r="H24">
        <f>VLOOKUP($B24,OLAH!$Y$4:$AO$38,7,FALSE)</f>
        <v>2065.6999999999998</v>
      </c>
      <c r="I24">
        <f>VLOOKUP($B24,OLAH!$Y$4:$AO$38,8,FALSE)</f>
        <v>2060.6</v>
      </c>
      <c r="J24">
        <f>VLOOKUP($B24,OLAH!$Y$4:$AO$38,9,FALSE)</f>
        <v>2163.4</v>
      </c>
      <c r="K24">
        <f>VLOOKUP($B24,OLAH!$Y$4:$AO$38,10,FALSE)</f>
        <v>2300</v>
      </c>
      <c r="L24">
        <f>VLOOKUP($B24,OLAH!$Y$4:$AO$38,11,FALSE)</f>
        <v>2774.1</v>
      </c>
      <c r="M24">
        <f>VLOOKUP($B24,OLAH!$Y$4:$AO$38,12,FALSE)</f>
        <v>2769.5</v>
      </c>
      <c r="N24">
        <f>VLOOKUP($B24,OLAH!$Y$4:$AO$38,13,FALSE)</f>
        <v>3057.3</v>
      </c>
      <c r="O24">
        <f>VLOOKUP($B24,OLAH!$Y$4:$AO$38,14,FALSE)</f>
        <v>3738.3</v>
      </c>
      <c r="P24">
        <f>VLOOKUP($B24,OLAH!$Y$4:$AO$38,15,FALSE)</f>
        <v>3421.4</v>
      </c>
      <c r="Q24">
        <f>VLOOKUP($B24,OLAH!$Y$4:$AO$38,16,FALSE)</f>
        <v>3671.9</v>
      </c>
      <c r="R24">
        <f>VLOOKUP($B24,OLAH!$Y$4:$AO$38,17,FALSE)</f>
        <v>3754.6</v>
      </c>
    </row>
    <row r="25" spans="1:18">
      <c r="A25" t="s">
        <v>109</v>
      </c>
      <c r="B25" t="s">
        <v>114</v>
      </c>
      <c r="C25" s="5">
        <f>VLOOKUP($B25,OLAH!$Y$4:$AO$38,2,FALSE)</f>
        <v>0</v>
      </c>
      <c r="D25" s="5">
        <f>VLOOKUP($B25,OLAH!$Y$4:$AO$38,3,FALSE)</f>
        <v>0</v>
      </c>
      <c r="E25" s="5">
        <f>VLOOKUP($B25,OLAH!$Y$4:$AO$38,4,FALSE)</f>
        <v>0</v>
      </c>
      <c r="F25" s="5">
        <v>1121.364990234375</v>
      </c>
      <c r="G25" s="5">
        <v>1416.68603515625</v>
      </c>
      <c r="H25" s="5">
        <v>1548.4461669921875</v>
      </c>
      <c r="I25" s="5">
        <v>1625.7576904296875</v>
      </c>
      <c r="J25" s="5">
        <v>1780.57568359375</v>
      </c>
      <c r="K25" s="5">
        <v>1959.6729736328125</v>
      </c>
      <c r="L25" s="5">
        <v>2381.20263671875</v>
      </c>
      <c r="M25">
        <f>VLOOKUP($B25,OLAH!$Y$4:$AO$38,12,FALSE)</f>
        <v>2405.1999999999998</v>
      </c>
      <c r="N25">
        <f>VLOOKUP($B25,OLAH!$Y$4:$AO$38,13,FALSE)</f>
        <v>2670.4</v>
      </c>
      <c r="O25">
        <f>VLOOKUP($B25,OLAH!$Y$4:$AO$38,14,FALSE)</f>
        <v>3296.9</v>
      </c>
      <c r="P25">
        <f>VLOOKUP($B25,OLAH!$Y$4:$AO$38,15,FALSE)</f>
        <v>3491.9</v>
      </c>
      <c r="Q25">
        <f>VLOOKUP($B25,OLAH!$Y$4:$AO$38,16,FALSE)</f>
        <v>3419.9</v>
      </c>
      <c r="R25">
        <f>VLOOKUP($B25,OLAH!$Y$4:$AO$38,17,FALSE)</f>
        <v>3410.3</v>
      </c>
    </row>
    <row r="26" spans="1:18">
      <c r="A26" t="s">
        <v>115</v>
      </c>
      <c r="B26" t="s">
        <v>116</v>
      </c>
      <c r="C26">
        <f>VLOOKUP($B26,OLAH!$Y$4:$AO$38,2,FALSE)</f>
        <v>1000.367</v>
      </c>
      <c r="D26">
        <f>VLOOKUP($B26,OLAH!$Y$4:$AO$38,3,FALSE)</f>
        <v>1007.139</v>
      </c>
      <c r="E26">
        <f>VLOOKUP($B26,OLAH!$Y$4:$AO$38,4,FALSE)</f>
        <v>1010.7</v>
      </c>
      <c r="F26">
        <f>VLOOKUP($B26,OLAH!$Y$4:$AO$38,5,FALSE)</f>
        <v>1035.9000000000001</v>
      </c>
      <c r="G26">
        <f>VLOOKUP($B26,OLAH!$Y$4:$AO$38,6,FALSE)</f>
        <v>1120</v>
      </c>
      <c r="H26">
        <f>VLOOKUP($B26,OLAH!$Y$4:$AO$38,7,FALSE)</f>
        <v>1193.5999999999999</v>
      </c>
      <c r="I26">
        <f>VLOOKUP($B26,OLAH!$Y$4:$AO$38,8,FALSE)</f>
        <v>1507.9</v>
      </c>
      <c r="J26">
        <f>VLOOKUP($B26,OLAH!$Y$4:$AO$38,9,FALSE)</f>
        <v>1569.6</v>
      </c>
      <c r="K26">
        <f>VLOOKUP($B26,OLAH!$Y$4:$AO$38,10,FALSE)</f>
        <v>1658.3</v>
      </c>
      <c r="L26">
        <f>VLOOKUP($B26,OLAH!$Y$4:$AO$38,11,FALSE)</f>
        <v>1819.2</v>
      </c>
      <c r="M26">
        <f>VLOOKUP($B26,OLAH!$Y$4:$AO$38,12,FALSE)</f>
        <v>1933.3</v>
      </c>
      <c r="N26">
        <f>VLOOKUP($B26,OLAH!$Y$4:$AO$38,13,FALSE)</f>
        <v>2191.9</v>
      </c>
      <c r="O26">
        <f>VLOOKUP($B26,OLAH!$Y$4:$AO$38,14,FALSE)</f>
        <v>2570.4</v>
      </c>
      <c r="P26">
        <f>VLOOKUP($B26,OLAH!$Y$4:$AO$38,15,FALSE)</f>
        <v>2451.5</v>
      </c>
      <c r="Q26">
        <f>VLOOKUP($B26,OLAH!$Y$4:$AO$38,16,FALSE)</f>
        <v>2814.5</v>
      </c>
      <c r="R26">
        <f>VLOOKUP($B26,OLAH!$Y$4:$AO$38,17,FALSE)</f>
        <v>2912.8</v>
      </c>
    </row>
    <row r="27" spans="1:18">
      <c r="A27" t="s">
        <v>115</v>
      </c>
      <c r="B27" t="s">
        <v>117</v>
      </c>
      <c r="C27">
        <f>VLOOKUP($B27,OLAH!$Y$4:$AO$38,2,FALSE)</f>
        <v>914.34199999999998</v>
      </c>
      <c r="D27">
        <f>VLOOKUP($B27,OLAH!$Y$4:$AO$38,3,FALSE)</f>
        <v>908.47900000000004</v>
      </c>
      <c r="E27">
        <f>VLOOKUP($B27,OLAH!$Y$4:$AO$38,4,FALSE)</f>
        <v>899.2</v>
      </c>
      <c r="F27">
        <f>VLOOKUP($B27,OLAH!$Y$4:$AO$38,5,FALSE)</f>
        <v>932.7</v>
      </c>
      <c r="G27">
        <f>VLOOKUP($B27,OLAH!$Y$4:$AO$38,6,FALSE)</f>
        <v>1061.5</v>
      </c>
      <c r="H27">
        <f>VLOOKUP($B27,OLAH!$Y$4:$AO$38,7,FALSE)</f>
        <v>1123.5999999999999</v>
      </c>
      <c r="I27">
        <f>VLOOKUP($B27,OLAH!$Y$4:$AO$38,8,FALSE)</f>
        <v>1341.2</v>
      </c>
      <c r="J27">
        <f>VLOOKUP($B27,OLAH!$Y$4:$AO$38,9,FALSE)</f>
        <v>1390.7</v>
      </c>
      <c r="K27">
        <f>VLOOKUP($B27,OLAH!$Y$4:$AO$38,10,FALSE)</f>
        <v>1455.5</v>
      </c>
      <c r="L27">
        <f>VLOOKUP($B27,OLAH!$Y$4:$AO$38,11,FALSE)</f>
        <v>1681.1</v>
      </c>
      <c r="M27">
        <f>VLOOKUP($B27,OLAH!$Y$4:$AO$38,12,FALSE)</f>
        <v>1693.6</v>
      </c>
      <c r="N27">
        <f>VLOOKUP($B27,OLAH!$Y$4:$AO$38,13,FALSE)</f>
        <v>1901.9</v>
      </c>
      <c r="O27">
        <f>VLOOKUP($B27,OLAH!$Y$4:$AO$38,14,FALSE)</f>
        <v>2013.5</v>
      </c>
      <c r="P27">
        <f>VLOOKUP($B27,OLAH!$Y$4:$AO$38,15,FALSE)</f>
        <v>1939.5</v>
      </c>
      <c r="Q27">
        <f>VLOOKUP($B27,OLAH!$Y$4:$AO$38,16,FALSE)</f>
        <v>2209.9</v>
      </c>
      <c r="R27">
        <f>VLOOKUP($B27,OLAH!$Y$4:$AO$38,17,FALSE)</f>
        <v>2228.5</v>
      </c>
    </row>
    <row r="28" spans="1:18">
      <c r="A28" t="s">
        <v>115</v>
      </c>
      <c r="B28" t="s">
        <v>118</v>
      </c>
      <c r="C28">
        <f>VLOOKUP($B28,OLAH!$Y$4:$AO$38,2,FALSE)</f>
        <v>960.351</v>
      </c>
      <c r="D28">
        <f>VLOOKUP($B28,OLAH!$Y$4:$AO$38,3,FALSE)</f>
        <v>906.19799999999998</v>
      </c>
      <c r="E28">
        <f>VLOOKUP($B28,OLAH!$Y$4:$AO$38,4,FALSE)</f>
        <v>943.7</v>
      </c>
      <c r="F28">
        <f>VLOOKUP($B28,OLAH!$Y$4:$AO$38,5,FALSE)</f>
        <v>1002.3</v>
      </c>
      <c r="G28">
        <f>VLOOKUP($B28,OLAH!$Y$4:$AO$38,6,FALSE)</f>
        <v>1066.5</v>
      </c>
      <c r="H28">
        <f>VLOOKUP($B28,OLAH!$Y$4:$AO$38,7,FALSE)</f>
        <v>1127.0999999999999</v>
      </c>
      <c r="I28">
        <f>VLOOKUP($B28,OLAH!$Y$4:$AO$38,8,FALSE)</f>
        <v>1410.9</v>
      </c>
      <c r="J28">
        <f>VLOOKUP($B28,OLAH!$Y$4:$AO$38,9,FALSE)</f>
        <v>1508.3</v>
      </c>
      <c r="K28">
        <f>VLOOKUP($B28,OLAH!$Y$4:$AO$38,10,FALSE)</f>
        <v>1586.3</v>
      </c>
      <c r="L28">
        <f>VLOOKUP($B28,OLAH!$Y$4:$AO$38,11,FALSE)</f>
        <v>1773.8</v>
      </c>
      <c r="M28">
        <f>VLOOKUP($B28,OLAH!$Y$4:$AO$38,12,FALSE)</f>
        <v>1889</v>
      </c>
      <c r="N28">
        <f>VLOOKUP($B28,OLAH!$Y$4:$AO$38,13,FALSE)</f>
        <v>2075.9</v>
      </c>
      <c r="O28">
        <f>VLOOKUP($B28,OLAH!$Y$4:$AO$38,14,FALSE)</f>
        <v>2488.1</v>
      </c>
      <c r="P28">
        <f>VLOOKUP($B28,OLAH!$Y$4:$AO$38,15,FALSE)</f>
        <v>2469.6</v>
      </c>
      <c r="Q28">
        <f>VLOOKUP($B28,OLAH!$Y$4:$AO$38,16,FALSE)</f>
        <v>2775.9</v>
      </c>
      <c r="R28">
        <f>VLOOKUP($B28,OLAH!$Y$4:$AO$38,17,FALSE)</f>
        <v>2887.6</v>
      </c>
    </row>
    <row r="29" spans="1:18">
      <c r="A29" t="s">
        <v>115</v>
      </c>
      <c r="B29" t="s">
        <v>119</v>
      </c>
      <c r="C29">
        <f>VLOOKUP($B29,OLAH!$Y$4:$AO$38,2,FALSE)</f>
        <v>1105.059</v>
      </c>
      <c r="D29">
        <f>VLOOKUP($B29,OLAH!$Y$4:$AO$38,3,FALSE)</f>
        <v>973.38199999999995</v>
      </c>
      <c r="E29">
        <f>VLOOKUP($B29,OLAH!$Y$4:$AO$38,4,FALSE)</f>
        <v>891.2</v>
      </c>
      <c r="F29">
        <f>VLOOKUP($B29,OLAH!$Y$4:$AO$38,5,FALSE)</f>
        <v>1017.2</v>
      </c>
      <c r="G29">
        <f>VLOOKUP($B29,OLAH!$Y$4:$AO$38,6,FALSE)</f>
        <v>1194.3</v>
      </c>
      <c r="H29">
        <f>VLOOKUP($B29,OLAH!$Y$4:$AO$38,7,FALSE)</f>
        <v>1263</v>
      </c>
      <c r="I29">
        <f>VLOOKUP($B29,OLAH!$Y$4:$AO$38,8,FALSE)</f>
        <v>1564.9</v>
      </c>
      <c r="J29">
        <f>VLOOKUP($B29,OLAH!$Y$4:$AO$38,9,FALSE)</f>
        <v>1615.1</v>
      </c>
      <c r="K29">
        <f>VLOOKUP($B29,OLAH!$Y$4:$AO$38,10,FALSE)</f>
        <v>1730.3</v>
      </c>
      <c r="L29">
        <f>VLOOKUP($B29,OLAH!$Y$4:$AO$38,11,FALSE)</f>
        <v>1908.4</v>
      </c>
      <c r="M29">
        <f>VLOOKUP($B29,OLAH!$Y$4:$AO$38,12,FALSE)</f>
        <v>1908.9</v>
      </c>
      <c r="N29">
        <f>VLOOKUP($B29,OLAH!$Y$4:$AO$38,13,FALSE)</f>
        <v>2291.9</v>
      </c>
      <c r="O29">
        <f>VLOOKUP($B29,OLAH!$Y$4:$AO$38,14,FALSE)</f>
        <v>2589.9</v>
      </c>
      <c r="P29">
        <f>VLOOKUP($B29,OLAH!$Y$4:$AO$38,15,FALSE)</f>
        <v>2220.4</v>
      </c>
      <c r="Q29">
        <f>VLOOKUP($B29,OLAH!$Y$4:$AO$38,16,FALSE)</f>
        <v>2435.5</v>
      </c>
      <c r="R29">
        <f>VLOOKUP($B29,OLAH!$Y$4:$AO$38,17,FALSE)</f>
        <v>2616.3000000000002</v>
      </c>
    </row>
    <row r="30" spans="1:18">
      <c r="A30" t="s">
        <v>115</v>
      </c>
      <c r="B30" t="s">
        <v>120</v>
      </c>
      <c r="C30">
        <f>VLOOKUP($B30,OLAH!$Y$4:$AO$38,2,FALSE)</f>
        <v>629.76300000000003</v>
      </c>
      <c r="D30">
        <f>VLOOKUP($B30,OLAH!$Y$4:$AO$38,3,FALSE)</f>
        <v>1093.011</v>
      </c>
      <c r="E30">
        <f>VLOOKUP($B30,OLAH!$Y$4:$AO$38,4,FALSE)</f>
        <v>693.3</v>
      </c>
      <c r="F30">
        <f>VLOOKUP($B30,OLAH!$Y$4:$AO$38,5,FALSE)</f>
        <v>752.7</v>
      </c>
      <c r="G30">
        <f>VLOOKUP($B30,OLAH!$Y$4:$AO$38,6,FALSE)</f>
        <v>922.7</v>
      </c>
      <c r="H30">
        <f>VLOOKUP($B30,OLAH!$Y$4:$AO$38,7,FALSE)</f>
        <v>1009.4</v>
      </c>
      <c r="I30">
        <f>VLOOKUP($B30,OLAH!$Y$4:$AO$38,8,FALSE)</f>
        <v>1107.3</v>
      </c>
      <c r="J30">
        <f>VLOOKUP($B30,OLAH!$Y$4:$AO$38,9,FALSE)</f>
        <v>1243.0999999999999</v>
      </c>
      <c r="K30">
        <f>VLOOKUP($B30,OLAH!$Y$4:$AO$38,10,FALSE)</f>
        <v>1315.1</v>
      </c>
      <c r="L30">
        <f>VLOOKUP($B30,OLAH!$Y$4:$AO$38,11,FALSE)</f>
        <v>1438.7</v>
      </c>
      <c r="M30">
        <f>VLOOKUP($B30,OLAH!$Y$4:$AO$38,12,FALSE)</f>
        <v>1540</v>
      </c>
      <c r="N30">
        <f>VLOOKUP($B30,OLAH!$Y$4:$AO$38,13,FALSE)</f>
        <v>1894.5</v>
      </c>
      <c r="O30">
        <f>VLOOKUP($B30,OLAH!$Y$4:$AO$38,14,FALSE)</f>
        <v>2057.6999999999998</v>
      </c>
      <c r="P30">
        <f>VLOOKUP($B30,OLAH!$Y$4:$AO$38,15,FALSE)</f>
        <v>1917.5</v>
      </c>
      <c r="Q30">
        <f>VLOOKUP($B30,OLAH!$Y$4:$AO$38,16,FALSE)</f>
        <v>2174.1</v>
      </c>
      <c r="R30">
        <f>VLOOKUP($B30,OLAH!$Y$4:$AO$38,17,FALSE)</f>
        <v>2205.3000000000002</v>
      </c>
    </row>
    <row r="31" spans="1:18">
      <c r="A31" t="s">
        <v>121</v>
      </c>
      <c r="B31" t="s">
        <v>122</v>
      </c>
      <c r="C31">
        <f>VLOOKUP($B31,OLAH!$Y$4:$AO$38,2,FALSE)</f>
        <v>958.40200000000004</v>
      </c>
      <c r="D31">
        <f>VLOOKUP($B31,OLAH!$Y$4:$AO$38,3,FALSE)</f>
        <v>1041.1610000000001</v>
      </c>
      <c r="E31">
        <f>VLOOKUP($B31,OLAH!$Y$4:$AO$38,4,FALSE)</f>
        <v>1139.8</v>
      </c>
      <c r="F31">
        <f>VLOOKUP($B31,OLAH!$Y$4:$AO$38,5,FALSE)</f>
        <v>1184.8</v>
      </c>
      <c r="G31">
        <f>VLOOKUP($B31,OLAH!$Y$4:$AO$38,6,FALSE)</f>
        <v>1418.9</v>
      </c>
      <c r="H31">
        <f>VLOOKUP($B31,OLAH!$Y$4:$AO$38,7,FALSE)</f>
        <v>1502.2</v>
      </c>
      <c r="I31">
        <f>VLOOKUP($B31,OLAH!$Y$4:$AO$38,8,FALSE)</f>
        <v>1665.7</v>
      </c>
      <c r="J31">
        <f>VLOOKUP($B31,OLAH!$Y$4:$AO$38,9,FALSE)</f>
        <v>1752.9</v>
      </c>
      <c r="K31">
        <f>VLOOKUP($B31,OLAH!$Y$4:$AO$38,10,FALSE)</f>
        <v>1863.9</v>
      </c>
      <c r="L31">
        <f>VLOOKUP($B31,OLAH!$Y$4:$AO$38,11,FALSE)</f>
        <v>2091.5</v>
      </c>
      <c r="M31">
        <f>VLOOKUP($B31,OLAH!$Y$4:$AO$38,12,FALSE)</f>
        <v>2185.1999999999998</v>
      </c>
      <c r="N31">
        <f>VLOOKUP($B31,OLAH!$Y$4:$AO$38,13,FALSE)</f>
        <v>2382.8000000000002</v>
      </c>
      <c r="O31">
        <f>VLOOKUP($B31,OLAH!$Y$4:$AO$38,14,FALSE)</f>
        <v>2444.9</v>
      </c>
      <c r="P31">
        <f>VLOOKUP($B31,OLAH!$Y$4:$AO$38,15,FALSE)</f>
        <v>2183.4</v>
      </c>
      <c r="Q31">
        <f>VLOOKUP($B31,OLAH!$Y$4:$AO$38,16,FALSE)</f>
        <v>2492.8000000000002</v>
      </c>
      <c r="R31">
        <f>VLOOKUP($B31,OLAH!$Y$4:$AO$38,17,FALSE)</f>
        <v>2749</v>
      </c>
    </row>
    <row r="32" spans="1:18">
      <c r="A32" t="s">
        <v>121</v>
      </c>
      <c r="B32" t="s">
        <v>123</v>
      </c>
      <c r="C32">
        <f>VLOOKUP($B32,OLAH!$Y$4:$AO$38,2,FALSE)</f>
        <v>845.86800000000005</v>
      </c>
      <c r="D32">
        <f>VLOOKUP($B32,OLAH!$Y$4:$AO$38,3,FALSE)</f>
        <v>1192.7670000000001</v>
      </c>
      <c r="E32">
        <f>VLOOKUP($B32,OLAH!$Y$4:$AO$38,4,FALSE)</f>
        <v>1074.5999999999999</v>
      </c>
      <c r="F32">
        <f>VLOOKUP($B32,OLAH!$Y$4:$AO$38,5,FALSE)</f>
        <v>1118.3</v>
      </c>
      <c r="G32">
        <f>VLOOKUP($B32,OLAH!$Y$4:$AO$38,6,FALSE)</f>
        <v>1382.9</v>
      </c>
      <c r="H32">
        <f>VLOOKUP($B32,OLAH!$Y$4:$AO$38,7,FALSE)</f>
        <v>1470.8</v>
      </c>
      <c r="I32">
        <f>VLOOKUP($B32,OLAH!$Y$4:$AO$38,8,FALSE)</f>
        <v>1658.1</v>
      </c>
      <c r="J32">
        <f>VLOOKUP($B32,OLAH!$Y$4:$AO$38,9,FALSE)</f>
        <v>1739.5</v>
      </c>
      <c r="K32">
        <f>VLOOKUP($B32,OLAH!$Y$4:$AO$38,10,FALSE)</f>
        <v>1877.5</v>
      </c>
      <c r="L32">
        <f>VLOOKUP($B32,OLAH!$Y$4:$AO$38,11,FALSE)</f>
        <v>1896.6</v>
      </c>
      <c r="M32">
        <f>VLOOKUP($B32,OLAH!$Y$4:$AO$38,12,FALSE)</f>
        <v>2028</v>
      </c>
      <c r="N32">
        <f>VLOOKUP($B32,OLAH!$Y$4:$AO$38,13,FALSE)</f>
        <v>2191.1999999999998</v>
      </c>
      <c r="O32">
        <f>VLOOKUP($B32,OLAH!$Y$4:$AO$38,14,FALSE)</f>
        <v>2655.1</v>
      </c>
      <c r="P32">
        <f>VLOOKUP($B32,OLAH!$Y$4:$AO$38,15,FALSE)</f>
        <v>2432.3000000000002</v>
      </c>
      <c r="Q32">
        <f>VLOOKUP($B32,OLAH!$Y$4:$AO$38,16,FALSE)</f>
        <v>2761</v>
      </c>
      <c r="R32">
        <f>VLOOKUP($B32,OLAH!$Y$4:$AO$38,17,FALSE)</f>
        <v>2698.9</v>
      </c>
    </row>
    <row r="33" spans="1:18">
      <c r="A33" t="s">
        <v>121</v>
      </c>
      <c r="B33" t="s">
        <v>4</v>
      </c>
      <c r="C33">
        <f>VLOOKUP($B33,OLAH!$Y$4:$AO$38,2,FALSE)</f>
        <v>1517.202</v>
      </c>
      <c r="D33">
        <f>VLOOKUP($B33,OLAH!$Y$4:$AO$38,3,FALSE)</f>
        <v>1727.442</v>
      </c>
      <c r="E33">
        <f>VLOOKUP($B33,OLAH!$Y$4:$AO$38,4,FALSE)</f>
        <v>1526.6</v>
      </c>
      <c r="F33">
        <f>VLOOKUP($B33,OLAH!$Y$4:$AO$38,5,FALSE)</f>
        <v>1646.9</v>
      </c>
      <c r="G33">
        <f>VLOOKUP($B33,OLAH!$Y$4:$AO$38,6,FALSE)</f>
        <v>2017.5</v>
      </c>
      <c r="H33">
        <f>VLOOKUP($B33,OLAH!$Y$4:$AO$38,7,FALSE)</f>
        <v>2130.6999999999998</v>
      </c>
      <c r="I33">
        <f>VLOOKUP($B33,OLAH!$Y$4:$AO$38,8,FALSE)</f>
        <v>2287.5</v>
      </c>
      <c r="J33">
        <f>VLOOKUP($B33,OLAH!$Y$4:$AO$38,9,FALSE)</f>
        <v>2391.3000000000002</v>
      </c>
      <c r="K33">
        <f>VLOOKUP($B33,OLAH!$Y$4:$AO$38,10,FALSE)</f>
        <v>2437.1</v>
      </c>
      <c r="L33">
        <f>VLOOKUP($B33,OLAH!$Y$4:$AO$38,11,FALSE)</f>
        <v>2663.7</v>
      </c>
      <c r="M33">
        <f>VLOOKUP($B33,OLAH!$Y$4:$AO$38,12,FALSE)</f>
        <v>3020.3</v>
      </c>
      <c r="N33">
        <f>VLOOKUP($B33,OLAH!$Y$4:$AO$38,13,FALSE)</f>
        <v>3183.9</v>
      </c>
      <c r="O33">
        <f>VLOOKUP($B33,OLAH!$Y$4:$AO$38,14,FALSE)</f>
        <v>3708.3</v>
      </c>
      <c r="P33">
        <f>VLOOKUP($B33,OLAH!$Y$4:$AO$38,15,FALSE)</f>
        <v>3565.2</v>
      </c>
      <c r="Q33">
        <f>VLOOKUP($B33,OLAH!$Y$4:$AO$38,16,FALSE)</f>
        <v>3826</v>
      </c>
      <c r="R33">
        <f>VLOOKUP($B33,OLAH!$Y$4:$AO$38,17,FALSE)</f>
        <v>3819.8</v>
      </c>
    </row>
    <row r="34" spans="1:18">
      <c r="A34" t="s">
        <v>121</v>
      </c>
      <c r="B34" t="s">
        <v>124</v>
      </c>
      <c r="C34" s="5" t="str">
        <f>VLOOKUP($B34,OLAH!$Y$4:$AO$38,2,FALSE)</f>
        <v>-</v>
      </c>
      <c r="D34">
        <f>VLOOKUP($B34,OLAH!$Y$4:$AO$38,3,FALSE)</f>
        <v>1575.4010000000001</v>
      </c>
      <c r="E34">
        <f>VLOOKUP($B34,OLAH!$Y$4:$AO$38,4,FALSE)</f>
        <v>1524.6</v>
      </c>
      <c r="F34">
        <f>VLOOKUP($B34,OLAH!$Y$4:$AO$38,5,FALSE)</f>
        <v>1616.2</v>
      </c>
      <c r="G34">
        <f>VLOOKUP($B34,OLAH!$Y$4:$AO$38,6,FALSE)</f>
        <v>1811.9</v>
      </c>
      <c r="H34">
        <f>VLOOKUP($B34,OLAH!$Y$4:$AO$38,7,FALSE)</f>
        <v>1931</v>
      </c>
      <c r="I34">
        <f>VLOOKUP($B34,OLAH!$Y$4:$AO$38,8,FALSE)</f>
        <v>1970</v>
      </c>
      <c r="J34">
        <f>VLOOKUP($B34,OLAH!$Y$4:$AO$38,9,FALSE)</f>
        <v>2057</v>
      </c>
      <c r="K34">
        <f>VLOOKUP($B34,OLAH!$Y$4:$AO$38,10,FALSE)</f>
        <v>2114.6999999999998</v>
      </c>
      <c r="L34">
        <f>VLOOKUP($B34,OLAH!$Y$4:$AO$38,11,FALSE)</f>
        <v>2642.3</v>
      </c>
      <c r="M34">
        <f>VLOOKUP($B34,OLAH!$Y$4:$AO$38,12,FALSE)</f>
        <v>2603.9</v>
      </c>
      <c r="N34">
        <f>VLOOKUP($B34,OLAH!$Y$4:$AO$38,13,FALSE)</f>
        <v>2771.3</v>
      </c>
      <c r="O34">
        <f>VLOOKUP($B34,OLAH!$Y$4:$AO$38,14,FALSE)</f>
        <v>3020.4</v>
      </c>
      <c r="P34">
        <f>VLOOKUP($B34,OLAH!$Y$4:$AO$38,15,FALSE)</f>
        <v>2803.5</v>
      </c>
      <c r="Q34">
        <f>VLOOKUP($B34,OLAH!$Y$4:$AO$38,16,FALSE)</f>
        <v>3038.5</v>
      </c>
      <c r="R34">
        <f>VLOOKUP($B34,OLAH!$Y$4:$AO$38,17,FALSE)</f>
        <v>3173</v>
      </c>
    </row>
    <row r="35" spans="1:18">
      <c r="A35" t="s">
        <v>115</v>
      </c>
      <c r="B35" t="s">
        <v>125</v>
      </c>
      <c r="C35" s="5" t="str">
        <f>VLOOKUP($B35,OLAH!$Y$4:$AO$38,2,FALSE)</f>
        <v>-</v>
      </c>
      <c r="D35">
        <f>VLOOKUP($B35,OLAH!$Y$4:$AO$38,3,FALSE)</f>
        <v>773.22699999999998</v>
      </c>
      <c r="E35">
        <f>VLOOKUP($B35,OLAH!$Y$4:$AO$38,4,FALSE)</f>
        <v>864.8</v>
      </c>
      <c r="F35">
        <f>VLOOKUP($B35,OLAH!$Y$4:$AO$38,5,FALSE)</f>
        <v>925.7</v>
      </c>
      <c r="G35">
        <f>VLOOKUP($B35,OLAH!$Y$4:$AO$38,6,FALSE)</f>
        <v>1013.4</v>
      </c>
      <c r="H35">
        <f>VLOOKUP($B35,OLAH!$Y$4:$AO$38,7,FALSE)</f>
        <v>1087.4000000000001</v>
      </c>
      <c r="I35">
        <f>VLOOKUP($B35,OLAH!$Y$4:$AO$38,8,FALSE)</f>
        <v>1228.4000000000001</v>
      </c>
      <c r="J35">
        <f>VLOOKUP($B35,OLAH!$Y$4:$AO$38,9,FALSE)</f>
        <v>1281</v>
      </c>
      <c r="K35">
        <f>VLOOKUP($B35,OLAH!$Y$4:$AO$38,10,FALSE)</f>
        <v>1337.2</v>
      </c>
      <c r="L35">
        <f>VLOOKUP($B35,OLAH!$Y$4:$AO$38,11,FALSE)</f>
        <v>1593.5</v>
      </c>
      <c r="M35">
        <f>VLOOKUP($B35,OLAH!$Y$4:$AO$38,12,FALSE)</f>
        <v>1726.2</v>
      </c>
      <c r="N35">
        <f>VLOOKUP($B35,OLAH!$Y$4:$AO$38,13,FALSE)</f>
        <v>2059.3000000000002</v>
      </c>
      <c r="O35">
        <f>VLOOKUP($B35,OLAH!$Y$4:$AO$38,14,FALSE)</f>
        <v>1973.1</v>
      </c>
      <c r="P35">
        <f>VLOOKUP($B35,OLAH!$Y$4:$AO$38,15,FALSE)</f>
        <v>1728.5</v>
      </c>
      <c r="Q35">
        <f>VLOOKUP($B35,OLAH!$Y$4:$AO$38,16,FALSE)</f>
        <v>1950.5</v>
      </c>
      <c r="R35">
        <f>VLOOKUP($B35,OLAH!$Y$4:$AO$38,17,FALSE)</f>
        <v>2043.8</v>
      </c>
    </row>
    <row r="36" spans="1:18">
      <c r="A36" t="s">
        <v>158</v>
      </c>
      <c r="B36" t="s">
        <v>156</v>
      </c>
      <c r="C36">
        <f>VLOOKUP($B36,OLAH!$Y$4:$AO$38,2,FALSE)</f>
        <v>845.60299999999995</v>
      </c>
      <c r="D36">
        <f>VLOOKUP($B36,OLAH!$Y$4:$AO$38,3,FALSE)</f>
        <v>906.36</v>
      </c>
      <c r="E36">
        <f>VLOOKUP($B36,OLAH!$Y$4:$AO$38,4,FALSE)</f>
        <v>883.7</v>
      </c>
      <c r="F36">
        <f>VLOOKUP($B36,OLAH!$Y$4:$AO$38,5,FALSE)</f>
        <v>949.4</v>
      </c>
      <c r="G36">
        <f>VLOOKUP($B36,OLAH!$Y$4:$AO$38,6,FALSE)</f>
        <v>1071.9000000000001</v>
      </c>
      <c r="H36">
        <f>VLOOKUP($B36,OLAH!$Y$4:$AO$38,7,FALSE)</f>
        <v>1133.3</v>
      </c>
      <c r="I36">
        <f>VLOOKUP($B36,OLAH!$Y$4:$AO$38,8,FALSE)</f>
        <v>1303.2</v>
      </c>
      <c r="J36">
        <f>VLOOKUP($B36,OLAH!$Y$4:$AO$38,9,FALSE)</f>
        <v>1384.4</v>
      </c>
      <c r="K36">
        <f>VLOOKUP($B36,OLAH!$Y$4:$AO$38,10,FALSE)</f>
        <v>1477</v>
      </c>
      <c r="L36">
        <f>VLOOKUP($B36,OLAH!$Y$4:$AO$38,11,FALSE)</f>
        <v>1662.9</v>
      </c>
      <c r="M36">
        <f>VLOOKUP($B36,OLAH!$Y$4:$AO$38,12,FALSE)</f>
        <v>1777.7</v>
      </c>
      <c r="N36">
        <f>VLOOKUP($B36,OLAH!$Y$4:$AO$38,13,FALSE)</f>
        <v>1969.4</v>
      </c>
      <c r="O36">
        <f>VLOOKUP($B36,OLAH!$Y$4:$AO$38,14,FALSE)</f>
        <v>2424.5</v>
      </c>
      <c r="P36">
        <f>VLOOKUP($B36,OLAH!$Y$4:$AO$38,15,FALSE)</f>
        <v>2374.1</v>
      </c>
      <c r="Q36">
        <f>VLOOKUP($B36,OLAH!$Y$4:$AO$38,16,FALSE)</f>
        <v>2542.3000000000002</v>
      </c>
      <c r="R36">
        <f>VLOOKUP($B36,OLAH!$Y$4:$AO$38,17,FALSE)</f>
        <v>2661.1</v>
      </c>
    </row>
  </sheetData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36"/>
  <sheetViews>
    <sheetView zoomScale="70" zoomScaleNormal="70" workbookViewId="0">
      <selection activeCell="L23" sqref="L23"/>
    </sheetView>
  </sheetViews>
  <sheetFormatPr defaultRowHeight="18"/>
  <cols>
    <col min="1" max="1" width="13.25" bestFit="1" customWidth="1"/>
    <col min="2" max="2" width="20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f>100/cpi_2005!C2*nominal_wage_B!C2</f>
        <v>1080.373</v>
      </c>
      <c r="D2">
        <f>100/cpi_2005!D2*nominal_wage_B!D2</f>
        <v>1073.2746057830907</v>
      </c>
      <c r="E2">
        <f>100/cpi_2005!E2*nominal_wage_B!E2</f>
        <v>930.83721144804281</v>
      </c>
      <c r="F2">
        <f>100/cpi_2005!F2*nominal_wage_B!F2</f>
        <v>873.1700309968852</v>
      </c>
      <c r="G2">
        <f>100/cpi_2005!G2*nominal_wage_B!G2</f>
        <v>932.6605102689706</v>
      </c>
      <c r="H2">
        <f>100/cpi_2005!H2*nominal_wage_B!H2</f>
        <v>920.69678462541697</v>
      </c>
      <c r="I2">
        <f>100/cpi_2005!I2*nominal_wage_B!I2</f>
        <v>908.65651540325234</v>
      </c>
      <c r="J2">
        <f>100/cpi_2005!J2*nominal_wage_B!J2</f>
        <v>946.46353228380258</v>
      </c>
      <c r="K2">
        <f>100/cpi_2005!K2*nominal_wage_B!K2</f>
        <v>921.39439025951651</v>
      </c>
      <c r="L2">
        <f>100/cpi_2005!L2*nominal_wage_B!L2</f>
        <v>870.52612960392401</v>
      </c>
      <c r="M2">
        <f>100/cpi_2005!M2*nominal_wage_B!M2</f>
        <v>892.85190971272993</v>
      </c>
      <c r="N2">
        <f>100/cpi_2005!N2*nominal_wage_B!N2</f>
        <v>939.71031845897892</v>
      </c>
      <c r="O2">
        <f>100/cpi_2005!O2*nominal_wage_B!O2</f>
        <v>1098.392225574152</v>
      </c>
      <c r="P2">
        <f>100/cpi_2005!P2*nominal_wage_B!P2</f>
        <v>999.12116543913976</v>
      </c>
      <c r="Q2" s="5">
        <f>100/cpi_2005!Q2*nominal_wage_B!Q2</f>
        <v>1112.2455661958388</v>
      </c>
      <c r="R2" s="5">
        <f>100/cpi_2005!R2*nominal_wage_B!R2</f>
        <v>1138.8676843650844</v>
      </c>
    </row>
    <row r="3" spans="1:18">
      <c r="A3" t="s">
        <v>88</v>
      </c>
      <c r="B3" t="s">
        <v>90</v>
      </c>
      <c r="C3">
        <f>100/cpi_2005!C3*nominal_wage_B!C3</f>
        <v>781.04899999999998</v>
      </c>
      <c r="D3">
        <f>100/cpi_2005!D3*nominal_wage_B!D3</f>
        <v>806.37154451956121</v>
      </c>
      <c r="E3">
        <f>100/cpi_2005!E3*nominal_wage_B!E3</f>
        <v>823.88715907219841</v>
      </c>
      <c r="F3">
        <f>100/cpi_2005!F3*nominal_wage_B!F3</f>
        <v>774.42821397549255</v>
      </c>
      <c r="G3">
        <f>100/cpi_2005!G3*nominal_wage_B!G3</f>
        <v>885.73538070869938</v>
      </c>
      <c r="H3">
        <f>100/cpi_2005!H3*nominal_wage_B!H3</f>
        <v>853.45114920696926</v>
      </c>
      <c r="I3">
        <f>100/cpi_2005!I3*nominal_wage_B!I3</f>
        <v>916.28366090411475</v>
      </c>
      <c r="J3">
        <f>100/cpi_2005!J3*nominal_wage_B!J3</f>
        <v>919.17282441671784</v>
      </c>
      <c r="K3">
        <f>100/cpi_2005!K3*nominal_wage_B!K3</f>
        <v>902.48700993391549</v>
      </c>
      <c r="L3">
        <f>100/cpi_2005!L3*nominal_wage_B!L3</f>
        <v>879.58510956243219</v>
      </c>
      <c r="M3">
        <f>100/cpi_2005!M3*nominal_wage_B!M3</f>
        <v>901.70552217540342</v>
      </c>
      <c r="N3">
        <f>100/cpi_2005!N3*nominal_wage_B!N3</f>
        <v>908.74323372210324</v>
      </c>
      <c r="O3">
        <f>100/cpi_2005!O3*nominal_wage_B!O3</f>
        <v>1055.247264002847</v>
      </c>
      <c r="P3">
        <f>100/cpi_2005!P3*nominal_wage_B!P3</f>
        <v>988.96754538571281</v>
      </c>
      <c r="Q3" s="5">
        <f>100/cpi_2005!Q3*nominal_wage_B!Q3</f>
        <v>1063.9756812104292</v>
      </c>
      <c r="R3" s="5">
        <f>100/cpi_2005!R3*nominal_wage_B!R3</f>
        <v>1079.651130371295</v>
      </c>
    </row>
    <row r="4" spans="1:18">
      <c r="A4" t="s">
        <v>88</v>
      </c>
      <c r="B4" t="s">
        <v>91</v>
      </c>
      <c r="C4">
        <f>100/cpi_2005!C4*nominal_wage_B!C4</f>
        <v>1078.998</v>
      </c>
      <c r="D4">
        <f>100/cpi_2005!D4*nominal_wage_B!D4</f>
        <v>920.59112423190948</v>
      </c>
      <c r="E4">
        <f>100/cpi_2005!E4*nominal_wage_B!E4</f>
        <v>790.83339833904779</v>
      </c>
      <c r="F4">
        <f>100/cpi_2005!F4*nominal_wage_B!F4</f>
        <v>775.11295019451256</v>
      </c>
      <c r="G4">
        <f>100/cpi_2005!G4*nominal_wage_B!G4</f>
        <v>844.98002017216254</v>
      </c>
      <c r="H4">
        <f>100/cpi_2005!H4*nominal_wage_B!H4</f>
        <v>838.16325056010658</v>
      </c>
      <c r="I4">
        <f>100/cpi_2005!I4*nominal_wage_B!I4</f>
        <v>917.6162741347091</v>
      </c>
      <c r="J4">
        <f>100/cpi_2005!J4*nominal_wage_B!J4</f>
        <v>954.45591391631399</v>
      </c>
      <c r="K4">
        <f>100/cpi_2005!K4*nominal_wage_B!K4</f>
        <v>893.78192898428449</v>
      </c>
      <c r="L4">
        <f>100/cpi_2005!L4*nominal_wage_B!L4</f>
        <v>857.63567523759968</v>
      </c>
      <c r="M4">
        <f>100/cpi_2005!M4*nominal_wage_B!M4</f>
        <v>853.5420760927766</v>
      </c>
      <c r="N4">
        <f>100/cpi_2005!N4*nominal_wage_B!N4</f>
        <v>875.63260976107733</v>
      </c>
      <c r="O4">
        <f>100/cpi_2005!O4*nominal_wage_B!O4</f>
        <v>1055.5118908025365</v>
      </c>
      <c r="P4">
        <f>100/cpi_2005!P4*nominal_wage_B!P4</f>
        <v>1013.6344082536137</v>
      </c>
      <c r="Q4" s="5">
        <f>100/cpi_2005!Q4*nominal_wage_B!Q4</f>
        <v>1061.8328598239125</v>
      </c>
      <c r="R4" s="5">
        <f>100/cpi_2005!R4*nominal_wage_B!R4</f>
        <v>1120.8447678492566</v>
      </c>
    </row>
    <row r="5" spans="1:18">
      <c r="A5" t="s">
        <v>88</v>
      </c>
      <c r="B5" t="s">
        <v>92</v>
      </c>
      <c r="C5">
        <f>100/cpi_2005!C5*nominal_wage_B!C5</f>
        <v>1183.7059999999999</v>
      </c>
      <c r="D5">
        <f>100/cpi_2005!D5*nominal_wage_B!D5</f>
        <v>1091.06261123076</v>
      </c>
      <c r="E5">
        <f>100/cpi_2005!E5*nominal_wage_B!E5</f>
        <v>973.87586078190793</v>
      </c>
      <c r="F5">
        <f>100/cpi_2005!F5*nominal_wage_B!F5</f>
        <v>957.84903550782337</v>
      </c>
      <c r="G5">
        <f>100/cpi_2005!G5*nominal_wage_B!G5</f>
        <v>990.28125311554641</v>
      </c>
      <c r="H5">
        <f>100/cpi_2005!H5*nominal_wage_B!H5</f>
        <v>957.08112269603691</v>
      </c>
      <c r="I5">
        <f>100/cpi_2005!I5*nominal_wage_B!I5</f>
        <v>1136.8985608167432</v>
      </c>
      <c r="J5">
        <f>100/cpi_2005!J5*nominal_wage_B!J5</f>
        <v>1152.3147691756114</v>
      </c>
      <c r="K5">
        <f>100/cpi_2005!K5*nominal_wage_B!K5</f>
        <v>1117.2593088368499</v>
      </c>
      <c r="L5">
        <f>100/cpi_2005!L5*nominal_wage_B!L5</f>
        <v>1146.7792550630163</v>
      </c>
      <c r="M5">
        <f>100/cpi_2005!M5*nominal_wage_B!M5</f>
        <v>1097.0951387595471</v>
      </c>
      <c r="N5">
        <f>100/cpi_2005!N5*nominal_wage_B!N5</f>
        <v>1137.9459690512008</v>
      </c>
      <c r="O5">
        <f>100/cpi_2005!O5*nominal_wage_B!O5</f>
        <v>1199.4711409079275</v>
      </c>
      <c r="P5">
        <f>100/cpi_2005!P5*nominal_wage_B!P5</f>
        <v>1074.2096587374899</v>
      </c>
      <c r="Q5" s="5">
        <f>100/cpi_2005!Q5*nominal_wage_B!Q5</f>
        <v>1208.1667191079177</v>
      </c>
      <c r="R5" s="5">
        <f>100/cpi_2005!R5*nominal_wage_B!R5</f>
        <v>1225.8430313997958</v>
      </c>
    </row>
    <row r="6" spans="1:18">
      <c r="A6" t="s">
        <v>88</v>
      </c>
      <c r="B6" t="s">
        <v>140</v>
      </c>
      <c r="C6" s="5">
        <f>100/cpi_2005!C6*nominal_wage_B!C6</f>
        <v>0</v>
      </c>
      <c r="D6">
        <f>100/cpi_2005!D6*nominal_wage_B!D6</f>
        <v>1256.2415527431845</v>
      </c>
      <c r="E6">
        <f>100/cpi_2005!E6*nominal_wage_B!E6</f>
        <v>1362.0997663022927</v>
      </c>
      <c r="F6">
        <f>100/cpi_2005!F6*nominal_wage_B!F6</f>
        <v>1308.4686305272041</v>
      </c>
      <c r="G6">
        <f>100/cpi_2005!G6*nominal_wage_B!G6</f>
        <v>1461.4996635616606</v>
      </c>
      <c r="H6">
        <f>100/cpi_2005!H6*nominal_wage_B!H6</f>
        <v>1420.8906577603952</v>
      </c>
      <c r="I6">
        <f>100/cpi_2005!I6*nominal_wage_B!I6</f>
        <v>1583.8855329526605</v>
      </c>
      <c r="J6">
        <f>100/cpi_2005!J6*nominal_wage_B!J6</f>
        <v>1620.5952020890702</v>
      </c>
      <c r="K6">
        <f>100/cpi_2005!K6*nominal_wage_B!K6</f>
        <v>1540.671440281624</v>
      </c>
      <c r="L6">
        <f>100/cpi_2005!L6*nominal_wage_B!L6</f>
        <v>1670.7360648215463</v>
      </c>
      <c r="M6">
        <f>100/cpi_2005!M6*nominal_wage_B!M6</f>
        <v>1976.1610575763675</v>
      </c>
      <c r="N6">
        <f>100/cpi_2005!N6*nominal_wage_B!N6</f>
        <v>1957.2291720877759</v>
      </c>
      <c r="O6">
        <f>100/cpi_2005!O6*nominal_wage_B!O6</f>
        <v>1815.8219559010415</v>
      </c>
      <c r="P6">
        <f>100/cpi_2005!P6*nominal_wage_B!P6</f>
        <v>1838.8554052921609</v>
      </c>
      <c r="Q6" s="5">
        <f>100/cpi_2005!Q6*nominal_wage_B!Q6</f>
        <v>1830.4321923068537</v>
      </c>
      <c r="R6" s="5">
        <f>100/cpi_2005!R6*nominal_wage_B!R6</f>
        <v>2009.7098747111247</v>
      </c>
    </row>
    <row r="7" spans="1:18">
      <c r="A7" t="s">
        <v>88</v>
      </c>
      <c r="B7" t="s">
        <v>93</v>
      </c>
      <c r="C7">
        <f>100/cpi_2005!C7*nominal_wage_B!C7</f>
        <v>964.40099999999995</v>
      </c>
      <c r="D7">
        <f>100/cpi_2005!D7*nominal_wage_B!D7</f>
        <v>946.79291797643668</v>
      </c>
      <c r="E7">
        <f>100/cpi_2005!E7*nominal_wage_B!E7</f>
        <v>724.83893461544642</v>
      </c>
      <c r="F7">
        <f>100/cpi_2005!F7*nominal_wage_B!F7</f>
        <v>684.07236524178256</v>
      </c>
      <c r="G7">
        <f>100/cpi_2005!G7*nominal_wage_B!G7</f>
        <v>812.50754155666687</v>
      </c>
      <c r="H7">
        <f>100/cpi_2005!H7*nominal_wage_B!H7</f>
        <v>798.90976362826507</v>
      </c>
      <c r="I7">
        <f>100/cpi_2005!I7*nominal_wage_B!I7</f>
        <v>807.80133814614294</v>
      </c>
      <c r="J7">
        <f>100/cpi_2005!J7*nominal_wage_B!J7</f>
        <v>827.50976165791951</v>
      </c>
      <c r="K7">
        <f>100/cpi_2005!K7*nominal_wage_B!K7</f>
        <v>824.35504161005065</v>
      </c>
      <c r="L7">
        <f>100/cpi_2005!L7*nominal_wage_B!L7</f>
        <v>881.07334339670217</v>
      </c>
      <c r="M7">
        <f>100/cpi_2005!M7*nominal_wage_B!M7</f>
        <v>902.22755953899866</v>
      </c>
      <c r="N7">
        <f>100/cpi_2005!N7*nominal_wage_B!N7</f>
        <v>922.41353156173057</v>
      </c>
      <c r="O7">
        <f>100/cpi_2005!O7*nominal_wage_B!O7</f>
        <v>994.0267214055317</v>
      </c>
      <c r="P7">
        <f>100/cpi_2005!P7*nominal_wage_B!P7</f>
        <v>926.531647071674</v>
      </c>
      <c r="Q7" s="5">
        <f>100/cpi_2005!Q7*nominal_wage_B!Q7</f>
        <v>994.85196127310633</v>
      </c>
      <c r="R7" s="5">
        <f>100/cpi_2005!R7*nominal_wage_B!R7</f>
        <v>1020.2060631637208</v>
      </c>
    </row>
    <row r="8" spans="1:18">
      <c r="A8" t="s">
        <v>88</v>
      </c>
      <c r="B8" t="s">
        <v>94</v>
      </c>
      <c r="C8">
        <f>100/cpi_2005!C8*nominal_wage_B!C8</f>
        <v>805.03499999999997</v>
      </c>
      <c r="D8">
        <f>100/cpi_2005!D8*nominal_wage_B!D8</f>
        <v>779.08991523467489</v>
      </c>
      <c r="E8">
        <f>100/cpi_2005!E8*nominal_wage_B!E8</f>
        <v>819.98167748020421</v>
      </c>
      <c r="F8">
        <f>100/cpi_2005!F8*nominal_wage_B!F8</f>
        <v>807.318149370377</v>
      </c>
      <c r="G8">
        <f>100/cpi_2005!G8*nominal_wage_B!G8</f>
        <v>892.42649093030241</v>
      </c>
      <c r="H8">
        <f>100/cpi_2005!H8*nominal_wage_B!H8</f>
        <v>866.08182273851571</v>
      </c>
      <c r="I8">
        <f>100/cpi_2005!I8*nominal_wage_B!I8</f>
        <v>929.47004259002449</v>
      </c>
      <c r="J8">
        <f>100/cpi_2005!J8*nominal_wage_B!J8</f>
        <v>960.11301858456397</v>
      </c>
      <c r="K8">
        <f>100/cpi_2005!K8*nominal_wage_B!K8</f>
        <v>913.16457927661793</v>
      </c>
      <c r="L8">
        <f>100/cpi_2005!L8*nominal_wage_B!L8</f>
        <v>885.76196252607861</v>
      </c>
      <c r="M8">
        <f>100/cpi_2005!M8*nominal_wage_B!M8</f>
        <v>888.86770444170281</v>
      </c>
      <c r="N8">
        <f>100/cpi_2005!N8*nominal_wage_B!N8</f>
        <v>902.26629538135091</v>
      </c>
      <c r="O8">
        <f>100/cpi_2005!O8*nominal_wage_B!O8</f>
        <v>1022.415553219752</v>
      </c>
      <c r="P8">
        <f>100/cpi_2005!P8*nominal_wage_B!P8</f>
        <v>959.66967002682679</v>
      </c>
      <c r="Q8" s="5">
        <f>100/cpi_2005!Q8*nominal_wage_B!Q8</f>
        <v>982.42047896918905</v>
      </c>
      <c r="R8" s="5">
        <f>100/cpi_2005!R8*nominal_wage_B!R8</f>
        <v>996.86026278514225</v>
      </c>
    </row>
    <row r="9" spans="1:18">
      <c r="A9" t="s">
        <v>88</v>
      </c>
      <c r="B9" t="s">
        <v>95</v>
      </c>
      <c r="C9">
        <f>100/cpi_2005!C9*nominal_wage_B!C9</f>
        <v>762.601</v>
      </c>
      <c r="D9">
        <f>100/cpi_2005!D9*nominal_wage_B!D9</f>
        <v>856.63345718654091</v>
      </c>
      <c r="E9">
        <f>100/cpi_2005!E9*nominal_wage_B!E9</f>
        <v>750.28635663893101</v>
      </c>
      <c r="F9">
        <f>100/cpi_2005!F9*nominal_wage_B!F9</f>
        <v>723.16117614082168</v>
      </c>
      <c r="G9">
        <f>100/cpi_2005!G9*nominal_wage_B!G9</f>
        <v>794.7522703434837</v>
      </c>
      <c r="H9">
        <f>100/cpi_2005!H9*nominal_wage_B!H9</f>
        <v>771.83457865139928</v>
      </c>
      <c r="I9">
        <f>100/cpi_2005!I9*nominal_wage_B!I9</f>
        <v>909.63390466919827</v>
      </c>
      <c r="J9">
        <f>100/cpi_2005!J9*nominal_wage_B!J9</f>
        <v>944.39247847979561</v>
      </c>
      <c r="K9">
        <f>100/cpi_2005!K9*nominal_wage_B!K9</f>
        <v>921.75009245579531</v>
      </c>
      <c r="L9">
        <f>100/cpi_2005!L9*nominal_wage_B!L9</f>
        <v>865.98418244748518</v>
      </c>
      <c r="M9">
        <f>100/cpi_2005!M9*nominal_wage_B!M9</f>
        <v>946.30055079079989</v>
      </c>
      <c r="N9">
        <f>100/cpi_2005!N9*nominal_wage_B!N9</f>
        <v>985.26866194508716</v>
      </c>
      <c r="O9">
        <f>100/cpi_2005!O9*nominal_wage_B!O9</f>
        <v>1041.7501934306033</v>
      </c>
      <c r="P9">
        <f>100/cpi_2005!P9*nominal_wage_B!P9</f>
        <v>986.2935855438825</v>
      </c>
      <c r="Q9" s="5">
        <f>100/cpi_2005!Q9*nominal_wage_B!Q9</f>
        <v>1031.1764677959081</v>
      </c>
      <c r="R9" s="5">
        <f>100/cpi_2005!R9*nominal_wage_B!R9</f>
        <v>1043.5468422389356</v>
      </c>
    </row>
    <row r="10" spans="1:18">
      <c r="A10" t="s">
        <v>88</v>
      </c>
      <c r="B10" t="s">
        <v>96</v>
      </c>
      <c r="C10">
        <f>100/cpi_2005!C10*nominal_wage_B!C10</f>
        <v>880.30399999999997</v>
      </c>
      <c r="D10">
        <f>100/cpi_2005!D10*nominal_wage_B!D10</f>
        <v>940.48889177183696</v>
      </c>
      <c r="E10">
        <f>100/cpi_2005!E10*nominal_wage_B!E10</f>
        <v>858.47457816062536</v>
      </c>
      <c r="F10">
        <f>100/cpi_2005!F10*nominal_wage_B!F10</f>
        <v>763.21478015156629</v>
      </c>
      <c r="G10">
        <f>100/cpi_2005!G10*nominal_wage_B!G10</f>
        <v>873.12235381776111</v>
      </c>
      <c r="H10">
        <f>100/cpi_2005!H10*nominal_wage_B!H10</f>
        <v>843.97880757646305</v>
      </c>
      <c r="I10">
        <f>100/cpi_2005!I10*nominal_wage_B!I10</f>
        <v>974.21709772065515</v>
      </c>
      <c r="J10">
        <f>100/cpi_2005!J10*nominal_wage_B!J10</f>
        <v>973.08367436112326</v>
      </c>
      <c r="K10">
        <f>100/cpi_2005!K10*nominal_wage_B!K10</f>
        <v>947.55040114852056</v>
      </c>
      <c r="L10">
        <f>100/cpi_2005!L10*nominal_wage_B!L10</f>
        <v>975.6710660731178</v>
      </c>
      <c r="M10">
        <f>100/cpi_2005!M10*nominal_wage_B!M10</f>
        <v>969.83654216386924</v>
      </c>
      <c r="N10">
        <f>100/cpi_2005!N10*nominal_wage_B!N10</f>
        <v>1008.6907216711721</v>
      </c>
      <c r="O10">
        <f>100/cpi_2005!O10*nominal_wage_B!O10</f>
        <v>1097.6375132733656</v>
      </c>
      <c r="P10">
        <f>100/cpi_2005!P10*nominal_wage_B!P10</f>
        <v>1081.5342144368892</v>
      </c>
      <c r="Q10" s="5">
        <f>100/cpi_2005!Q10*nominal_wage_B!Q10</f>
        <v>1157.6307413409725</v>
      </c>
      <c r="R10" s="5">
        <f>100/cpi_2005!R10*nominal_wage_B!R10</f>
        <v>1200.3495732867291</v>
      </c>
    </row>
    <row r="11" spans="1:18">
      <c r="A11" t="s">
        <v>88</v>
      </c>
      <c r="B11" t="s">
        <v>97</v>
      </c>
      <c r="C11">
        <f>100/cpi_2005!C11*nominal_wage_B!C11</f>
        <v>681.178</v>
      </c>
      <c r="D11">
        <f>100/cpi_2005!D11*nominal_wage_B!D11</f>
        <v>630.35723979112515</v>
      </c>
      <c r="E11">
        <f>100/cpi_2005!E11*nominal_wage_B!E11</f>
        <v>597.3125592865772</v>
      </c>
      <c r="F11">
        <f>100/cpi_2005!F11*nominal_wage_B!F11</f>
        <v>565.59853394286313</v>
      </c>
      <c r="G11">
        <f>100/cpi_2005!G11*nominal_wage_B!G11</f>
        <v>601.83670270868413</v>
      </c>
      <c r="H11">
        <f>100/cpi_2005!H11*nominal_wage_B!H11</f>
        <v>578.46563618590335</v>
      </c>
      <c r="I11">
        <f>100/cpi_2005!I11*nominal_wage_B!I11</f>
        <v>646.22117909859912</v>
      </c>
      <c r="J11">
        <f>100/cpi_2005!J11*nominal_wage_B!J11</f>
        <v>673.57463227908659</v>
      </c>
      <c r="K11">
        <f>100/cpi_2005!K11*nominal_wage_B!K11</f>
        <v>667.14483875192218</v>
      </c>
      <c r="L11">
        <f>100/cpi_2005!L11*nominal_wage_B!L11</f>
        <v>695.17348715371406</v>
      </c>
      <c r="M11">
        <f>100/cpi_2005!M11*nominal_wage_B!M11</f>
        <v>750.17299320917493</v>
      </c>
      <c r="N11">
        <f>100/cpi_2005!N11*nominal_wage_B!N11</f>
        <v>801.8969438761776</v>
      </c>
      <c r="O11">
        <f>100/cpi_2005!O11*nominal_wage_B!O11</f>
        <v>904.80362810128281</v>
      </c>
      <c r="P11">
        <f>100/cpi_2005!P11*nominal_wage_B!P11</f>
        <v>885.65446917160261</v>
      </c>
      <c r="Q11" s="5">
        <f>100/cpi_2005!Q11*nominal_wage_B!Q11</f>
        <v>898.38983490377325</v>
      </c>
      <c r="R11" s="5">
        <f>100/cpi_2005!R11*nominal_wage_B!R11</f>
        <v>919.03722210331614</v>
      </c>
    </row>
    <row r="12" spans="1:18">
      <c r="A12" t="s">
        <v>98</v>
      </c>
      <c r="B12" t="s">
        <v>99</v>
      </c>
      <c r="C12">
        <f>100/cpi_2005!C12*nominal_wage_B!C12</f>
        <v>1087.1500000000001</v>
      </c>
      <c r="D12">
        <f>100/cpi_2005!D12*nominal_wage_B!D12</f>
        <v>1156.428457779384</v>
      </c>
      <c r="E12">
        <f>100/cpi_2005!E12*nominal_wage_B!E12</f>
        <v>1308.8465822990051</v>
      </c>
      <c r="F12">
        <f>100/cpi_2005!F12*nominal_wage_B!F12</f>
        <v>1272.8783188431512</v>
      </c>
      <c r="G12">
        <f>100/cpi_2005!G12*nominal_wage_B!G12</f>
        <v>1456.0915062535337</v>
      </c>
      <c r="H12">
        <f>100/cpi_2005!H12*nominal_wage_B!H12</f>
        <v>1386.1637651214069</v>
      </c>
      <c r="I12">
        <f>100/cpi_2005!I12*nominal_wage_B!I12</f>
        <v>1418.1971462012852</v>
      </c>
      <c r="J12">
        <f>100/cpi_2005!J12*nominal_wage_B!J12</f>
        <v>1433.5291336638691</v>
      </c>
      <c r="K12">
        <f>100/cpi_2005!K12*nominal_wage_B!K12</f>
        <v>1415.8026447284394</v>
      </c>
      <c r="L12">
        <f>100/cpi_2005!L12*nominal_wage_B!L12</f>
        <v>1607.9935987604595</v>
      </c>
      <c r="M12">
        <f>100/cpi_2005!M12*nominal_wage_B!M12</f>
        <v>1593.8735221803288</v>
      </c>
      <c r="N12">
        <f>100/cpi_2005!N12*nominal_wage_B!N12</f>
        <v>1697.9628646200497</v>
      </c>
      <c r="O12">
        <f>100/cpi_2005!O12*nominal_wage_B!O12</f>
        <v>2087.912444771895</v>
      </c>
      <c r="P12">
        <f>100/cpi_2005!P12*nominal_wage_B!P12</f>
        <v>2026.4163829642589</v>
      </c>
      <c r="Q12" s="5">
        <f>100/cpi_2005!Q12*nominal_wage_B!Q12</f>
        <v>2173.8990989164149</v>
      </c>
      <c r="R12" s="5">
        <f>100/cpi_2005!R12*nominal_wage_B!R12</f>
        <v>2183.17564870673</v>
      </c>
    </row>
    <row r="13" spans="1:18">
      <c r="A13" t="s">
        <v>98</v>
      </c>
      <c r="B13" t="s">
        <v>100</v>
      </c>
      <c r="C13">
        <f>100/cpi_2005!C13*nominal_wage_B!C13</f>
        <v>1067.6120000000001</v>
      </c>
      <c r="D13">
        <f>100/cpi_2005!D13*nominal_wage_B!D13</f>
        <v>1028.6107701729413</v>
      </c>
      <c r="E13">
        <f>100/cpi_2005!E13*nominal_wage_B!E13</f>
        <v>919.0996690703314</v>
      </c>
      <c r="F13">
        <f>100/cpi_2005!F13*nominal_wage_B!F13</f>
        <v>884.67528807054339</v>
      </c>
      <c r="G13">
        <f>100/cpi_2005!G13*nominal_wage_B!G13</f>
        <v>1028.6581815910845</v>
      </c>
      <c r="H13">
        <f>100/cpi_2005!H13*nominal_wage_B!H13</f>
        <v>1009.5031178540472</v>
      </c>
      <c r="I13">
        <f>100/cpi_2005!I13*nominal_wage_B!I13</f>
        <v>1081.6953333274296</v>
      </c>
      <c r="J13">
        <f>100/cpi_2005!J13*nominal_wage_B!J13</f>
        <v>1085.5015906202268</v>
      </c>
      <c r="K13">
        <f>100/cpi_2005!K13*nominal_wage_B!K13</f>
        <v>1076.3865920684084</v>
      </c>
      <c r="L13">
        <f>100/cpi_2005!L13*nominal_wage_B!L13</f>
        <v>1209.6350982838912</v>
      </c>
      <c r="M13">
        <f>100/cpi_2005!M13*nominal_wage_B!M13</f>
        <v>1176.088210913478</v>
      </c>
      <c r="N13">
        <f>100/cpi_2005!N13*nominal_wage_B!N13</f>
        <v>1247.1938885811153</v>
      </c>
      <c r="O13">
        <f>100/cpi_2005!O13*nominal_wage_B!O13</f>
        <v>1617.4979133746201</v>
      </c>
      <c r="P13">
        <f>100/cpi_2005!P13*nominal_wage_B!P13</f>
        <v>1573.9777314712471</v>
      </c>
      <c r="Q13" s="5">
        <f>100/cpi_2005!Q13*nominal_wage_B!Q13</f>
        <v>1577.9331655985673</v>
      </c>
      <c r="R13" s="5">
        <f>100/cpi_2005!R13*nominal_wage_B!R13</f>
        <v>1680.6576794714294</v>
      </c>
    </row>
    <row r="14" spans="1:18">
      <c r="A14" t="s">
        <v>98</v>
      </c>
      <c r="B14" t="s">
        <v>101</v>
      </c>
      <c r="C14">
        <f>100/cpi_2005!C14*nominal_wage_B!C14</f>
        <v>851.03499999999997</v>
      </c>
      <c r="D14">
        <f>100/cpi_2005!D14*nominal_wage_B!D14</f>
        <v>847.80305341387236</v>
      </c>
      <c r="E14">
        <f>100/cpi_2005!E14*nominal_wage_B!E14</f>
        <v>786.81334125886701</v>
      </c>
      <c r="F14">
        <f>100/cpi_2005!F14*nominal_wage_B!F14</f>
        <v>752.36515562839236</v>
      </c>
      <c r="G14">
        <f>100/cpi_2005!G14*nominal_wage_B!G14</f>
        <v>801.922025400998</v>
      </c>
      <c r="H14">
        <f>100/cpi_2005!H14*nominal_wage_B!H14</f>
        <v>810.51846859646548</v>
      </c>
      <c r="I14">
        <f>100/cpi_2005!I14*nominal_wage_B!I14</f>
        <v>890.36001337433459</v>
      </c>
      <c r="J14">
        <f>100/cpi_2005!J14*nominal_wage_B!J14</f>
        <v>937.38026495470592</v>
      </c>
      <c r="K14">
        <f>100/cpi_2005!K14*nominal_wage_B!K14</f>
        <v>910.10283916229946</v>
      </c>
      <c r="L14">
        <f>100/cpi_2005!L14*nominal_wage_B!L14</f>
        <v>956.37637733044437</v>
      </c>
      <c r="M14">
        <f>100/cpi_2005!M14*nominal_wage_B!M14</f>
        <v>1006.7659335503276</v>
      </c>
      <c r="N14">
        <f>100/cpi_2005!N14*nominal_wage_B!N14</f>
        <v>1115.6750207830924</v>
      </c>
      <c r="O14">
        <f>100/cpi_2005!O14*nominal_wage_B!O14</f>
        <v>1434.960721448964</v>
      </c>
      <c r="P14">
        <f>100/cpi_2005!P14*nominal_wage_B!P14</f>
        <v>1377.4841088251942</v>
      </c>
      <c r="Q14" s="5">
        <f>100/cpi_2005!Q14*nominal_wage_B!Q14</f>
        <v>1378.0873423077028</v>
      </c>
      <c r="R14" s="5">
        <f>100/cpi_2005!R14*nominal_wage_B!R14</f>
        <v>1414.8666139510365</v>
      </c>
    </row>
    <row r="15" spans="1:18">
      <c r="A15" t="s">
        <v>98</v>
      </c>
      <c r="B15" t="s">
        <v>102</v>
      </c>
      <c r="C15">
        <f>100/cpi_2005!C15*nominal_wage_B!C15</f>
        <v>631.327</v>
      </c>
      <c r="D15">
        <f>100/cpi_2005!D15*nominal_wage_B!D15</f>
        <v>646.28100104006694</v>
      </c>
      <c r="E15">
        <f>100/cpi_2005!E15*nominal_wage_B!E15</f>
        <v>573.38490268443536</v>
      </c>
      <c r="F15">
        <f>100/cpi_2005!F15*nominal_wage_B!F15</f>
        <v>555.25448952143677</v>
      </c>
      <c r="G15">
        <f>100/cpi_2005!G15*nominal_wage_B!G15</f>
        <v>589.80285793866813</v>
      </c>
      <c r="H15">
        <f>100/cpi_2005!H15*nominal_wage_B!H15</f>
        <v>592.00687473484402</v>
      </c>
      <c r="I15">
        <f>100/cpi_2005!I15*nominal_wage_B!I15</f>
        <v>691.5882727916495</v>
      </c>
      <c r="J15">
        <f>100/cpi_2005!J15*nominal_wage_B!J15</f>
        <v>711.19789914091632</v>
      </c>
      <c r="K15">
        <f>100/cpi_2005!K15*nominal_wage_B!K15</f>
        <v>711.75729189374351</v>
      </c>
      <c r="L15">
        <f>100/cpi_2005!L15*nominal_wage_B!L15</f>
        <v>719.17680021533158</v>
      </c>
      <c r="M15">
        <f>100/cpi_2005!M15*nominal_wage_B!M15</f>
        <v>750.32180791897281</v>
      </c>
      <c r="N15">
        <f>100/cpi_2005!N15*nominal_wage_B!N15</f>
        <v>858.00241829332015</v>
      </c>
      <c r="O15">
        <f>100/cpi_2005!O15*nominal_wage_B!O15</f>
        <v>960.06843935400741</v>
      </c>
      <c r="P15">
        <f>100/cpi_2005!P15*nominal_wage_B!P15</f>
        <v>930.28392342121424</v>
      </c>
      <c r="Q15" s="5">
        <f>100/cpi_2005!Q15*nominal_wage_B!Q15</f>
        <v>1003.4262061919179</v>
      </c>
      <c r="R15" s="5">
        <f>100/cpi_2005!R15*nominal_wage_B!R15</f>
        <v>1032.9220233793594</v>
      </c>
    </row>
    <row r="16" spans="1:18">
      <c r="A16" t="s">
        <v>98</v>
      </c>
      <c r="B16" t="s">
        <v>103</v>
      </c>
      <c r="C16">
        <f>100/cpi_2005!C16*nominal_wage_B!C16</f>
        <v>690.58</v>
      </c>
      <c r="D16">
        <f>100/cpi_2005!D16*nominal_wage_B!D16</f>
        <v>704.33369305999531</v>
      </c>
      <c r="E16">
        <f>100/cpi_2005!E16*nominal_wage_B!E16</f>
        <v>741.69349359147634</v>
      </c>
      <c r="F16">
        <f>100/cpi_2005!F16*nominal_wage_B!F16</f>
        <v>708.66082895203999</v>
      </c>
      <c r="G16">
        <f>100/cpi_2005!G16*nominal_wage_B!G16</f>
        <v>764.13167229205476</v>
      </c>
      <c r="H16">
        <f>100/cpi_2005!H16*nominal_wage_B!H16</f>
        <v>755.24981748397977</v>
      </c>
      <c r="I16">
        <f>100/cpi_2005!I16*nominal_wage_B!I16</f>
        <v>813.78479707102827</v>
      </c>
      <c r="J16">
        <f>100/cpi_2005!J16*nominal_wage_B!J16</f>
        <v>834.02580726067742</v>
      </c>
      <c r="K16">
        <f>100/cpi_2005!K16*nominal_wage_B!K16</f>
        <v>830.92199453443698</v>
      </c>
      <c r="L16">
        <f>100/cpi_2005!L16*nominal_wage_B!L16</f>
        <v>889.3360260485108</v>
      </c>
      <c r="M16">
        <f>100/cpi_2005!M16*nominal_wage_B!M16</f>
        <v>868.08672302832292</v>
      </c>
      <c r="N16">
        <f>100/cpi_2005!N16*nominal_wage_B!N16</f>
        <v>975.87627526390179</v>
      </c>
      <c r="O16">
        <f>100/cpi_2005!O16*nominal_wage_B!O16</f>
        <v>1105.20524312679</v>
      </c>
      <c r="P16">
        <f>100/cpi_2005!P16*nominal_wage_B!P16</f>
        <v>941.49375002972783</v>
      </c>
      <c r="Q16" s="5">
        <f>100/cpi_2005!Q16*nominal_wage_B!Q16</f>
        <v>1015.0330393439763</v>
      </c>
      <c r="R16" s="5">
        <f>100/cpi_2005!R16*nominal_wage_B!R16</f>
        <v>1099.0968528476355</v>
      </c>
    </row>
    <row r="17" spans="1:18">
      <c r="A17" t="s">
        <v>98</v>
      </c>
      <c r="B17" t="s">
        <v>104</v>
      </c>
      <c r="C17">
        <f>100/cpi_2005!C17*nominal_wage_B!C17</f>
        <v>691.97799999999995</v>
      </c>
      <c r="D17">
        <f>100/cpi_2005!D17*nominal_wage_B!D17</f>
        <v>703.27478343342682</v>
      </c>
      <c r="E17">
        <f>100/cpi_2005!E17*nominal_wage_B!E17</f>
        <v>602.89085335218135</v>
      </c>
      <c r="F17">
        <f>100/cpi_2005!F17*nominal_wage_B!F17</f>
        <v>588.85672056531371</v>
      </c>
      <c r="G17">
        <f>100/cpi_2005!G17*nominal_wage_B!G17</f>
        <v>617.73677747993327</v>
      </c>
      <c r="H17">
        <f>100/cpi_2005!H17*nominal_wage_B!H17</f>
        <v>624.48231873104191</v>
      </c>
      <c r="I17">
        <f>100/cpi_2005!I17*nominal_wage_B!I17</f>
        <v>694.24010184544386</v>
      </c>
      <c r="J17">
        <f>100/cpi_2005!J17*nominal_wage_B!J17</f>
        <v>704.59233803954521</v>
      </c>
      <c r="K17">
        <f>100/cpi_2005!K17*nominal_wage_B!K17</f>
        <v>718.83379677521054</v>
      </c>
      <c r="L17">
        <f>100/cpi_2005!L17*nominal_wage_B!L17</f>
        <v>713.12653515788588</v>
      </c>
      <c r="M17">
        <f>100/cpi_2005!M17*nominal_wage_B!M17</f>
        <v>792.74021177434383</v>
      </c>
      <c r="N17">
        <f>100/cpi_2005!N17*nominal_wage_B!N17</f>
        <v>857.29426372314867</v>
      </c>
      <c r="O17">
        <f>100/cpi_2005!O17*nominal_wage_B!O17</f>
        <v>1018.7871957980753</v>
      </c>
      <c r="P17">
        <f>100/cpi_2005!P17*nominal_wage_B!P17</f>
        <v>977.42214235987876</v>
      </c>
      <c r="Q17" s="5">
        <f>100/cpi_2005!Q17*nominal_wage_B!Q17</f>
        <v>1016.517831903921</v>
      </c>
      <c r="R17" s="5">
        <f>100/cpi_2005!R17*nominal_wage_B!R17</f>
        <v>1061.5677387744256</v>
      </c>
    </row>
    <row r="18" spans="1:18">
      <c r="A18" t="s">
        <v>105</v>
      </c>
      <c r="B18" t="s">
        <v>106</v>
      </c>
      <c r="C18">
        <f>100/cpi_2005!C18*nominal_wage_B!C18</f>
        <v>813.75400000000002</v>
      </c>
      <c r="D18">
        <f>100/cpi_2005!D18*nominal_wage_B!D18</f>
        <v>894.36039173183667</v>
      </c>
      <c r="E18">
        <f>100/cpi_2005!E18*nominal_wage_B!E18</f>
        <v>905.52958694060499</v>
      </c>
      <c r="F18">
        <f>100/cpi_2005!F18*nominal_wage_B!F18</f>
        <v>907.08795294923664</v>
      </c>
      <c r="G18">
        <f>100/cpi_2005!G18*nominal_wage_B!G18</f>
        <v>995.39814396566328</v>
      </c>
      <c r="H18">
        <f>100/cpi_2005!H18*nominal_wage_B!H18</f>
        <v>962.04287558486863</v>
      </c>
      <c r="I18">
        <f>100/cpi_2005!I18*nominal_wage_B!I18</f>
        <v>1000.9684760512522</v>
      </c>
      <c r="J18">
        <f>100/cpi_2005!J18*nominal_wage_B!J18</f>
        <v>1002.8270300631084</v>
      </c>
      <c r="K18">
        <f>100/cpi_2005!K18*nominal_wage_B!K18</f>
        <v>975.74149264113532</v>
      </c>
      <c r="L18">
        <f>100/cpi_2005!L18*nominal_wage_B!L18</f>
        <v>1025.7230626678961</v>
      </c>
      <c r="M18">
        <f>100/cpi_2005!M18*nominal_wage_B!M18</f>
        <v>1037.5851047479675</v>
      </c>
      <c r="N18">
        <f>100/cpi_2005!N18*nominal_wage_B!N18</f>
        <v>1170.0471632670003</v>
      </c>
      <c r="O18">
        <f>100/cpi_2005!O18*nominal_wage_B!O18</f>
        <v>1395.3226733964373</v>
      </c>
      <c r="P18">
        <f>100/cpi_2005!P18*nominal_wage_B!P18</f>
        <v>1287.7090831804469</v>
      </c>
      <c r="Q18" s="5">
        <f>100/cpi_2005!Q18*nominal_wage_B!Q18</f>
        <v>1451.3667640772769</v>
      </c>
      <c r="R18" s="5">
        <f>100/cpi_2005!R18*nominal_wage_B!R18</f>
        <v>1468.6076083345149</v>
      </c>
    </row>
    <row r="19" spans="1:18">
      <c r="A19" t="s">
        <v>105</v>
      </c>
      <c r="B19" t="s">
        <v>107</v>
      </c>
      <c r="C19">
        <f>100/cpi_2005!C19*nominal_wage_B!C19</f>
        <v>721.48500000000001</v>
      </c>
      <c r="D19">
        <f>100/cpi_2005!D19*nominal_wage_B!D19</f>
        <v>587.18828857540018</v>
      </c>
      <c r="E19">
        <f>100/cpi_2005!E19*nominal_wage_B!E19</f>
        <v>560.73772903199472</v>
      </c>
      <c r="F19">
        <f>100/cpi_2005!F19*nominal_wage_B!F19</f>
        <v>544.63033585595429</v>
      </c>
      <c r="G19">
        <f>100/cpi_2005!G19*nominal_wage_B!G19</f>
        <v>663.22462411390541</v>
      </c>
      <c r="H19">
        <f>100/cpi_2005!H19*nominal_wage_B!H19</f>
        <v>641.96825066652139</v>
      </c>
      <c r="I19">
        <f>100/cpi_2005!I19*nominal_wage_B!I19</f>
        <v>656.56418123175115</v>
      </c>
      <c r="J19">
        <f>100/cpi_2005!J19*nominal_wage_B!J19</f>
        <v>682.63769747999015</v>
      </c>
      <c r="K19">
        <f>100/cpi_2005!K19*nominal_wage_B!K19</f>
        <v>667.31791871308542</v>
      </c>
      <c r="L19">
        <f>100/cpi_2005!L19*nominal_wage_B!L19</f>
        <v>690.01675516053331</v>
      </c>
      <c r="M19">
        <f>100/cpi_2005!M19*nominal_wage_B!M19</f>
        <v>688.4760017485537</v>
      </c>
      <c r="N19">
        <f>100/cpi_2005!N19*nominal_wage_B!N19</f>
        <v>763.12267635198589</v>
      </c>
      <c r="O19">
        <f>100/cpi_2005!O19*nominal_wage_B!O19</f>
        <v>833.98747320026951</v>
      </c>
      <c r="P19">
        <f>100/cpi_2005!P19*nominal_wage_B!P19</f>
        <v>805.31929201460025</v>
      </c>
      <c r="Q19" s="5">
        <f>100/cpi_2005!Q19*nominal_wage_B!Q19</f>
        <v>929.21272686986993</v>
      </c>
      <c r="R19" s="5">
        <f>100/cpi_2005!R19*nominal_wage_B!R19</f>
        <v>982.09283012774836</v>
      </c>
    </row>
    <row r="20" spans="1:18">
      <c r="A20" t="s">
        <v>105</v>
      </c>
      <c r="B20" t="s">
        <v>108</v>
      </c>
      <c r="C20">
        <f>100/cpi_2005!C20*nominal_wage_B!C20</f>
        <v>823.423</v>
      </c>
      <c r="D20">
        <f>100/cpi_2005!D20*nominal_wage_B!D20</f>
        <v>684.57596595054815</v>
      </c>
      <c r="E20">
        <f>100/cpi_2005!E20*nominal_wage_B!E20</f>
        <v>850.91294390079213</v>
      </c>
      <c r="F20">
        <f>100/cpi_2005!F20*nominal_wage_B!F20</f>
        <v>793.83616714425693</v>
      </c>
      <c r="G20">
        <f>100/cpi_2005!G20*nominal_wage_B!G20</f>
        <v>881.54344971891351</v>
      </c>
      <c r="H20">
        <f>100/cpi_2005!H20*nominal_wage_B!H20</f>
        <v>848.49173085830955</v>
      </c>
      <c r="I20">
        <f>100/cpi_2005!I20*nominal_wage_B!I20</f>
        <v>825.8350613640165</v>
      </c>
      <c r="J20">
        <f>100/cpi_2005!J20*nominal_wage_B!J20</f>
        <v>833.45229987733728</v>
      </c>
      <c r="K20">
        <f>100/cpi_2005!K20*nominal_wage_B!K20</f>
        <v>793.81731553856298</v>
      </c>
      <c r="L20">
        <f>100/cpi_2005!L20*nominal_wage_B!L20</f>
        <v>760.14765210922599</v>
      </c>
      <c r="M20">
        <f>100/cpi_2005!M20*nominal_wage_B!M20</f>
        <v>791.11281612848097</v>
      </c>
      <c r="N20">
        <f>100/cpi_2005!N20*nominal_wage_B!N20</f>
        <v>830.53547497789202</v>
      </c>
      <c r="O20">
        <f>100/cpi_2005!O20*nominal_wage_B!O20</f>
        <v>957.30209338718862</v>
      </c>
      <c r="P20">
        <f>100/cpi_2005!P20*nominal_wage_B!P20</f>
        <v>852.69401248597399</v>
      </c>
      <c r="Q20" s="5">
        <f>100/cpi_2005!Q20*nominal_wage_B!Q20</f>
        <v>903.12097517795951</v>
      </c>
      <c r="R20" s="5">
        <f>100/cpi_2005!R20*nominal_wage_B!R20</f>
        <v>901.87665582796444</v>
      </c>
    </row>
    <row r="21" spans="1:18">
      <c r="A21" t="s">
        <v>109</v>
      </c>
      <c r="B21" t="s">
        <v>110</v>
      </c>
      <c r="C21">
        <f>100/cpi_2005!C21*nominal_wage_B!C21</f>
        <v>893.08399999999995</v>
      </c>
      <c r="D21">
        <f>100/cpi_2005!D21*nominal_wage_B!D21</f>
        <v>783.21174469044354</v>
      </c>
      <c r="E21">
        <f>100/cpi_2005!E21*nominal_wage_B!E21</f>
        <v>876.57480630573309</v>
      </c>
      <c r="F21">
        <f>100/cpi_2005!F21*nominal_wage_B!F21</f>
        <v>823.58702043849519</v>
      </c>
      <c r="G21">
        <f>100/cpi_2005!G21*nominal_wage_B!G21</f>
        <v>864.49005173153932</v>
      </c>
      <c r="H21">
        <f>100/cpi_2005!H21*nominal_wage_B!H21</f>
        <v>825.88095143934981</v>
      </c>
      <c r="I21">
        <f>100/cpi_2005!I21*nominal_wage_B!I21</f>
        <v>896.62447979872354</v>
      </c>
      <c r="J21">
        <f>100/cpi_2005!J21*nominal_wage_B!J21</f>
        <v>891.07169544302621</v>
      </c>
      <c r="K21">
        <f>100/cpi_2005!K21*nominal_wage_B!K21</f>
        <v>876.57845535820206</v>
      </c>
      <c r="L21">
        <f>100/cpi_2005!L21*nominal_wage_B!L21</f>
        <v>902.22557136741295</v>
      </c>
      <c r="M21">
        <f>100/cpi_2005!M21*nominal_wage_B!M21</f>
        <v>918.36151378713339</v>
      </c>
      <c r="N21">
        <f>100/cpi_2005!N21*nominal_wage_B!N21</f>
        <v>942.30205872857414</v>
      </c>
      <c r="O21">
        <f>100/cpi_2005!O21*nominal_wage_B!O21</f>
        <v>1021.6583602414986</v>
      </c>
      <c r="P21">
        <f>100/cpi_2005!P21*nominal_wage_B!P21</f>
        <v>933.31064509870623</v>
      </c>
      <c r="Q21" s="5">
        <f>100/cpi_2005!Q21*nominal_wage_B!Q21</f>
        <v>979.80813069264059</v>
      </c>
      <c r="R21" s="5">
        <f>100/cpi_2005!R21*nominal_wage_B!R21</f>
        <v>1009.4180810292323</v>
      </c>
    </row>
    <row r="22" spans="1:18">
      <c r="A22" t="s">
        <v>109</v>
      </c>
      <c r="B22" t="s">
        <v>111</v>
      </c>
      <c r="C22">
        <f>100/cpi_2005!C22*nominal_wage_B!C22</f>
        <v>1013.316</v>
      </c>
      <c r="D22">
        <f>100/cpi_2005!D22*nominal_wage_B!D22</f>
        <v>996.22265334202291</v>
      </c>
      <c r="E22">
        <f>100/cpi_2005!E22*nominal_wage_B!E22</f>
        <v>859.3063599982496</v>
      </c>
      <c r="F22">
        <f>100/cpi_2005!F22*nominal_wage_B!F22</f>
        <v>824.57809273555426</v>
      </c>
      <c r="G22">
        <f>100/cpi_2005!G22*nominal_wage_B!G22</f>
        <v>979.33954279429747</v>
      </c>
      <c r="H22">
        <f>100/cpi_2005!H22*nominal_wage_B!H22</f>
        <v>953.89007838539374</v>
      </c>
      <c r="I22">
        <f>100/cpi_2005!I22*nominal_wage_B!I22</f>
        <v>1116.505543907984</v>
      </c>
      <c r="J22">
        <f>100/cpi_2005!J22*nominal_wage_B!J22</f>
        <v>1109.8578327452585</v>
      </c>
      <c r="K22">
        <f>100/cpi_2005!K22*nominal_wage_B!K22</f>
        <v>1075.8551295544121</v>
      </c>
      <c r="L22">
        <f>100/cpi_2005!L22*nominal_wage_B!L22</f>
        <v>1107.912157782328</v>
      </c>
      <c r="M22">
        <f>100/cpi_2005!M22*nominal_wage_B!M22</f>
        <v>1082.6219034406759</v>
      </c>
      <c r="N22">
        <f>100/cpi_2005!N22*nominal_wage_B!N22</f>
        <v>1164.8727123730193</v>
      </c>
      <c r="O22">
        <f>100/cpi_2005!O22*nominal_wage_B!O22</f>
        <v>1297.535996720693</v>
      </c>
      <c r="P22">
        <f>100/cpi_2005!P22*nominal_wage_B!P22</f>
        <v>1330.2434331039826</v>
      </c>
      <c r="Q22" s="5">
        <f>100/cpi_2005!Q22*nominal_wage_B!Q22</f>
        <v>1388.625481604751</v>
      </c>
      <c r="R22" s="5">
        <f>100/cpi_2005!R22*nominal_wage_B!R22</f>
        <v>1398.7731556539036</v>
      </c>
    </row>
    <row r="23" spans="1:18">
      <c r="A23" t="s">
        <v>109</v>
      </c>
      <c r="B23" t="s">
        <v>112</v>
      </c>
      <c r="C23">
        <f>100/cpi_2005!C23*nominal_wage_B!C23</f>
        <v>909.32899999999995</v>
      </c>
      <c r="D23">
        <f>100/cpi_2005!D23*nominal_wage_B!D23</f>
        <v>835.39649176039586</v>
      </c>
      <c r="E23">
        <f>100/cpi_2005!E23*nominal_wage_B!E23</f>
        <v>774.44281026549095</v>
      </c>
      <c r="F23">
        <f>100/cpi_2005!F23*nominal_wage_B!F23</f>
        <v>747.40535040012537</v>
      </c>
      <c r="G23">
        <f>100/cpi_2005!G23*nominal_wage_B!G23</f>
        <v>843.36784330512</v>
      </c>
      <c r="H23">
        <f>100/cpi_2005!H23*nominal_wage_B!H23</f>
        <v>814.4649208404378</v>
      </c>
      <c r="I23">
        <f>100/cpi_2005!I23*nominal_wage_B!I23</f>
        <v>957.11705070131188</v>
      </c>
      <c r="J23">
        <f>100/cpi_2005!J23*nominal_wage_B!J23</f>
        <v>928.47697428317667</v>
      </c>
      <c r="K23">
        <f>100/cpi_2005!K23*nominal_wage_B!K23</f>
        <v>928.68078015305366</v>
      </c>
      <c r="L23">
        <f>100/cpi_2005!L23*nominal_wage_B!L23</f>
        <v>1035.5368422552942</v>
      </c>
      <c r="M23">
        <f>100/cpi_2005!M23*nominal_wage_B!M23</f>
        <v>1019.753259890296</v>
      </c>
      <c r="N23">
        <f>100/cpi_2005!N23*nominal_wage_B!N23</f>
        <v>1018.2437508202327</v>
      </c>
      <c r="O23">
        <f>100/cpi_2005!O23*nominal_wage_B!O23</f>
        <v>1176.6756936922759</v>
      </c>
      <c r="P23">
        <f>100/cpi_2005!P23*nominal_wage_B!P23</f>
        <v>1145.1823378585727</v>
      </c>
      <c r="Q23" s="5">
        <f>100/cpi_2005!Q23*nominal_wage_B!Q23</f>
        <v>1149.5701460655123</v>
      </c>
      <c r="R23" s="5">
        <f>100/cpi_2005!R23*nominal_wage_B!R23</f>
        <v>1221.6736803354706</v>
      </c>
    </row>
    <row r="24" spans="1:18">
      <c r="A24" t="s">
        <v>109</v>
      </c>
      <c r="B24" t="s">
        <v>113</v>
      </c>
      <c r="C24">
        <f>100/cpi_2005!C24*nominal_wage_B!C24</f>
        <v>1323.5809999999999</v>
      </c>
      <c r="D24">
        <f>100/cpi_2005!D24*nominal_wage_B!D24</f>
        <v>1436.0190171116258</v>
      </c>
      <c r="E24">
        <f>100/cpi_2005!E24*nominal_wage_B!E24</f>
        <v>1421.602937312816</v>
      </c>
      <c r="F24">
        <f>100/cpi_2005!F24*nominal_wage_B!F24</f>
        <v>1318.4587399943584</v>
      </c>
      <c r="G24">
        <f>100/cpi_2005!G24*nominal_wage_B!G24</f>
        <v>1492.8823049072764</v>
      </c>
      <c r="H24">
        <f>100/cpi_2005!H24*nominal_wage_B!H24</f>
        <v>1442.3513450356518</v>
      </c>
      <c r="I24">
        <f>100/cpi_2005!I24*nominal_wage_B!I24</f>
        <v>1353.1249281945406</v>
      </c>
      <c r="J24">
        <f>100/cpi_2005!J24*nominal_wage_B!J24</f>
        <v>1346.0774173889297</v>
      </c>
      <c r="K24">
        <f>100/cpi_2005!K24*nominal_wage_B!K24</f>
        <v>1306.4614452704575</v>
      </c>
      <c r="L24">
        <f>100/cpi_2005!L24*nominal_wage_B!L24</f>
        <v>1472.1602014742637</v>
      </c>
      <c r="M24">
        <f>100/cpi_2005!M24*nominal_wage_B!M24</f>
        <v>1398.2242518056828</v>
      </c>
      <c r="N24">
        <f>100/cpi_2005!N24*nominal_wage_B!N24</f>
        <v>1492.8304635626464</v>
      </c>
      <c r="O24">
        <f>100/cpi_2005!O24*nominal_wage_B!O24</f>
        <v>1769.6972424549417</v>
      </c>
      <c r="P24">
        <f>100/cpi_2005!P24*nominal_wage_B!P24</f>
        <v>1568.8583180090623</v>
      </c>
      <c r="Q24" s="5">
        <f>100/cpi_2005!Q24*nominal_wage_B!Q24</f>
        <v>1656.2880398677964</v>
      </c>
      <c r="R24" s="5">
        <f>100/cpi_2005!R24*nominal_wage_B!R24</f>
        <v>1680.5692959449711</v>
      </c>
    </row>
    <row r="25" spans="1:18">
      <c r="A25" t="s">
        <v>109</v>
      </c>
      <c r="B25" t="s">
        <v>114</v>
      </c>
      <c r="C25" s="5">
        <f>100/cpi_2005!C25*nominal_wage_B!C25</f>
        <v>0</v>
      </c>
      <c r="D25" s="5">
        <f>100/cpi_2005!D25*nominal_wage_B!D25</f>
        <v>0</v>
      </c>
      <c r="E25" s="5">
        <f>100/cpi_2005!E25*nominal_wage_B!E25</f>
        <v>0</v>
      </c>
      <c r="F25" s="5">
        <f>100/cpi_2005!F25*nominal_wage_B!F25</f>
        <v>935.61460833508636</v>
      </c>
      <c r="G25" s="5">
        <f>100/cpi_2005!G25*nominal_wage_B!G25</f>
        <v>1102.4898934068542</v>
      </c>
      <c r="H25" s="5">
        <f>100/cpi_2005!H25*nominal_wage_B!H25</f>
        <v>1116.5629095553679</v>
      </c>
      <c r="I25" s="5">
        <f>100/cpi_2005!I25*nominal_wage_B!I25</f>
        <v>1101.4691482006069</v>
      </c>
      <c r="J25" s="5">
        <f>100/cpi_2005!J25*nominal_wage_B!J25</f>
        <v>1138.183693720061</v>
      </c>
      <c r="K25" s="5">
        <f>100/cpi_2005!K25*nominal_wage_B!K25</f>
        <v>1135.1493403237882</v>
      </c>
      <c r="L25" s="5">
        <f>100/cpi_2005!L25*nominal_wage_B!L25</f>
        <v>1232.5283235407169</v>
      </c>
      <c r="M25">
        <f>100/cpi_2005!M25*nominal_wage_B!M25</f>
        <v>1203.7871110778126</v>
      </c>
      <c r="N25">
        <f>100/cpi_2005!N25*nominal_wage_B!N25</f>
        <v>1281.3352687108941</v>
      </c>
      <c r="O25">
        <f>100/cpi_2005!O25*nominal_wage_B!O25</f>
        <v>1539.3511366728569</v>
      </c>
      <c r="P25">
        <f>100/cpi_2005!P25*nominal_wage_B!P25</f>
        <v>1552.7497741694376</v>
      </c>
      <c r="Q25" s="5">
        <f>100/cpi_2005!Q25*nominal_wage_B!Q25</f>
        <v>1498.7704123688807</v>
      </c>
      <c r="R25" s="5">
        <f>100/cpi_2005!R25*nominal_wage_B!R25</f>
        <v>1475.1486631173616</v>
      </c>
    </row>
    <row r="26" spans="1:18">
      <c r="A26" t="s">
        <v>115</v>
      </c>
      <c r="B26" t="s">
        <v>116</v>
      </c>
      <c r="C26">
        <f>100/cpi_2005!C26*nominal_wage_B!C26</f>
        <v>1000.367</v>
      </c>
      <c r="D26">
        <f>100/cpi_2005!D26*nominal_wage_B!D26</f>
        <v>958.33866321458845</v>
      </c>
      <c r="E26">
        <f>100/cpi_2005!E26*nominal_wage_B!E26</f>
        <v>873.27116898777444</v>
      </c>
      <c r="F26">
        <f>100/cpi_2005!F26*nominal_wage_B!F26</f>
        <v>815.8027621184109</v>
      </c>
      <c r="G26">
        <f>100/cpi_2005!G26*nominal_wage_B!G26</f>
        <v>862.12900021903522</v>
      </c>
      <c r="H26">
        <f>100/cpi_2005!H26*nominal_wage_B!H26</f>
        <v>864.50846013570674</v>
      </c>
      <c r="I26">
        <f>100/cpi_2005!I26*nominal_wage_B!I26</f>
        <v>1084.898954573983</v>
      </c>
      <c r="J26">
        <f>100/cpi_2005!J26*nominal_wage_B!J26</f>
        <v>1064.9428987905949</v>
      </c>
      <c r="K26">
        <f>100/cpi_2005!K26*nominal_wage_B!K26</f>
        <v>1040.6299436721415</v>
      </c>
      <c r="L26">
        <f>100/cpi_2005!L26*nominal_wage_B!L26</f>
        <v>1040.9580477753757</v>
      </c>
      <c r="M26">
        <f>100/cpi_2005!M26*nominal_wage_B!M26</f>
        <v>1048.0186416876529</v>
      </c>
      <c r="N26">
        <f>100/cpi_2005!N26*nominal_wage_B!N26</f>
        <v>1184.0414186962767</v>
      </c>
      <c r="O26">
        <f>100/cpi_2005!O26*nominal_wage_B!O26</f>
        <v>1355.3844785340852</v>
      </c>
      <c r="P26">
        <f>100/cpi_2005!P26*nominal_wage_B!P26</f>
        <v>1245.0004726321552</v>
      </c>
      <c r="Q26" s="5">
        <f>100/cpi_2005!Q26*nominal_wage_B!Q26</f>
        <v>1380.7897908481311</v>
      </c>
      <c r="R26" s="5">
        <f>100/cpi_2005!R26*nominal_wage_B!R26</f>
        <v>1424.5517622803418</v>
      </c>
    </row>
    <row r="27" spans="1:18">
      <c r="A27" t="s">
        <v>115</v>
      </c>
      <c r="B27" t="s">
        <v>117</v>
      </c>
      <c r="C27">
        <f>100/cpi_2005!C27*nominal_wage_B!C27</f>
        <v>914.34199999999998</v>
      </c>
      <c r="D27">
        <f>100/cpi_2005!D27*nominal_wage_B!D27</f>
        <v>835.8733542313131</v>
      </c>
      <c r="E27">
        <f>100/cpi_2005!E27*nominal_wage_B!E27</f>
        <v>765.11930884110905</v>
      </c>
      <c r="F27">
        <f>100/cpi_2005!F27*nominal_wage_B!F27</f>
        <v>718.84681560480885</v>
      </c>
      <c r="G27">
        <f>100/cpi_2005!G27*nominal_wage_B!G27</f>
        <v>773.81399928132009</v>
      </c>
      <c r="H27">
        <f>100/cpi_2005!H27*nominal_wage_B!H27</f>
        <v>769.82417577205251</v>
      </c>
      <c r="I27">
        <f>100/cpi_2005!I27*nominal_wage_B!I27</f>
        <v>879.64156689441836</v>
      </c>
      <c r="J27">
        <f>100/cpi_2005!J27*nominal_wage_B!J27</f>
        <v>861.51377424583268</v>
      </c>
      <c r="K27">
        <f>100/cpi_2005!K27*nominal_wage_B!K27</f>
        <v>838.18294624883595</v>
      </c>
      <c r="L27">
        <f>100/cpi_2005!L27*nominal_wage_B!L27</f>
        <v>889.43776563989752</v>
      </c>
      <c r="M27">
        <f>100/cpi_2005!M27*nominal_wage_B!M27</f>
        <v>860.20063786898254</v>
      </c>
      <c r="N27">
        <f>100/cpi_2005!N27*nominal_wage_B!N27</f>
        <v>951.78512566010193</v>
      </c>
      <c r="O27">
        <f>100/cpi_2005!O27*nominal_wage_B!O27</f>
        <v>965.83619799985058</v>
      </c>
      <c r="P27">
        <f>100/cpi_2005!P27*nominal_wage_B!P27</f>
        <v>873.91967339581436</v>
      </c>
      <c r="Q27" s="5">
        <f>100/cpi_2005!Q27*nominal_wage_B!Q27</f>
        <v>973.34778154981279</v>
      </c>
      <c r="R27" s="5">
        <f>100/cpi_2005!R27*nominal_wage_B!R27</f>
        <v>965.90510428572304</v>
      </c>
    </row>
    <row r="28" spans="1:18">
      <c r="A28" t="s">
        <v>115</v>
      </c>
      <c r="B28" t="s">
        <v>118</v>
      </c>
      <c r="C28">
        <f>100/cpi_2005!C28*nominal_wage_B!C28</f>
        <v>960.351</v>
      </c>
      <c r="D28">
        <f>100/cpi_2005!D28*nominal_wage_B!D28</f>
        <v>845.24237248198619</v>
      </c>
      <c r="E28">
        <f>100/cpi_2005!E28*nominal_wage_B!E28</f>
        <v>832.6630443485941</v>
      </c>
      <c r="F28">
        <f>100/cpi_2005!F28*nominal_wage_B!F28</f>
        <v>786.83427536022555</v>
      </c>
      <c r="G28">
        <f>100/cpi_2005!G28*nominal_wage_B!G28</f>
        <v>809.80377668202095</v>
      </c>
      <c r="H28">
        <f>100/cpi_2005!H28*nominal_wage_B!H28</f>
        <v>803.12814032366407</v>
      </c>
      <c r="I28">
        <f>100/cpi_2005!I28*nominal_wage_B!I28</f>
        <v>977.25914301984824</v>
      </c>
      <c r="J28">
        <f>100/cpi_2005!J28*nominal_wage_B!J28</f>
        <v>1000.6486933215251</v>
      </c>
      <c r="K28">
        <f>100/cpi_2005!K28*nominal_wage_B!K28</f>
        <v>990.71967412516778</v>
      </c>
      <c r="L28">
        <f>100/cpi_2005!L28*nominal_wage_B!L28</f>
        <v>1019.9990594156156</v>
      </c>
      <c r="M28">
        <f>100/cpi_2005!M28*nominal_wage_B!M28</f>
        <v>1039.6342934410684</v>
      </c>
      <c r="N28">
        <f>100/cpi_2005!N28*nominal_wage_B!N28</f>
        <v>1109.8881799520339</v>
      </c>
      <c r="O28">
        <f>100/cpi_2005!O28*nominal_wage_B!O28</f>
        <v>1273.76440424876</v>
      </c>
      <c r="P28">
        <f>100/cpi_2005!P28*nominal_wage_B!P28</f>
        <v>1221.5145377867352</v>
      </c>
      <c r="Q28" s="5">
        <f>100/cpi_2005!Q28*nominal_wage_B!Q28</f>
        <v>1341.5223156466277</v>
      </c>
      <c r="R28" s="5">
        <f>100/cpi_2005!R28*nominal_wage_B!R28</f>
        <v>1367.5965781594257</v>
      </c>
    </row>
    <row r="29" spans="1:18">
      <c r="A29" t="s">
        <v>115</v>
      </c>
      <c r="B29" t="s">
        <v>119</v>
      </c>
      <c r="C29">
        <f>100/cpi_2005!C29*nominal_wage_B!C29</f>
        <v>1105.059</v>
      </c>
      <c r="D29">
        <f>100/cpi_2005!D29*nominal_wage_B!D29</f>
        <v>880.33583646024533</v>
      </c>
      <c r="E29">
        <f>100/cpi_2005!E29*nominal_wage_B!E29</f>
        <v>749.56614234759081</v>
      </c>
      <c r="F29">
        <f>100/cpi_2005!F29*nominal_wage_B!F29</f>
        <v>742.12498001354868</v>
      </c>
      <c r="G29">
        <f>100/cpi_2005!G29*nominal_wage_B!G29</f>
        <v>833.03258822781947</v>
      </c>
      <c r="H29">
        <f>100/cpi_2005!H29*nominal_wage_B!H29</f>
        <v>848.09081890359573</v>
      </c>
      <c r="I29">
        <f>100/cpi_2005!I29*nominal_wage_B!I29</f>
        <v>999.91521772065119</v>
      </c>
      <c r="J29">
        <f>100/cpi_2005!J29*nominal_wage_B!J29</f>
        <v>980.46795768859101</v>
      </c>
      <c r="K29">
        <f>100/cpi_2005!K29*nominal_wage_B!K29</f>
        <v>991.77906096538209</v>
      </c>
      <c r="L29">
        <f>100/cpi_2005!L29*nominal_wage_B!L29</f>
        <v>1008.6461610808799</v>
      </c>
      <c r="M29">
        <f>100/cpi_2005!M29*nominal_wage_B!M29</f>
        <v>986.54305898722873</v>
      </c>
      <c r="N29">
        <f>100/cpi_2005!N29*nominal_wage_B!N29</f>
        <v>1153.4522543583523</v>
      </c>
      <c r="O29">
        <f>100/cpi_2005!O29*nominal_wage_B!O29</f>
        <v>1265.8225244515206</v>
      </c>
      <c r="P29">
        <f>100/cpi_2005!P29*nominal_wage_B!P29</f>
        <v>1057.1738316775929</v>
      </c>
      <c r="Q29" s="5">
        <f>100/cpi_2005!Q29*nominal_wage_B!Q29</f>
        <v>1129.0492966146642</v>
      </c>
      <c r="R29" s="5">
        <f>100/cpi_2005!R29*nominal_wage_B!R29</f>
        <v>1196.8872412966759</v>
      </c>
    </row>
    <row r="30" spans="1:18">
      <c r="A30" t="s">
        <v>115</v>
      </c>
      <c r="B30" t="s">
        <v>120</v>
      </c>
      <c r="C30">
        <f>100/cpi_2005!C30*nominal_wage_B!C30</f>
        <v>629.76300000000003</v>
      </c>
      <c r="D30">
        <f>100/cpi_2005!D30*nominal_wage_B!D30</f>
        <v>1016.4136938112018</v>
      </c>
      <c r="E30">
        <f>100/cpi_2005!E30*nominal_wage_B!E30</f>
        <v>602.40590955475568</v>
      </c>
      <c r="F30">
        <f>100/cpi_2005!F30*nominal_wage_B!F30</f>
        <v>598.93523567045884</v>
      </c>
      <c r="G30">
        <f>100/cpi_2005!G30*nominal_wage_B!G30</f>
        <v>703.61495643029798</v>
      </c>
      <c r="H30">
        <f>100/cpi_2005!H30*nominal_wage_B!H30</f>
        <v>716.50014816799762</v>
      </c>
      <c r="I30">
        <f>100/cpi_2005!I30*nominal_wage_B!I30</f>
        <v>755.1426164221167</v>
      </c>
      <c r="J30">
        <f>100/cpi_2005!J30*nominal_wage_B!J30</f>
        <v>805.08087287869682</v>
      </c>
      <c r="K30">
        <f>100/cpi_2005!K30*nominal_wage_B!K30</f>
        <v>804.69068196097123</v>
      </c>
      <c r="L30">
        <f>100/cpi_2005!L30*nominal_wage_B!L30</f>
        <v>829.36933523120342</v>
      </c>
      <c r="M30">
        <f>100/cpi_2005!M30*nominal_wage_B!M30</f>
        <v>851.13870990966598</v>
      </c>
      <c r="N30">
        <f>100/cpi_2005!N30*nominal_wage_B!N30</f>
        <v>1033.6535140745964</v>
      </c>
      <c r="O30">
        <f>100/cpi_2005!O30*nominal_wage_B!O30</f>
        <v>1075.9581342979898</v>
      </c>
      <c r="P30">
        <f>100/cpi_2005!P30*nominal_wage_B!P30</f>
        <v>981.56039268699851</v>
      </c>
      <c r="Q30" s="5">
        <f>100/cpi_2005!Q30*nominal_wage_B!Q30</f>
        <v>1081.8249979963634</v>
      </c>
      <c r="R30" s="5">
        <f>100/cpi_2005!R30*nominal_wage_B!R30</f>
        <v>1088.5026274725114</v>
      </c>
    </row>
    <row r="31" spans="1:18">
      <c r="A31" t="s">
        <v>121</v>
      </c>
      <c r="B31" t="s">
        <v>122</v>
      </c>
      <c r="C31">
        <f>100/cpi_2005!C31*nominal_wage_B!C31</f>
        <v>958.40200000000004</v>
      </c>
      <c r="D31">
        <f>100/cpi_2005!D31*nominal_wage_B!D31</f>
        <v>993.51104680391938</v>
      </c>
      <c r="E31">
        <f>100/cpi_2005!E31*nominal_wage_B!E31</f>
        <v>1027.5349044749812</v>
      </c>
      <c r="F31">
        <f>100/cpi_2005!F31*nominal_wage_B!F31</f>
        <v>976.8266326235065</v>
      </c>
      <c r="G31">
        <f>100/cpi_2005!G31*nominal_wage_B!G31</f>
        <v>1098.6733051327744</v>
      </c>
      <c r="H31">
        <f>100/cpi_2005!H31*nominal_wage_B!H31</f>
        <v>1069.2814983739493</v>
      </c>
      <c r="I31">
        <f>100/cpi_2005!I31*nominal_wage_B!I31</f>
        <v>1152.8681677804993</v>
      </c>
      <c r="J31">
        <f>100/cpi_2005!J31*nominal_wage_B!J31</f>
        <v>1136.7627364965024</v>
      </c>
      <c r="K31">
        <f>100/cpi_2005!K31*nominal_wage_B!K31</f>
        <v>1110.8164713730116</v>
      </c>
      <c r="L31">
        <f>100/cpi_2005!L31*nominal_wage_B!L31</f>
        <v>1162.8118185510891</v>
      </c>
      <c r="M31">
        <f>100/cpi_2005!M31*nominal_wage_B!M31</f>
        <v>1144.5419497686594</v>
      </c>
      <c r="N31">
        <f>100/cpi_2005!N31*nominal_wage_B!N31</f>
        <v>1208.6942072216893</v>
      </c>
      <c r="O31">
        <f>100/cpi_2005!O31*nominal_wage_B!O31</f>
        <v>1230.5931618213363</v>
      </c>
      <c r="P31">
        <f>100/cpi_2005!P31*nominal_wage_B!P31</f>
        <v>1063.3715848477591</v>
      </c>
      <c r="Q31" s="5">
        <f>100/cpi_2005!Q31*nominal_wage_B!Q31</f>
        <v>1189.2665414020585</v>
      </c>
      <c r="R31" s="5">
        <f>100/cpi_2005!R31*nominal_wage_B!R31</f>
        <v>1308.7454422741343</v>
      </c>
    </row>
    <row r="32" spans="1:18">
      <c r="A32" t="s">
        <v>121</v>
      </c>
      <c r="B32" t="s">
        <v>123</v>
      </c>
      <c r="C32">
        <f>100/cpi_2005!C32*nominal_wage_B!C32</f>
        <v>845.86800000000005</v>
      </c>
      <c r="D32">
        <f>100/cpi_2005!D32*nominal_wage_B!D32</f>
        <v>1134.6834613422477</v>
      </c>
      <c r="E32">
        <f>100/cpi_2005!E32*nominal_wage_B!E32</f>
        <v>925.68328572638734</v>
      </c>
      <c r="F32">
        <f>100/cpi_2005!F32*nominal_wage_B!F32</f>
        <v>865.89731998633408</v>
      </c>
      <c r="G32">
        <f>100/cpi_2005!G32*nominal_wage_B!G32</f>
        <v>1030.7491723272044</v>
      </c>
      <c r="H32">
        <f>100/cpi_2005!H32*nominal_wage_B!H32</f>
        <v>1040.9249801346298</v>
      </c>
      <c r="I32">
        <f>100/cpi_2005!I32*nominal_wage_B!I32</f>
        <v>1122.7065860897053</v>
      </c>
      <c r="J32">
        <f>100/cpi_2005!J32*nominal_wage_B!J32</f>
        <v>1140.3434990433834</v>
      </c>
      <c r="K32">
        <f>100/cpi_2005!K32*nominal_wage_B!K32</f>
        <v>1121.1648556641917</v>
      </c>
      <c r="L32">
        <f>100/cpi_2005!L32*nominal_wage_B!L32</f>
        <v>1035.7667254586916</v>
      </c>
      <c r="M32">
        <f>100/cpi_2005!M32*nominal_wage_B!M32</f>
        <v>1059.6143411110113</v>
      </c>
      <c r="N32">
        <f>100/cpi_2005!N32*nominal_wage_B!N32</f>
        <v>1123.4410063914897</v>
      </c>
      <c r="O32">
        <f>100/cpi_2005!O32*nominal_wage_B!O32</f>
        <v>1334.9490221824744</v>
      </c>
      <c r="P32">
        <f>100/cpi_2005!P32*nominal_wage_B!P32</f>
        <v>1174.5627519679717</v>
      </c>
      <c r="Q32" s="5">
        <f>100/cpi_2005!Q32*nominal_wage_B!Q32</f>
        <v>1306.8365744018329</v>
      </c>
      <c r="R32" s="5">
        <f>100/cpi_2005!R32*nominal_wage_B!R32</f>
        <v>1250.912030773073</v>
      </c>
    </row>
    <row r="33" spans="1:18">
      <c r="A33" t="s">
        <v>121</v>
      </c>
      <c r="B33" t="s">
        <v>4</v>
      </c>
      <c r="C33">
        <f>100/cpi_2005!C33*nominal_wage_B!C33</f>
        <v>1517.202</v>
      </c>
      <c r="D33">
        <f>100/cpi_2005!D33*nominal_wage_B!D33</f>
        <v>1577.3512237110062</v>
      </c>
      <c r="E33">
        <f>100/cpi_2005!E33*nominal_wage_B!E33</f>
        <v>1263.2683898112462</v>
      </c>
      <c r="F33">
        <f>100/cpi_2005!F33*nominal_wage_B!F33</f>
        <v>1210.8415586555823</v>
      </c>
      <c r="G33">
        <f>100/cpi_2005!G33*nominal_wage_B!G33</f>
        <v>1455.4239922312436</v>
      </c>
      <c r="H33">
        <f>100/cpi_2005!H33*nominal_wage_B!H33</f>
        <v>1471.1219033620434</v>
      </c>
      <c r="I33">
        <f>100/cpi_2005!I33*nominal_wage_B!I33</f>
        <v>1527.4814282078264</v>
      </c>
      <c r="J33">
        <f>100/cpi_2005!J33*nominal_wage_B!J33</f>
        <v>1527.7362322926565</v>
      </c>
      <c r="K33">
        <f>100/cpi_2005!K33*nominal_wage_B!K33</f>
        <v>1438.124110435358</v>
      </c>
      <c r="L33">
        <f>100/cpi_2005!L33*nominal_wage_B!L33</f>
        <v>1440.6228765233082</v>
      </c>
      <c r="M33">
        <f>100/cpi_2005!M33*nominal_wage_B!M33</f>
        <v>1576.9493233247263</v>
      </c>
      <c r="N33">
        <f>100/cpi_2005!N33*nominal_wage_B!N33</f>
        <v>1610.4594602779398</v>
      </c>
      <c r="O33">
        <f>100/cpi_2005!O33*nominal_wage_B!O33</f>
        <v>1837.1434974144343</v>
      </c>
      <c r="P33">
        <f>100/cpi_2005!P33*nominal_wage_B!P33</f>
        <v>1660.6030673140999</v>
      </c>
      <c r="Q33" s="5">
        <f>100/cpi_2005!Q33*nominal_wage_B!Q33</f>
        <v>1777.2662096063368</v>
      </c>
      <c r="R33" s="5">
        <f>100/cpi_2005!R33*nominal_wage_B!R33</f>
        <v>1745.8065282269704</v>
      </c>
    </row>
    <row r="34" spans="1:18">
      <c r="A34" t="s">
        <v>121</v>
      </c>
      <c r="B34" t="s">
        <v>124</v>
      </c>
      <c r="C34" s="5" t="e">
        <f>100/cpi_2005!C34*nominal_wage_B!C34</f>
        <v>#VALUE!</v>
      </c>
      <c r="D34">
        <f>100/cpi_2005!D34*nominal_wage_B!D34</f>
        <v>1575.4010000000001</v>
      </c>
      <c r="E34">
        <f>100/cpi_2005!E34*nominal_wage_B!E34</f>
        <v>1524.6</v>
      </c>
      <c r="F34">
        <f>100/cpi_2005!F34*nominal_wage_B!F34</f>
        <v>1349.6886316701568</v>
      </c>
      <c r="G34">
        <f>100/cpi_2005!G34*nominal_wage_B!G34</f>
        <v>1460.7306432077964</v>
      </c>
      <c r="H34">
        <f>100/cpi_2005!H34*nominal_wage_B!H34</f>
        <v>1449.2932384988287</v>
      </c>
      <c r="I34">
        <f>100/cpi_2005!I34*nominal_wage_B!I34</f>
        <v>1457.3850066167272</v>
      </c>
      <c r="J34">
        <f>100/cpi_2005!J34*nominal_wage_B!J34</f>
        <v>1448.3856376116862</v>
      </c>
      <c r="K34">
        <f>100/cpi_2005!K34*nominal_wage_B!K34</f>
        <v>1388.309979120309</v>
      </c>
      <c r="L34">
        <f>100/cpi_2005!L34*nominal_wage_B!L34</f>
        <v>1627.9669689068985</v>
      </c>
      <c r="M34">
        <f>100/cpi_2005!M34*nominal_wage_B!M34</f>
        <v>1522.9852129292765</v>
      </c>
      <c r="N34">
        <f>100/cpi_2005!N34*nominal_wage_B!N34</f>
        <v>1564.2619835303051</v>
      </c>
      <c r="O34">
        <f>100/cpi_2005!O34*nominal_wage_B!O34</f>
        <v>1680.6364832459544</v>
      </c>
      <c r="P34">
        <f>100/cpi_2005!P34*nominal_wage_B!P34</f>
        <v>1482.6909663955994</v>
      </c>
      <c r="Q34" s="5">
        <f>100/cpi_2005!Q34*nominal_wage_B!Q34</f>
        <v>1576.5434913833246</v>
      </c>
      <c r="R34" s="5">
        <f>100/cpi_2005!R34*nominal_wage_B!R34</f>
        <v>1634.7592956917047</v>
      </c>
    </row>
    <row r="35" spans="1:18">
      <c r="A35" t="s">
        <v>115</v>
      </c>
      <c r="B35" t="s">
        <v>125</v>
      </c>
      <c r="C35" s="5" t="e">
        <f>100/cpi_2005!C35*nominal_wage_B!C35</f>
        <v>#VALUE!</v>
      </c>
      <c r="D35">
        <f>100/cpi_2005!D35*nominal_wage_B!D35</f>
        <v>773.22699999999998</v>
      </c>
      <c r="E35">
        <f>100/cpi_2005!E35*nominal_wage_B!E35</f>
        <v>864.8</v>
      </c>
      <c r="F35">
        <f>100/cpi_2005!F35*nominal_wage_B!F35</f>
        <v>829.05459119496857</v>
      </c>
      <c r="G35">
        <f>100/cpi_2005!G35*nominal_wage_B!G35</f>
        <v>891.74524182252594</v>
      </c>
      <c r="H35">
        <f>100/cpi_2005!H35*nominal_wage_B!H35</f>
        <v>910.21490712438288</v>
      </c>
      <c r="I35">
        <f>100/cpi_2005!I35*nominal_wage_B!I35</f>
        <v>980.14578441437004</v>
      </c>
      <c r="J35">
        <f>100/cpi_2005!J35*nominal_wage_B!J35</f>
        <v>989.68614750718586</v>
      </c>
      <c r="K35">
        <f>100/cpi_2005!K35*nominal_wage_B!K35</f>
        <v>975.42670508471076</v>
      </c>
      <c r="L35">
        <f>100/cpi_2005!L35*nominal_wage_B!L35</f>
        <v>1077.3924384509435</v>
      </c>
      <c r="M35">
        <f>100/cpi_2005!M35*nominal_wage_B!M35</f>
        <v>1110.7442029988567</v>
      </c>
      <c r="N35">
        <f>100/cpi_2005!N35*nominal_wage_B!N35</f>
        <v>1296.1559595169733</v>
      </c>
      <c r="O35">
        <f>100/cpi_2005!O35*nominal_wage_B!O35</f>
        <v>1196.5253902840921</v>
      </c>
      <c r="P35">
        <f>100/cpi_2005!P35*nominal_wage_B!P35</f>
        <v>1029.7005207989571</v>
      </c>
      <c r="Q35" s="5">
        <f>100/cpi_2005!Q35*nominal_wage_B!Q35</f>
        <v>1145.5384427087424</v>
      </c>
      <c r="R35" s="5">
        <f>100/cpi_2005!R35*nominal_wage_B!R35</f>
        <v>1179.3402376528202</v>
      </c>
    </row>
    <row r="36" spans="1:18">
      <c r="A36" t="s">
        <v>159</v>
      </c>
      <c r="B36" t="s">
        <v>157</v>
      </c>
      <c r="C36">
        <f>100/cpi_2005!C36*nominal_wage_B!C36</f>
        <v>845.60299999999995</v>
      </c>
      <c r="D36">
        <f>100/cpi_2005!D36*nominal_wage_B!D36</f>
        <v>850.24390243902428</v>
      </c>
      <c r="E36">
        <f>100/cpi_2005!E36*nominal_wage_B!E36</f>
        <v>777.73418406205531</v>
      </c>
      <c r="F36">
        <f>100/cpi_2005!F36*nominal_wage_B!F36</f>
        <v>752.34647647509769</v>
      </c>
      <c r="G36">
        <f>100/cpi_2005!G36*nominal_wage_B!G36</f>
        <v>826.44569460022251</v>
      </c>
      <c r="H36">
        <f>100/cpi_2005!H36*nominal_wage_B!H36</f>
        <v>816.92755509603023</v>
      </c>
      <c r="I36">
        <f>100/cpi_2005!I36*nominal_wage_B!I36</f>
        <v>905.09510414816657</v>
      </c>
      <c r="J36">
        <f>100/cpi_2005!J36*nominal_wage_B!J36</f>
        <v>921.85035359728261</v>
      </c>
      <c r="K36">
        <f>100/cpi_2005!K36*nominal_wage_B!K36</f>
        <v>907.46562869927311</v>
      </c>
      <c r="L36">
        <f>100/cpi_2005!L36*nominal_wage_B!L36</f>
        <v>942.85916348200476</v>
      </c>
      <c r="M36">
        <f>100/cpi_2005!M36*nominal_wage_B!M36</f>
        <v>975.27857656239803</v>
      </c>
      <c r="N36">
        <f>100/cpi_2005!N36*nominal_wage_B!N36</f>
        <v>1048.7756608072411</v>
      </c>
      <c r="O36">
        <f>100/cpi_2005!O36*nominal_wage_B!O36</f>
        <v>1246.1467271114452</v>
      </c>
      <c r="P36">
        <f>100/cpi_2005!P36*nominal_wage_B!P36</f>
        <v>1183.2076883764134</v>
      </c>
      <c r="Q36" s="5">
        <f>100/cpi_2005!Q36*nominal_wage_B!Q36</f>
        <v>1233.5673492794858</v>
      </c>
      <c r="R36" s="5">
        <f>100/cpi_2005!R36*nominal_wage_B!R36</f>
        <v>1269.7684614562827</v>
      </c>
    </row>
  </sheetData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8"/>
  <cols>
    <col min="1" max="1" width="13.25" bestFit="1" customWidth="1"/>
    <col min="2" max="2" width="19.33203125" bestFit="1" customWidth="1"/>
    <col min="10" max="10" width="5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v>100</v>
      </c>
      <c r="D2">
        <f>(C2*(inflation!D2/100+1))</f>
        <v>109.99868939772506</v>
      </c>
      <c r="E2">
        <f>(D2*(inflation!E2/100+1))</f>
        <v>120.28956150755465</v>
      </c>
      <c r="F2">
        <f>(E2*(inflation!F2/100+1))</f>
        <v>134.00597346018785</v>
      </c>
      <c r="G2">
        <f>(F2*(inflation!G2/100+1))</f>
        <v>139.02164675398046</v>
      </c>
      <c r="H2">
        <f>(G2*(inflation!H2/100+1))</f>
        <v>147.34492643546366</v>
      </c>
      <c r="I2">
        <f>(H2*(inflation!I2/100+1))</f>
        <v>152.42283266800231</v>
      </c>
      <c r="J2">
        <f>(I2*(inflation!J2/100+1))</f>
        <v>152.77926202933813</v>
      </c>
      <c r="K2">
        <f>(J2*(inflation!K2/100+1))</f>
        <v>164.08825753477444</v>
      </c>
      <c r="L2">
        <f>(K2*(inflation!L2/100+1))</f>
        <v>177.35251677080052</v>
      </c>
      <c r="M2">
        <f>(L2*(inflation!M2/100+1))</f>
        <v>180.06345537383331</v>
      </c>
      <c r="N2">
        <f>(M2*(inflation!N2/100+1))</f>
        <v>187.17470325157242</v>
      </c>
      <c r="O2">
        <f>(N2*(inflation!O2/100+1))</f>
        <v>195.12155586131405</v>
      </c>
      <c r="P2">
        <f>(O2*(inflation!P2/100+1))</f>
        <v>198.71463729100014</v>
      </c>
      <c r="Q2" s="5">
        <f>(P2*(inflation!Q2/100+1))</f>
        <v>202.07767675688387</v>
      </c>
      <c r="R2" s="5">
        <f>(Q2*(inflation!R2/100+1))</f>
        <v>209.33072671467306</v>
      </c>
    </row>
    <row r="3" spans="1:18">
      <c r="A3" t="s">
        <v>88</v>
      </c>
      <c r="B3" t="s">
        <v>285</v>
      </c>
      <c r="C3">
        <v>100</v>
      </c>
      <c r="D3">
        <f>(C3*(inflation!D3/100+1))</f>
        <v>106.11249935782463</v>
      </c>
      <c r="E3">
        <f>(D3*(inflation!E3/100+1))</f>
        <v>113.1101498231187</v>
      </c>
      <c r="F3">
        <f>(E3*(inflation!F3/100+1))</f>
        <v>125.24078829993316</v>
      </c>
      <c r="G3">
        <f>(F3*(inflation!G3/100+1))</f>
        <v>128.5146811104257</v>
      </c>
      <c r="H3">
        <f>(G3*(inflation!H3/100+1))</f>
        <v>138.7894317209184</v>
      </c>
      <c r="I3">
        <f>(H3*(inflation!I3/100+1))</f>
        <v>143.87465980777262</v>
      </c>
      <c r="J3">
        <f>(I3*(inflation!J3/100+1))</f>
        <v>149.42782940428921</v>
      </c>
      <c r="K3">
        <f>(J3*(inflation!K3/100+1))</f>
        <v>164.64502908566018</v>
      </c>
      <c r="L3">
        <f>(K3*(inflation!L3/100+1))</f>
        <v>178.09532960139444</v>
      </c>
      <c r="M3">
        <f>(L3*(inflation!M3/100+1))</f>
        <v>183.87377688449814</v>
      </c>
      <c r="N3">
        <f>(M3*(inflation!N3/100+1))</f>
        <v>195.52277629869553</v>
      </c>
      <c r="O3">
        <f>(N3*(inflation!O3/100+1))</f>
        <v>201.7820915188135</v>
      </c>
      <c r="P3">
        <f>(O3*(inflation!P3/100+1))</f>
        <v>204.25341654787755</v>
      </c>
      <c r="Q3" s="5">
        <f>(P3*(inflation!Q3/100+1))</f>
        <v>209.01793520975838</v>
      </c>
      <c r="R3" s="5">
        <f>(Q3*(inflation!R3/100+1))</f>
        <v>213.12440058379599</v>
      </c>
    </row>
    <row r="4" spans="1:18">
      <c r="A4" t="s">
        <v>88</v>
      </c>
      <c r="B4" t="s">
        <v>286</v>
      </c>
      <c r="C4">
        <v>100</v>
      </c>
      <c r="D4">
        <f>(C4*(inflation!D4/100+1))</f>
        <v>108.0519867959771</v>
      </c>
      <c r="E4">
        <f>(D4*(inflation!E4/100+1))</f>
        <v>115.5110547832936</v>
      </c>
      <c r="F4">
        <f>(E4*(inflation!F4/100+1))</f>
        <v>130.16167511416486</v>
      </c>
      <c r="G4">
        <f>(F4*(inflation!G4/100+1))</f>
        <v>132.83154313770802</v>
      </c>
      <c r="H4">
        <f>(G4*(inflation!H4/100+1))</f>
        <v>143.24178484295192</v>
      </c>
      <c r="I4">
        <f>(H4*(inflation!I4/100+1))</f>
        <v>150.93455064384324</v>
      </c>
      <c r="J4">
        <f>(I4*(inflation!J4/100+1))</f>
        <v>157.22046226763402</v>
      </c>
      <c r="K4">
        <f>(J4*(inflation!K4/100+1))</f>
        <v>174.31545094792295</v>
      </c>
      <c r="L4">
        <f>(K4*(inflation!L4/100+1))</f>
        <v>194.49983812040807</v>
      </c>
      <c r="M4">
        <f>(L4*(inflation!M4/100+1))</f>
        <v>196.59253445141329</v>
      </c>
      <c r="N4">
        <f>(M4*(inflation!N4/100+1))</f>
        <v>206.2052029438089</v>
      </c>
      <c r="O4">
        <f>(N4*(inflation!O4/100+1))</f>
        <v>210.38133434116153</v>
      </c>
      <c r="P4">
        <f>(O4*(inflation!P4/100+1))</f>
        <v>215.84705315691912</v>
      </c>
      <c r="Q4" s="5">
        <f>(P4*(inflation!Q4/100+1))</f>
        <v>219.45073355390653</v>
      </c>
      <c r="R4" s="5">
        <f>(Q4*(inflation!R4/100+1))</f>
        <v>224.08990718845024</v>
      </c>
    </row>
    <row r="5" spans="1:18">
      <c r="A5" t="s">
        <v>88</v>
      </c>
      <c r="B5" t="s">
        <v>92</v>
      </c>
      <c r="C5">
        <v>100</v>
      </c>
      <c r="D5">
        <f>(C5*(inflation!D5/100+1))</f>
        <v>106.3143387061468</v>
      </c>
      <c r="E5">
        <f>(D5*(inflation!E5/100+1))</f>
        <v>114.31641801924846</v>
      </c>
      <c r="F5">
        <f>(E5*(inflation!F5/100+1))</f>
        <v>125.70874484011163</v>
      </c>
      <c r="G5">
        <f>(F5*(inflation!G5/100+1))</f>
        <v>127.88286115845879</v>
      </c>
      <c r="H5">
        <f>(G5*(inflation!H5/100+1))</f>
        <v>137.31333414015961</v>
      </c>
      <c r="I5">
        <f>(H5*(inflation!I5/100+1))</f>
        <v>143.78591515021697</v>
      </c>
      <c r="J5">
        <f>(I5*(inflation!J5/100+1))</f>
        <v>148.56183794508917</v>
      </c>
      <c r="K5">
        <f>(J5*(inflation!K5/100+1))</f>
        <v>161.61870263402577</v>
      </c>
      <c r="L5">
        <f>(K5*(inflation!L5/100+1))</f>
        <v>175.59613073828632</v>
      </c>
      <c r="M5">
        <f>(L5*(inflation!M5/100+1))</f>
        <v>180.24872503180541</v>
      </c>
      <c r="N5">
        <f>(M5*(inflation!N5/100+1))</f>
        <v>187.53087211858497</v>
      </c>
      <c r="O5">
        <f>(N5*(inflation!O5/100+1))</f>
        <v>195.40278378234964</v>
      </c>
      <c r="P5">
        <f>(O5*(inflation!P5/100+1))</f>
        <v>200.18438509735131</v>
      </c>
      <c r="Q5" s="5">
        <f>(P5*(inflation!Q5/100+1))</f>
        <v>204.91377231678746</v>
      </c>
      <c r="R5" s="5">
        <f>(Q5*(inflation!R5/100+1))</f>
        <v>209.86373737119803</v>
      </c>
    </row>
    <row r="6" spans="1:18">
      <c r="A6" t="s">
        <v>88</v>
      </c>
      <c r="B6" t="s">
        <v>140</v>
      </c>
      <c r="C6">
        <v>100</v>
      </c>
      <c r="D6">
        <f>(C6*(inflation!D6/100+1))</f>
        <v>104.58816595669471</v>
      </c>
      <c r="E6">
        <f>(D6*(inflation!E6/100+1))</f>
        <v>109.65422922394976</v>
      </c>
      <c r="F6">
        <f>(E6*(inflation!F6/100+1))</f>
        <v>119.56725316140262</v>
      </c>
      <c r="G6">
        <f>(F6*(inflation!G6/100+1))</f>
        <v>121.71744163558944</v>
      </c>
      <c r="H6">
        <f>(G6*(inflation!H6/100+1))</f>
        <v>130.43931212281493</v>
      </c>
      <c r="I6">
        <f>(H6*(inflation!I6/100+1))</f>
        <v>135.23704557152621</v>
      </c>
      <c r="J6">
        <f>(I6*(inflation!J6/100+1))</f>
        <v>138.44913258460227</v>
      </c>
      <c r="K6">
        <f>(J6*(inflation!K6/100+1))</f>
        <v>149.85674035587806</v>
      </c>
      <c r="L6">
        <f>(K6*(inflation!L6/100+1))</f>
        <v>161.23432400363779</v>
      </c>
      <c r="M6">
        <f>(L6*(inflation!M6/100+1))</f>
        <v>168.3263612167124</v>
      </c>
      <c r="N6">
        <f>(M6*(inflation!N6/100+1))</f>
        <v>174.2667669500195</v>
      </c>
      <c r="O6">
        <f>(N6*(inflation!O6/100+1))</f>
        <v>181.27327898547478</v>
      </c>
      <c r="P6">
        <f>(O6*(inflation!P6/100+1))</f>
        <v>187.56776580005214</v>
      </c>
      <c r="Q6" s="5">
        <f>(P6*(inflation!Q6/100+1))</f>
        <v>191.37556773328194</v>
      </c>
      <c r="R6" s="5">
        <f>(Q6*(inflation!R6/100+1))</f>
        <v>193.63491461967183</v>
      </c>
    </row>
    <row r="7" spans="1:18">
      <c r="A7" t="s">
        <v>88</v>
      </c>
      <c r="B7" t="s">
        <v>93</v>
      </c>
      <c r="C7">
        <v>100</v>
      </c>
      <c r="D7">
        <f>(C7*(inflation!D7/100+1))</f>
        <v>110.65904487744329</v>
      </c>
      <c r="E7">
        <f>(D7*(inflation!E7/100+1))</f>
        <v>118.86778687697155</v>
      </c>
      <c r="F7">
        <f>(E7*(inflation!F7/100+1))</f>
        <v>132.61754839041831</v>
      </c>
      <c r="G7">
        <f>(F7*(inflation!G7/100+1))</f>
        <v>135.92489220273603</v>
      </c>
      <c r="H7">
        <f>(G7*(inflation!H7/100+1))</f>
        <v>150.22973239797037</v>
      </c>
      <c r="I7">
        <f>(H7*(inflation!I7/100+1))</f>
        <v>154.36963781983729</v>
      </c>
      <c r="J7">
        <f>(I7*(inflation!J7/100+1))</f>
        <v>160.88027739186236</v>
      </c>
      <c r="K7">
        <f>(J7*(inflation!K7/100+1))</f>
        <v>174.93675991638619</v>
      </c>
      <c r="L7">
        <f>(K7*(inflation!L7/100+1))</f>
        <v>190.24522902235768</v>
      </c>
      <c r="M7">
        <f>(L7*(inflation!M7/100+1))</f>
        <v>192.84491829190165</v>
      </c>
      <c r="N7">
        <f>(M7*(inflation!N7/100+1))</f>
        <v>201.31968325051878</v>
      </c>
      <c r="O7">
        <f>(N7*(inflation!O7/100+1))</f>
        <v>207.02662772386793</v>
      </c>
      <c r="P7">
        <f>(O7*(inflation!P7/100+1))</f>
        <v>213.17134781551735</v>
      </c>
      <c r="Q7" s="5">
        <f>(P7*(inflation!Q7/100+1))</f>
        <v>216.16281454056917</v>
      </c>
      <c r="R7" s="5">
        <f>(Q7*(inflation!R7/100+1))</f>
        <v>222.66089979465821</v>
      </c>
    </row>
    <row r="8" spans="1:18">
      <c r="A8" t="s">
        <v>88</v>
      </c>
      <c r="B8" t="s">
        <v>94</v>
      </c>
      <c r="C8">
        <v>100</v>
      </c>
      <c r="D8">
        <f>(C8*(inflation!D8/100+1))</f>
        <v>106.52108104236233</v>
      </c>
      <c r="E8">
        <f>(D8*(inflation!E8/100+1))</f>
        <v>111.84396251611858</v>
      </c>
      <c r="F8">
        <f>(E8*(inflation!F8/100+1))</f>
        <v>126.87687014082934</v>
      </c>
      <c r="G8">
        <f>(F8*(inflation!G8/100+1))</f>
        <v>130.53175940414542</v>
      </c>
      <c r="H8">
        <f>(G8*(inflation!H8/100+1))</f>
        <v>142.38839421668862</v>
      </c>
      <c r="I8">
        <f>(H8*(inflation!I8/100+1))</f>
        <v>148.01983248069513</v>
      </c>
      <c r="J8">
        <f>(I8*(inflation!J8/100+1))</f>
        <v>154.84635362946656</v>
      </c>
      <c r="K8">
        <f>(J8*(inflation!K8/100+1))</f>
        <v>170.23218325347543</v>
      </c>
      <c r="L8">
        <f>(K8*(inflation!L8/100+1))</f>
        <v>188.69629434451932</v>
      </c>
      <c r="M8">
        <f>(L8*(inflation!M8/100+1))</f>
        <v>194.83214333765704</v>
      </c>
      <c r="N8">
        <f>(M8*(inflation!N8/100+1))</f>
        <v>204.5737505045399</v>
      </c>
      <c r="O8">
        <f>(N8*(inflation!O8/100+1))</f>
        <v>211.86101807416765</v>
      </c>
      <c r="P8">
        <f>(O8*(inflation!P8/100+1))</f>
        <v>216.84544849081533</v>
      </c>
      <c r="Q8" s="5">
        <f>(P8*(inflation!Q8/100+1))</f>
        <v>223.16310041708309</v>
      </c>
      <c r="R8" s="5">
        <f>(Q8*(inflation!R8/100+1))</f>
        <v>225.13687061109431</v>
      </c>
    </row>
    <row r="9" spans="1:18">
      <c r="A9" t="s">
        <v>88</v>
      </c>
      <c r="B9" t="s">
        <v>287</v>
      </c>
      <c r="C9">
        <v>100</v>
      </c>
      <c r="D9">
        <f>(C9*(inflation!D9/100+1))</f>
        <v>108.44334787611602</v>
      </c>
      <c r="E9">
        <f>(D9*(inflation!E9/100+1))</f>
        <v>117.34186450409962</v>
      </c>
      <c r="F9">
        <f>(E9*(inflation!F9/100+1))</f>
        <v>130.42735577059381</v>
      </c>
      <c r="G9">
        <f>(F9*(inflation!G9/100+1))</f>
        <v>132.84642767282617</v>
      </c>
      <c r="H9">
        <f>(G9*(inflation!H9/100+1))</f>
        <v>140.84624219602253</v>
      </c>
      <c r="I9">
        <f>(H9*(inflation!I9/100+1))</f>
        <v>146.1686941499315</v>
      </c>
      <c r="J9">
        <f>(I9*(inflation!J9/100+1))</f>
        <v>150.13884929308389</v>
      </c>
      <c r="K9">
        <f>(J9*(inflation!K9/100+1))</f>
        <v>160.71601317154671</v>
      </c>
      <c r="L9">
        <f>(K9*(inflation!L9/100+1))</f>
        <v>174.3449858094327</v>
      </c>
      <c r="M9">
        <f>(L9*(inflation!M9/100+1))</f>
        <v>179.74204903279409</v>
      </c>
      <c r="N9">
        <f>(M9*(inflation!N9/100+1))</f>
        <v>186.17257108114867</v>
      </c>
      <c r="O9">
        <f>(N9*(inflation!O9/100+1))</f>
        <v>191.68702944263237</v>
      </c>
      <c r="P9">
        <f>(O9*(inflation!P9/100+1))</f>
        <v>196.93933210859132</v>
      </c>
      <c r="Q9" s="5">
        <f>(P9*(inflation!Q9/100+1))</f>
        <v>201.0034232482341</v>
      </c>
      <c r="R9" s="5">
        <f>(Q9*(inflation!R9/100+1))</f>
        <v>204.11158500849595</v>
      </c>
    </row>
    <row r="10" spans="1:18">
      <c r="A10" t="s">
        <v>88</v>
      </c>
      <c r="B10" t="s">
        <v>96</v>
      </c>
      <c r="C10">
        <v>100</v>
      </c>
      <c r="D10">
        <f>(C10*(inflation!D10/100+1))</f>
        <v>106.42082099602436</v>
      </c>
      <c r="E10">
        <f>(D10*(inflation!E10/100+1))</f>
        <v>109.22862759770054</v>
      </c>
      <c r="F10">
        <f>(E10*(inflation!F10/100+1))</f>
        <v>129.32139492948397</v>
      </c>
      <c r="G10">
        <f>(F10*(inflation!G10/100+1))</f>
        <v>132.12352140061921</v>
      </c>
      <c r="H10">
        <f>(G10*(inflation!H10/100+1))</f>
        <v>144.4941495038091</v>
      </c>
      <c r="I10">
        <f>(H10*(inflation!I10/100+1))</f>
        <v>151.71156444061901</v>
      </c>
      <c r="J10">
        <f>(I10*(inflation!J10/100+1))</f>
        <v>161.68188219095833</v>
      </c>
      <c r="K10">
        <f>(J10*(inflation!K10/100+1))</f>
        <v>175.75846076170492</v>
      </c>
      <c r="L10">
        <f>(K10*(inflation!L10/100+1))</f>
        <v>191.67320473351546</v>
      </c>
      <c r="M10">
        <f>(L10*(inflation!M10/100+1))</f>
        <v>197.94057210061658</v>
      </c>
      <c r="N10">
        <f>(M10*(inflation!N10/100+1))</f>
        <v>211.3036190586499</v>
      </c>
      <c r="O10">
        <f>(N10*(inflation!O10/100+1))</f>
        <v>217.90436014410565</v>
      </c>
      <c r="P10">
        <f>(O10*(inflation!P10/100+1))</f>
        <v>224.84725564286833</v>
      </c>
      <c r="Q10" s="5">
        <f>(P10*(inflation!Q10/100+1))</f>
        <v>230.73851657618039</v>
      </c>
      <c r="R10" s="5">
        <f>(Q10*(inflation!R10/100+1))</f>
        <v>233.24038782585811</v>
      </c>
    </row>
    <row r="11" spans="1:18">
      <c r="A11" t="s">
        <v>88</v>
      </c>
      <c r="B11" t="s">
        <v>97</v>
      </c>
      <c r="C11">
        <v>100</v>
      </c>
      <c r="D11">
        <f>(C11*(inflation!D11/100+1))</f>
        <v>106.02924148558498</v>
      </c>
      <c r="E11">
        <f>(D11*(inflation!E11/100+1))</f>
        <v>113.00616226891525</v>
      </c>
      <c r="F11">
        <f>(E11*(inflation!F11/100+1))</f>
        <v>129.75634764890299</v>
      </c>
      <c r="G11">
        <f>(F11*(inflation!G11/100+1))</f>
        <v>135.18617198622709</v>
      </c>
      <c r="H11">
        <f>(G11*(inflation!H11/100+1))</f>
        <v>148.63458539543794</v>
      </c>
      <c r="I11">
        <f>(H11*(inflation!I11/100+1))</f>
        <v>154.93147429747719</v>
      </c>
      <c r="J11">
        <f>(I11*(inflation!J11/100+1))</f>
        <v>161.58565774921229</v>
      </c>
      <c r="K11">
        <f>(J11*(inflation!K11/100+1))</f>
        <v>173.80034029329573</v>
      </c>
      <c r="L11">
        <f>(K11*(inflation!L11/100+1))</f>
        <v>187.80923382817542</v>
      </c>
      <c r="M11">
        <f>(L11*(inflation!M11/100+1))</f>
        <v>195.95480153337266</v>
      </c>
      <c r="N11">
        <f>(M11*(inflation!N11/100+1))</f>
        <v>201.39745042467393</v>
      </c>
      <c r="O11">
        <f>(N11*(inflation!O11/100+1))</f>
        <v>207.47043244502422</v>
      </c>
      <c r="P11">
        <f>(O11*(inflation!P11/100+1))</f>
        <v>213.13052276081976</v>
      </c>
      <c r="Q11" s="5">
        <f>(P11*(inflation!Q11/100+1))</f>
        <v>220.47221852328209</v>
      </c>
      <c r="R11" s="5">
        <f>(Q11*(inflation!R11/100+1))</f>
        <v>224.87663723457612</v>
      </c>
    </row>
    <row r="12" spans="1:18">
      <c r="A12" t="s">
        <v>98</v>
      </c>
      <c r="B12" t="s">
        <v>99</v>
      </c>
      <c r="C12">
        <v>100</v>
      </c>
      <c r="D12">
        <f>(C12*(inflation!D12/100+1))</f>
        <v>106.02808948116657</v>
      </c>
      <c r="E12">
        <f>(D12*(inflation!E12/100+1))</f>
        <v>112.42723325260108</v>
      </c>
      <c r="F12">
        <f>(E12*(inflation!F12/100+1))</f>
        <v>124.92160298913365</v>
      </c>
      <c r="G12">
        <f>(F12*(inflation!G12/100+1))</f>
        <v>127.84910783456348</v>
      </c>
      <c r="H12">
        <f>(G12*(inflation!H12/100+1))</f>
        <v>135.79203607555988</v>
      </c>
      <c r="I12">
        <f>(H12*(inflation!I12/100+1))</f>
        <v>141.17924333460948</v>
      </c>
      <c r="J12">
        <f>(I12*(inflation!J12/100+1))</f>
        <v>147.56588829090478</v>
      </c>
      <c r="K12">
        <f>(J12*(inflation!K12/100+1))</f>
        <v>159.37249505793886</v>
      </c>
      <c r="L12">
        <f>(K12*(inflation!L12/100+1))</f>
        <v>173.63875093484964</v>
      </c>
      <c r="M12">
        <f>(L12*(inflation!M12/100+1))</f>
        <v>179.36805902197224</v>
      </c>
      <c r="N12">
        <f>(M12*(inflation!N12/100+1))</f>
        <v>183.61414521851998</v>
      </c>
      <c r="O12">
        <f>(N12*(inflation!O12/100+1))</f>
        <v>190.44859902803168</v>
      </c>
      <c r="P12">
        <f>(O12*(inflation!P12/100+1))</f>
        <v>196.67231441201255</v>
      </c>
      <c r="Q12" s="5">
        <f>(P12*(inflation!Q12/100+1))</f>
        <v>203.02690231575005</v>
      </c>
      <c r="R12" s="5">
        <f>(Q12*(inflation!R12/100+1))</f>
        <v>206.25459076860938</v>
      </c>
    </row>
    <row r="13" spans="1:18">
      <c r="A13" t="s">
        <v>98</v>
      </c>
      <c r="B13" t="s">
        <v>100</v>
      </c>
      <c r="C13">
        <v>100</v>
      </c>
      <c r="D13">
        <f>(C13*(inflation!D13/100+1))</f>
        <v>107.66842348090491</v>
      </c>
      <c r="E13">
        <f>(D13*(inflation!E13/100+1))</f>
        <v>114.45983884034004</v>
      </c>
      <c r="F13">
        <f>(E13*(inflation!F13/100+1))</f>
        <v>127.57223076293346</v>
      </c>
      <c r="G13">
        <f>(F13*(inflation!G13/100+1))</f>
        <v>131.21948808224974</v>
      </c>
      <c r="H13">
        <f>(G13*(inflation!H13/100+1))</f>
        <v>139.22691026331287</v>
      </c>
      <c r="I13">
        <f>(H13*(inflation!I13/100+1))</f>
        <v>144.03316275826003</v>
      </c>
      <c r="J13">
        <f>(I13*(inflation!J13/100+1))</f>
        <v>150.32681795220887</v>
      </c>
      <c r="K13">
        <f>(J13*(inflation!K13/100+1))</f>
        <v>164.82925494181953</v>
      </c>
      <c r="L13">
        <f>(K13*(inflation!L13/100+1))</f>
        <v>181.6498217617287</v>
      </c>
      <c r="M13">
        <f>(L13*(inflation!M13/100+1))</f>
        <v>189.45007520051706</v>
      </c>
      <c r="N13">
        <f>(M13*(inflation!N13/100+1))</f>
        <v>195.02180232514888</v>
      </c>
      <c r="O13">
        <f>(N13*(inflation!O13/100+1))</f>
        <v>202.77615030470582</v>
      </c>
      <c r="P13">
        <f>(O13*(inflation!P13/100+1))</f>
        <v>209.70436455379391</v>
      </c>
      <c r="Q13" s="5">
        <f>(P13*(inflation!Q13/100+1))</f>
        <v>216.63148189824091</v>
      </c>
      <c r="R13" s="5">
        <f>(Q13*(inflation!R13/100+1))</f>
        <v>219.7711077702418</v>
      </c>
    </row>
    <row r="14" spans="1:18">
      <c r="A14" t="s">
        <v>98</v>
      </c>
      <c r="B14" t="s">
        <v>101</v>
      </c>
      <c r="C14">
        <v>100</v>
      </c>
      <c r="D14">
        <f>(C14*(inflation!D14/100+1))</f>
        <v>105.68645588052547</v>
      </c>
      <c r="E14">
        <f>(D14*(inflation!E14/100+1))</f>
        <v>111.72916801251469</v>
      </c>
      <c r="F14">
        <f>(E14*(inflation!F14/100+1))</f>
        <v>124.26146971401811</v>
      </c>
      <c r="G14">
        <f>(F14*(inflation!G14/100+1))</f>
        <v>126.87019033942273</v>
      </c>
      <c r="H14">
        <f>(G14*(inflation!H14/100+1))</f>
        <v>135.19741282361429</v>
      </c>
      <c r="I14">
        <f>(H14*(inflation!I14/100+1))</f>
        <v>139.41551522463976</v>
      </c>
      <c r="J14">
        <f>(I14*(inflation!J14/100+1))</f>
        <v>144.78649175162437</v>
      </c>
      <c r="K14">
        <f>(J14*(inflation!K14/100+1))</f>
        <v>157.87226873421216</v>
      </c>
      <c r="L14">
        <f>(K14*(inflation!L14/100+1))</f>
        <v>169.87036050961271</v>
      </c>
      <c r="M14">
        <f>(L14*(inflation!M14/100+1))</f>
        <v>174.51921459082314</v>
      </c>
      <c r="N14">
        <f>(M14*(inflation!N14/100+1))</f>
        <v>179.3174502191309</v>
      </c>
      <c r="O14">
        <f>(N14*(inflation!O14/100+1))</f>
        <v>185.8308704998822</v>
      </c>
      <c r="P14">
        <f>(O14*(inflation!P14/100+1))</f>
        <v>192.40875324946066</v>
      </c>
      <c r="Q14" s="5">
        <f>(P14*(inflation!Q14/100+1))</f>
        <v>198.59408877648053</v>
      </c>
      <c r="R14" s="5">
        <f>(Q14*(inflation!R14/100+1))</f>
        <v>202.92372239828387</v>
      </c>
    </row>
    <row r="15" spans="1:18">
      <c r="A15" t="s">
        <v>98</v>
      </c>
      <c r="B15" t="s">
        <v>102</v>
      </c>
      <c r="C15">
        <v>100</v>
      </c>
      <c r="D15">
        <f>(C15*(inflation!D15/100+1))</f>
        <v>106.48943708579372</v>
      </c>
      <c r="E15">
        <f>(D15*(inflation!E15/100+1))</f>
        <v>113.13517271957448</v>
      </c>
      <c r="F15">
        <f>(E15*(inflation!F15/100+1))</f>
        <v>123.94316714001656</v>
      </c>
      <c r="G15">
        <f>(F15*(inflation!G15/100+1))</f>
        <v>128.0597389167859</v>
      </c>
      <c r="H15">
        <f>(G15*(inflation!H15/100+1))</f>
        <v>136.87341052634363</v>
      </c>
      <c r="I15">
        <f>(H15*(inflation!I15/100+1))</f>
        <v>140.54605004744326</v>
      </c>
      <c r="J15">
        <f>(I15*(inflation!J15/100+1))</f>
        <v>146.49930789426568</v>
      </c>
      <c r="K15">
        <f>(J15*(inflation!K15/100+1))</f>
        <v>158.1999949735812</v>
      </c>
      <c r="L15">
        <f>(K15*(inflation!L15/100+1))</f>
        <v>171.195733737707</v>
      </c>
      <c r="M15">
        <f>(L15*(inflation!M15/100+1))</f>
        <v>175.87120433829952</v>
      </c>
      <c r="N15">
        <f>(M15*(inflation!N15/100+1))</f>
        <v>180.02280262477731</v>
      </c>
      <c r="O15">
        <f>(N15*(inflation!O15/100+1))</f>
        <v>186.69502365956703</v>
      </c>
      <c r="P15">
        <f>(O15*(inflation!P15/100+1))</f>
        <v>191.95215084798045</v>
      </c>
      <c r="Q15" s="5">
        <f>(P15*(inflation!Q15/100+1))</f>
        <v>197.33389339258304</v>
      </c>
      <c r="R15" s="5">
        <f>(Q15*(inflation!R15/100+1))</f>
        <v>200.3926679022693</v>
      </c>
    </row>
    <row r="16" spans="1:18">
      <c r="A16" t="s">
        <v>98</v>
      </c>
      <c r="B16" t="s">
        <v>103</v>
      </c>
      <c r="C16">
        <v>100</v>
      </c>
      <c r="D16">
        <f>(C16*(inflation!D16/100+1))</f>
        <v>110.40065350583261</v>
      </c>
      <c r="E16">
        <f>(D16*(inflation!E16/100+1))</f>
        <v>119.22714809293865</v>
      </c>
      <c r="F16">
        <f>(E16*(inflation!F16/100+1))</f>
        <v>131.00766432552902</v>
      </c>
      <c r="G16">
        <f>(F16*(inflation!G16/100+1))</f>
        <v>134.84586981053394</v>
      </c>
      <c r="H16">
        <f>(G16*(inflation!H16/100+1))</f>
        <v>144.79977017977859</v>
      </c>
      <c r="I16">
        <f>(H16*(inflation!I16/100+1))</f>
        <v>150.42060313805038</v>
      </c>
      <c r="J16">
        <f>(I16*(inflation!J16/100+1))</f>
        <v>156.90161966307031</v>
      </c>
      <c r="K16">
        <f>(J16*(inflation!K16/100+1))</f>
        <v>168.37922322466758</v>
      </c>
      <c r="L16">
        <f>(K16*(inflation!L16/100+1))</f>
        <v>179.47097084234585</v>
      </c>
      <c r="M16">
        <f>(L16*(inflation!M16/100+1))</f>
        <v>185.01607701095989</v>
      </c>
      <c r="N16">
        <f>(M16*(inflation!N16/100+1))</f>
        <v>189.25554876314126</v>
      </c>
      <c r="O16">
        <f>(N16*(inflation!O16/100+1))</f>
        <v>197.21223850093102</v>
      </c>
      <c r="P16">
        <f>(O16*(inflation!P16/100+1))</f>
        <v>202.46549697646017</v>
      </c>
      <c r="Q16" s="5">
        <f>(P16*(inflation!Q16/100+1))</f>
        <v>208.07204476467109</v>
      </c>
      <c r="R16" s="5">
        <f>(Q16*(inflation!R16/100+1))</f>
        <v>210.99141481405695</v>
      </c>
    </row>
    <row r="17" spans="1:18">
      <c r="A17" t="s">
        <v>98</v>
      </c>
      <c r="B17" t="s">
        <v>104</v>
      </c>
      <c r="C17">
        <v>100</v>
      </c>
      <c r="D17">
        <f>(C17*(inflation!D17/100+1))</f>
        <v>106.65631950260371</v>
      </c>
      <c r="E17">
        <f>(D17*(inflation!E17/100+1))</f>
        <v>113.40361131679231</v>
      </c>
      <c r="F17">
        <f>(E17*(inflation!F17/100+1))</f>
        <v>124.18980279242427</v>
      </c>
      <c r="G17">
        <f>(F17*(inflation!G17/100+1))</f>
        <v>128.42039342975167</v>
      </c>
      <c r="H17">
        <f>(G17*(inflation!H17/100+1))</f>
        <v>137.53792128899639</v>
      </c>
      <c r="I17">
        <f>(H17*(inflation!I17/100+1))</f>
        <v>143.42300269794399</v>
      </c>
      <c r="J17">
        <f>(I17*(inflation!J17/100+1))</f>
        <v>149.87389771200324</v>
      </c>
      <c r="K17">
        <f>(J17*(inflation!K17/100+1))</f>
        <v>161.24728764839458</v>
      </c>
      <c r="L17">
        <f>(K17*(inflation!L17/100+1))</f>
        <v>173.77000278437848</v>
      </c>
      <c r="M17">
        <f>(L17*(inflation!M17/100+1))</f>
        <v>179.12551664582492</v>
      </c>
      <c r="N17">
        <f>(M17*(inflation!N17/100+1))</f>
        <v>184.02082770840329</v>
      </c>
      <c r="O17">
        <f>(N17*(inflation!O17/100+1))</f>
        <v>191.45313251331743</v>
      </c>
      <c r="P17">
        <f>(O17*(inflation!P17/100+1))</f>
        <v>196.92617105570997</v>
      </c>
      <c r="Q17" s="5">
        <f>(P17*(inflation!Q17/100+1))</f>
        <v>201.10812971879304</v>
      </c>
      <c r="R17" s="5">
        <f>(Q17*(inflation!R17/100+1))</f>
        <v>204.00959080579153</v>
      </c>
    </row>
    <row r="18" spans="1:18">
      <c r="A18" t="s">
        <v>105</v>
      </c>
      <c r="B18" t="s">
        <v>106</v>
      </c>
      <c r="C18">
        <v>100</v>
      </c>
      <c r="D18">
        <f>(C18*(inflation!D18/100+1))</f>
        <v>104.30124238772167</v>
      </c>
      <c r="E18">
        <f>(D18*(inflation!E18/100+1))</f>
        <v>110.46574451306262</v>
      </c>
      <c r="F18">
        <f>(E18*(inflation!F18/100+1))</f>
        <v>121.09079350340241</v>
      </c>
      <c r="G18">
        <f>(F18*(inflation!G18/100+1))</f>
        <v>126.38158988202767</v>
      </c>
      <c r="H18">
        <f>(G18*(inflation!H18/100+1))</f>
        <v>136.61553277456355</v>
      </c>
      <c r="I18">
        <f>(H18*(inflation!I18/100+1))</f>
        <v>141.73273524024137</v>
      </c>
      <c r="J18">
        <f>(I18*(inflation!J18/100+1))</f>
        <v>148.40046741723214</v>
      </c>
      <c r="K18">
        <f>(J18*(inflation!K18/100+1))</f>
        <v>159.31473773778774</v>
      </c>
      <c r="L18">
        <f>(K18*(inflation!L18/100+1))</f>
        <v>172.74643268635347</v>
      </c>
      <c r="M18">
        <f>(L18*(inflation!M18/100+1))</f>
        <v>177.489055266202</v>
      </c>
      <c r="N18">
        <f>(M18*(inflation!N18/100+1))</f>
        <v>183.2233834073912</v>
      </c>
      <c r="O18">
        <f>(N18*(inflation!O18/100+1))</f>
        <v>189.30388291981328</v>
      </c>
      <c r="P18">
        <f>(O18*(inflation!P18/100+1))</f>
        <v>195.2304315343338</v>
      </c>
      <c r="Q18" s="5">
        <f>(P18*(inflation!Q18/100+1))</f>
        <v>199.88055891884395</v>
      </c>
      <c r="R18" s="5">
        <f>(Q18*(inflation!R18/100+1))</f>
        <v>201.48336309898838</v>
      </c>
    </row>
    <row r="19" spans="1:18">
      <c r="A19" t="s">
        <v>105</v>
      </c>
      <c r="B19" t="s">
        <v>107</v>
      </c>
      <c r="C19">
        <v>100</v>
      </c>
      <c r="D19">
        <f>(C19*(inflation!D19/100+1))</f>
        <v>104.16829012104128</v>
      </c>
      <c r="E19">
        <f>(D19*(inflation!E19/100+1))</f>
        <v>113.2971739028017</v>
      </c>
      <c r="F19">
        <f>(E19*(inflation!F19/100+1))</f>
        <v>128.36229529911833</v>
      </c>
      <c r="G19">
        <f>(F19*(inflation!G19/100+1))</f>
        <v>132.65490574561341</v>
      </c>
      <c r="H19">
        <f>(G19*(inflation!H19/100+1))</f>
        <v>145.98852809729379</v>
      </c>
      <c r="I19">
        <f>(H19*(inflation!I19/100+1))</f>
        <v>155.55219568694471</v>
      </c>
      <c r="J19">
        <f>(I19*(inflation!J19/100+1))</f>
        <v>161.76956005749591</v>
      </c>
      <c r="K19">
        <f>(J19*(inflation!K19/100+1))</f>
        <v>177.15693927114356</v>
      </c>
      <c r="L19">
        <f>(K19*(inflation!L19/100+1))</f>
        <v>189.95190916705553</v>
      </c>
      <c r="M19">
        <f>(L19*(inflation!M19/100+1))</f>
        <v>196.46291178846326</v>
      </c>
      <c r="N19">
        <f>(M19*(inflation!N19/100+1))</f>
        <v>201.57964737120039</v>
      </c>
      <c r="O19">
        <f>(N19*(inflation!O19/100+1))</f>
        <v>209.01992608004039</v>
      </c>
      <c r="P19">
        <f>(O19*(inflation!P19/100+1))</f>
        <v>215.64117701138045</v>
      </c>
      <c r="Q19" s="5">
        <f>(P19*(inflation!Q19/100+1))</f>
        <v>219.66982812169948</v>
      </c>
      <c r="R19" s="5">
        <f>(Q19*(inflation!R19/100+1))</f>
        <v>220.97707400202742</v>
      </c>
    </row>
    <row r="20" spans="1:18">
      <c r="A20" t="s">
        <v>105</v>
      </c>
      <c r="B20" t="s">
        <v>108</v>
      </c>
      <c r="C20">
        <v>100</v>
      </c>
      <c r="D20">
        <f>(C20*(inflation!D20/100+1))</f>
        <v>109.72032869384414</v>
      </c>
      <c r="E20">
        <f>(D20*(inflation!E20/100+1))</f>
        <v>118.97809373529</v>
      </c>
      <c r="F20">
        <f>(E20*(inflation!F20/100+1))</f>
        <v>132.92415282563559</v>
      </c>
      <c r="G20">
        <f>(F20*(inflation!G20/100+1))</f>
        <v>141.27494230682615</v>
      </c>
      <c r="H20">
        <f>(G20*(inflation!H20/100+1))</f>
        <v>155.01624260609833</v>
      </c>
      <c r="I20">
        <f>(H20*(inflation!I20/100+1))</f>
        <v>162.27211251924587</v>
      </c>
      <c r="J20">
        <f>(I20*(inflation!J20/100+1))</f>
        <v>170.91560011408569</v>
      </c>
      <c r="K20">
        <f>(J20*(inflation!K20/100+1))</f>
        <v>185.29452195207816</v>
      </c>
      <c r="L20">
        <f>(K20*(inflation!L20/100+1))</f>
        <v>199.67173427273923</v>
      </c>
      <c r="M20">
        <f>(L20*(inflation!M20/100+1))</f>
        <v>209.50235746538954</v>
      </c>
      <c r="N20">
        <f>(M20*(inflation!N20/100+1))</f>
        <v>214.69281610727876</v>
      </c>
      <c r="O20">
        <f>(N20*(inflation!O20/100+1))</f>
        <v>218.99043305989034</v>
      </c>
      <c r="P20">
        <f>(O20*(inflation!P20/100+1))</f>
        <v>225.71989152224282</v>
      </c>
      <c r="Q20" s="5">
        <f>(P20*(inflation!Q20/100+1))</f>
        <v>227.22315796016528</v>
      </c>
      <c r="R20" s="5">
        <f>(Q20*(inflation!R20/100+1))</f>
        <v>228.60110489358036</v>
      </c>
    </row>
    <row r="21" spans="1:18">
      <c r="A21" t="s">
        <v>109</v>
      </c>
      <c r="B21" t="s">
        <v>110</v>
      </c>
      <c r="C21">
        <v>100</v>
      </c>
      <c r="D21">
        <f>(C21*(inflation!D21/100+1))</f>
        <v>106.31275713684529</v>
      </c>
      <c r="E21">
        <f>(D21*(inflation!E21/100+1))</f>
        <v>115.41513544790811</v>
      </c>
      <c r="F21">
        <f>(E21*(inflation!F21/100+1))</f>
        <v>128.63243029691665</v>
      </c>
      <c r="G21">
        <f>(F21*(inflation!G21/100+1))</f>
        <v>134.06747685280692</v>
      </c>
      <c r="H21">
        <f>(G21*(inflation!H21/100+1))</f>
        <v>145.15409247673344</v>
      </c>
      <c r="I21">
        <f>(H21*(inflation!I21/100+1))</f>
        <v>152.73952818100938</v>
      </c>
      <c r="J21">
        <f>(I21*(inflation!J21/100+1))</f>
        <v>162.18672497295185</v>
      </c>
      <c r="K21">
        <f>(J21*(inflation!K21/100+1))</f>
        <v>176.62994002827824</v>
      </c>
      <c r="L21">
        <f>(K21*(inflation!L21/100+1))</f>
        <v>193.2886913587414</v>
      </c>
      <c r="M21">
        <f>(L21*(inflation!M21/100+1))</f>
        <v>204.48374325443234</v>
      </c>
      <c r="N21">
        <f>(M21*(inflation!N21/100+1))</f>
        <v>211.97024685428838</v>
      </c>
      <c r="O21">
        <f>(N21*(inflation!O21/100+1))</f>
        <v>220.64127185012751</v>
      </c>
      <c r="P21">
        <f>(O21*(inflation!P21/100+1))</f>
        <v>229.13056989442501</v>
      </c>
      <c r="Q21" s="5">
        <f>(P21*(inflation!Q21/100+1))</f>
        <v>234.56633273448125</v>
      </c>
      <c r="R21" s="5">
        <f>(Q21*(inflation!R21/100+1))</f>
        <v>240.33649144924959</v>
      </c>
    </row>
    <row r="22" spans="1:18">
      <c r="A22" t="s">
        <v>109</v>
      </c>
      <c r="B22" t="s">
        <v>111</v>
      </c>
      <c r="C22">
        <v>100</v>
      </c>
      <c r="D22">
        <f>(C22*(inflation!D22/100+1))</f>
        <v>107.72692192852087</v>
      </c>
      <c r="E22">
        <f>(D22*(inflation!E22/100+1))</f>
        <v>116.16346002629764</v>
      </c>
      <c r="F22">
        <f>(E22*(inflation!F22/100+1))</f>
        <v>128.27165908459432</v>
      </c>
      <c r="G22">
        <f>(F22*(inflation!G22/100+1))</f>
        <v>130.87391491851679</v>
      </c>
      <c r="H22">
        <f>(G22*(inflation!H22/100+1))</f>
        <v>143.31840019911181</v>
      </c>
      <c r="I22">
        <f>(H22*(inflation!I22/100+1))</f>
        <v>149.82460312242412</v>
      </c>
      <c r="J22">
        <f>(I22*(inflation!J22/100+1))</f>
        <v>158.56985895633565</v>
      </c>
      <c r="K22">
        <f>(J22*(inflation!K22/100+1))</f>
        <v>169.34436151776106</v>
      </c>
      <c r="L22">
        <f>(K22*(inflation!L22/100+1))</f>
        <v>181.32303954684912</v>
      </c>
      <c r="M22">
        <f>(L22*(inflation!M22/100+1))</f>
        <v>189.91856653421826</v>
      </c>
      <c r="N22">
        <f>(M22*(inflation!N22/100+1))</f>
        <v>193.91818316340195</v>
      </c>
      <c r="O22">
        <f>(N22*(inflation!O22/100+1))</f>
        <v>200.07922759454937</v>
      </c>
      <c r="P22">
        <f>(O22*(inflation!P22/100+1))</f>
        <v>209.11961906919274</v>
      </c>
      <c r="Q22" s="5">
        <f>(P22*(inflation!Q22/100+1))</f>
        <v>214.24783279663393</v>
      </c>
      <c r="R22" s="5">
        <f>(Q22*(inflation!R22/100+1))</f>
        <v>216.48256457884429</v>
      </c>
    </row>
    <row r="23" spans="1:18">
      <c r="A23" t="s">
        <v>109</v>
      </c>
      <c r="B23" t="s">
        <v>112</v>
      </c>
      <c r="C23">
        <v>100</v>
      </c>
      <c r="D23">
        <f>(C23*(inflation!D23/100+1))</f>
        <v>111.0360181241995</v>
      </c>
      <c r="E23">
        <f>(D23*(inflation!E23/100+1))</f>
        <v>119.67313631361347</v>
      </c>
      <c r="F23">
        <f>(E23*(inflation!F23/100+1))</f>
        <v>133.58213176631716</v>
      </c>
      <c r="G23">
        <f>(F23*(inflation!G23/100+1))</f>
        <v>138.7413581497762</v>
      </c>
      <c r="H23">
        <f>(G23*(inflation!H23/100+1))</f>
        <v>151.31406748964702</v>
      </c>
      <c r="I23">
        <f>(H23*(inflation!I23/100+1))</f>
        <v>157.33707793593024</v>
      </c>
      <c r="J23">
        <f>(I23*(inflation!J23/100+1))</f>
        <v>166.71388121337571</v>
      </c>
      <c r="K23">
        <f>(J23*(inflation!K23/100+1))</f>
        <v>178.34976618413802</v>
      </c>
      <c r="L23">
        <f>(K23*(inflation!L23/100+1))</f>
        <v>191.34036754160397</v>
      </c>
      <c r="M23">
        <f>(L23*(inflation!M23/100+1))</f>
        <v>201.19572848639086</v>
      </c>
      <c r="N23">
        <f>(M23*(inflation!N23/100+1))</f>
        <v>208.36857562748534</v>
      </c>
      <c r="O23">
        <f>(N23*(inflation!O23/100+1))</f>
        <v>216.11732218419098</v>
      </c>
      <c r="P23">
        <f>(O23*(inflation!P23/100+1))</f>
        <v>221.79874034292726</v>
      </c>
      <c r="Q23" s="5">
        <f>(P23*(inflation!Q23/100+1))</f>
        <v>230.68622728907164</v>
      </c>
      <c r="R23" s="5">
        <f>(Q23*(inflation!R23/100+1))</f>
        <v>234.55527004667368</v>
      </c>
    </row>
    <row r="24" spans="1:18">
      <c r="A24" t="s">
        <v>109</v>
      </c>
      <c r="B24" t="s">
        <v>113</v>
      </c>
      <c r="C24">
        <v>100</v>
      </c>
      <c r="D24">
        <f>(C24*(inflation!D24/100+1))</f>
        <v>106.0403087880299</v>
      </c>
      <c r="E24">
        <f>(D24*(inflation!E24/100+1))</f>
        <v>114.83515946343161</v>
      </c>
      <c r="F24">
        <f>(E24*(inflation!F24/100+1))</f>
        <v>128.68055317432683</v>
      </c>
      <c r="G24">
        <f>(F24*(inflation!G24/100+1))</f>
        <v>133.63411123852194</v>
      </c>
      <c r="H24">
        <f>(G24*(inflation!H24/100+1))</f>
        <v>143.21753206039685</v>
      </c>
      <c r="I24">
        <f>(H24*(inflation!I24/100+1))</f>
        <v>152.284534640082</v>
      </c>
      <c r="J24">
        <f>(I24*(inflation!J24/100+1))</f>
        <v>160.71883920291017</v>
      </c>
      <c r="K24">
        <f>(J24*(inflation!K24/100+1))</f>
        <v>176.04805777669657</v>
      </c>
      <c r="L24">
        <f>(K24*(inflation!L24/100+1))</f>
        <v>188.43737232007334</v>
      </c>
      <c r="M24">
        <f>(L24*(inflation!M24/100+1))</f>
        <v>198.07266226597318</v>
      </c>
      <c r="N24">
        <f>(M24*(inflation!N24/100+1))</f>
        <v>204.7988753326845</v>
      </c>
      <c r="O24">
        <f>(N24*(inflation!O24/100+1))</f>
        <v>211.23952223682016</v>
      </c>
      <c r="P24">
        <f>(O24*(inflation!P24/100+1))</f>
        <v>218.08215316357439</v>
      </c>
      <c r="Q24" s="5">
        <f>(P24*(inflation!Q24/100+1))</f>
        <v>221.69453087961006</v>
      </c>
      <c r="R24" s="5">
        <f>(Q24*(inflation!R24/100+1))</f>
        <v>223.41238823412021</v>
      </c>
    </row>
    <row r="25" spans="1:18">
      <c r="A25" t="s">
        <v>109</v>
      </c>
      <c r="B25" t="s">
        <v>114</v>
      </c>
      <c r="C25">
        <v>100</v>
      </c>
      <c r="D25" s="5">
        <f>(C25*(inflation!D25/100+1))</f>
        <v>100</v>
      </c>
      <c r="E25" s="5">
        <f>(D25*(inflation!E25/100+1))</f>
        <v>100</v>
      </c>
      <c r="F25" s="5">
        <f>(E25*(inflation!F25/100+1))</f>
        <v>119.85330073349634</v>
      </c>
      <c r="G25" s="5">
        <f>(F25*(inflation!G25/100+1))</f>
        <v>128.49877750611245</v>
      </c>
      <c r="H25" s="5">
        <f>(G25*(inflation!H25/100+1))</f>
        <v>138.67970660146699</v>
      </c>
      <c r="I25" s="5">
        <f>(H25*(inflation!I25/100+1))</f>
        <v>147.59902200488995</v>
      </c>
      <c r="J25" s="5">
        <f>(I25*(inflation!J25/100+1))</f>
        <v>156.44009779951099</v>
      </c>
      <c r="K25" s="5">
        <f>(J25*(inflation!K25/100+1))</f>
        <v>172.63569682151589</v>
      </c>
      <c r="L25">
        <f>(K25*(inflation!L25/100+1))</f>
        <v>193.19658552577565</v>
      </c>
      <c r="M25">
        <f>(L25*(inflation!M25/100+1))</f>
        <v>199.80277059508472</v>
      </c>
      <c r="N25">
        <f>(M25*(inflation!N25/100+1))</f>
        <v>208.40759364148266</v>
      </c>
      <c r="O25">
        <f>(N25*(inflation!O25/100+1))</f>
        <v>214.17465589598336</v>
      </c>
      <c r="P25">
        <f>(O25*(inflation!P25/100+1))</f>
        <v>224.8849143686277</v>
      </c>
      <c r="Q25" s="5">
        <f>(P25*(inflation!Q25/100+1))</f>
        <v>228.18037851405668</v>
      </c>
      <c r="R25" s="5">
        <f>(Q25*(inflation!R25/100+1))</f>
        <v>231.18347901242544</v>
      </c>
    </row>
    <row r="26" spans="1:18">
      <c r="A26" t="s">
        <v>115</v>
      </c>
      <c r="B26" t="s">
        <v>116</v>
      </c>
      <c r="C26">
        <v>100</v>
      </c>
      <c r="D26">
        <f>(C26*(inflation!D26/100+1))</f>
        <v>105.09218073511913</v>
      </c>
      <c r="E26">
        <f>(D26*(inflation!E26/100+1))</f>
        <v>115.73724587421363</v>
      </c>
      <c r="F26">
        <f>(E26*(inflation!F26/100+1))</f>
        <v>126.97922195189172</v>
      </c>
      <c r="G26">
        <f>(F26*(inflation!G26/100+1))</f>
        <v>129.91095296822741</v>
      </c>
      <c r="H26">
        <f>(G26*(inflation!H26/100+1))</f>
        <v>138.06689639713113</v>
      </c>
      <c r="I26">
        <f>(H26*(inflation!I26/100+1))</f>
        <v>138.98990257503942</v>
      </c>
      <c r="J26">
        <f>(I26*(inflation!J26/100+1))</f>
        <v>147.38818407846281</v>
      </c>
      <c r="K26">
        <f>(J26*(inflation!K26/100+1))</f>
        <v>159.35539911029699</v>
      </c>
      <c r="L26">
        <f>(K26*(inflation!L26/100+1))</f>
        <v>174.76208612708263</v>
      </c>
      <c r="M26">
        <f>(L26*(inflation!M26/100+1))</f>
        <v>184.47190947736908</v>
      </c>
      <c r="N26">
        <f>(M26*(inflation!N26/100+1))</f>
        <v>185.12021331259305</v>
      </c>
      <c r="O26">
        <f>(N26*(inflation!O26/100+1))</f>
        <v>189.64360598108763</v>
      </c>
      <c r="P26">
        <f>(O26*(inflation!P26/100+1))</f>
        <v>196.90755577121087</v>
      </c>
      <c r="Q26" s="5">
        <f>(P26*(inflation!Q26/100+1))</f>
        <v>203.83261946564886</v>
      </c>
      <c r="R26" s="5">
        <f>(Q26*(inflation!R26/100+1))</f>
        <v>204.47133457175011</v>
      </c>
    </row>
    <row r="27" spans="1:18">
      <c r="A27" t="s">
        <v>115</v>
      </c>
      <c r="B27" t="s">
        <v>117</v>
      </c>
      <c r="C27">
        <v>100</v>
      </c>
      <c r="D27">
        <f>(C27*(inflation!D27/100+1))</f>
        <v>108.68620173153583</v>
      </c>
      <c r="E27">
        <f>(D27*(inflation!E27/100+1))</f>
        <v>117.52415467882739</v>
      </c>
      <c r="F27">
        <f>(E27*(inflation!F27/100+1))</f>
        <v>129.74947927052631</v>
      </c>
      <c r="G27">
        <f>(F27*(inflation!G27/100+1))</f>
        <v>137.17766814581648</v>
      </c>
      <c r="H27">
        <f>(G27*(inflation!H27/100+1))</f>
        <v>145.95540583967079</v>
      </c>
      <c r="I27">
        <f>(H27*(inflation!I27/100+1))</f>
        <v>152.4711940040666</v>
      </c>
      <c r="J27">
        <f>(I27*(inflation!J27/100+1))</f>
        <v>161.42516133504839</v>
      </c>
      <c r="K27">
        <f>(J27*(inflation!K27/100+1))</f>
        <v>173.64944091428674</v>
      </c>
      <c r="L27">
        <f>(K27*(inflation!L27/100+1))</f>
        <v>189.00704073326014</v>
      </c>
      <c r="M27">
        <f>(L27*(inflation!M27/100+1))</f>
        <v>196.88429948106509</v>
      </c>
      <c r="N27">
        <f>(M27*(inflation!N27/100+1))</f>
        <v>199.82451382405819</v>
      </c>
      <c r="O27">
        <f>(N27*(inflation!O27/100+1))</f>
        <v>208.47220306815541</v>
      </c>
      <c r="P27">
        <f>(O27*(inflation!P27/100+1))</f>
        <v>221.93115214624132</v>
      </c>
      <c r="Q27" s="5">
        <f>(P27*(inflation!Q27/100+1))</f>
        <v>227.04115033593516</v>
      </c>
      <c r="R27" s="5">
        <f>(Q27*(inflation!R27/100+1))</f>
        <v>230.71624635920656</v>
      </c>
    </row>
    <row r="28" spans="1:18">
      <c r="A28" t="s">
        <v>115</v>
      </c>
      <c r="B28" t="s">
        <v>118</v>
      </c>
      <c r="C28">
        <v>100</v>
      </c>
      <c r="D28">
        <f>(C28*(inflation!D28/100+1))</f>
        <v>107.21161521269012</v>
      </c>
      <c r="E28">
        <f>(D28*(inflation!E28/100+1))</f>
        <v>113.33516077181881</v>
      </c>
      <c r="F28">
        <f>(E28*(inflation!F28/100+1))</f>
        <v>127.38387629861836</v>
      </c>
      <c r="G28">
        <f>(F28*(inflation!G28/100+1))</f>
        <v>131.69857077843363</v>
      </c>
      <c r="H28">
        <f>(G28*(inflation!H28/100+1))</f>
        <v>140.33875086804628</v>
      </c>
      <c r="I28">
        <f>(H28*(inflation!I28/100+1))</f>
        <v>144.37316960168309</v>
      </c>
      <c r="J28">
        <f>(I28*(inflation!J28/100+1))</f>
        <v>150.73222101488898</v>
      </c>
      <c r="K28">
        <f>(J28*(inflation!K28/100+1))</f>
        <v>160.11592798949368</v>
      </c>
      <c r="L28">
        <f>(K28*(inflation!L28/100+1))</f>
        <v>173.90212114668586</v>
      </c>
      <c r="M28">
        <f>(L28*(inflation!M28/100+1))</f>
        <v>181.69850801550899</v>
      </c>
      <c r="N28">
        <f>(M28*(inflation!N28/100+1))</f>
        <v>187.03685988346271</v>
      </c>
      <c r="O28">
        <f>(N28*(inflation!O28/100+1))</f>
        <v>195.33439556802736</v>
      </c>
      <c r="P28">
        <f>(O28*(inflation!P28/100+1))</f>
        <v>202.17524422383653</v>
      </c>
      <c r="Q28" s="5">
        <f>(P28*(inflation!Q28/100+1))</f>
        <v>206.92164175159377</v>
      </c>
      <c r="R28" s="5">
        <f>(Q28*(inflation!R28/100+1))</f>
        <v>211.14413754136945</v>
      </c>
    </row>
    <row r="29" spans="1:18">
      <c r="A29" t="s">
        <v>115</v>
      </c>
      <c r="B29" t="s">
        <v>119</v>
      </c>
      <c r="C29">
        <v>100</v>
      </c>
      <c r="D29">
        <f>(C29*(inflation!D29/100+1))</f>
        <v>110.56939405237497</v>
      </c>
      <c r="E29">
        <f>(D29*(inflation!E29/100+1))</f>
        <v>118.89544493149351</v>
      </c>
      <c r="F29">
        <f>(E29*(inflation!F29/100+1))</f>
        <v>137.06586186890374</v>
      </c>
      <c r="G29">
        <f>(F29*(inflation!G29/100+1))</f>
        <v>143.36774057552</v>
      </c>
      <c r="H29">
        <f>(G29*(inflation!H29/100+1))</f>
        <v>148.9227299539447</v>
      </c>
      <c r="I29">
        <f>(H29*(inflation!I29/100+1))</f>
        <v>156.50326870384626</v>
      </c>
      <c r="J29">
        <f>(I29*(inflation!J29/100+1))</f>
        <v>164.7274637926491</v>
      </c>
      <c r="K29">
        <f>(J29*(inflation!K29/100+1))</f>
        <v>174.4642600455542</v>
      </c>
      <c r="L29">
        <f>(K29*(inflation!L29/100+1))</f>
        <v>189.20411078102265</v>
      </c>
      <c r="M29">
        <f>(L29*(inflation!M29/100+1))</f>
        <v>193.49383512562039</v>
      </c>
      <c r="N29">
        <f>(M29*(inflation!N29/100+1))</f>
        <v>198.69916516613415</v>
      </c>
      <c r="O29">
        <f>(N29*(inflation!O29/100+1))</f>
        <v>204.60214208324351</v>
      </c>
      <c r="P29">
        <f>(O29*(inflation!P29/100+1))</f>
        <v>210.03168386002548</v>
      </c>
      <c r="Q29" s="5">
        <f>(P29*(inflation!Q29/100+1))</f>
        <v>215.71245890702835</v>
      </c>
      <c r="R29" s="5">
        <f>(Q29*(inflation!R29/100+1))</f>
        <v>218.59202017773791</v>
      </c>
    </row>
    <row r="30" spans="1:18">
      <c r="A30" t="s">
        <v>115</v>
      </c>
      <c r="B30" t="s">
        <v>120</v>
      </c>
      <c r="C30">
        <v>100</v>
      </c>
      <c r="D30">
        <f>(C30*(inflation!D30/100+1))</f>
        <v>107.53603642445869</v>
      </c>
      <c r="E30">
        <f>(D30*(inflation!E30/100+1))</f>
        <v>115.0885124139013</v>
      </c>
      <c r="F30">
        <f>(E30*(inflation!F30/100+1))</f>
        <v>125.67302024857732</v>
      </c>
      <c r="G30">
        <f>(F30*(inflation!G30/100+1))</f>
        <v>131.1370646072111</v>
      </c>
      <c r="H30">
        <f>(G30*(inflation!H30/100+1))</f>
        <v>140.87924511682391</v>
      </c>
      <c r="I30">
        <f>(H30*(inflation!I30/100+1))</f>
        <v>146.6345529863502</v>
      </c>
      <c r="J30">
        <f>(I30*(inflation!J30/100+1))</f>
        <v>154.4068480418737</v>
      </c>
      <c r="K30">
        <f>(J30*(inflation!K30/100+1))</f>
        <v>163.42925666731958</v>
      </c>
      <c r="L30">
        <f>(K30*(inflation!L30/100+1))</f>
        <v>173.46915769425371</v>
      </c>
      <c r="M30">
        <f>(L30*(inflation!M30/100+1))</f>
        <v>180.93408066981763</v>
      </c>
      <c r="N30">
        <f>(M30*(inflation!N30/100+1))</f>
        <v>183.28191934761597</v>
      </c>
      <c r="O30">
        <f>(N30*(inflation!O30/100+1))</f>
        <v>191.24350050502187</v>
      </c>
      <c r="P30">
        <f>(O30*(inflation!P30/100+1))</f>
        <v>195.35221819116896</v>
      </c>
      <c r="Q30" s="5">
        <f>(P30*(inflation!Q30/100+1))</f>
        <v>200.96596067077647</v>
      </c>
      <c r="R30" s="5">
        <f>(Q30*(inflation!R30/100+1))</f>
        <v>202.59941908644515</v>
      </c>
    </row>
    <row r="31" spans="1:18">
      <c r="A31" t="s">
        <v>121</v>
      </c>
      <c r="B31" t="s">
        <v>122</v>
      </c>
      <c r="C31">
        <v>100</v>
      </c>
      <c r="D31">
        <f>(C31*(inflation!D31/100+1))</f>
        <v>104.79611709898631</v>
      </c>
      <c r="E31">
        <f>(D31*(inflation!E31/100+1))</f>
        <v>110.92567221182433</v>
      </c>
      <c r="F31">
        <f>(E31*(inflation!F31/100+1))</f>
        <v>121.29071428140018</v>
      </c>
      <c r="G31">
        <f>(F31*(inflation!G31/100+1))</f>
        <v>129.14667111426053</v>
      </c>
      <c r="H31">
        <f>(G31*(inflation!H31/100+1))</f>
        <v>140.48685984788736</v>
      </c>
      <c r="I31">
        <f>(H31*(inflation!I31/100+1))</f>
        <v>144.48312882181526</v>
      </c>
      <c r="J31">
        <f>(I31*(inflation!J31/100+1))</f>
        <v>154.20104334194045</v>
      </c>
      <c r="K31">
        <f>(J31*(inflation!K31/100+1))</f>
        <v>167.79549529871019</v>
      </c>
      <c r="L31">
        <f>(K31*(inflation!L31/100+1))</f>
        <v>179.86573292711233</v>
      </c>
      <c r="M31">
        <f>(L31*(inflation!M31/100+1))</f>
        <v>190.92353936364532</v>
      </c>
      <c r="N31">
        <f>(M31*(inflation!N31/100+1))</f>
        <v>197.13836516823525</v>
      </c>
      <c r="O31">
        <f>(N31*(inflation!O31/100+1))</f>
        <v>198.6765468760961</v>
      </c>
      <c r="P31">
        <f>(O31*(inflation!P31/100+1))</f>
        <v>205.32803688868492</v>
      </c>
      <c r="Q31" s="5">
        <f>(P31*(inflation!Q31/100+1))</f>
        <v>209.60818397036303</v>
      </c>
      <c r="R31" s="5">
        <f>(Q31*(inflation!R31/100+1))</f>
        <v>210.04848698637798</v>
      </c>
    </row>
    <row r="32" spans="1:18">
      <c r="A32" t="s">
        <v>121</v>
      </c>
      <c r="B32" t="s">
        <v>123</v>
      </c>
      <c r="C32">
        <v>100</v>
      </c>
      <c r="D32">
        <f>(C32*(inflation!D32/100+1))</f>
        <v>105.11892000162264</v>
      </c>
      <c r="E32">
        <f>(D32*(inflation!E32/100+1))</f>
        <v>116.08722082053767</v>
      </c>
      <c r="F32">
        <f>(E32*(inflation!F32/100+1))</f>
        <v>129.14926218014503</v>
      </c>
      <c r="G32">
        <f>(F32*(inflation!G32/100+1))</f>
        <v>134.16455109808302</v>
      </c>
      <c r="H32">
        <f>(G32*(inflation!H32/100+1))</f>
        <v>141.29740644803928</v>
      </c>
      <c r="I32">
        <f>(H32*(inflation!I32/100+1))</f>
        <v>147.6877414405331</v>
      </c>
      <c r="J32">
        <f>(I32*(inflation!J32/100+1))</f>
        <v>152.54175618655606</v>
      </c>
      <c r="K32">
        <f>(J32*(inflation!K32/100+1))</f>
        <v>167.45976209606985</v>
      </c>
      <c r="L32">
        <f>(K32*(inflation!L32/100+1))</f>
        <v>183.11072883327915</v>
      </c>
      <c r="M32">
        <f>(L32*(inflation!M32/100+1))</f>
        <v>191.39038811740045</v>
      </c>
      <c r="N32">
        <f>(M32*(inflation!N32/100+1))</f>
        <v>195.04361933860409</v>
      </c>
      <c r="O32">
        <f>(N32*(inflation!O32/100+1))</f>
        <v>198.89148992815052</v>
      </c>
      <c r="P32">
        <f>(O32*(inflation!P32/100+1))</f>
        <v>207.08131565765206</v>
      </c>
      <c r="Q32" s="5">
        <f>(P32*(inflation!Q32/100+1))</f>
        <v>211.27354820657425</v>
      </c>
      <c r="R32" s="5">
        <f>(Q32*(inflation!R32/100+1))</f>
        <v>215.75458014677977</v>
      </c>
    </row>
    <row r="33" spans="1:18">
      <c r="A33" t="s">
        <v>121</v>
      </c>
      <c r="B33" t="s">
        <v>4</v>
      </c>
      <c r="C33">
        <v>100</v>
      </c>
      <c r="D33">
        <f>(C33*(inflation!D33/100+1))</f>
        <v>109.51536817119765</v>
      </c>
      <c r="E33">
        <f>(D33*(inflation!E33/100+1))</f>
        <v>120.84526236171395</v>
      </c>
      <c r="F33">
        <f>(E33*(inflation!F33/100+1))</f>
        <v>136.01284067492537</v>
      </c>
      <c r="G33">
        <f>(F33*(inflation!G33/100+1))</f>
        <v>138.6193996229967</v>
      </c>
      <c r="H33">
        <f>(G33*(inflation!H33/100+1))</f>
        <v>144.83504019147446</v>
      </c>
      <c r="I33">
        <f>(H33*(inflation!I33/100+1))</f>
        <v>149.75632159952957</v>
      </c>
      <c r="J33">
        <f>(I33*(inflation!J33/100+1))</f>
        <v>156.52571101304596</v>
      </c>
      <c r="K33">
        <f>(J33*(inflation!K33/100+1))</f>
        <v>169.46381625312057</v>
      </c>
      <c r="L33">
        <f>(K33*(inflation!L33/100+1))</f>
        <v>184.89918794211951</v>
      </c>
      <c r="M33">
        <f>(L33*(inflation!M33/100+1))</f>
        <v>191.52803170822364</v>
      </c>
      <c r="N33">
        <f>(M33*(inflation!N33/100+1))</f>
        <v>197.70134415246375</v>
      </c>
      <c r="O33">
        <f>(N33*(inflation!O33/100+1))</f>
        <v>201.85140710124173</v>
      </c>
      <c r="P33">
        <f>(O33*(inflation!P33/100+1))</f>
        <v>214.69308772062197</v>
      </c>
      <c r="Q33" s="5">
        <f>(P33*(inflation!Q33/100+1))</f>
        <v>215.27444674973347</v>
      </c>
      <c r="R33" s="5">
        <f>(Q33*(inflation!R33/100+1))</f>
        <v>218.79858611133525</v>
      </c>
    </row>
    <row r="34" spans="1:18">
      <c r="A34" t="s">
        <v>121</v>
      </c>
      <c r="B34" t="s">
        <v>124</v>
      </c>
      <c r="C34" s="5">
        <v>100</v>
      </c>
      <c r="D34" s="5">
        <f>(C34*(inflation!D34/100+1))</f>
        <v>100</v>
      </c>
      <c r="E34" s="5">
        <f>(D34*(inflation!E34/100+1))</f>
        <v>100</v>
      </c>
      <c r="F34">
        <f>(E34*(inflation!F34/100+1))</f>
        <v>119.74613715165192</v>
      </c>
      <c r="G34">
        <f>(F34*(inflation!G34/100+1))</f>
        <v>124.04066474713149</v>
      </c>
      <c r="H34">
        <f>(G34*(inflation!H34/100+1))</f>
        <v>133.23735657527257</v>
      </c>
      <c r="I34">
        <f>(H34*(inflation!I34/100+1))</f>
        <v>135.17361514328272</v>
      </c>
      <c r="J34">
        <f>(I34*(inflation!J34/100+1))</f>
        <v>142.02018762018986</v>
      </c>
      <c r="K34">
        <f>(J34*(inflation!K34/100+1))</f>
        <v>152.32189005368684</v>
      </c>
      <c r="L34">
        <f>(K34*(inflation!L34/100+1))</f>
        <v>162.30673290467175</v>
      </c>
      <c r="M34">
        <f>(L34*(inflation!M34/100+1))</f>
        <v>170.97342626142219</v>
      </c>
      <c r="N34">
        <f>(M34*(inflation!N34/100+1))</f>
        <v>177.16341822394679</v>
      </c>
      <c r="O34">
        <f>(N34*(inflation!O34/100+1))</f>
        <v>179.71762663193218</v>
      </c>
      <c r="P34">
        <f>(O34*(inflation!P34/100+1))</f>
        <v>189.0818831125186</v>
      </c>
      <c r="Q34" s="5">
        <f>(P34*(inflation!Q34/100+1))</f>
        <v>192.73175885137772</v>
      </c>
      <c r="R34" s="5">
        <f>(Q34*(inflation!R34/100+1))</f>
        <v>194.09585303244475</v>
      </c>
    </row>
    <row r="35" spans="1:18">
      <c r="A35" t="s">
        <v>115</v>
      </c>
      <c r="B35" t="s">
        <v>125</v>
      </c>
      <c r="C35" s="5">
        <v>100</v>
      </c>
      <c r="D35" s="5">
        <f>(C35*(inflation!D35/100+1))</f>
        <v>100</v>
      </c>
      <c r="E35" s="5">
        <f>(D35*(inflation!E35/100+1))</f>
        <v>100</v>
      </c>
      <c r="F35">
        <f>(E35*(inflation!F35/100+1))</f>
        <v>111.65730337078652</v>
      </c>
      <c r="G35">
        <f>(F35*(inflation!G35/100+1))</f>
        <v>113.6423220973783</v>
      </c>
      <c r="H35">
        <f>(G35*(inflation!H35/100+1))</f>
        <v>119.46629213483146</v>
      </c>
      <c r="I35">
        <f>(H35*(inflation!I35/100+1))</f>
        <v>125.32829498766453</v>
      </c>
      <c r="J35">
        <f>(I35*(inflation!J35/100+1))</f>
        <v>129.43497322121496</v>
      </c>
      <c r="K35">
        <f>(J35*(inflation!K35/100+1))</f>
        <v>137.08872158506989</v>
      </c>
      <c r="L35">
        <f>(K35*(inflation!L35/100+1))</f>
        <v>147.90339556226206</v>
      </c>
      <c r="M35">
        <f>(L35*(inflation!M35/100+1))</f>
        <v>155.409318845824</v>
      </c>
      <c r="N35">
        <f>(M35*(inflation!N35/100+1))</f>
        <v>158.87748575930792</v>
      </c>
      <c r="O35">
        <f>(N35*(inflation!O35/100+1))</f>
        <v>164.90247645572529</v>
      </c>
      <c r="P35">
        <f>(O35*(inflation!P35/100+1))</f>
        <v>167.86434163001451</v>
      </c>
      <c r="Q35" s="5">
        <f>(P35*(inflation!Q35/100+1))</f>
        <v>170.2692748911895</v>
      </c>
      <c r="R35" s="5">
        <f>(Q35*(inflation!R35/100+1))</f>
        <v>173.30028559592517</v>
      </c>
    </row>
    <row r="36" spans="1:18">
      <c r="A36" t="s">
        <v>159</v>
      </c>
      <c r="B36" t="s">
        <v>157</v>
      </c>
      <c r="C36">
        <v>100</v>
      </c>
      <c r="D36">
        <f>(C36*(inflation!D36/100+1))</f>
        <v>106.60000000000001</v>
      </c>
      <c r="E36">
        <f>(D36*(inflation!E36/100+1))</f>
        <v>113.62494000000002</v>
      </c>
      <c r="F36">
        <f>(E36*(inflation!F36/100+1))</f>
        <v>126.19185836400003</v>
      </c>
      <c r="G36">
        <f>(F36*(inflation!G36/100+1))</f>
        <v>129.69999202651923</v>
      </c>
      <c r="H36">
        <f>(G36*(inflation!H36/100+1))</f>
        <v>138.72711147156494</v>
      </c>
      <c r="I36">
        <f>(H36*(inflation!I36/100+1))</f>
        <v>143.98486899633727</v>
      </c>
      <c r="J36">
        <f>(I36*(inflation!J36/100+1))</f>
        <v>150.17621836317977</v>
      </c>
      <c r="K36">
        <f>(J36*(inflation!K36/100+1))</f>
        <v>162.76098546201425</v>
      </c>
      <c r="L36">
        <f>(K36*(inflation!L36/100+1))</f>
        <v>176.36780384663862</v>
      </c>
      <c r="M36">
        <f>(L36*(inflation!M36/100+1))</f>
        <v>182.27612527550104</v>
      </c>
      <c r="N36">
        <f>(M36*(inflation!N36/100+1))</f>
        <v>187.78086425882117</v>
      </c>
      <c r="O36">
        <f>(N36*(inflation!O36/100+1))</f>
        <v>194.55975345856461</v>
      </c>
      <c r="P36">
        <f>(O36*(inflation!P36/100+1))</f>
        <v>200.6494737418177</v>
      </c>
      <c r="Q36" s="5">
        <f>(P36*(inflation!Q36/100+1))</f>
        <v>206.0933277364168</v>
      </c>
      <c r="R36" s="5">
        <f>(Q36*(inflation!R36/100+1))</f>
        <v>209.57364124070426</v>
      </c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6"/>
  <sheetViews>
    <sheetView zoomScale="55" zoomScaleNormal="5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8"/>
  <cols>
    <col min="1" max="1" width="14.33203125" bestFit="1" customWidth="1"/>
    <col min="2" max="2" width="20.5" bestFit="1" customWidth="1"/>
    <col min="3" max="16" width="12.33203125" bestFit="1" customWidth="1"/>
    <col min="17" max="18" width="8.6640625" style="13"/>
  </cols>
  <sheetData>
    <row r="1" spans="1:19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  <c r="S1" t="s">
        <v>174</v>
      </c>
    </row>
    <row r="2" spans="1:19">
      <c r="A2" t="s">
        <v>88</v>
      </c>
      <c r="B2" t="s">
        <v>89</v>
      </c>
      <c r="C2" s="2">
        <v>34.691551341922924</v>
      </c>
      <c r="D2" s="2">
        <v>9.9986893977250588</v>
      </c>
      <c r="E2" s="2">
        <v>9.3554497477880147</v>
      </c>
      <c r="F2" s="2">
        <v>11.402828126338926</v>
      </c>
      <c r="G2" s="2">
        <v>3.7428729214692424</v>
      </c>
      <c r="H2" s="2">
        <v>5.9870386201168246</v>
      </c>
      <c r="I2" s="2">
        <v>3.4462715177117076</v>
      </c>
      <c r="J2" s="2">
        <v>0.23384249924822686</v>
      </c>
      <c r="K2" s="2">
        <v>7.4021796906341031</v>
      </c>
      <c r="L2" s="2">
        <v>8.0836127065430308</v>
      </c>
      <c r="M2" s="2">
        <v>1.5285594207474551</v>
      </c>
      <c r="N2" s="2">
        <v>3.9493010188965449</v>
      </c>
      <c r="O2" s="2">
        <v>4.2456873026589736</v>
      </c>
      <c r="P2" s="2">
        <v>1.841457963896076</v>
      </c>
      <c r="Q2" s="20">
        <v>1.6923964493661572</v>
      </c>
      <c r="R2" s="20">
        <v>3.5892385909182849</v>
      </c>
      <c r="S2" s="2">
        <f>AVERAGE(F2:R2)</f>
        <v>4.3957912945035034</v>
      </c>
    </row>
    <row r="3" spans="1:19">
      <c r="A3" t="s">
        <v>88</v>
      </c>
      <c r="B3" t="s">
        <v>182</v>
      </c>
      <c r="C3" s="2">
        <v>22.408558824457735</v>
      </c>
      <c r="D3" s="2">
        <v>6.1124993578246301</v>
      </c>
      <c r="E3" s="2">
        <v>6.5945581412582888</v>
      </c>
      <c r="F3" s="2">
        <v>10.724624178983323</v>
      </c>
      <c r="G3" s="2">
        <v>2.6140787318042591</v>
      </c>
      <c r="H3" s="2">
        <v>7.9950014439705619</v>
      </c>
      <c r="I3" s="2">
        <v>3.6639879735798075</v>
      </c>
      <c r="J3" s="2">
        <v>3.8597273515267094</v>
      </c>
      <c r="K3" s="2">
        <v>10.183645002430964</v>
      </c>
      <c r="L3" s="2">
        <v>8.1692721550290059</v>
      </c>
      <c r="M3" s="2">
        <v>3.2445810319881918</v>
      </c>
      <c r="N3" s="2">
        <v>6.3353239442700993</v>
      </c>
      <c r="O3" s="2">
        <v>3.2013228016749107</v>
      </c>
      <c r="P3" s="2">
        <v>1.2247494366137257</v>
      </c>
      <c r="Q3" s="20">
        <v>2.332650656428072</v>
      </c>
      <c r="R3" s="20">
        <v>1.964647373402002</v>
      </c>
      <c r="S3" s="2">
        <f t="shared" ref="S3:S36" si="0">AVERAGE(F3:R3)</f>
        <v>5.0395086216693565</v>
      </c>
    </row>
    <row r="4" spans="1:19">
      <c r="A4" t="s">
        <v>88</v>
      </c>
      <c r="B4" t="s">
        <v>183</v>
      </c>
      <c r="C4" s="2">
        <v>20.47446192913722</v>
      </c>
      <c r="D4" s="2">
        <v>8.0519867959770952</v>
      </c>
      <c r="E4" s="2">
        <v>6.9032215033682398</v>
      </c>
      <c r="F4" s="2">
        <v>12.68330581722832</v>
      </c>
      <c r="G4" s="2">
        <v>2.0511936568128997</v>
      </c>
      <c r="H4" s="2">
        <v>7.837175914196437</v>
      </c>
      <c r="I4" s="2">
        <v>5.3704760865173284</v>
      </c>
      <c r="J4" s="2">
        <v>4.1646605081320898</v>
      </c>
      <c r="K4" s="2">
        <v>10.873259392399181</v>
      </c>
      <c r="L4" s="2">
        <v>11.579230104229389</v>
      </c>
      <c r="M4" s="2">
        <v>1.0759373124566318</v>
      </c>
      <c r="N4" s="2">
        <v>4.8896406566096395</v>
      </c>
      <c r="O4" s="2">
        <v>2.025230856318716</v>
      </c>
      <c r="P4" s="2">
        <v>2.5980055848938477</v>
      </c>
      <c r="Q4" s="20">
        <v>1.6695527431488983</v>
      </c>
      <c r="R4" s="20">
        <v>2.1139932227221863</v>
      </c>
      <c r="S4" s="2">
        <f t="shared" si="0"/>
        <v>5.302435527358889</v>
      </c>
    </row>
    <row r="5" spans="1:19">
      <c r="A5" t="s">
        <v>88</v>
      </c>
      <c r="B5" t="s">
        <v>92</v>
      </c>
      <c r="C5" s="2">
        <v>17.105838157227616</v>
      </c>
      <c r="D5" s="2">
        <v>6.3143387061467937</v>
      </c>
      <c r="E5" s="2">
        <v>7.5268109744062173</v>
      </c>
      <c r="F5" s="2">
        <v>9.9656086310760283</v>
      </c>
      <c r="G5" s="2">
        <v>1.7294869351471176</v>
      </c>
      <c r="H5" s="2">
        <v>7.3743055920648892</v>
      </c>
      <c r="I5" s="2">
        <v>4.7137308627657415</v>
      </c>
      <c r="J5" s="2">
        <v>3.3215512033168748</v>
      </c>
      <c r="K5" s="2">
        <v>8.7888416497395649</v>
      </c>
      <c r="L5" s="2">
        <v>8.6483976646635199</v>
      </c>
      <c r="M5" s="2">
        <v>2.6495995520843474</v>
      </c>
      <c r="N5" s="2">
        <v>4.040054699690443</v>
      </c>
      <c r="O5" s="2">
        <v>4.1976617368829183</v>
      </c>
      <c r="P5" s="2">
        <v>2.4470487177540301</v>
      </c>
      <c r="Q5" s="20">
        <v>2.3625155464229692</v>
      </c>
      <c r="R5" s="20">
        <v>2.4156331702088494</v>
      </c>
      <c r="S5" s="2">
        <f t="shared" si="0"/>
        <v>4.8195719970628685</v>
      </c>
    </row>
    <row r="6" spans="1:19">
      <c r="A6" t="s">
        <v>88</v>
      </c>
      <c r="B6" t="s">
        <v>140</v>
      </c>
      <c r="C6" s="2">
        <v>14.785773553553128</v>
      </c>
      <c r="D6" s="2">
        <v>4.5881659566947119</v>
      </c>
      <c r="E6" s="2">
        <v>4.8438207333635352</v>
      </c>
      <c r="F6" s="2">
        <v>9.0402568214740029</v>
      </c>
      <c r="G6" s="2">
        <v>1.7983088323391572</v>
      </c>
      <c r="H6" s="2">
        <v>7.1656702359370605</v>
      </c>
      <c r="I6" s="2">
        <v>3.6781345827659573</v>
      </c>
      <c r="J6" s="2">
        <v>2.3751531982242335</v>
      </c>
      <c r="K6" s="2">
        <v>8.2395660834530204</v>
      </c>
      <c r="L6" s="2">
        <v>7.5923069064096627</v>
      </c>
      <c r="M6" s="2">
        <v>4.3985902238251606</v>
      </c>
      <c r="N6" s="2">
        <v>3.5291000710572673</v>
      </c>
      <c r="O6" s="2">
        <v>4.0205669492134222</v>
      </c>
      <c r="P6" s="2">
        <v>3.4723743343781699</v>
      </c>
      <c r="Q6" s="20">
        <v>2.0300939860257756</v>
      </c>
      <c r="R6" s="20">
        <v>1.1805827217916942</v>
      </c>
      <c r="S6" s="2">
        <f t="shared" si="0"/>
        <v>4.5015926882226598</v>
      </c>
    </row>
    <row r="7" spans="1:19">
      <c r="A7" t="s">
        <v>88</v>
      </c>
      <c r="B7" t="s">
        <v>93</v>
      </c>
      <c r="C7" s="2">
        <v>16.500501388744727</v>
      </c>
      <c r="D7" s="2">
        <v>10.659044877443291</v>
      </c>
      <c r="E7" s="2">
        <v>7.4180488441948578</v>
      </c>
      <c r="F7" s="2">
        <v>11.567273081039019</v>
      </c>
      <c r="G7" s="2">
        <v>2.4938960585978442</v>
      </c>
      <c r="H7" s="2">
        <v>10.524076909988089</v>
      </c>
      <c r="I7" s="2">
        <v>2.7557164322838501</v>
      </c>
      <c r="J7" s="2">
        <v>4.2175648423970147</v>
      </c>
      <c r="K7" s="2">
        <v>8.7372316559884524</v>
      </c>
      <c r="L7" s="2">
        <v>8.7508589465635556</v>
      </c>
      <c r="M7" s="2">
        <v>1.3664938053392417</v>
      </c>
      <c r="N7" s="2">
        <v>4.3946011301107868</v>
      </c>
      <c r="O7" s="2">
        <v>2.8347672622986986</v>
      </c>
      <c r="P7" s="2">
        <v>2.9680820091632087</v>
      </c>
      <c r="Q7" s="20">
        <v>1.4033155748683015</v>
      </c>
      <c r="R7" s="20">
        <v>3.006106886561426</v>
      </c>
      <c r="S7" s="2">
        <f t="shared" si="0"/>
        <v>5.0015372765538055</v>
      </c>
    </row>
    <row r="8" spans="1:19">
      <c r="A8" t="s">
        <v>88</v>
      </c>
      <c r="B8" t="s">
        <v>94</v>
      </c>
      <c r="C8" s="2">
        <v>25.225787023283665</v>
      </c>
      <c r="D8" s="2">
        <v>6.5210810423623311</v>
      </c>
      <c r="E8" s="2">
        <v>4.9970216427294822</v>
      </c>
      <c r="F8" s="2">
        <v>13.44096479284187</v>
      </c>
      <c r="G8" s="2">
        <v>2.8806584362139898</v>
      </c>
      <c r="H8" s="2">
        <v>9.0833333333333321</v>
      </c>
      <c r="I8" s="2">
        <v>3.9549840385421531</v>
      </c>
      <c r="J8" s="2">
        <v>4.6118962806296571</v>
      </c>
      <c r="K8" s="2">
        <v>9.9361911103349456</v>
      </c>
      <c r="L8" s="2">
        <v>10.846427942212822</v>
      </c>
      <c r="M8" s="2">
        <v>3.25170614211161</v>
      </c>
      <c r="N8" s="2">
        <v>5.0000000000000044</v>
      </c>
      <c r="O8" s="2">
        <v>3.5621713693253287</v>
      </c>
      <c r="P8" s="2">
        <v>2.352688787185353</v>
      </c>
      <c r="Q8" s="20">
        <v>2.9134353385034757</v>
      </c>
      <c r="R8" s="20">
        <v>0.8844518606894809</v>
      </c>
      <c r="S8" s="2">
        <f t="shared" si="0"/>
        <v>5.5937622639941562</v>
      </c>
    </row>
    <row r="9" spans="1:19">
      <c r="A9" t="s">
        <v>88</v>
      </c>
      <c r="B9" t="s">
        <v>184</v>
      </c>
      <c r="C9" s="2">
        <v>19.921497694809574</v>
      </c>
      <c r="D9" s="2">
        <v>8.4433478761160252</v>
      </c>
      <c r="E9" s="2">
        <v>8.2056823237780527</v>
      </c>
      <c r="F9" s="2">
        <v>11.151596509732475</v>
      </c>
      <c r="G9" s="2">
        <v>1.8547273982056467</v>
      </c>
      <c r="H9" s="2">
        <v>6.0218514440586235</v>
      </c>
      <c r="I9" s="2">
        <v>3.7789094482914676</v>
      </c>
      <c r="J9" s="2">
        <v>2.7161460025633355</v>
      </c>
      <c r="K9" s="2">
        <v>7.0449213699615321</v>
      </c>
      <c r="L9" s="2">
        <v>8.4801584913250405</v>
      </c>
      <c r="M9" s="2">
        <v>3.0956228527619478</v>
      </c>
      <c r="N9" s="2">
        <v>3.5776392240756794</v>
      </c>
      <c r="O9" s="2">
        <v>2.9620143985013003</v>
      </c>
      <c r="P9" s="2">
        <v>2.7400407222288647</v>
      </c>
      <c r="Q9" s="20">
        <v>2.0636259380639501</v>
      </c>
      <c r="R9" s="20">
        <v>1.5463227989024517</v>
      </c>
      <c r="S9" s="2">
        <f t="shared" si="0"/>
        <v>4.3871981998978704</v>
      </c>
    </row>
    <row r="10" spans="1:19">
      <c r="A10" t="s">
        <v>88</v>
      </c>
      <c r="B10" t="s">
        <v>96</v>
      </c>
      <c r="C10" s="2">
        <v>17.445673543813879</v>
      </c>
      <c r="D10" s="2">
        <v>6.4208209960243678</v>
      </c>
      <c r="E10" s="2">
        <v>2.6383996809995258</v>
      </c>
      <c r="F10" s="2">
        <v>18.395147658347422</v>
      </c>
      <c r="G10" s="2">
        <v>2.1667926429831397</v>
      </c>
      <c r="H10" s="2">
        <v>9.3629264282778291</v>
      </c>
      <c r="I10" s="2">
        <v>4.9949530562963362</v>
      </c>
      <c r="J10" s="2">
        <v>6.5718904073669204</v>
      </c>
      <c r="K10" s="2">
        <v>8.7063425907679015</v>
      </c>
      <c r="L10" s="2">
        <v>9.0548949409541724</v>
      </c>
      <c r="M10" s="2">
        <v>3.2698192612862442</v>
      </c>
      <c r="N10" s="2">
        <v>6.7510398783937386</v>
      </c>
      <c r="O10" s="2">
        <v>3.123818283312807</v>
      </c>
      <c r="P10" s="2">
        <v>3.1862122878914212</v>
      </c>
      <c r="Q10" s="20">
        <v>2.6201168951198213</v>
      </c>
      <c r="R10" s="20">
        <v>1.0842885213972124</v>
      </c>
      <c r="S10" s="2">
        <f t="shared" si="0"/>
        <v>6.0990956040303814</v>
      </c>
    </row>
    <row r="11" spans="1:19">
      <c r="A11" t="s">
        <v>88</v>
      </c>
      <c r="B11" t="s">
        <v>97</v>
      </c>
      <c r="C11" s="2">
        <v>21.178678971246477</v>
      </c>
      <c r="D11" s="2">
        <v>6.0292414855849685</v>
      </c>
      <c r="E11" s="2">
        <v>6.5801855088049477</v>
      </c>
      <c r="F11" s="2">
        <v>14.822364589400117</v>
      </c>
      <c r="G11" s="2">
        <v>4.1846309916307334</v>
      </c>
      <c r="H11" s="2">
        <v>9.9480688088283031</v>
      </c>
      <c r="I11" s="2">
        <v>4.2364897007560964</v>
      </c>
      <c r="J11" s="2">
        <v>4.2949203716726281</v>
      </c>
      <c r="K11" s="2">
        <v>7.5592615794163764</v>
      </c>
      <c r="L11" s="2">
        <v>8.0603372302028085</v>
      </c>
      <c r="M11" s="2">
        <v>4.3371497445378715</v>
      </c>
      <c r="N11" s="2">
        <v>2.7775021835197755</v>
      </c>
      <c r="O11" s="2">
        <v>3.0154214998971307</v>
      </c>
      <c r="P11" s="2">
        <v>2.7281431137400114</v>
      </c>
      <c r="Q11" s="20">
        <v>3.444694672241468</v>
      </c>
      <c r="R11" s="20">
        <v>1.9977205022903632</v>
      </c>
      <c r="S11" s="2">
        <f t="shared" si="0"/>
        <v>5.4928234606256678</v>
      </c>
    </row>
    <row r="12" spans="1:19">
      <c r="A12" t="s">
        <v>98</v>
      </c>
      <c r="B12" t="s">
        <v>99</v>
      </c>
      <c r="C12" s="2">
        <v>16.059284733584022</v>
      </c>
      <c r="D12" s="2">
        <v>6.0280894811665764</v>
      </c>
      <c r="E12" s="2">
        <v>6.0353287536800915</v>
      </c>
      <c r="F12" s="2">
        <v>11.11329468409159</v>
      </c>
      <c r="G12" s="2">
        <v>2.3434736469756023</v>
      </c>
      <c r="H12" s="2">
        <v>6.2127365419510916</v>
      </c>
      <c r="I12" s="2">
        <v>3.9672483120084756</v>
      </c>
      <c r="J12" s="2">
        <v>4.5237846622808942</v>
      </c>
      <c r="K12" s="2">
        <v>8.0009051575382184</v>
      </c>
      <c r="L12" s="2">
        <v>8.9515169300225637</v>
      </c>
      <c r="M12" s="2">
        <v>3.2995561510761329</v>
      </c>
      <c r="N12" s="2">
        <v>2.3672476692339073</v>
      </c>
      <c r="O12" s="2">
        <v>3.72218262453472</v>
      </c>
      <c r="P12" s="2">
        <v>3.2679239520500891</v>
      </c>
      <c r="Q12" s="20">
        <v>3.2310536044362266</v>
      </c>
      <c r="R12" s="20">
        <v>1.5897836277084139</v>
      </c>
      <c r="S12" s="2">
        <f t="shared" si="0"/>
        <v>4.8146698126083018</v>
      </c>
    </row>
    <row r="13" spans="1:19">
      <c r="A13" t="s">
        <v>98</v>
      </c>
      <c r="B13" t="s">
        <v>100</v>
      </c>
      <c r="C13" s="2">
        <v>16.111283371139717</v>
      </c>
      <c r="D13" s="2">
        <v>7.6684234809049068</v>
      </c>
      <c r="E13" s="2">
        <v>6.307713199348175</v>
      </c>
      <c r="F13" s="2">
        <v>11.45588885625104</v>
      </c>
      <c r="G13" s="2">
        <v>2.8589743218443431</v>
      </c>
      <c r="H13" s="2">
        <v>6.1023117054411991</v>
      </c>
      <c r="I13" s="2">
        <v>3.4521002339686691</v>
      </c>
      <c r="J13" s="2">
        <v>4.3695875820708663</v>
      </c>
      <c r="K13" s="2">
        <v>9.6472719819168837</v>
      </c>
      <c r="L13" s="2">
        <v>10.204843081919158</v>
      </c>
      <c r="M13" s="2">
        <v>4.2941156578837791</v>
      </c>
      <c r="N13" s="2">
        <v>2.9410002179912631</v>
      </c>
      <c r="O13" s="2">
        <v>3.9761441475289816</v>
      </c>
      <c r="P13" s="2">
        <v>3.4166810242117984</v>
      </c>
      <c r="Q13" s="20">
        <v>3.3032776209433763</v>
      </c>
      <c r="R13" s="20">
        <v>1.4492934473280741</v>
      </c>
      <c r="S13" s="2">
        <f t="shared" si="0"/>
        <v>5.1901146060999572</v>
      </c>
    </row>
    <row r="14" spans="1:19">
      <c r="A14" t="s">
        <v>98</v>
      </c>
      <c r="B14" t="s">
        <v>101</v>
      </c>
      <c r="C14" s="2">
        <v>19.401177348540919</v>
      </c>
      <c r="D14" s="2">
        <v>5.6864558805254761</v>
      </c>
      <c r="E14" s="2">
        <v>5.7175842274626687</v>
      </c>
      <c r="F14" s="2">
        <v>11.216678620662135</v>
      </c>
      <c r="G14" s="2">
        <v>2.0993801468858209</v>
      </c>
      <c r="H14" s="2">
        <v>6.5635768827281504</v>
      </c>
      <c r="I14" s="2">
        <v>3.1199579288759383</v>
      </c>
      <c r="J14" s="2">
        <v>3.8524955549820827</v>
      </c>
      <c r="K14" s="2">
        <v>9.0379819445006948</v>
      </c>
      <c r="L14" s="2">
        <v>7.599872904594851</v>
      </c>
      <c r="M14" s="2">
        <v>2.7367070201439692</v>
      </c>
      <c r="N14" s="2">
        <v>2.7494024881774104</v>
      </c>
      <c r="O14" s="2">
        <v>3.6323404514126745</v>
      </c>
      <c r="P14" s="2">
        <v>3.5397147588471567</v>
      </c>
      <c r="Q14" s="20">
        <v>3.2146851027097085</v>
      </c>
      <c r="R14" s="20">
        <v>2.1801422431442035</v>
      </c>
      <c r="S14" s="2">
        <f t="shared" si="0"/>
        <v>4.7340720036665225</v>
      </c>
    </row>
    <row r="15" spans="1:19">
      <c r="A15" t="s">
        <v>98</v>
      </c>
      <c r="B15" t="s">
        <v>102</v>
      </c>
      <c r="C15" s="2">
        <v>15.972026448957122</v>
      </c>
      <c r="D15" s="2">
        <v>6.4894370857937256</v>
      </c>
      <c r="E15" s="2">
        <v>6.2407463271935582</v>
      </c>
      <c r="F15" s="2">
        <v>9.5531691521182349</v>
      </c>
      <c r="G15" s="2">
        <v>3.3213382163446825</v>
      </c>
      <c r="H15" s="2">
        <v>6.8824688259632616</v>
      </c>
      <c r="I15" s="2">
        <v>2.6832381154064722</v>
      </c>
      <c r="J15" s="2">
        <v>4.2358058763037665</v>
      </c>
      <c r="K15" s="2">
        <v>7.9868548510552362</v>
      </c>
      <c r="L15" s="2">
        <v>8.2147529564056132</v>
      </c>
      <c r="M15" s="2">
        <v>2.7310672401193781</v>
      </c>
      <c r="N15" s="2">
        <v>2.3605901273592966</v>
      </c>
      <c r="O15" s="2">
        <v>3.7063199425334314</v>
      </c>
      <c r="P15" s="2">
        <v>2.8158903678116465</v>
      </c>
      <c r="Q15" s="20">
        <v>2.8036896282890496</v>
      </c>
      <c r="R15" s="20">
        <v>1.5500502509221832</v>
      </c>
      <c r="S15" s="2">
        <f t="shared" si="0"/>
        <v>4.526556580817866</v>
      </c>
    </row>
    <row r="16" spans="1:19">
      <c r="A16" t="s">
        <v>98</v>
      </c>
      <c r="B16" t="s">
        <v>103</v>
      </c>
      <c r="C16" s="2">
        <v>14.980125351172834</v>
      </c>
      <c r="D16" s="2">
        <v>10.400653505832613</v>
      </c>
      <c r="E16" s="2">
        <v>7.9949658872623619</v>
      </c>
      <c r="F16" s="2">
        <v>9.8807330553670081</v>
      </c>
      <c r="G16" s="2">
        <v>2.9297564419343614</v>
      </c>
      <c r="H16" s="2">
        <v>7.3816872427983515</v>
      </c>
      <c r="I16" s="2">
        <v>3.8817968780566092</v>
      </c>
      <c r="J16" s="2">
        <v>4.3085962892143836</v>
      </c>
      <c r="K16" s="2">
        <v>7.3151593885673272</v>
      </c>
      <c r="L16" s="2">
        <v>6.5873611988805703</v>
      </c>
      <c r="M16" s="2">
        <v>3.089695309825391</v>
      </c>
      <c r="N16" s="2">
        <v>2.2914072229140547</v>
      </c>
      <c r="O16" s="2">
        <v>4.2042042042042205</v>
      </c>
      <c r="P16" s="2">
        <v>2.6637588597242967</v>
      </c>
      <c r="Q16" s="20">
        <v>2.7691373947348552</v>
      </c>
      <c r="R16" s="20">
        <v>1.4030573173285461</v>
      </c>
      <c r="S16" s="2">
        <f t="shared" si="0"/>
        <v>4.5158731387346132</v>
      </c>
    </row>
    <row r="17" spans="1:19">
      <c r="A17" t="s">
        <v>98</v>
      </c>
      <c r="B17" t="s">
        <v>104</v>
      </c>
      <c r="C17" s="2">
        <v>14.75846746091467</v>
      </c>
      <c r="D17" s="2">
        <v>6.6563195026037025</v>
      </c>
      <c r="E17" s="2">
        <v>6.3261997466768749</v>
      </c>
      <c r="F17" s="2">
        <v>9.5113297983966394</v>
      </c>
      <c r="G17" s="2">
        <v>3.4065523434307909</v>
      </c>
      <c r="H17" s="2">
        <v>7.0997507605613741</v>
      </c>
      <c r="I17" s="2">
        <v>4.2788791293288497</v>
      </c>
      <c r="J17" s="2">
        <v>4.4978105971223981</v>
      </c>
      <c r="K17" s="2">
        <v>7.5886395896945125</v>
      </c>
      <c r="L17" s="2">
        <v>7.7661555233661472</v>
      </c>
      <c r="M17" s="2">
        <v>3.0819553292473545</v>
      </c>
      <c r="N17" s="2">
        <v>2.7328943158096308</v>
      </c>
      <c r="O17" s="2">
        <v>4.0388389170226136</v>
      </c>
      <c r="P17" s="2">
        <v>2.858683203844592</v>
      </c>
      <c r="Q17" s="20">
        <v>2.1236175164853961</v>
      </c>
      <c r="R17" s="20">
        <v>1.4427368456240828</v>
      </c>
      <c r="S17" s="2">
        <f t="shared" si="0"/>
        <v>4.6482956823026447</v>
      </c>
    </row>
    <row r="18" spans="1:19">
      <c r="A18" t="s">
        <v>105</v>
      </c>
      <c r="B18" t="s">
        <v>106</v>
      </c>
      <c r="C18" s="2">
        <v>11.299268093106551</v>
      </c>
      <c r="D18" s="2">
        <v>4.301242387721671</v>
      </c>
      <c r="E18" s="2">
        <v>5.9102863822326102</v>
      </c>
      <c r="F18" s="2">
        <v>9.6184107002360122</v>
      </c>
      <c r="G18" s="2">
        <v>4.3692804593576273</v>
      </c>
      <c r="H18" s="2">
        <v>8.0976532278861804</v>
      </c>
      <c r="I18" s="2">
        <v>3.7456959408283197</v>
      </c>
      <c r="J18" s="2">
        <v>4.7044404848948673</v>
      </c>
      <c r="K18" s="2">
        <v>7.3546064311710069</v>
      </c>
      <c r="L18" s="2">
        <v>8.4309180301151088</v>
      </c>
      <c r="M18" s="2">
        <v>2.7454243228625552</v>
      </c>
      <c r="N18" s="2">
        <v>3.2308066165481097</v>
      </c>
      <c r="O18" s="2">
        <v>3.3186263670845317</v>
      </c>
      <c r="P18" s="2">
        <v>3.1307063136316815</v>
      </c>
      <c r="Q18" s="20">
        <v>2.3818660584645386</v>
      </c>
      <c r="R18" s="20">
        <v>0.8018809777269098</v>
      </c>
      <c r="S18" s="2">
        <f t="shared" si="0"/>
        <v>4.7638704562159582</v>
      </c>
    </row>
    <row r="19" spans="1:19">
      <c r="A19" t="s">
        <v>105</v>
      </c>
      <c r="B19" t="s">
        <v>107</v>
      </c>
      <c r="C19" s="2">
        <v>17.725449477376888</v>
      </c>
      <c r="D19" s="2">
        <v>4.1682901210412737</v>
      </c>
      <c r="E19" s="2">
        <v>8.7635918484913802</v>
      </c>
      <c r="F19" s="2">
        <v>13.29699663050825</v>
      </c>
      <c r="G19" s="2">
        <v>3.3441365601106998</v>
      </c>
      <c r="H19" s="2">
        <v>10.05136016398045</v>
      </c>
      <c r="I19" s="2">
        <v>6.5509719936879041</v>
      </c>
      <c r="J19" s="2">
        <v>3.9969634263883336</v>
      </c>
      <c r="K19" s="2">
        <v>9.511912629408581</v>
      </c>
      <c r="L19" s="2">
        <v>7.2223927262193843</v>
      </c>
      <c r="M19" s="2">
        <v>3.4277110716910641</v>
      </c>
      <c r="N19" s="2">
        <v>2.6044282537390329</v>
      </c>
      <c r="O19" s="2">
        <v>3.6909870643532905</v>
      </c>
      <c r="P19" s="2">
        <v>3.1677606319717944</v>
      </c>
      <c r="Q19" s="20">
        <v>1.8682197742346744</v>
      </c>
      <c r="R19" s="20">
        <v>0.59509578147605158</v>
      </c>
      <c r="S19" s="2">
        <f t="shared" si="0"/>
        <v>5.3329951313668849</v>
      </c>
    </row>
    <row r="20" spans="1:19">
      <c r="A20" t="s">
        <v>105</v>
      </c>
      <c r="B20" t="s">
        <v>108</v>
      </c>
      <c r="C20" s="2">
        <v>15.162824864798385</v>
      </c>
      <c r="D20" s="2">
        <v>9.720328693844138</v>
      </c>
      <c r="E20" s="2">
        <v>8.4376023583360613</v>
      </c>
      <c r="F20" s="2">
        <v>11.721535160391516</v>
      </c>
      <c r="G20" s="2">
        <v>6.2823717914868293</v>
      </c>
      <c r="H20" s="2">
        <v>9.7266366383844005</v>
      </c>
      <c r="I20" s="2">
        <v>4.6807158986461594</v>
      </c>
      <c r="J20" s="2">
        <v>5.326539145051612</v>
      </c>
      <c r="K20" s="2">
        <v>8.4128785367717072</v>
      </c>
      <c r="L20" s="2">
        <v>7.7591135286662061</v>
      </c>
      <c r="M20" s="2">
        <v>4.9233925014255053</v>
      </c>
      <c r="N20" s="2">
        <v>2.4775180120570672</v>
      </c>
      <c r="O20" s="2">
        <v>2.0017516331166441</v>
      </c>
      <c r="P20" s="2">
        <v>3.0729463238752919</v>
      </c>
      <c r="Q20" s="20">
        <v>0.66598757769398276</v>
      </c>
      <c r="R20" s="20">
        <v>0.60642891586633052</v>
      </c>
      <c r="S20" s="2">
        <f t="shared" si="0"/>
        <v>5.204447358725635</v>
      </c>
    </row>
    <row r="21" spans="1:19">
      <c r="A21" t="s">
        <v>109</v>
      </c>
      <c r="B21" t="s">
        <v>110</v>
      </c>
      <c r="C21" s="2">
        <v>14.43099559859955</v>
      </c>
      <c r="D21" s="2">
        <v>6.3127571368452928</v>
      </c>
      <c r="E21" s="2">
        <v>8.5618871678271766</v>
      </c>
      <c r="F21" s="2">
        <v>11.451959743160444</v>
      </c>
      <c r="G21" s="2">
        <v>4.2252537274968471</v>
      </c>
      <c r="H21" s="2">
        <v>8.2694296067781892</v>
      </c>
      <c r="I21" s="2">
        <v>5.225781495269799</v>
      </c>
      <c r="J21" s="2">
        <v>6.1851682432505273</v>
      </c>
      <c r="K21" s="2">
        <v>8.9053003923318172</v>
      </c>
      <c r="L21" s="2">
        <v>9.4314425559993467</v>
      </c>
      <c r="M21" s="2">
        <v>5.7918814685919973</v>
      </c>
      <c r="N21" s="2">
        <v>3.6611730011910204</v>
      </c>
      <c r="O21" s="2">
        <v>4.0906802367408401</v>
      </c>
      <c r="P21" s="2">
        <v>3.8475567028384061</v>
      </c>
      <c r="Q21" s="20">
        <v>2.3723429145926955</v>
      </c>
      <c r="R21" s="20">
        <v>2.4599262168198299</v>
      </c>
      <c r="S21" s="2">
        <f t="shared" si="0"/>
        <v>5.8398381773124424</v>
      </c>
    </row>
    <row r="22" spans="1:19">
      <c r="A22" t="s">
        <v>109</v>
      </c>
      <c r="B22" t="s">
        <v>111</v>
      </c>
      <c r="C22" s="2">
        <v>12.046613428455899</v>
      </c>
      <c r="D22" s="2">
        <v>7.726921928520869</v>
      </c>
      <c r="E22" s="2">
        <v>7.8314110778869184</v>
      </c>
      <c r="F22" s="2">
        <v>10.423414605208524</v>
      </c>
      <c r="G22" s="2">
        <v>2.0287067716231011</v>
      </c>
      <c r="H22" s="2">
        <v>9.5087590894969765</v>
      </c>
      <c r="I22" s="2">
        <v>4.5396843072998738</v>
      </c>
      <c r="J22" s="2">
        <v>5.8369958282256551</v>
      </c>
      <c r="K22" s="2">
        <v>6.7947986031773544</v>
      </c>
      <c r="L22" s="2">
        <v>7.0735617777458293</v>
      </c>
      <c r="M22" s="2">
        <v>4.7404494259805752</v>
      </c>
      <c r="N22" s="2">
        <v>2.1059639940274488</v>
      </c>
      <c r="O22" s="2">
        <v>3.1771360120241621</v>
      </c>
      <c r="P22" s="2">
        <v>4.5184058251980463</v>
      </c>
      <c r="Q22" s="20">
        <v>2.4522872364951986</v>
      </c>
      <c r="R22" s="20">
        <v>1.0430592240023184</v>
      </c>
      <c r="S22" s="2">
        <f t="shared" si="0"/>
        <v>4.9417863615773125</v>
      </c>
    </row>
    <row r="23" spans="1:19">
      <c r="A23" t="s">
        <v>109</v>
      </c>
      <c r="B23" t="s">
        <v>112</v>
      </c>
      <c r="C23" s="2">
        <v>12.934187220570559</v>
      </c>
      <c r="D23" s="2">
        <v>11.036018124199497</v>
      </c>
      <c r="E23" s="2">
        <v>7.7786634781453534</v>
      </c>
      <c r="F23" s="2">
        <v>11.622487620157296</v>
      </c>
      <c r="G23" s="2">
        <v>3.8622129436325814</v>
      </c>
      <c r="H23" s="2">
        <v>9.0619765494137194</v>
      </c>
      <c r="I23" s="2">
        <v>3.9804695929513079</v>
      </c>
      <c r="J23" s="2">
        <v>5.959690748333224</v>
      </c>
      <c r="K23" s="2">
        <v>6.9795537636542893</v>
      </c>
      <c r="L23" s="2">
        <v>7.2837781822790548</v>
      </c>
      <c r="M23" s="2">
        <v>5.1506961502224557</v>
      </c>
      <c r="N23" s="2">
        <v>3.5651090582569989</v>
      </c>
      <c r="O23" s="2">
        <v>3.7187692690084928</v>
      </c>
      <c r="P23" s="2">
        <v>2.6288582985005471</v>
      </c>
      <c r="Q23" s="20">
        <v>4.0070051490839198</v>
      </c>
      <c r="R23" s="20">
        <v>1.6771884490328848</v>
      </c>
      <c r="S23" s="2">
        <f t="shared" si="0"/>
        <v>5.3459842903482135</v>
      </c>
    </row>
    <row r="24" spans="1:19">
      <c r="A24" t="s">
        <v>109</v>
      </c>
      <c r="B24" t="s">
        <v>113</v>
      </c>
      <c r="C24" s="2">
        <v>16.940522100052547</v>
      </c>
      <c r="D24" s="2">
        <v>6.0403087880299022</v>
      </c>
      <c r="E24" s="2">
        <v>8.293875014059271</v>
      </c>
      <c r="F24" s="2">
        <v>12.056754895963874</v>
      </c>
      <c r="G24" s="2">
        <v>3.8495001319153399</v>
      </c>
      <c r="H24" s="2">
        <v>7.1713881531112689</v>
      </c>
      <c r="I24" s="2">
        <v>6.3309306125045373</v>
      </c>
      <c r="J24" s="2">
        <v>5.5385168183770483</v>
      </c>
      <c r="K24" s="2">
        <v>9.5379102100364257</v>
      </c>
      <c r="L24" s="2">
        <v>7.0374616453262151</v>
      </c>
      <c r="M24" s="2">
        <v>5.1132584939327597</v>
      </c>
      <c r="N24" s="2">
        <v>3.3958311004470332</v>
      </c>
      <c r="O24" s="2">
        <v>3.1448643913074115</v>
      </c>
      <c r="P24" s="2">
        <v>3.2392758960527068</v>
      </c>
      <c r="Q24" s="20">
        <v>1.656429773657897</v>
      </c>
      <c r="R24" s="20">
        <v>0.77487583825106565</v>
      </c>
      <c r="S24" s="2">
        <f t="shared" si="0"/>
        <v>5.2959229200679676</v>
      </c>
    </row>
    <row r="25" spans="1:19">
      <c r="A25" t="s">
        <v>109</v>
      </c>
      <c r="B25" t="s">
        <v>114</v>
      </c>
      <c r="C25" s="20"/>
      <c r="D25" s="20"/>
      <c r="E25" s="20"/>
      <c r="F25" s="20">
        <v>19.853300733496337</v>
      </c>
      <c r="G25" s="20">
        <v>7.2133822929416391</v>
      </c>
      <c r="H25" s="20">
        <v>7.9229773955400207</v>
      </c>
      <c r="I25" s="20">
        <v>6.4315937940761403</v>
      </c>
      <c r="J25" s="20">
        <v>5.9899284389080432</v>
      </c>
      <c r="K25" s="20">
        <v>10.352588147036768</v>
      </c>
      <c r="L25" s="2">
        <v>11.90998680042239</v>
      </c>
      <c r="M25" s="2">
        <v>3.4194108820974511</v>
      </c>
      <c r="N25" s="2">
        <v>4.3066585216859909</v>
      </c>
      <c r="O25" s="2">
        <v>2.7672035139091999</v>
      </c>
      <c r="P25" s="2">
        <v>5.0007123521869534</v>
      </c>
      <c r="Q25" s="20">
        <v>1.4654002713704095</v>
      </c>
      <c r="R25" s="20">
        <v>1.3161081237244687</v>
      </c>
      <c r="S25" s="2">
        <f t="shared" si="0"/>
        <v>6.7653270205689093</v>
      </c>
    </row>
    <row r="26" spans="1:19">
      <c r="A26" t="s">
        <v>115</v>
      </c>
      <c r="B26" t="s">
        <v>116</v>
      </c>
      <c r="C26" s="2">
        <v>18.725626675154782</v>
      </c>
      <c r="D26" s="2">
        <v>5.0921807351191228</v>
      </c>
      <c r="E26" s="2">
        <v>10.129264674719218</v>
      </c>
      <c r="F26" s="2">
        <v>9.7133606323207111</v>
      </c>
      <c r="G26" s="2">
        <v>2.3088273587362318</v>
      </c>
      <c r="H26" s="2">
        <v>6.2781029948248079</v>
      </c>
      <c r="I26" s="2">
        <v>0.66852098656102754</v>
      </c>
      <c r="J26" s="2">
        <v>6.042368076982596</v>
      </c>
      <c r="K26" s="2">
        <v>8.1195213216436422</v>
      </c>
      <c r="L26" s="2">
        <v>9.6681299176578186</v>
      </c>
      <c r="M26" s="2">
        <v>5.556023944018218</v>
      </c>
      <c r="N26" s="2">
        <v>0.35143769968051242</v>
      </c>
      <c r="O26" s="2">
        <v>2.4434893346068076</v>
      </c>
      <c r="P26" s="2">
        <v>3.830316214746321</v>
      </c>
      <c r="Q26" s="20">
        <v>3.5169111044597514</v>
      </c>
      <c r="R26" s="20">
        <v>0.31335274392079171</v>
      </c>
      <c r="S26" s="2">
        <f t="shared" si="0"/>
        <v>4.5238740253968652</v>
      </c>
    </row>
    <row r="27" spans="1:19">
      <c r="A27" t="s">
        <v>115</v>
      </c>
      <c r="B27" t="s">
        <v>117</v>
      </c>
      <c r="C27" s="2">
        <v>16.332122862047594</v>
      </c>
      <c r="D27" s="2">
        <v>8.6862017315358244</v>
      </c>
      <c r="E27" s="2">
        <v>8.1316237079680498</v>
      </c>
      <c r="F27" s="2">
        <v>10.402393129402675</v>
      </c>
      <c r="G27" s="2">
        <v>5.7250240363604599</v>
      </c>
      <c r="H27" s="2">
        <v>6.3988095238095122</v>
      </c>
      <c r="I27" s="2">
        <v>4.4642321583849176</v>
      </c>
      <c r="J27" s="2">
        <v>5.8725632664377025</v>
      </c>
      <c r="K27" s="2">
        <v>7.5727225409836008</v>
      </c>
      <c r="L27" s="2">
        <v>8.8440249148592933</v>
      </c>
      <c r="M27" s="2">
        <v>4.1677065136011882</v>
      </c>
      <c r="N27" s="2">
        <v>1.4933716658680929</v>
      </c>
      <c r="O27" s="2">
        <v>4.3276418286253726</v>
      </c>
      <c r="P27" s="2">
        <v>6.4559921562712175</v>
      </c>
      <c r="Q27" s="20">
        <v>2.3025150549061237</v>
      </c>
      <c r="R27" s="20">
        <v>1.6186915974631289</v>
      </c>
      <c r="S27" s="2">
        <f t="shared" si="0"/>
        <v>5.3573606451517914</v>
      </c>
    </row>
    <row r="28" spans="1:19">
      <c r="A28" t="s">
        <v>115</v>
      </c>
      <c r="B28" t="s">
        <v>118</v>
      </c>
      <c r="C28" s="2">
        <v>15.204481643041291</v>
      </c>
      <c r="D28" s="2">
        <v>7.2116152126901145</v>
      </c>
      <c r="E28" s="2">
        <v>5.7116437868980796</v>
      </c>
      <c r="F28" s="2">
        <v>12.395725590476081</v>
      </c>
      <c r="G28" s="2">
        <v>3.3871590386373551</v>
      </c>
      <c r="H28" s="2">
        <v>6.5605724029827561</v>
      </c>
      <c r="I28" s="2">
        <v>2.8747717281808916</v>
      </c>
      <c r="J28" s="2">
        <v>4.404593617186725</v>
      </c>
      <c r="K28" s="2">
        <v>6.225415449612326</v>
      </c>
      <c r="L28" s="2">
        <v>8.6101322524869452</v>
      </c>
      <c r="M28" s="2">
        <v>4.4832040100574178</v>
      </c>
      <c r="N28" s="2">
        <v>2.9380273543567315</v>
      </c>
      <c r="O28" s="2">
        <v>4.4363104094746975</v>
      </c>
      <c r="P28" s="2">
        <v>3.5021219053184005</v>
      </c>
      <c r="Q28" s="20">
        <v>2.3476650397920622</v>
      </c>
      <c r="R28" s="20">
        <v>2.0406255015339214</v>
      </c>
      <c r="S28" s="2">
        <f t="shared" si="0"/>
        <v>4.9389480230843326</v>
      </c>
    </row>
    <row r="29" spans="1:19">
      <c r="A29" t="s">
        <v>115</v>
      </c>
      <c r="B29" t="s">
        <v>119</v>
      </c>
      <c r="C29" s="2">
        <v>21.456060442028637</v>
      </c>
      <c r="D29" s="2">
        <v>10.569394052374982</v>
      </c>
      <c r="E29" s="2">
        <v>7.5301587301587425</v>
      </c>
      <c r="F29" s="2">
        <v>15.28268551236749</v>
      </c>
      <c r="G29" s="2">
        <v>4.5977011494252817</v>
      </c>
      <c r="H29" s="2">
        <v>3.8746438746438683</v>
      </c>
      <c r="I29" s="2">
        <v>5.0902496564801725</v>
      </c>
      <c r="J29" s="2">
        <v>5.2549669773131802</v>
      </c>
      <c r="K29" s="2">
        <v>5.9108517964929552</v>
      </c>
      <c r="L29" s="2">
        <v>8.4486362602975262</v>
      </c>
      <c r="M29" s="2">
        <v>2.2672469043563792</v>
      </c>
      <c r="N29" s="2">
        <v>2.6901787527930043</v>
      </c>
      <c r="O29" s="2">
        <v>2.9708111315786434</v>
      </c>
      <c r="P29" s="2">
        <v>2.6537072004715112</v>
      </c>
      <c r="Q29" s="20">
        <v>2.7047228982789022</v>
      </c>
      <c r="R29" s="20">
        <v>1.3349072581619659</v>
      </c>
      <c r="S29" s="2">
        <f t="shared" si="0"/>
        <v>4.852408413281605</v>
      </c>
    </row>
    <row r="30" spans="1:19">
      <c r="A30" t="s">
        <v>115</v>
      </c>
      <c r="B30" t="s">
        <v>120</v>
      </c>
      <c r="C30" s="2">
        <v>18.559842737726505</v>
      </c>
      <c r="D30" s="2">
        <v>7.5360364244586808</v>
      </c>
      <c r="E30" s="2">
        <v>7.0232047233282913</v>
      </c>
      <c r="F30" s="2">
        <v>9.1968412942989186</v>
      </c>
      <c r="G30" s="2">
        <v>4.3478260869565188</v>
      </c>
      <c r="H30" s="2">
        <v>7.429006085192702</v>
      </c>
      <c r="I30" s="2">
        <v>4.0852773343253768</v>
      </c>
      <c r="J30" s="2">
        <v>5.3004526540528341</v>
      </c>
      <c r="K30" s="2">
        <v>5.8432697382690524</v>
      </c>
      <c r="L30" s="2">
        <v>6.1432703248302634</v>
      </c>
      <c r="M30" s="2">
        <v>4.3033142460523921</v>
      </c>
      <c r="N30" s="2">
        <v>1.2976210281151257</v>
      </c>
      <c r="O30" s="2">
        <v>4.3438988339628892</v>
      </c>
      <c r="P30" s="2">
        <v>2.1484221295348993</v>
      </c>
      <c r="Q30" s="20">
        <v>2.873651771956844</v>
      </c>
      <c r="R30" s="20">
        <v>0.81280352663535282</v>
      </c>
      <c r="S30" s="2">
        <f t="shared" si="0"/>
        <v>4.4712042349371668</v>
      </c>
    </row>
    <row r="31" spans="1:19">
      <c r="A31" t="s">
        <v>121</v>
      </c>
      <c r="B31" t="s">
        <v>122</v>
      </c>
      <c r="C31" s="2">
        <v>16.668606215325354</v>
      </c>
      <c r="D31" s="2">
        <v>4.7961170989863078</v>
      </c>
      <c r="E31" s="2">
        <v>5.8490288404944302</v>
      </c>
      <c r="F31" s="2">
        <v>9.3441327538522412</v>
      </c>
      <c r="G31" s="2">
        <v>6.4769647696476973</v>
      </c>
      <c r="H31" s="2">
        <v>8.7808602697887483</v>
      </c>
      <c r="I31" s="2">
        <v>2.844585592029647</v>
      </c>
      <c r="J31" s="2">
        <v>6.7259856561591169</v>
      </c>
      <c r="K31" s="2">
        <v>8.8160570526258262</v>
      </c>
      <c r="L31" s="2">
        <v>7.1934217345433815</v>
      </c>
      <c r="M31" s="2">
        <v>6.1478116240262226</v>
      </c>
      <c r="N31" s="2">
        <v>3.2551385886225193</v>
      </c>
      <c r="O31" s="2">
        <v>0.78025487659298953</v>
      </c>
      <c r="P31" s="2">
        <v>3.3478989428666672</v>
      </c>
      <c r="Q31" s="20">
        <v>2.0845409845312588</v>
      </c>
      <c r="R31" s="20">
        <v>0.21006003089898417</v>
      </c>
      <c r="S31" s="2">
        <f t="shared" si="0"/>
        <v>5.0775163750911778</v>
      </c>
    </row>
    <row r="32" spans="1:19">
      <c r="A32" t="s">
        <v>121</v>
      </c>
      <c r="B32" t="s">
        <v>123</v>
      </c>
      <c r="C32" s="2">
        <v>19.428575569354777</v>
      </c>
      <c r="D32" s="2">
        <v>5.1189200016226399</v>
      </c>
      <c r="E32" s="2">
        <v>10.434183321847023</v>
      </c>
      <c r="F32" s="2">
        <v>11.251920122887871</v>
      </c>
      <c r="G32" s="2">
        <v>3.8833275802554468</v>
      </c>
      <c r="H32" s="2">
        <v>5.3164977571025229</v>
      </c>
      <c r="I32" s="2">
        <v>4.5226130847941581</v>
      </c>
      <c r="J32" s="2">
        <v>3.286674099473208</v>
      </c>
      <c r="K32" s="2">
        <v>9.7796211886201903</v>
      </c>
      <c r="L32" s="2">
        <v>9.3461059190031115</v>
      </c>
      <c r="M32" s="2">
        <v>4.5216680294358103</v>
      </c>
      <c r="N32" s="2">
        <v>1.9087851052178806</v>
      </c>
      <c r="O32" s="2">
        <v>1.972825669762801</v>
      </c>
      <c r="P32" s="2">
        <v>4.1177356218006667</v>
      </c>
      <c r="Q32" s="20">
        <v>2.0244378569879302</v>
      </c>
      <c r="R32" s="20">
        <v>2.120962126230852</v>
      </c>
      <c r="S32" s="2">
        <f t="shared" si="0"/>
        <v>4.9271672431978812</v>
      </c>
    </row>
    <row r="33" spans="1:19">
      <c r="A33" t="s">
        <v>121</v>
      </c>
      <c r="B33" t="s">
        <v>4</v>
      </c>
      <c r="C33" s="2">
        <v>14.151936062860472</v>
      </c>
      <c r="D33" s="2">
        <v>9.5153681711976468</v>
      </c>
      <c r="E33" s="2">
        <v>10.345483359746432</v>
      </c>
      <c r="F33" s="2">
        <v>12.551239508100732</v>
      </c>
      <c r="G33" s="2">
        <v>1.9164065209850811</v>
      </c>
      <c r="H33" s="2">
        <v>4.4839615417340273</v>
      </c>
      <c r="I33" s="2">
        <v>3.3978527582476437</v>
      </c>
      <c r="J33" s="2">
        <v>4.520269556045009</v>
      </c>
      <c r="K33" s="2">
        <v>8.2658019288577087</v>
      </c>
      <c r="L33" s="2">
        <v>9.1083583683397187</v>
      </c>
      <c r="M33" s="2">
        <v>3.5851124279568047</v>
      </c>
      <c r="N33" s="2">
        <v>3.2231900412596604</v>
      </c>
      <c r="O33" s="2">
        <v>2.0991576797664724</v>
      </c>
      <c r="P33" s="2">
        <v>6.361947535465684</v>
      </c>
      <c r="Q33" s="20">
        <v>0.27078609529711173</v>
      </c>
      <c r="R33" s="20">
        <v>1.6370449046833491</v>
      </c>
      <c r="S33" s="2">
        <f t="shared" si="0"/>
        <v>4.7247022205183846</v>
      </c>
    </row>
    <row r="34" spans="1:19">
      <c r="A34" t="s">
        <v>121</v>
      </c>
      <c r="B34" t="s">
        <v>124</v>
      </c>
      <c r="C34" s="20"/>
      <c r="D34" s="20"/>
      <c r="E34" s="20"/>
      <c r="F34" s="2">
        <v>19.746137151651922</v>
      </c>
      <c r="G34" s="2">
        <v>3.5863600259946393</v>
      </c>
      <c r="H34" s="2">
        <v>7.4142555160353174</v>
      </c>
      <c r="I34" s="2">
        <v>1.4532400054906969</v>
      </c>
      <c r="J34" s="2">
        <v>5.0650213576442615</v>
      </c>
      <c r="K34" s="2">
        <v>7.2536887932068028</v>
      </c>
      <c r="L34" s="2">
        <v>6.5550938525419378</v>
      </c>
      <c r="M34" s="2">
        <v>5.3397004558281003</v>
      </c>
      <c r="N34" s="2">
        <v>3.6204409643519453</v>
      </c>
      <c r="O34" s="2">
        <v>1.4417245013621738</v>
      </c>
      <c r="P34" s="2">
        <v>5.2105386967772116</v>
      </c>
      <c r="Q34" s="20">
        <v>1.9303148872740934</v>
      </c>
      <c r="R34" s="20">
        <v>0.70776824182823272</v>
      </c>
      <c r="S34" s="2">
        <f t="shared" si="0"/>
        <v>5.3326372653836405</v>
      </c>
    </row>
    <row r="35" spans="1:19">
      <c r="A35" t="s">
        <v>115</v>
      </c>
      <c r="B35" t="s">
        <v>125</v>
      </c>
      <c r="C35" s="20"/>
      <c r="D35" s="20"/>
      <c r="E35" s="20"/>
      <c r="F35" s="2">
        <v>11.65730337078652</v>
      </c>
      <c r="G35" s="2">
        <v>1.7777777777777892</v>
      </c>
      <c r="H35" s="2">
        <v>5.1248249155474879</v>
      </c>
      <c r="I35" s="2">
        <v>4.9068258067448189</v>
      </c>
      <c r="J35" s="2">
        <v>3.2767366969722378</v>
      </c>
      <c r="K35" s="2">
        <v>5.9131996348267046</v>
      </c>
      <c r="L35" s="2">
        <v>7.8888137931034441</v>
      </c>
      <c r="M35" s="2">
        <v>5.0748823277706467</v>
      </c>
      <c r="N35" s="2">
        <v>2.23163381658249</v>
      </c>
      <c r="O35" s="2">
        <v>3.7922243467176653</v>
      </c>
      <c r="P35" s="2">
        <v>1.7961314092723502</v>
      </c>
      <c r="Q35" s="20">
        <v>1.4326647564469823</v>
      </c>
      <c r="R35" s="20">
        <v>1.7801278044278002</v>
      </c>
      <c r="S35" s="2">
        <f t="shared" si="0"/>
        <v>4.3579343428443797</v>
      </c>
    </row>
    <row r="36" spans="1:19">
      <c r="A36" t="s">
        <v>159</v>
      </c>
      <c r="B36" t="s">
        <v>157</v>
      </c>
      <c r="C36" s="2">
        <v>17.11</v>
      </c>
      <c r="D36" s="2">
        <v>6.6</v>
      </c>
      <c r="E36" s="2">
        <v>6.59</v>
      </c>
      <c r="F36" s="2">
        <v>11.06</v>
      </c>
      <c r="G36" s="2">
        <v>2.78</v>
      </c>
      <c r="H36" s="2">
        <v>6.96</v>
      </c>
      <c r="I36" s="2">
        <v>3.79</v>
      </c>
      <c r="J36" s="2">
        <v>4.3</v>
      </c>
      <c r="K36" s="2">
        <v>8.3800000000000008</v>
      </c>
      <c r="L36" s="2">
        <v>8.36</v>
      </c>
      <c r="M36" s="2">
        <v>3.35</v>
      </c>
      <c r="N36" s="2">
        <v>3.02</v>
      </c>
      <c r="O36" s="2">
        <v>3.61</v>
      </c>
      <c r="P36" s="2">
        <v>3.13</v>
      </c>
      <c r="Q36" s="20">
        <v>2.7131165076484933</v>
      </c>
      <c r="R36" s="20">
        <v>1.6887075105791922</v>
      </c>
      <c r="S36" s="2">
        <f t="shared" si="0"/>
        <v>4.857063386017515</v>
      </c>
    </row>
  </sheetData>
  <phoneticPr fontId="3"/>
  <conditionalFormatting sqref="S2:S3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S36 S2:S24 S26:S33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6"/>
  <sheetViews>
    <sheetView zoomScale="70" zoomScaleNormal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R17" sqref="R17"/>
    </sheetView>
  </sheetViews>
  <sheetFormatPr defaultRowHeight="18"/>
  <cols>
    <col min="1" max="1" width="13.25" bestFit="1" customWidth="1"/>
    <col min="2" max="2" width="19.33203125" bestFit="1" customWidth="1"/>
    <col min="10" max="10" width="5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 s="5">
        <v>2020</v>
      </c>
    </row>
    <row r="2" spans="1:18">
      <c r="A2" t="s">
        <v>88</v>
      </c>
      <c r="B2" t="s">
        <v>89</v>
      </c>
      <c r="C2">
        <f>(D2/(inflation!C2/100+1))</f>
        <v>48.709045198110495</v>
      </c>
      <c r="D2">
        <f>(E2/(inflation!D2/100+1))</f>
        <v>65.606968621173436</v>
      </c>
      <c r="E2">
        <f>(F2/(inflation!E2/100+1))</f>
        <v>72.166805636867508</v>
      </c>
      <c r="F2">
        <f>(G2/(inflation!F2/100+1))</f>
        <v>78.918334872808501</v>
      </c>
      <c r="G2">
        <f>(H2/(inflation!G2/100+1))</f>
        <v>87.917256958523453</v>
      </c>
      <c r="H2">
        <f>(I2/(inflation!H2/100+1))</f>
        <v>91.207888162522565</v>
      </c>
      <c r="I2">
        <f>(J2/(inflation!I2/100+1))</f>
        <v>96.668539651405752</v>
      </c>
      <c r="J2">
        <f>VLOOKUP($B2,Sheet3!$C$2:$K$35,2,FALSE)</f>
        <v>100</v>
      </c>
      <c r="K2">
        <f>VLOOKUP($B2,Sheet3!$C$2:$K$35,3,FALSE)</f>
        <v>107.08262106887581</v>
      </c>
      <c r="L2">
        <f>VLOOKUP($B2,Sheet3!$C$2:$K$35,4,FALSE)</f>
        <v>115.73876543209876</v>
      </c>
      <c r="M2">
        <f>VLOOKUP($B2,Sheet3!$C$2:$K$35,5,FALSE)</f>
        <v>117.5079012345679</v>
      </c>
      <c r="N2">
        <f>VLOOKUP($B2,Sheet3!$C$2:$K$35,6,FALSE)</f>
        <v>122.14864197530864</v>
      </c>
      <c r="O2">
        <f>VLOOKUP($B2,Sheet3!$C$2:$K$35,7,FALSE)</f>
        <v>127.3346913580247</v>
      </c>
      <c r="P2">
        <f>VLOOKUP($B2,Sheet3!$C$2:$K$35,8,FALSE)</f>
        <v>129.6795061728395</v>
      </c>
      <c r="Q2">
        <f>VLOOKUP($B2,Sheet3!$C$2:$K$35,9,FALSE)</f>
        <v>131.87419753086419</v>
      </c>
      <c r="R2" s="5"/>
    </row>
    <row r="3" spans="1:18">
      <c r="A3" t="s">
        <v>88</v>
      </c>
      <c r="B3" t="s">
        <v>90</v>
      </c>
      <c r="C3">
        <f>(D3/(inflation!C3/100+1))</f>
        <v>56.781113563741293</v>
      </c>
      <c r="D3">
        <f>(E3/(inflation!D3/100+1))</f>
        <v>69.504942797854412</v>
      </c>
      <c r="E3">
        <f>(F3/(inflation!E3/100+1))</f>
        <v>73.753431980029646</v>
      </c>
      <c r="F3">
        <f>(G3/(inflation!F3/100+1))</f>
        <v>78.617144933126085</v>
      </c>
      <c r="G3">
        <f>(H3/(inflation!G3/100+1))</f>
        <v>87.048538267450482</v>
      </c>
      <c r="H3">
        <f>(I3/(inflation!H3/100+1))</f>
        <v>89.324055592646403</v>
      </c>
      <c r="I3">
        <f>(J3/(inflation!I3/100+1))</f>
        <v>96.46551512709155</v>
      </c>
      <c r="J3">
        <f>VLOOKUP($B3,Sheet3!$C$2:$K$35,2,FALSE)</f>
        <v>100</v>
      </c>
      <c r="K3">
        <f>VLOOKUP($B3,Sheet3!$C$2:$K$35,3,FALSE)</f>
        <v>111.53614490586608</v>
      </c>
      <c r="L3">
        <f>VLOOKUP($B3,Sheet3!$C$2:$K$35,4,FALSE)</f>
        <v>120.6478361344538</v>
      </c>
      <c r="M3">
        <f>VLOOKUP($B3,Sheet3!$C$2:$K$35,5,FALSE)</f>
        <v>124.56235294117647</v>
      </c>
      <c r="N3">
        <f>VLOOKUP($B3,Sheet3!$C$2:$K$35,6,FALSE)</f>
        <v>132.45378151260505</v>
      </c>
      <c r="O3">
        <f>VLOOKUP($B3,Sheet3!$C$2:$K$35,7,FALSE)</f>
        <v>136.69405462184875</v>
      </c>
      <c r="P3">
        <f>VLOOKUP($B3,Sheet3!$C$2:$K$35,8,FALSE)</f>
        <v>138.36821428571429</v>
      </c>
      <c r="Q3">
        <f>VLOOKUP($B3,Sheet3!$C$2:$K$35,9,FALSE)</f>
        <v>141.59586134453781</v>
      </c>
      <c r="R3" s="5"/>
    </row>
    <row r="4" spans="1:18">
      <c r="A4" t="s">
        <v>88</v>
      </c>
      <c r="B4" t="s">
        <v>91</v>
      </c>
      <c r="C4">
        <f>(D4/(inflation!C4/100+1))</f>
        <v>54.994130331102554</v>
      </c>
      <c r="D4">
        <f>(E4/(inflation!D4/100+1))</f>
        <v>66.253882609004251</v>
      </c>
      <c r="E4">
        <f>(F4/(inflation!E4/100+1))</f>
        <v>71.58863648850344</v>
      </c>
      <c r="F4">
        <f>(G4/(inflation!F4/100+1))</f>
        <v>76.530558636545933</v>
      </c>
      <c r="G4">
        <f>(H4/(inflation!G4/100+1))</f>
        <v>86.237163432052299</v>
      </c>
      <c r="H4">
        <f>(I4/(inflation!H4/100+1))</f>
        <v>88.006054658185931</v>
      </c>
      <c r="I4">
        <f>(J4/(inflation!I4/100+1))</f>
        <v>94.903243976891829</v>
      </c>
      <c r="J4">
        <f>VLOOKUP($B4,Sheet3!$C$2:$K$35,2,FALSE)</f>
        <v>100</v>
      </c>
      <c r="K4">
        <f>VLOOKUP($B4,Sheet3!$C$2:$K$35,3,FALSE)</f>
        <v>112.08602083407192</v>
      </c>
      <c r="L4">
        <f>VLOOKUP($B4,Sheet3!$C$2:$K$35,4,FALSE)</f>
        <v>125.0647191011236</v>
      </c>
      <c r="M4">
        <f>VLOOKUP($B4,Sheet3!$C$2:$K$35,5,FALSE)</f>
        <v>126.41033707865168</v>
      </c>
      <c r="N4">
        <f>VLOOKUP($B4,Sheet3!$C$2:$K$35,6,FALSE)</f>
        <v>132.59134831460673</v>
      </c>
      <c r="O4">
        <f>VLOOKUP($B4,Sheet3!$C$2:$K$35,7,FALSE)</f>
        <v>135.27662921348318</v>
      </c>
      <c r="P4">
        <f>VLOOKUP($B4,Sheet3!$C$2:$K$35,8,FALSE)</f>
        <v>138.79112359550561</v>
      </c>
      <c r="Q4">
        <f>VLOOKUP($B4,Sheet3!$C$2:$K$35,9,FALSE)</f>
        <v>141.10831460674157</v>
      </c>
      <c r="R4" s="5"/>
    </row>
    <row r="5" spans="1:18">
      <c r="A5" t="s">
        <v>88</v>
      </c>
      <c r="B5" t="s">
        <v>92</v>
      </c>
      <c r="C5">
        <f>(D5/(inflation!C5/100+1))</f>
        <v>59.388876198204613</v>
      </c>
      <c r="D5">
        <f>(E5/(inflation!D5/100+1))</f>
        <v>69.547841244065765</v>
      </c>
      <c r="E5">
        <f>(F5/(inflation!E5/100+1))</f>
        <v>73.939327503029332</v>
      </c>
      <c r="F5">
        <f>(G5/(inflation!F5/100+1))</f>
        <v>79.504600919929501</v>
      </c>
      <c r="G5">
        <f>(H5/(inflation!G5/100+1))</f>
        <v>87.427718291308551</v>
      </c>
      <c r="H5">
        <f>(I5/(inflation!H5/100+1))</f>
        <v>88.939769256853964</v>
      </c>
      <c r="I5">
        <f>(J5/(inflation!I5/100+1))</f>
        <v>95.498459634731759</v>
      </c>
      <c r="J5">
        <f>VLOOKUP($B5,Sheet3!$C$2:$K$35,2,FALSE)</f>
        <v>100</v>
      </c>
      <c r="K5">
        <f>VLOOKUP($B5,Sheet3!$C$2:$K$35,3,FALSE)</f>
        <v>110.35445565994053</v>
      </c>
      <c r="L5">
        <f>VLOOKUP($B5,Sheet3!$C$2:$K$35,4,FALSE)</f>
        <v>119.89834782608696</v>
      </c>
      <c r="M5">
        <f>VLOOKUP($B5,Sheet3!$C$2:$K$35,5,FALSE)</f>
        <v>123.07517391304349</v>
      </c>
      <c r="N5">
        <f>VLOOKUP($B5,Sheet3!$C$2:$K$35,6,FALSE)</f>
        <v>128.04747826086958</v>
      </c>
      <c r="O5">
        <f>VLOOKUP($B5,Sheet3!$C$2:$K$35,7,FALSE)</f>
        <v>133.42247826086958</v>
      </c>
      <c r="P5">
        <f>VLOOKUP($B5,Sheet3!$C$2:$K$35,8,FALSE)</f>
        <v>136.68739130434784</v>
      </c>
      <c r="Q5">
        <f>VLOOKUP($B5,Sheet3!$C$2:$K$35,9,FALSE)</f>
        <v>139.91665217391306</v>
      </c>
      <c r="R5" s="5"/>
    </row>
    <row r="6" spans="1:18">
      <c r="A6" t="s">
        <v>88</v>
      </c>
      <c r="B6" t="s">
        <v>140</v>
      </c>
      <c r="C6">
        <f>(D6/(inflation!C6/100+1))</f>
        <v>64.419338398515421</v>
      </c>
      <c r="D6">
        <f>(E6/(inflation!D6/100+1))</f>
        <v>73.944235898817013</v>
      </c>
      <c r="E6">
        <f>(F6/(inflation!E6/100+1))</f>
        <v>77.336920157264572</v>
      </c>
      <c r="F6">
        <f>(G6/(inflation!F6/100+1))</f>
        <v>81.08298193038695</v>
      </c>
      <c r="G6">
        <f>(H6/(inflation!G6/100+1))</f>
        <v>88.413091735403285</v>
      </c>
      <c r="H6">
        <f>(I6/(inflation!H6/100+1))</f>
        <v>90.003032173025161</v>
      </c>
      <c r="I6">
        <f>(J6/(inflation!I6/100+1))</f>
        <v>96.452352660888479</v>
      </c>
      <c r="J6">
        <f>VLOOKUP($B6,Sheet3!$C$2:$K$35,2,FALSE)</f>
        <v>100</v>
      </c>
      <c r="K6">
        <f>VLOOKUP($B6,Sheet3!$C$2:$K$35,3,FALSE)</f>
        <v>109.06007360952859</v>
      </c>
      <c r="L6">
        <f>VLOOKUP($B6,Sheet3!$C$2:$K$35,4,FALSE)</f>
        <v>117.34024911032029</v>
      </c>
      <c r="M6">
        <f>VLOOKUP($B6,Sheet3!$C$2:$K$35,5,FALSE)</f>
        <v>122.50156583629894</v>
      </c>
      <c r="N6">
        <f>VLOOKUP($B6,Sheet3!$C$2:$K$35,6,FALSE)</f>
        <v>126.82476868327402</v>
      </c>
      <c r="O6">
        <f>VLOOKUP($B6,Sheet3!$C$2:$K$35,7,FALSE)</f>
        <v>131.92384341637012</v>
      </c>
      <c r="P6">
        <f>VLOOKUP($B6,Sheet3!$C$2:$K$35,8,FALSE)</f>
        <v>136.5047330960854</v>
      </c>
      <c r="Q6">
        <f>VLOOKUP($B6,Sheet3!$C$2:$K$35,9,FALSE)</f>
        <v>139.27590747330959</v>
      </c>
      <c r="R6" s="5"/>
    </row>
    <row r="7" spans="1:18">
      <c r="A7" t="s">
        <v>88</v>
      </c>
      <c r="B7" t="s">
        <v>93</v>
      </c>
      <c r="C7">
        <f>(D7/(inflation!C7/100+1))</f>
        <v>55.604548707327211</v>
      </c>
      <c r="D7">
        <f>(E7/(inflation!D7/100+1))</f>
        <v>64.77957803898498</v>
      </c>
      <c r="E7">
        <f>(F7/(inflation!E7/100+1))</f>
        <v>71.684462333578793</v>
      </c>
      <c r="F7">
        <f>(G7/(inflation!F7/100+1))</f>
        <v>77.00205076318214</v>
      </c>
      <c r="G7">
        <f>(H7/(inflation!G7/100+1))</f>
        <v>85.909088252959705</v>
      </c>
      <c r="H7">
        <f>(I7/(inflation!H7/100+1))</f>
        <v>88.051571618877617</v>
      </c>
      <c r="I7">
        <f>(J7/(inflation!I7/100+1))</f>
        <v>97.318186736501545</v>
      </c>
      <c r="J7">
        <f>VLOOKUP($B7,Sheet3!$C$2:$K$35,2,FALSE)</f>
        <v>100</v>
      </c>
      <c r="K7">
        <f>VLOOKUP($B7,Sheet3!$C$2:$K$35,3,FALSE)</f>
        <v>110.29062313791508</v>
      </c>
      <c r="L7">
        <f>VLOOKUP($B7,Sheet3!$C$2:$K$35,4,FALSE)</f>
        <v>119.94200000000001</v>
      </c>
      <c r="M7">
        <f>VLOOKUP($B7,Sheet3!$C$2:$K$35,5,FALSE)</f>
        <v>121.58099999999999</v>
      </c>
      <c r="N7">
        <f>VLOOKUP($B7,Sheet3!$C$2:$K$35,6,FALSE)</f>
        <v>126.92399999999999</v>
      </c>
      <c r="O7">
        <f>VLOOKUP($B7,Sheet3!$C$2:$K$35,7,FALSE)</f>
        <v>130.52199999999999</v>
      </c>
      <c r="P7">
        <f>VLOOKUP($B7,Sheet3!$C$2:$K$35,8,FALSE)</f>
        <v>134.39599999999999</v>
      </c>
      <c r="Q7">
        <f>VLOOKUP($B7,Sheet3!$C$2:$K$35,9,FALSE)</f>
        <v>136.28199999999998</v>
      </c>
      <c r="R7" s="5"/>
    </row>
    <row r="8" spans="1:18">
      <c r="A8" t="s">
        <v>88</v>
      </c>
      <c r="B8" t="s">
        <v>94</v>
      </c>
      <c r="C8">
        <f>(D8/(inflation!C8/100+1))</f>
        <v>53.949363076980482</v>
      </c>
      <c r="D8">
        <f>(E8/(inflation!D8/100+1))</f>
        <v>67.558514507197614</v>
      </c>
      <c r="E8">
        <f>(F8/(inflation!E8/100+1))</f>
        <v>71.964059989228076</v>
      </c>
      <c r="F8">
        <f>(G8/(inflation!F8/100+1))</f>
        <v>75.560119641876625</v>
      </c>
      <c r="G8">
        <f>(H8/(inflation!G8/100+1))</f>
        <v>85.716128720370449</v>
      </c>
      <c r="H8">
        <f>(I8/(inflation!H8/100+1))</f>
        <v>88.185317613549842</v>
      </c>
      <c r="I8">
        <f>(J8/(inflation!I8/100+1))</f>
        <v>96.195483963447288</v>
      </c>
      <c r="J8">
        <f>VLOOKUP($B8,Sheet3!$C$2:$K$35,2,FALSE)</f>
        <v>100</v>
      </c>
      <c r="K8">
        <f>VLOOKUP($B8,Sheet3!$C$2:$K$35,3,FALSE)</f>
        <v>112.36266455508265</v>
      </c>
      <c r="L8">
        <f>VLOOKUP($B8,Sheet3!$C$2:$K$35,4,FALSE)</f>
        <v>124.55</v>
      </c>
      <c r="M8">
        <f>VLOOKUP($B8,Sheet3!$C$2:$K$35,5,FALSE)</f>
        <v>128.6</v>
      </c>
      <c r="N8">
        <f>VLOOKUP($B8,Sheet3!$C$2:$K$35,6,FALSE)</f>
        <v>135.03</v>
      </c>
      <c r="O8">
        <f>VLOOKUP($B8,Sheet3!$C$2:$K$35,7,FALSE)</f>
        <v>139.84</v>
      </c>
      <c r="P8">
        <f>VLOOKUP($B8,Sheet3!$C$2:$K$35,8,FALSE)</f>
        <v>143.13</v>
      </c>
      <c r="Q8">
        <f>VLOOKUP($B8,Sheet3!$C$2:$K$35,9,FALSE)</f>
        <v>147.30000000000001</v>
      </c>
      <c r="R8" s="5"/>
    </row>
    <row r="9" spans="1:18">
      <c r="A9" t="s">
        <v>88</v>
      </c>
      <c r="B9" t="s">
        <v>95</v>
      </c>
      <c r="C9">
        <f>(D9/(inflation!C9/100+1))</f>
        <v>57.049072644873924</v>
      </c>
      <c r="D9">
        <f>(E9/(inflation!D9/100+1))</f>
        <v>68.414102336732725</v>
      </c>
      <c r="E9">
        <f>(F9/(inflation!E9/100+1))</f>
        <v>74.19054299334509</v>
      </c>
      <c r="F9">
        <f>(G9/(inflation!F9/100+1))</f>
        <v>80.278383265664971</v>
      </c>
      <c r="G9">
        <f>(H9/(inflation!G9/100+1))</f>
        <v>89.230704651988518</v>
      </c>
      <c r="H9">
        <f>(I9/(inflation!H9/100+1))</f>
        <v>90.885690978780914</v>
      </c>
      <c r="I9">
        <f>(J9/(inflation!I9/100+1))</f>
        <v>96.358692273429284</v>
      </c>
      <c r="J9">
        <f>VLOOKUP($B9,Sheet3!$C$2:$K$35,2,FALSE)</f>
        <v>100</v>
      </c>
      <c r="K9">
        <f>VLOOKUP($B9,Sheet3!$C$2:$K$35,3,FALSE)</f>
        <v>107.76980495304511</v>
      </c>
      <c r="L9">
        <f>VLOOKUP($B9,Sheet3!$C$2:$K$35,4,FALSE)</f>
        <v>116.90885521885521</v>
      </c>
      <c r="M9">
        <f>VLOOKUP($B9,Sheet3!$C$2:$K$35,5,FALSE)</f>
        <v>120.52791245791246</v>
      </c>
      <c r="N9">
        <f>VLOOKUP($B9,Sheet3!$C$2:$K$35,6,FALSE)</f>
        <v>124.83996632996633</v>
      </c>
      <c r="O9">
        <f>VLOOKUP($B9,Sheet3!$C$2:$K$35,7,FALSE)</f>
        <v>128.53774410774412</v>
      </c>
      <c r="P9">
        <f>VLOOKUP($B9,Sheet3!$C$2:$K$35,8,FALSE)</f>
        <v>132.05973063973065</v>
      </c>
      <c r="Q9">
        <f>VLOOKUP($B9,Sheet3!$C$2:$K$35,9,FALSE)</f>
        <v>134.7849494949495</v>
      </c>
      <c r="R9" s="5"/>
    </row>
    <row r="10" spans="1:18">
      <c r="A10" t="s">
        <v>88</v>
      </c>
      <c r="B10" t="s">
        <v>96</v>
      </c>
      <c r="C10">
        <f>(D10/(inflation!C10/100+1))</f>
        <v>56.123440998276436</v>
      </c>
      <c r="D10">
        <f>(E10/(inflation!D10/100+1))</f>
        <v>65.914553296390736</v>
      </c>
      <c r="E10">
        <f>(F10/(inflation!E10/100+1))</f>
        <v>70.146808773881062</v>
      </c>
      <c r="F10">
        <f>(G10/(inflation!F10/100+1))</f>
        <v>71.997561952802485</v>
      </c>
      <c r="G10">
        <f>(H10/(inflation!G10/100+1))</f>
        <v>85.241619784430668</v>
      </c>
      <c r="H10">
        <f>(I10/(inflation!H10/100+1))</f>
        <v>87.088628930679377</v>
      </c>
      <c r="I10">
        <f>(J10/(inflation!I10/100+1))</f>
        <v>95.242673184854766</v>
      </c>
      <c r="J10">
        <f>VLOOKUP($B10,Sheet3!$C$2:$K$35,2,FALSE)</f>
        <v>100</v>
      </c>
      <c r="K10">
        <f>VLOOKUP($B10,Sheet3!$C$2:$K$35,3,FALSE)</f>
        <v>111.20257547129114</v>
      </c>
      <c r="L10">
        <f>VLOOKUP($B10,Sheet3!$C$2:$K$35,4,FALSE)</f>
        <v>121.27185185185184</v>
      </c>
      <c r="M10">
        <f>VLOOKUP($B10,Sheet3!$C$2:$K$35,5,FALSE)</f>
        <v>125.2372222222222</v>
      </c>
      <c r="N10">
        <f>VLOOKUP($B10,Sheet3!$C$2:$K$35,6,FALSE)</f>
        <v>133.69203703703701</v>
      </c>
      <c r="O10">
        <f>VLOOKUP($B10,Sheet3!$C$2:$K$35,7,FALSE)</f>
        <v>137.86833333333331</v>
      </c>
      <c r="P10">
        <f>VLOOKUP($B10,Sheet3!$C$2:$K$35,8,FALSE)</f>
        <v>142.26111111111109</v>
      </c>
      <c r="Q10">
        <f>VLOOKUP($B10,Sheet3!$C$2:$K$35,9,FALSE)</f>
        <v>145.9885185185185</v>
      </c>
      <c r="R10" s="5"/>
    </row>
    <row r="11" spans="1:18">
      <c r="A11" t="s">
        <v>88</v>
      </c>
      <c r="B11" t="s">
        <v>97</v>
      </c>
      <c r="C11">
        <f>(D11/(inflation!C11/100+1))</f>
        <v>53.264043526997</v>
      </c>
      <c r="D11">
        <f>(E11/(inflation!D11/100+1))</f>
        <v>64.544664312684688</v>
      </c>
      <c r="E11">
        <f>(F11/(inflation!E11/100+1))</f>
        <v>68.436217990156635</v>
      </c>
      <c r="F11">
        <f>(G11/(inflation!F11/100+1))</f>
        <v>72.939448089119082</v>
      </c>
      <c r="G11">
        <f>(H11/(inflation!G11/100+1))</f>
        <v>83.750799014384555</v>
      </c>
      <c r="H11">
        <f>(I11/(inflation!H11/100+1))</f>
        <v>87.255460905678859</v>
      </c>
      <c r="I11">
        <f>(J11/(inflation!I11/100+1))</f>
        <v>95.935694196036067</v>
      </c>
      <c r="J11">
        <f>VLOOKUP($B11,Sheet3!$C$2:$K$35,2,FALSE)</f>
        <v>100</v>
      </c>
      <c r="K11">
        <f>VLOOKUP($B11,Sheet3!$C$2:$K$35,3,FALSE)</f>
        <v>110.72498940978009</v>
      </c>
      <c r="L11">
        <f>VLOOKUP($B11,Sheet3!$C$2:$K$35,4,FALSE)</f>
        <v>119.64979695431472</v>
      </c>
      <c r="M11">
        <f>VLOOKUP($B11,Sheet3!$C$2:$K$35,5,FALSE)</f>
        <v>124.83918781725889</v>
      </c>
      <c r="N11">
        <f>VLOOKUP($B11,Sheet3!$C$2:$K$35,6,FALSE)</f>
        <v>128.3065989847716</v>
      </c>
      <c r="O11">
        <f>VLOOKUP($B11,Sheet3!$C$2:$K$35,7,FALSE)</f>
        <v>132.17558375634519</v>
      </c>
      <c r="P11">
        <f>VLOOKUP($B11,Sheet3!$C$2:$K$35,8,FALSE)</f>
        <v>135.78152284263959</v>
      </c>
      <c r="Q11">
        <f>VLOOKUP($B11,Sheet3!$C$2:$K$35,9,FALSE)</f>
        <v>140.45878172588831</v>
      </c>
      <c r="R11" s="5"/>
    </row>
    <row r="12" spans="1:18">
      <c r="A12" t="s">
        <v>98</v>
      </c>
      <c r="B12" t="s">
        <v>99</v>
      </c>
      <c r="C12">
        <f>(D12/(inflation!C12/100+1))</f>
        <v>61.03082776726491</v>
      </c>
      <c r="D12">
        <f>(E12/(inflation!D12/100+1))</f>
        <v>70.831942173673241</v>
      </c>
      <c r="E12">
        <f>(F12/(inflation!E12/100+1))</f>
        <v>75.101755029150425</v>
      </c>
      <c r="F12">
        <f>(G12/(inflation!F12/100+1))</f>
        <v>79.634392844943122</v>
      </c>
      <c r="G12">
        <f>(H12/(inflation!G12/100+1))</f>
        <v>88.484397591688804</v>
      </c>
      <c r="H12">
        <f>(I12/(inflation!H12/100+1))</f>
        <v>90.558006130935141</v>
      </c>
      <c r="I12">
        <f>(J12/(inflation!I12/100+1))</f>
        <v>96.184136469494064</v>
      </c>
      <c r="J12">
        <f>VLOOKUP($B12,Sheet3!$C$2:$K$35,2,FALSE)</f>
        <v>100</v>
      </c>
      <c r="K12">
        <f>VLOOKUP($B12,Sheet3!$C$2:$K$35,3,FALSE)</f>
        <v>109.59920831271648</v>
      </c>
      <c r="L12">
        <f>VLOOKUP($B12,Sheet3!$C$2:$K$35,4,FALSE)</f>
        <v>119.41</v>
      </c>
      <c r="M12">
        <f>VLOOKUP($B12,Sheet3!$C$2:$K$35,5,FALSE)</f>
        <v>123.35</v>
      </c>
      <c r="N12">
        <f>VLOOKUP($B12,Sheet3!$C$2:$K$35,6,FALSE)</f>
        <v>126.27</v>
      </c>
      <c r="O12">
        <f>VLOOKUP($B12,Sheet3!$C$2:$K$35,7,FALSE)</f>
        <v>130.97</v>
      </c>
      <c r="P12">
        <f>VLOOKUP($B12,Sheet3!$C$2:$K$35,8,FALSE)</f>
        <v>135.25</v>
      </c>
      <c r="Q12">
        <f>VLOOKUP($B12,Sheet3!$C$2:$K$35,9,FALSE)</f>
        <v>139.62</v>
      </c>
      <c r="R12" s="5"/>
    </row>
    <row r="13" spans="1:18">
      <c r="A13" t="s">
        <v>98</v>
      </c>
      <c r="B13" t="s">
        <v>100</v>
      </c>
      <c r="C13">
        <f>(D13/(inflation!C13/100+1))</f>
        <v>59.794753161285662</v>
      </c>
      <c r="D13">
        <f>(E13/(inflation!D13/100+1))</f>
        <v>69.428455284173921</v>
      </c>
      <c r="E13">
        <f>(F13/(inflation!E13/100+1))</f>
        <v>74.752523251615074</v>
      </c>
      <c r="F13">
        <f>(G13/(inflation!F13/100+1))</f>
        <v>79.467698027603006</v>
      </c>
      <c r="G13">
        <f>(H13/(inflation!G13/100+1))</f>
        <v>88.5714291902664</v>
      </c>
      <c r="H13">
        <f>(I13/(inflation!H13/100+1))</f>
        <v>91.103663607306657</v>
      </c>
      <c r="I13">
        <f>(J13/(inflation!I13/100+1))</f>
        <v>96.663093135701104</v>
      </c>
      <c r="J13">
        <f>VLOOKUP($B13,Sheet3!$C$2:$K$35,2,FALSE)</f>
        <v>100</v>
      </c>
      <c r="K13">
        <f>VLOOKUP($B13,Sheet3!$C$2:$K$35,3,FALSE)</f>
        <v>112.56001849945142</v>
      </c>
      <c r="L13">
        <f>VLOOKUP($B13,Sheet3!$C$2:$K$35,4,FALSE)</f>
        <v>124.04659176029962</v>
      </c>
      <c r="M13">
        <f>VLOOKUP($B13,Sheet3!$C$2:$K$35,5,FALSE)</f>
        <v>129.37329588014981</v>
      </c>
      <c r="N13">
        <f>VLOOKUP($B13,Sheet3!$C$2:$K$35,6,FALSE)</f>
        <v>133.1781647940075</v>
      </c>
      <c r="O13">
        <f>VLOOKUP($B13,Sheet3!$C$2:$K$35,7,FALSE)</f>
        <v>138.47352059925095</v>
      </c>
      <c r="P13">
        <f>VLOOKUP($B13,Sheet3!$C$2:$K$35,8,FALSE)</f>
        <v>143.2047191011236</v>
      </c>
      <c r="Q13">
        <f>VLOOKUP($B13,Sheet3!$C$2:$K$35,9,FALSE)</f>
        <v>147.93516853932584</v>
      </c>
      <c r="R13" s="5"/>
    </row>
    <row r="14" spans="1:18">
      <c r="A14" t="s">
        <v>98</v>
      </c>
      <c r="B14" t="s">
        <v>101</v>
      </c>
      <c r="C14">
        <f>(D14/(inflation!C14/100+1))</f>
        <v>60.073133061713762</v>
      </c>
      <c r="D14">
        <f>(E14/(inflation!D14/100+1))</f>
        <v>71.728028145841819</v>
      </c>
      <c r="E14">
        <f>(F14/(inflation!E14/100+1))</f>
        <v>75.806810820326007</v>
      </c>
      <c r="F14">
        <f>(G14/(inflation!F14/100+1))</f>
        <v>80.141129079131431</v>
      </c>
      <c r="G14">
        <f>(H14/(inflation!G14/100+1))</f>
        <v>89.13030197090761</v>
      </c>
      <c r="H14">
        <f>(I14/(inflation!H14/100+1))</f>
        <v>91.001485835344226</v>
      </c>
      <c r="I14">
        <f>(J14/(inflation!I14/100+1))</f>
        <v>96.974438322572013</v>
      </c>
      <c r="J14">
        <f>VLOOKUP($B14,Sheet3!$C$2:$K$35,2,FALSE)</f>
        <v>100</v>
      </c>
      <c r="K14">
        <f>VLOOKUP($B14,Sheet3!$C$2:$K$35,3,FALSE)</f>
        <v>109.48648152153447</v>
      </c>
      <c r="L14">
        <f>VLOOKUP($B14,Sheet3!$C$2:$K$35,4,FALSE)</f>
        <v>117.80731496488383</v>
      </c>
      <c r="M14">
        <f>VLOOKUP($B14,Sheet3!$C$2:$K$35,5,FALSE)</f>
        <v>121.03135602377091</v>
      </c>
      <c r="N14">
        <f>VLOOKUP($B14,Sheet3!$C$2:$K$35,6,FALSE)</f>
        <v>124.35899513776337</v>
      </c>
      <c r="O14">
        <f>VLOOKUP($B14,Sheet3!$C$2:$K$35,7,FALSE)</f>
        <v>128.87613722312264</v>
      </c>
      <c r="P14">
        <f>VLOOKUP($B14,Sheet3!$C$2:$K$35,8,FALSE)</f>
        <v>133.43798487304159</v>
      </c>
      <c r="Q14">
        <f>VLOOKUP($B14,Sheet3!$C$2:$K$35,9,FALSE)</f>
        <v>137.72759589411129</v>
      </c>
      <c r="R14" s="5"/>
    </row>
    <row r="15" spans="1:18">
      <c r="A15" t="s">
        <v>98</v>
      </c>
      <c r="B15" t="s">
        <v>102</v>
      </c>
      <c r="C15">
        <f>(D15/(inflation!C15/100+1))</f>
        <v>61.351913086458538</v>
      </c>
      <c r="D15">
        <f>(E15/(inflation!D15/100+1))</f>
        <v>71.151056871568883</v>
      </c>
      <c r="E15">
        <f>(F15/(inflation!E15/100+1))</f>
        <v>75.768359943126654</v>
      </c>
      <c r="F15">
        <f>(G15/(inflation!F15/100+1))</f>
        <v>80.49687108345212</v>
      </c>
      <c r="G15">
        <f>(H15/(inflation!G15/100+1))</f>
        <v>88.186873340216849</v>
      </c>
      <c r="H15">
        <f>(I15/(inflation!H15/100+1))</f>
        <v>91.115857666264958</v>
      </c>
      <c r="I15">
        <f>(J15/(inflation!I15/100+1))</f>
        <v>97.386878165654693</v>
      </c>
      <c r="J15">
        <f>VLOOKUP($B15,Sheet3!$C$2:$K$35,2,FALSE)</f>
        <v>100</v>
      </c>
      <c r="K15">
        <f>VLOOKUP($B15,Sheet3!$C$2:$K$35,3,FALSE)</f>
        <v>109.59487084739416</v>
      </c>
      <c r="L15">
        <f>VLOOKUP($B15,Sheet3!$C$2:$K$35,4,FALSE)</f>
        <v>118.59781874039938</v>
      </c>
      <c r="M15">
        <f>VLOOKUP($B15,Sheet3!$C$2:$K$35,5,FALSE)</f>
        <v>121.83680491551456</v>
      </c>
      <c r="N15">
        <f>VLOOKUP($B15,Sheet3!$C$2:$K$35,6,FALSE)</f>
        <v>124.71287250384023</v>
      </c>
      <c r="O15">
        <f>VLOOKUP($B15,Sheet3!$C$2:$K$35,7,FALSE)</f>
        <v>129.33513056835636</v>
      </c>
      <c r="P15">
        <f>VLOOKUP($B15,Sheet3!$C$2:$K$35,8,FALSE)</f>
        <v>132.97706605222731</v>
      </c>
      <c r="Q15">
        <f>VLOOKUP($B15,Sheet3!$C$2:$K$35,9,FALSE)</f>
        <v>136.70533026113671</v>
      </c>
      <c r="R15" s="5"/>
    </row>
    <row r="16" spans="1:18">
      <c r="A16" t="s">
        <v>98</v>
      </c>
      <c r="B16" t="s">
        <v>103</v>
      </c>
      <c r="C16">
        <f>(D16/(inflation!C16/100+1))</f>
        <v>57.818909519203714</v>
      </c>
      <c r="D16">
        <f>(E16/(inflation!D16/100+1))</f>
        <v>66.480254641861634</v>
      </c>
      <c r="E16">
        <f>(F16/(inflation!E16/100+1))</f>
        <v>73.394635576956858</v>
      </c>
      <c r="F16">
        <f>(G16/(inflation!F16/100+1))</f>
        <v>79.262511654415079</v>
      </c>
      <c r="G16">
        <f>(H16/(inflation!G16/100+1))</f>
        <v>87.094228843967002</v>
      </c>
      <c r="H16">
        <f>(I16/(inflation!H16/100+1))</f>
        <v>89.645877624076178</v>
      </c>
      <c r="I16">
        <f>(J16/(inflation!I16/100+1))</f>
        <v>96.263255936347235</v>
      </c>
      <c r="J16">
        <f>VLOOKUP($B16,Sheet3!$C$2:$K$35,2,FALSE)</f>
        <v>100</v>
      </c>
      <c r="K16">
        <f>VLOOKUP($B16,Sheet3!$C$2:$K$35,3,FALSE)</f>
        <v>109.61900049480455</v>
      </c>
      <c r="L16">
        <f>VLOOKUP($B16,Sheet3!$C$2:$K$35,4,FALSE)</f>
        <v>116.84</v>
      </c>
      <c r="M16">
        <f>VLOOKUP($B16,Sheet3!$C$2:$K$35,5,FALSE)</f>
        <v>120.45</v>
      </c>
      <c r="N16">
        <f>VLOOKUP($B16,Sheet3!$C$2:$K$35,6,FALSE)</f>
        <v>123.21</v>
      </c>
      <c r="O16">
        <f>VLOOKUP($B16,Sheet3!$C$2:$K$35,7,FALSE)</f>
        <v>128.38999999999999</v>
      </c>
      <c r="P16">
        <f>VLOOKUP($B16,Sheet3!$C$2:$K$35,8,FALSE)</f>
        <v>131.81</v>
      </c>
      <c r="Q16">
        <f>VLOOKUP($B16,Sheet3!$C$2:$K$35,9,FALSE)</f>
        <v>135.46</v>
      </c>
      <c r="R16" s="5"/>
    </row>
    <row r="17" spans="1:18">
      <c r="A17" t="s">
        <v>98</v>
      </c>
      <c r="B17" t="s">
        <v>104</v>
      </c>
      <c r="C17">
        <f>(D17/(inflation!C17/100+1))</f>
        <v>60.757017904204133</v>
      </c>
      <c r="D17">
        <f>(E17/(inflation!D17/100+1))</f>
        <v>69.723822621818201</v>
      </c>
      <c r="E17">
        <f>(F17/(inflation!E17/100+1))</f>
        <v>74.364863024955099</v>
      </c>
      <c r="F17">
        <f>(G17/(inflation!F17/100+1))</f>
        <v>79.069332801256408</v>
      </c>
      <c r="G17">
        <f>(H17/(inflation!G17/100+1))</f>
        <v>86.589877813375722</v>
      </c>
      <c r="H17">
        <f>(I17/(inflation!H17/100+1))</f>
        <v>89.539607325201132</v>
      </c>
      <c r="I17">
        <f>(J17/(inflation!I17/100+1))</f>
        <v>95.896696277275765</v>
      </c>
      <c r="J17">
        <f>VLOOKUP($B17,Sheet3!$C$2:$K$35,2,FALSE)</f>
        <v>100</v>
      </c>
      <c r="K17">
        <f>VLOOKUP($B17,Sheet3!$C$2:$K$35,3,FALSE)</f>
        <v>109.56520106652756</v>
      </c>
      <c r="L17">
        <f>VLOOKUP($B17,Sheet3!$C$2:$K$35,4,FALSE)</f>
        <v>118.07420498084292</v>
      </c>
      <c r="M17">
        <f>VLOOKUP($B17,Sheet3!$C$2:$K$35,5,FALSE)</f>
        <v>121.71319923371649</v>
      </c>
      <c r="N17">
        <f>VLOOKUP($B17,Sheet3!$C$2:$K$35,6,FALSE)</f>
        <v>125.03949233716475</v>
      </c>
      <c r="O17">
        <f>VLOOKUP($B17,Sheet3!$C$2:$K$35,7,FALSE)</f>
        <v>130.08963601532568</v>
      </c>
      <c r="P17">
        <f>VLOOKUP($B17,Sheet3!$C$2:$K$35,8,FALSE)</f>
        <v>133.80848659003834</v>
      </c>
      <c r="Q17">
        <f>VLOOKUP($B17,Sheet3!$C$2:$K$35,9,FALSE)</f>
        <v>136.6500670498084</v>
      </c>
      <c r="R17" s="5"/>
    </row>
    <row r="18" spans="1:18">
      <c r="A18" t="s">
        <v>105</v>
      </c>
      <c r="B18" t="s">
        <v>106</v>
      </c>
      <c r="C18">
        <f>(D18/(inflation!C18/100+1))</f>
        <v>63.392448007308474</v>
      </c>
      <c r="D18">
        <f>(E18/(inflation!D18/100+1))</f>
        <v>70.555330658437441</v>
      </c>
      <c r="E18">
        <f>(F18/(inflation!E18/100+1))</f>
        <v>73.590086447515333</v>
      </c>
      <c r="F18">
        <f>(G18/(inflation!F18/100+1))</f>
        <v>77.939471305496042</v>
      </c>
      <c r="G18">
        <f>(H18/(inflation!G18/100+1))</f>
        <v>85.436009753251255</v>
      </c>
      <c r="H18">
        <f>(I18/(inflation!H18/100+1))</f>
        <v>89.168948632654946</v>
      </c>
      <c r="I18">
        <f>(J18/(inflation!I18/100+1))</f>
        <v>96.389540879879306</v>
      </c>
      <c r="J18">
        <f>VLOOKUP($B18,Sheet3!$C$2:$K$35,2,FALSE)</f>
        <v>100</v>
      </c>
      <c r="K18">
        <f>VLOOKUP($B18,Sheet3!$C$2:$K$35,3,FALSE)</f>
        <v>108.768419457562</v>
      </c>
      <c r="L18">
        <f>VLOOKUP($B18,Sheet3!$C$2:$K$35,4,FALSE)</f>
        <v>117.93859574468084</v>
      </c>
      <c r="M18">
        <f>VLOOKUP($B18,Sheet3!$C$2:$K$35,5,FALSE)</f>
        <v>121.17651063829786</v>
      </c>
      <c r="N18">
        <f>VLOOKUP($B18,Sheet3!$C$2:$K$35,6,FALSE)</f>
        <v>125.09148936170212</v>
      </c>
      <c r="O18">
        <f>VLOOKUP($B18,Sheet3!$C$2:$K$35,7,FALSE)</f>
        <v>129.2428085106383</v>
      </c>
      <c r="P18">
        <f>VLOOKUP($B18,Sheet3!$C$2:$K$35,8,FALSE)</f>
        <v>133.28902127659575</v>
      </c>
      <c r="Q18">
        <f>VLOOKUP($B18,Sheet3!$C$2:$K$35,9,FALSE)</f>
        <v>136.46378723404254</v>
      </c>
      <c r="R18" s="5"/>
    </row>
    <row r="19" spans="1:18">
      <c r="A19" t="s">
        <v>105</v>
      </c>
      <c r="B19" t="s">
        <v>107</v>
      </c>
      <c r="C19">
        <f>(D19/(inflation!C19/100+1))</f>
        <v>54.60765120730305</v>
      </c>
      <c r="D19">
        <f>(E19/(inflation!D19/100+1))</f>
        <v>64.287102832835743</v>
      </c>
      <c r="E19">
        <f>(F19/(inflation!E19/100+1))</f>
        <v>66.966775789320479</v>
      </c>
      <c r="F19">
        <f>(G19/(inflation!F19/100+1))</f>
        <v>72.835470693590864</v>
      </c>
      <c r="G19">
        <f>(H19/(inflation!G19/100+1))</f>
        <v>82.520400777532458</v>
      </c>
      <c r="H19">
        <f>(I19/(inflation!H19/100+1))</f>
        <v>85.279995669483796</v>
      </c>
      <c r="I19">
        <f>(J19/(inflation!I19/100+1))</f>
        <v>93.851795182050537</v>
      </c>
      <c r="J19">
        <f>VLOOKUP($B19,Sheet3!$C$2:$K$35,2,FALSE)</f>
        <v>100</v>
      </c>
      <c r="K19">
        <f>VLOOKUP($B19,Sheet3!$C$2:$K$35,3,FALSE)</f>
        <v>110.0860807368436</v>
      </c>
      <c r="L19">
        <f>VLOOKUP($B19,Sheet3!$C$2:$K$35,4,FALSE)</f>
        <v>118.0369298245614</v>
      </c>
      <c r="M19">
        <f>VLOOKUP($B19,Sheet3!$C$2:$K$35,5,FALSE)</f>
        <v>122.08289473684209</v>
      </c>
      <c r="N19">
        <f>VLOOKUP($B19,Sheet3!$C$2:$K$35,6,FALSE)</f>
        <v>125.26245614035088</v>
      </c>
      <c r="O19">
        <f>VLOOKUP($B19,Sheet3!$C$2:$K$35,7,FALSE)</f>
        <v>129.88587719298243</v>
      </c>
      <c r="P19">
        <f>VLOOKUP($B19,Sheet3!$C$2:$K$35,8,FALSE)</f>
        <v>134.00035087719297</v>
      </c>
      <c r="Q19">
        <f>VLOOKUP($B19,Sheet3!$C$2:$K$35,9,FALSE)</f>
        <v>136.50377192982455</v>
      </c>
      <c r="R19" s="5"/>
    </row>
    <row r="20" spans="1:18">
      <c r="A20" t="s">
        <v>105</v>
      </c>
      <c r="B20" t="s">
        <v>108</v>
      </c>
      <c r="C20">
        <f>(D20/(inflation!C20/100+1))</f>
        <v>53.511090399009262</v>
      </c>
      <c r="D20">
        <f>(E20/(inflation!D20/100+1))</f>
        <v>61.62488331945498</v>
      </c>
      <c r="E20">
        <f>(F20/(inflation!E20/100+1))</f>
        <v>67.615024535303931</v>
      </c>
      <c r="F20">
        <f>(G20/(inflation!F20/100+1))</f>
        <v>73.320111440084247</v>
      </c>
      <c r="G20">
        <f>(H20/(inflation!G20/100+1))</f>
        <v>81.914354082171968</v>
      </c>
      <c r="H20">
        <f>(I20/(inflation!H20/100+1))</f>
        <v>87.060518356208974</v>
      </c>
      <c r="I20">
        <f>(J20/(inflation!I20/100+1))</f>
        <v>95.528578632211378</v>
      </c>
      <c r="J20">
        <f>VLOOKUP($B20,Sheet3!$C$2:$K$35,2,FALSE)</f>
        <v>100</v>
      </c>
      <c r="K20">
        <f>VLOOKUP($B20,Sheet3!$C$2:$K$35,3,FALSE)</f>
        <v>110.57260487933807</v>
      </c>
      <c r="L20">
        <f>VLOOKUP($B20,Sheet3!$C$2:$K$35,4,FALSE)</f>
        <v>119.15205882352942</v>
      </c>
      <c r="M20">
        <f>VLOOKUP($B20,Sheet3!$C$2:$K$35,5,FALSE)</f>
        <v>125.01838235294119</v>
      </c>
      <c r="N20">
        <f>VLOOKUP($B20,Sheet3!$C$2:$K$35,6,FALSE)</f>
        <v>128.11573529411766</v>
      </c>
      <c r="O20">
        <f>VLOOKUP($B20,Sheet3!$C$2:$K$35,7,FALSE)</f>
        <v>130.68029411764707</v>
      </c>
      <c r="P20">
        <f>VLOOKUP($B20,Sheet3!$C$2:$K$35,8,FALSE)</f>
        <v>134.69602941176473</v>
      </c>
      <c r="Q20">
        <f>VLOOKUP($B20,Sheet3!$C$2:$K$35,9,FALSE)</f>
        <v>135.59308823529412</v>
      </c>
      <c r="R20" s="5"/>
    </row>
    <row r="21" spans="1:18">
      <c r="A21" t="s">
        <v>109</v>
      </c>
      <c r="B21" t="s">
        <v>110</v>
      </c>
      <c r="C21">
        <f>(D21/(inflation!C21/100+1))</f>
        <v>57.214338196640064</v>
      </c>
      <c r="D21">
        <f>(E21/(inflation!D21/100+1))</f>
        <v>65.470936823565054</v>
      </c>
      <c r="E21">
        <f>(F21/(inflation!E21/100+1))</f>
        <v>69.603958060454133</v>
      </c>
      <c r="F21">
        <f>(G21/(inflation!F21/100+1))</f>
        <v>75.563370413931963</v>
      </c>
      <c r="G21">
        <f>(H21/(inflation!G21/100+1))</f>
        <v>84.216857174310661</v>
      </c>
      <c r="H21">
        <f>(I21/(inflation!H21/100+1))</f>
        <v>87.77523307124892</v>
      </c>
      <c r="I21">
        <f>(J21/(inflation!I21/100+1))</f>
        <v>95.033744182261344</v>
      </c>
      <c r="J21">
        <f>VLOOKUP($B21,Sheet3!$C$2:$K$35,2,FALSE)</f>
        <v>100</v>
      </c>
      <c r="K21">
        <f>VLOOKUP($B21,Sheet3!$C$2:$K$35,3,FALSE)</f>
        <v>110.93925021857839</v>
      </c>
      <c r="L21">
        <f>VLOOKUP($B21,Sheet3!$C$2:$K$35,4,FALSE)</f>
        <v>121.402421875</v>
      </c>
      <c r="M21">
        <f>VLOOKUP($B21,Sheet3!$C$2:$K$35,5,FALSE)</f>
        <v>128.43390625000001</v>
      </c>
      <c r="N21">
        <f>VLOOKUP($B21,Sheet3!$C$2:$K$35,6,FALSE)</f>
        <v>133.13609375000001</v>
      </c>
      <c r="O21">
        <f>VLOOKUP($B21,Sheet3!$C$2:$K$35,7,FALSE)</f>
        <v>138.58226562499999</v>
      </c>
      <c r="P21">
        <f>VLOOKUP($B21,Sheet3!$C$2:$K$35,8,FALSE)</f>
        <v>143.91429687500002</v>
      </c>
      <c r="Q21">
        <f>VLOOKUP($B21,Sheet3!$C$2:$K$35,9,FALSE)</f>
        <v>147.32843749999998</v>
      </c>
      <c r="R21" s="5"/>
    </row>
    <row r="22" spans="1:18">
      <c r="A22" t="s">
        <v>109</v>
      </c>
      <c r="B22" t="s">
        <v>111</v>
      </c>
      <c r="C22">
        <f>(D22/(inflation!C22/100+1))</f>
        <v>59.568700964434882</v>
      </c>
      <c r="D22">
        <f>(E22/(inflation!D22/100+1))</f>
        <v>66.744712093973234</v>
      </c>
      <c r="E22">
        <f>(F22/(inflation!E22/100+1))</f>
        <v>71.902023888890568</v>
      </c>
      <c r="F22">
        <f>(G22/(inflation!F22/100+1))</f>
        <v>77.532966952950048</v>
      </c>
      <c r="G22">
        <f>(H22/(inflation!G22/100+1))</f>
        <v>85.614549554175341</v>
      </c>
      <c r="H22">
        <f>(I22/(inflation!H22/100+1))</f>
        <v>87.351417718475517</v>
      </c>
      <c r="I22">
        <f>(J22/(inflation!I22/100+1))</f>
        <v>95.657453590585533</v>
      </c>
      <c r="J22">
        <f>VLOOKUP($B22,Sheet3!$C$2:$K$35,2,FALSE)</f>
        <v>100</v>
      </c>
      <c r="K22">
        <f>VLOOKUP($B22,Sheet3!$C$2:$K$35,3,FALSE)</f>
        <v>108.8380349252576</v>
      </c>
      <c r="L22">
        <f>VLOOKUP($B22,Sheet3!$C$2:$K$35,4,FALSE)</f>
        <v>116.53676056338028</v>
      </c>
      <c r="M22">
        <f>VLOOKUP($B22,Sheet3!$C$2:$K$35,5,FALSE)</f>
        <v>122.06112676056338</v>
      </c>
      <c r="N22">
        <f>VLOOKUP($B22,Sheet3!$C$2:$K$35,6,FALSE)</f>
        <v>124.63169014084507</v>
      </c>
      <c r="O22">
        <f>VLOOKUP($B22,Sheet3!$C$2:$K$35,7,FALSE)</f>
        <v>128.59140845070422</v>
      </c>
      <c r="P22">
        <f>VLOOKUP($B22,Sheet3!$C$2:$K$35,8,FALSE)</f>
        <v>134.40169014084506</v>
      </c>
      <c r="Q22">
        <f>VLOOKUP($B22,Sheet3!$C$2:$K$35,9,FALSE)</f>
        <v>137.69760563380282</v>
      </c>
      <c r="R22" s="5"/>
    </row>
    <row r="23" spans="1:18">
      <c r="A23" t="s">
        <v>109</v>
      </c>
      <c r="B23" t="s">
        <v>112</v>
      </c>
      <c r="C23">
        <f>(D23/(inflation!C23/100+1))</f>
        <v>56.2786264233007</v>
      </c>
      <c r="D23">
        <f>(E23/(inflation!D23/100+1))</f>
        <v>63.557809330055903</v>
      </c>
      <c r="E23">
        <f>(F23/(inflation!E23/100+1))</f>
        <v>70.572060687065033</v>
      </c>
      <c r="F23">
        <f>(G23/(inflation!F23/100+1))</f>
        <v>76.061623797504339</v>
      </c>
      <c r="G23">
        <f>(H23/(inflation!G23/100+1))</f>
        <v>84.901876607059904</v>
      </c>
      <c r="H23">
        <f>(I23/(inflation!H23/100+1))</f>
        <v>88.180967874764733</v>
      </c>
      <c r="I23">
        <f>(J23/(inflation!I23/100+1))</f>
        <v>96.171906504621958</v>
      </c>
      <c r="J23">
        <f>VLOOKUP($B23,Sheet3!$C$2:$K$35,2,FALSE)</f>
        <v>100</v>
      </c>
      <c r="K23">
        <f>VLOOKUP($B23,Sheet3!$C$2:$K$35,3,FALSE)</f>
        <v>108.16255211115309</v>
      </c>
      <c r="L23">
        <f>VLOOKUP($B23,Sheet3!$C$2:$K$35,4,FALSE)</f>
        <v>116.04087248322146</v>
      </c>
      <c r="M23">
        <f>VLOOKUP($B23,Sheet3!$C$2:$K$35,5,FALSE)</f>
        <v>122.01778523489931</v>
      </c>
      <c r="N23">
        <f>VLOOKUP($B23,Sheet3!$C$2:$K$35,6,FALSE)</f>
        <v>126.36785234899328</v>
      </c>
      <c r="O23">
        <f>VLOOKUP($B23,Sheet3!$C$2:$K$35,7,FALSE)</f>
        <v>131.06718120805368</v>
      </c>
      <c r="P23">
        <f>VLOOKUP($B23,Sheet3!$C$2:$K$35,8,FALSE)</f>
        <v>134.51275167785235</v>
      </c>
      <c r="Q23">
        <f>VLOOKUP($B23,Sheet3!$C$2:$K$35,9,FALSE)</f>
        <v>139.90268456375836</v>
      </c>
      <c r="R23" s="5"/>
    </row>
    <row r="24" spans="1:18">
      <c r="A24" t="s">
        <v>109</v>
      </c>
      <c r="B24" t="s">
        <v>113</v>
      </c>
      <c r="C24">
        <f>(D24/(inflation!C24/100+1))</f>
        <v>56.153802605883072</v>
      </c>
      <c r="D24">
        <f>(E24/(inflation!D24/100+1))</f>
        <v>65.666549946352575</v>
      </c>
      <c r="E24">
        <f>(F24/(inflation!E24/100+1))</f>
        <v>69.633012333558156</v>
      </c>
      <c r="F24">
        <f>(G24/(inflation!F24/100+1))</f>
        <v>75.408287345027944</v>
      </c>
      <c r="G24">
        <f>(H24/(inflation!G24/100+1))</f>
        <v>84.5000797214621</v>
      </c>
      <c r="H24">
        <f>(I24/(inflation!H24/100+1))</f>
        <v>87.75291040180835</v>
      </c>
      <c r="I24">
        <f>(J24/(inflation!I24/100+1))</f>
        <v>94.046012222373975</v>
      </c>
      <c r="J24">
        <f>VLOOKUP($B24,Sheet3!$C$2:$K$35,2,FALSE)</f>
        <v>100</v>
      </c>
      <c r="K24">
        <f>VLOOKUP($B24,Sheet3!$C$2:$K$35,3,FALSE)</f>
        <v>111.77192008101073</v>
      </c>
      <c r="L24">
        <f>VLOOKUP($B24,Sheet3!$C$2:$K$35,4,FALSE)</f>
        <v>119.63782608695652</v>
      </c>
      <c r="M24">
        <f>VLOOKUP($B24,Sheet3!$C$2:$K$35,5,FALSE)</f>
        <v>125.75521739130434</v>
      </c>
      <c r="N24">
        <f>VLOOKUP($B24,Sheet3!$C$2:$K$35,6,FALSE)</f>
        <v>130.02565217391304</v>
      </c>
      <c r="O24">
        <f>VLOOKUP($B24,Sheet3!$C$2:$K$35,7,FALSE)</f>
        <v>134.11478260869566</v>
      </c>
      <c r="P24">
        <f>VLOOKUP($B24,Sheet3!$C$2:$K$35,8,FALSE)</f>
        <v>138.45913043478259</v>
      </c>
      <c r="Q24">
        <f>VLOOKUP($B24,Sheet3!$C$2:$K$35,9,FALSE)</f>
        <v>140.75260869565216</v>
      </c>
      <c r="R24" s="5"/>
    </row>
    <row r="25" spans="1:18">
      <c r="A25" t="s">
        <v>109</v>
      </c>
      <c r="B25" t="s">
        <v>114</v>
      </c>
      <c r="C25" s="5">
        <f>(D25/(inflation!C25/100+1))</f>
        <v>67.75112642459581</v>
      </c>
      <c r="D25" s="5">
        <f>(E25/(inflation!D25/100+1))</f>
        <v>67.75112642459581</v>
      </c>
      <c r="E25" s="5">
        <f>(F25/(inflation!E25/100+1))</f>
        <v>67.75112642459581</v>
      </c>
      <c r="F25" s="5">
        <f>(G25/(inflation!F25/100+1))</f>
        <v>67.75112642459581</v>
      </c>
      <c r="G25" s="5">
        <f>(H25/(inflation!G25/100+1))</f>
        <v>81.201961304002126</v>
      </c>
      <c r="H25" s="5">
        <f>(I25/(inflation!H25/100+1))</f>
        <v>87.059369202226335</v>
      </c>
      <c r="I25" s="5">
        <f>(J25/(inflation!I25/100+1))</f>
        <v>93.957063344818465</v>
      </c>
      <c r="J25">
        <f>VLOOKUP($B25,Sheet3!$C$2:$K$35,2,FALSE)</f>
        <v>100</v>
      </c>
      <c r="K25">
        <f>VLOOKUP($B25,Sheet3!$C$2:$K$35,3,FALSE)</f>
        <v>113.15344020710943</v>
      </c>
      <c r="L25">
        <f>VLOOKUP($B25,Sheet3!$C$2:$K$35,4,FALSE)</f>
        <v>126.63</v>
      </c>
      <c r="M25">
        <f>VLOOKUP($B25,Sheet3!$C$2:$K$35,5,FALSE)</f>
        <v>130.96</v>
      </c>
      <c r="N25">
        <f>VLOOKUP($B25,Sheet3!$C$2:$K$35,6,FALSE)</f>
        <v>136.6</v>
      </c>
      <c r="O25">
        <f>VLOOKUP($B25,Sheet3!$C$2:$K$35,7,FALSE)</f>
        <v>140.38</v>
      </c>
      <c r="P25">
        <f>VLOOKUP($B25,Sheet3!$C$2:$K$35,8,FALSE)</f>
        <v>147.4</v>
      </c>
      <c r="Q25">
        <f>VLOOKUP($B25,Sheet3!$C$2:$K$35,9,FALSE)</f>
        <v>149.56</v>
      </c>
      <c r="R25" s="5"/>
    </row>
    <row r="26" spans="1:18">
      <c r="A26" t="s">
        <v>115</v>
      </c>
      <c r="B26" t="s">
        <v>116</v>
      </c>
      <c r="C26">
        <f>(D26/(inflation!C26/100+1))</f>
        <v>60.599951819689558</v>
      </c>
      <c r="D26">
        <f>(E26/(inflation!D26/100+1))</f>
        <v>71.94767256276829</v>
      </c>
      <c r="E26">
        <f>(F26/(inflation!E26/100+1))</f>
        <v>75.611378084376156</v>
      </c>
      <c r="F26">
        <f>(G26/(inflation!F26/100+1))</f>
        <v>83.270254694745262</v>
      </c>
      <c r="G26">
        <f>(H26/(inflation!G26/100+1))</f>
        <v>91.358594832697833</v>
      </c>
      <c r="H26">
        <f>(I26/(inflation!H26/100+1))</f>
        <v>93.46790706475214</v>
      </c>
      <c r="I26">
        <f>(J26/(inflation!I26/100+1))</f>
        <v>99.335918537384416</v>
      </c>
      <c r="J26">
        <f>VLOOKUP($B26,Sheet3!$C$2:$K$35,2,FALSE)</f>
        <v>100</v>
      </c>
      <c r="K26">
        <f>VLOOKUP($B26,Sheet3!$C$2:$K$35,3,FALSE)</f>
        <v>108.15357213536514</v>
      </c>
      <c r="L26">
        <f>VLOOKUP($B26,Sheet3!$C$2:$K$35,4,FALSE)</f>
        <v>118.61</v>
      </c>
      <c r="M26">
        <f>VLOOKUP($B26,Sheet3!$C$2:$K$35,5,FALSE)</f>
        <v>125.2</v>
      </c>
      <c r="N26">
        <f>VLOOKUP($B26,Sheet3!$C$2:$K$35,6,FALSE)</f>
        <v>125.64</v>
      </c>
      <c r="O26">
        <f>VLOOKUP($B26,Sheet3!$C$2:$K$35,7,FALSE)</f>
        <v>128.71</v>
      </c>
      <c r="P26">
        <f>VLOOKUP($B26,Sheet3!$C$2:$K$35,8,FALSE)</f>
        <v>133.63999999999999</v>
      </c>
      <c r="Q26">
        <f>VLOOKUP($B26,Sheet3!$C$2:$K$35,9,FALSE)</f>
        <v>138.34</v>
      </c>
      <c r="R26" s="5"/>
    </row>
    <row r="27" spans="1:18">
      <c r="A27" t="s">
        <v>115</v>
      </c>
      <c r="B27" t="s">
        <v>117</v>
      </c>
      <c r="C27">
        <f>(D27/(inflation!C27/100+1))</f>
        <v>56.378373887070651</v>
      </c>
      <c r="D27">
        <f>(E27/(inflation!D27/100+1))</f>
        <v>65.586159177931592</v>
      </c>
      <c r="E27">
        <f>(F27/(inflation!E27/100+1))</f>
        <v>71.283105272092925</v>
      </c>
      <c r="F27">
        <f>(G27/(inflation!F27/100+1))</f>
        <v>77.079579160174262</v>
      </c>
      <c r="G27">
        <f>(H27/(inflation!G27/100+1))</f>
        <v>85.097700006904731</v>
      </c>
      <c r="H27">
        <f>(I27/(inflation!H27/100+1))</f>
        <v>89.969563786689946</v>
      </c>
      <c r="I27">
        <f>(J27/(inflation!I27/100+1))</f>
        <v>95.726544802802536</v>
      </c>
      <c r="J27">
        <f>VLOOKUP($B27,Sheet3!$C$2:$K$35,2,FALSE)</f>
        <v>100</v>
      </c>
      <c r="K27">
        <f>VLOOKUP($B27,Sheet3!$C$2:$K$35,3,FALSE)</f>
        <v>110.44244283876077</v>
      </c>
      <c r="L27">
        <f>VLOOKUP($B27,Sheet3!$C$2:$K$35,4,FALSE)</f>
        <v>120.21</v>
      </c>
      <c r="M27">
        <f>VLOOKUP($B27,Sheet3!$C$2:$K$35,5,FALSE)</f>
        <v>125.22</v>
      </c>
      <c r="N27">
        <f>VLOOKUP($B27,Sheet3!$C$2:$K$35,6,FALSE)</f>
        <v>127.09</v>
      </c>
      <c r="O27">
        <f>VLOOKUP($B27,Sheet3!$C$2:$K$35,7,FALSE)</f>
        <v>132.59</v>
      </c>
      <c r="P27">
        <f>VLOOKUP($B27,Sheet3!$C$2:$K$35,8,FALSE)</f>
        <v>141.15</v>
      </c>
      <c r="Q27">
        <f>VLOOKUP($B27,Sheet3!$C$2:$K$35,9,FALSE)</f>
        <v>144.4</v>
      </c>
      <c r="R27" s="5"/>
    </row>
    <row r="28" spans="1:18">
      <c r="A28" t="s">
        <v>115</v>
      </c>
      <c r="B28" t="s">
        <v>118</v>
      </c>
      <c r="C28">
        <f>(D28/(inflation!C28/100+1))</f>
        <v>60.123483412284024</v>
      </c>
      <c r="D28">
        <f>(E28/(inflation!D28/100+1))</f>
        <v>69.264947410861723</v>
      </c>
      <c r="E28">
        <f>(F28/(inflation!E28/100+1))</f>
        <v>74.26006889540524</v>
      </c>
      <c r="F28">
        <f>(G28/(inflation!F28/100+1))</f>
        <v>78.501539506615885</v>
      </c>
      <c r="G28">
        <f>(H28/(inflation!G28/100+1))</f>
        <v>88.232374928155167</v>
      </c>
      <c r="H28">
        <f>(I28/(inflation!H28/100+1))</f>
        <v>91.220945790538579</v>
      </c>
      <c r="I28">
        <f>(J28/(inflation!I28/100+1))</f>
        <v>97.205561985812508</v>
      </c>
      <c r="J28">
        <f>VLOOKUP($B28,Sheet3!$C$2:$K$35,2,FALSE)</f>
        <v>100</v>
      </c>
      <c r="K28">
        <f>VLOOKUP($B28,Sheet3!$C$2:$K$35,3,FALSE)</f>
        <v>107.6192785197597</v>
      </c>
      <c r="L28">
        <f>VLOOKUP($B28,Sheet3!$C$2:$K$35,4,FALSE)</f>
        <v>116.88544072948328</v>
      </c>
      <c r="M28">
        <f>VLOOKUP($B28,Sheet3!$C$2:$K$35,5,FALSE)</f>
        <v>122.12565349544076</v>
      </c>
      <c r="N28">
        <f>VLOOKUP($B28,Sheet3!$C$2:$K$35,6,FALSE)</f>
        <v>125.71373860182372</v>
      </c>
      <c r="O28">
        <f>VLOOKUP($B28,Sheet3!$C$2:$K$35,7,FALSE)</f>
        <v>131.29079027355624</v>
      </c>
      <c r="P28">
        <f>VLOOKUP($B28,Sheet3!$C$2:$K$35,8,FALSE)</f>
        <v>135.88875379939211</v>
      </c>
      <c r="Q28">
        <f>VLOOKUP($B28,Sheet3!$C$2:$K$35,9,FALSE)</f>
        <v>139.07896656534956</v>
      </c>
      <c r="R28" s="5"/>
    </row>
    <row r="29" spans="1:18">
      <c r="A29" t="s">
        <v>115</v>
      </c>
      <c r="B29" t="s">
        <v>119</v>
      </c>
      <c r="C29">
        <f>(D29/(inflation!C29/100+1))</f>
        <v>52.608679045411854</v>
      </c>
      <c r="D29">
        <f>(E29/(inflation!D29/100+1))</f>
        <v>63.896429019148272</v>
      </c>
      <c r="E29">
        <f>(F29/(inflation!E29/100+1))</f>
        <v>70.649894387578129</v>
      </c>
      <c r="F29">
        <f>(G29/(inflation!F29/100+1))</f>
        <v>75.969943577652273</v>
      </c>
      <c r="G29">
        <f>(H29/(inflation!G29/100+1))</f>
        <v>87.580191138547889</v>
      </c>
      <c r="H29">
        <f>(I29/(inflation!H29/100+1))</f>
        <v>91.606866593193757</v>
      </c>
      <c r="I29">
        <f>(J29/(inflation!I29/100+1))</f>
        <v>95.156306438400122</v>
      </c>
      <c r="J29">
        <f>VLOOKUP($B29,Sheet3!$C$2:$K$35,2,FALSE)</f>
        <v>100</v>
      </c>
      <c r="K29">
        <f>VLOOKUP($B29,Sheet3!$C$2:$K$35,3,FALSE)</f>
        <v>108.50489908503577</v>
      </c>
      <c r="L29">
        <f>VLOOKUP($B29,Sheet3!$C$2:$K$35,4,FALSE)</f>
        <v>117.67208333333335</v>
      </c>
      <c r="M29">
        <f>VLOOKUP($B29,Sheet3!$C$2:$K$35,5,FALSE)</f>
        <v>120.34</v>
      </c>
      <c r="N29">
        <f>VLOOKUP($B29,Sheet3!$C$2:$K$35,6,FALSE)</f>
        <v>123.57736111111112</v>
      </c>
      <c r="O29">
        <f>VLOOKUP($B29,Sheet3!$C$2:$K$35,7,FALSE)</f>
        <v>127.24861111111113</v>
      </c>
      <c r="P29">
        <f>VLOOKUP($B29,Sheet3!$C$2:$K$35,8,FALSE)</f>
        <v>130.62541666666667</v>
      </c>
      <c r="Q29">
        <f>VLOOKUP($B29,Sheet3!$C$2:$K$35,9,FALSE)</f>
        <v>134.15847222222223</v>
      </c>
      <c r="R29" s="5"/>
    </row>
    <row r="30" spans="1:18">
      <c r="A30" t="s">
        <v>115</v>
      </c>
      <c r="B30" t="s">
        <v>120</v>
      </c>
      <c r="C30">
        <f>(D30/(inflation!C30/100+1))</f>
        <v>57.520952083658031</v>
      </c>
      <c r="D30">
        <f>(E30/(inflation!D30/100+1))</f>
        <v>68.196750331627982</v>
      </c>
      <c r="E30">
        <f>(F30/(inflation!E30/100+1))</f>
        <v>73.336082276916613</v>
      </c>
      <c r="F30">
        <f>(G30/(inflation!F30/100+1))</f>
        <v>78.486625471292939</v>
      </c>
      <c r="G30">
        <f>(H30/(inflation!G30/100+1))</f>
        <v>85.704915853138544</v>
      </c>
      <c r="H30">
        <f>(I30/(inflation!H30/100+1))</f>
        <v>89.431216542405437</v>
      </c>
      <c r="I30">
        <f>(J30/(inflation!I30/100+1))</f>
        <v>96.075067061402606</v>
      </c>
      <c r="J30">
        <f>VLOOKUP($B30,Sheet3!$C$2:$K$35,2,FALSE)</f>
        <v>100</v>
      </c>
      <c r="K30">
        <f>VLOOKUP($B30,Sheet3!$C$2:$K$35,3,FALSE)</f>
        <v>108.58907931446791</v>
      </c>
      <c r="L30">
        <f>VLOOKUP($B30,Sheet3!$C$2:$K$35,4,FALSE)</f>
        <v>115.26</v>
      </c>
      <c r="M30">
        <f>VLOOKUP($B30,Sheet3!$C$2:$K$35,5,FALSE)</f>
        <v>120.22</v>
      </c>
      <c r="N30">
        <f>VLOOKUP($B30,Sheet3!$C$2:$K$35,6,FALSE)</f>
        <v>121.78</v>
      </c>
      <c r="O30">
        <f>VLOOKUP($B30,Sheet3!$C$2:$K$35,7,FALSE)</f>
        <v>127.07</v>
      </c>
      <c r="P30">
        <f>VLOOKUP($B30,Sheet3!$C$2:$K$35,8,FALSE)</f>
        <v>129.80000000000001</v>
      </c>
      <c r="Q30">
        <f>VLOOKUP($B30,Sheet3!$C$2:$K$35,9,FALSE)</f>
        <v>133.53</v>
      </c>
      <c r="R30" s="5"/>
    </row>
    <row r="31" spans="1:18">
      <c r="A31" t="s">
        <v>121</v>
      </c>
      <c r="B31" t="s">
        <v>122</v>
      </c>
      <c r="C31">
        <f>(D31/(inflation!C31/100+1))</f>
        <v>59.323785041474487</v>
      </c>
      <c r="D31">
        <f>(E31/(inflation!D31/100+1))</f>
        <v>69.212233162063953</v>
      </c>
      <c r="E31">
        <f>(F31/(inflation!E31/100+1))</f>
        <v>72.531732911339972</v>
      </c>
      <c r="F31">
        <f>(G31/(inflation!F31/100+1))</f>
        <v>76.774134887834634</v>
      </c>
      <c r="G31">
        <f>(H31/(inflation!G31/100+1))</f>
        <v>83.948011972375497</v>
      </c>
      <c r="H31">
        <f>(I31/(inflation!H31/100+1))</f>
        <v>89.385295132645894</v>
      </c>
      <c r="I31">
        <f>(J31/(inflation!I31/100+1))</f>
        <v>97.234092999981812</v>
      </c>
      <c r="J31">
        <f>VLOOKUP($B31,Sheet3!$C$2:$K$35,2,FALSE)</f>
        <v>100</v>
      </c>
      <c r="K31">
        <f>VLOOKUP($B31,Sheet3!$C$2:$K$35,3,FALSE)</f>
        <v>108.08262152912032</v>
      </c>
      <c r="L31">
        <f>VLOOKUP($B31,Sheet3!$C$2:$K$35,4,FALSE)</f>
        <v>115.85746031746032</v>
      </c>
      <c r="M31">
        <f>VLOOKUP($B31,Sheet3!$C$2:$K$35,5,FALSE)</f>
        <v>122.98015873015872</v>
      </c>
      <c r="N31">
        <f>VLOOKUP($B31,Sheet3!$C$2:$K$35,6,FALSE)</f>
        <v>126.98333333333332</v>
      </c>
      <c r="O31">
        <f>VLOOKUP($B31,Sheet3!$C$2:$K$35,7,FALSE)</f>
        <v>127.974126984127</v>
      </c>
      <c r="P31">
        <f>VLOOKUP($B31,Sheet3!$C$2:$K$35,8,FALSE)</f>
        <v>132.25857142857143</v>
      </c>
      <c r="Q31">
        <f>VLOOKUP($B31,Sheet3!$C$2:$K$35,9,FALSE)</f>
        <v>135.01555555555555</v>
      </c>
      <c r="R31" s="5"/>
    </row>
    <row r="32" spans="1:18">
      <c r="A32" t="s">
        <v>121</v>
      </c>
      <c r="B32" t="s">
        <v>123</v>
      </c>
      <c r="C32">
        <f>(D32/(inflation!C32/100+1))</f>
        <v>56.695331444862028</v>
      </c>
      <c r="D32">
        <f>(E32/(inflation!D32/100+1))</f>
        <v>67.710426758923205</v>
      </c>
      <c r="E32">
        <f>(F32/(inflation!E32/100+1))</f>
        <v>71.176469337469769</v>
      </c>
      <c r="F32">
        <f>(G32/(inflation!F32/100+1))</f>
        <v>78.603152630159599</v>
      </c>
      <c r="G32">
        <f>(H32/(inflation!G32/100+1))</f>
        <v>87.447516578176788</v>
      </c>
      <c r="H32">
        <f>(I32/(inflation!H32/100+1))</f>
        <v>90.843390107705588</v>
      </c>
      <c r="I32">
        <f>(J32/(inflation!I32/100+1))</f>
        <v>95.673076905257645</v>
      </c>
      <c r="J32">
        <f>VLOOKUP($B32,Sheet3!$C$2:$K$35,2,FALSE)</f>
        <v>100</v>
      </c>
      <c r="K32">
        <f>VLOOKUP($B32,Sheet3!$C$2:$K$35,3,FALSE)</f>
        <v>111.84668989547038</v>
      </c>
      <c r="L32">
        <f>VLOOKUP($B32,Sheet3!$C$2:$K$35,4,FALSE)</f>
        <v>122.3</v>
      </c>
      <c r="M32">
        <f>VLOOKUP($B32,Sheet3!$C$2:$K$35,5,FALSE)</f>
        <v>127.83</v>
      </c>
      <c r="N32">
        <f>VLOOKUP($B32,Sheet3!$C$2:$K$35,6,FALSE)</f>
        <v>130.27000000000001</v>
      </c>
      <c r="O32">
        <f>VLOOKUP($B32,Sheet3!$C$2:$K$35,7,FALSE)</f>
        <v>132.84</v>
      </c>
      <c r="P32">
        <f>VLOOKUP($B32,Sheet3!$C$2:$K$35,8,FALSE)</f>
        <v>138.31</v>
      </c>
      <c r="Q32">
        <f>VLOOKUP($B32,Sheet3!$C$2:$K$35,9,FALSE)</f>
        <v>141.11000000000001</v>
      </c>
      <c r="R32" s="5"/>
    </row>
    <row r="33" spans="1:18">
      <c r="A33" t="s">
        <v>121</v>
      </c>
      <c r="B33" t="s">
        <v>4</v>
      </c>
      <c r="C33">
        <f>(D33/(inflation!C33/100+1))</f>
        <v>58.496725246741875</v>
      </c>
      <c r="D33">
        <f>(E33/(inflation!D33/100+1))</f>
        <v>66.775144402527943</v>
      </c>
      <c r="E33">
        <f>(F33/(inflation!E33/100+1))</f>
        <v>73.129045239277346</v>
      </c>
      <c r="F33">
        <f>(G33/(inflation!F33/100+1))</f>
        <v>80.694598445648225</v>
      </c>
      <c r="G33">
        <f>(H33/(inflation!G33/100+1))</f>
        <v>90.822770766661662</v>
      </c>
      <c r="H33">
        <f>(I33/(inflation!H33/100+1))</f>
        <v>92.563304268173297</v>
      </c>
      <c r="I33">
        <f>(J33/(inflation!I33/100+1))</f>
        <v>96.713807233316444</v>
      </c>
      <c r="J33">
        <f>VLOOKUP($B33,Sheet3!$C$2:$K$35,2,FALSE)</f>
        <v>100</v>
      </c>
      <c r="K33">
        <f>VLOOKUP($B33,Sheet3!$C$2:$K$35,3,FALSE)</f>
        <v>111.05518735257508</v>
      </c>
      <c r="L33">
        <f>VLOOKUP($B33,Sheet3!$C$2:$K$35,4,FALSE)</f>
        <v>121.17049180327871</v>
      </c>
      <c r="M33">
        <f>VLOOKUP($B33,Sheet3!$C$2:$K$35,5,FALSE)</f>
        <v>125.51459016393443</v>
      </c>
      <c r="N33">
        <f>VLOOKUP($B33,Sheet3!$C$2:$K$35,6,FALSE)</f>
        <v>129.56016393442624</v>
      </c>
      <c r="O33">
        <f>VLOOKUP($B33,Sheet3!$C$2:$K$35,7,FALSE)</f>
        <v>132.27983606557379</v>
      </c>
      <c r="P33">
        <f>VLOOKUP($B33,Sheet3!$C$2:$K$35,8,FALSE)</f>
        <v>140.69540983606561</v>
      </c>
      <c r="Q33">
        <f>VLOOKUP($B33,Sheet3!$C$2:$K$35,9,FALSE)</f>
        <v>141.07639344262296</v>
      </c>
      <c r="R33" s="5"/>
    </row>
    <row r="34" spans="1:18">
      <c r="A34" t="s">
        <v>121</v>
      </c>
      <c r="B34" t="s">
        <v>124</v>
      </c>
      <c r="C34" s="5">
        <f>(D34/(inflation!C34/100+1))</f>
        <v>73.978934346026762</v>
      </c>
      <c r="D34" s="5">
        <f>(E34/(inflation!D34/100+1))</f>
        <v>73.978934346026762</v>
      </c>
      <c r="E34" s="5">
        <f>(F34/(inflation!E34/100+1))</f>
        <v>73.978934346026762</v>
      </c>
      <c r="F34" s="5">
        <f>(G34/(inflation!F34/100+1))</f>
        <v>73.978934346026762</v>
      </c>
      <c r="G34">
        <f>(H34/(inflation!G34/100+1))</f>
        <v>88.58691618532373</v>
      </c>
      <c r="H34">
        <f>(I34/(inflation!H34/100+1))</f>
        <v>91.763961935655558</v>
      </c>
      <c r="I34">
        <f>(J34/(inflation!I34/100+1))</f>
        <v>98.567576545202456</v>
      </c>
      <c r="J34">
        <f>VLOOKUP($B34,Sheet3!$C$2:$K$35,2,FALSE)</f>
        <v>100</v>
      </c>
      <c r="K34">
        <f>VLOOKUP($B34,Sheet3!$C$2:$K$35,3,FALSE)</f>
        <v>108.08962372027645</v>
      </c>
      <c r="L34">
        <f>VLOOKUP($B34,Sheet3!$C$2:$K$35,4,FALSE)</f>
        <v>115.175</v>
      </c>
      <c r="M34">
        <f>VLOOKUP($B34,Sheet3!$C$2:$K$35,5,FALSE)</f>
        <v>121.325</v>
      </c>
      <c r="N34">
        <f>VLOOKUP($B34,Sheet3!$C$2:$K$35,6,FALSE)</f>
        <v>125.7175</v>
      </c>
      <c r="O34">
        <f>VLOOKUP($B34,Sheet3!$C$2:$K$35,7,FALSE)</f>
        <v>127.53</v>
      </c>
      <c r="P34">
        <f>VLOOKUP($B34,Sheet3!$C$2:$K$35,8,FALSE)</f>
        <v>134.17499999999998</v>
      </c>
      <c r="Q34">
        <f>VLOOKUP($B34,Sheet3!$C$2:$K$35,9,FALSE)</f>
        <v>136.76499999999999</v>
      </c>
      <c r="R34" s="5"/>
    </row>
    <row r="35" spans="1:18">
      <c r="A35" t="s">
        <v>115</v>
      </c>
      <c r="B35" t="s">
        <v>125</v>
      </c>
      <c r="C35" s="5">
        <f>(D35/(inflation!C35/100+1))</f>
        <v>79.790441583716216</v>
      </c>
      <c r="D35" s="5">
        <f>(E35/(inflation!D35/100+1))</f>
        <v>79.790441583716216</v>
      </c>
      <c r="E35" s="5">
        <f>(F35/(inflation!E35/100+1))</f>
        <v>79.790441583716216</v>
      </c>
      <c r="F35" s="5">
        <f>(G35/(inflation!F35/100+1))</f>
        <v>79.790441583716216</v>
      </c>
      <c r="G35">
        <f>(H35/(inflation!G35/100+1))</f>
        <v>89.09185542002021</v>
      </c>
      <c r="H35">
        <f>(I35/(inflation!H35/100+1))</f>
        <v>90.675710627487248</v>
      </c>
      <c r="I35">
        <f>(J35/(inflation!I35/100+1))</f>
        <v>95.322682038074461</v>
      </c>
      <c r="J35">
        <f>VLOOKUP($B35,Sheet3!$C$2:$K$35,2,FALSE)</f>
        <v>100</v>
      </c>
      <c r="K35">
        <f>VLOOKUP($B35,Sheet3!$C$2:$K$35,3,FALSE)</f>
        <v>108.30594562294593</v>
      </c>
      <c r="L35">
        <f>VLOOKUP($B35,Sheet3!$C$2:$K$35,4,FALSE)</f>
        <v>116.85</v>
      </c>
      <c r="M35">
        <f>VLOOKUP($B35,Sheet3!$C$2:$K$35,5,FALSE)</f>
        <v>122.78</v>
      </c>
      <c r="N35">
        <f>VLOOKUP($B35,Sheet3!$C$2:$K$35,6,FALSE)</f>
        <v>125.52</v>
      </c>
      <c r="O35">
        <f>VLOOKUP($B35,Sheet3!$C$2:$K$35,7,FALSE)</f>
        <v>130.28</v>
      </c>
      <c r="P35">
        <f>VLOOKUP($B35,Sheet3!$C$2:$K$35,8,FALSE)</f>
        <v>132.62</v>
      </c>
      <c r="Q35">
        <f>VLOOKUP($B35,Sheet3!$C$2:$K$35,9,FALSE)</f>
        <v>134.52000000000001</v>
      </c>
      <c r="R35" s="5"/>
    </row>
    <row r="36" spans="1:18">
      <c r="A36" t="s">
        <v>159</v>
      </c>
      <c r="B36" t="s">
        <v>157</v>
      </c>
      <c r="C36" s="13">
        <f>(D36/(inflation!C36/100+1))</f>
        <v>59.304706843550314</v>
      </c>
      <c r="D36" s="13">
        <f>(E36/(inflation!D36/100+1))</f>
        <v>69.451742184481773</v>
      </c>
      <c r="E36" s="13">
        <f>(F36/(inflation!E36/100+1))</f>
        <v>74.035557168657576</v>
      </c>
      <c r="F36" s="13">
        <f>(G36/(inflation!F36/100+1))</f>
        <v>78.91450038607212</v>
      </c>
      <c r="G36">
        <f>(H36/(inflation!G36/100+1))</f>
        <v>87.6424441287717</v>
      </c>
      <c r="H36">
        <f>(I36/(inflation!H36/100+1))</f>
        <v>90.078904075551563</v>
      </c>
      <c r="I36">
        <f>(J36/(inflation!I36/100+1))</f>
        <v>96.348395799209939</v>
      </c>
      <c r="J36">
        <v>100</v>
      </c>
      <c r="K36">
        <v>109.81497971702781</v>
      </c>
      <c r="L36">
        <v>119</v>
      </c>
      <c r="M36">
        <v>122.99</v>
      </c>
      <c r="N36">
        <v>126.71</v>
      </c>
      <c r="O36">
        <v>131.28</v>
      </c>
      <c r="P36">
        <v>135.38999999999999</v>
      </c>
      <c r="Q36">
        <v>139.07</v>
      </c>
      <c r="R36" s="5"/>
    </row>
  </sheetData>
  <phoneticPr fontId="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5"/>
  <sheetViews>
    <sheetView topLeftCell="A31" workbookViewId="0">
      <selection activeCell="L1" sqref="L1:L1048576"/>
    </sheetView>
  </sheetViews>
  <sheetFormatPr defaultRowHeight="18"/>
  <cols>
    <col min="2" max="2" width="8.33203125" bestFit="1" customWidth="1"/>
    <col min="3" max="3" width="19.33203125" bestFit="1" customWidth="1"/>
    <col min="5" max="11" width="12.33203125" bestFit="1" customWidth="1"/>
  </cols>
  <sheetData>
    <row r="1" spans="1:11">
      <c r="A1" t="s">
        <v>126</v>
      </c>
      <c r="B1" t="s">
        <v>127</v>
      </c>
      <c r="C1" t="s">
        <v>87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>
      <c r="A2">
        <v>1</v>
      </c>
      <c r="B2" t="s">
        <v>128</v>
      </c>
      <c r="C2" t="s">
        <v>89</v>
      </c>
      <c r="D2">
        <v>100</v>
      </c>
      <c r="E2">
        <v>107.08262106887581</v>
      </c>
      <c r="F2">
        <v>115.73876543209876</v>
      </c>
      <c r="G2">
        <v>117.5079012345679</v>
      </c>
      <c r="H2">
        <v>122.14864197530864</v>
      </c>
      <c r="I2">
        <v>127.3346913580247</v>
      </c>
      <c r="J2">
        <v>129.6795061728395</v>
      </c>
      <c r="K2">
        <v>131.87419753086419</v>
      </c>
    </row>
    <row r="3" spans="1:11">
      <c r="A3">
        <v>2</v>
      </c>
      <c r="C3" t="s">
        <v>106</v>
      </c>
      <c r="D3">
        <v>100</v>
      </c>
      <c r="E3">
        <v>108.768419457562</v>
      </c>
      <c r="F3">
        <v>117.93859574468084</v>
      </c>
      <c r="G3">
        <v>121.17651063829786</v>
      </c>
      <c r="H3">
        <v>125.09148936170212</v>
      </c>
      <c r="I3">
        <v>129.2428085106383</v>
      </c>
      <c r="J3">
        <v>133.28902127659575</v>
      </c>
      <c r="K3">
        <v>136.46378723404254</v>
      </c>
    </row>
    <row r="4" spans="1:11">
      <c r="A4">
        <v>3</v>
      </c>
      <c r="C4" t="s">
        <v>96</v>
      </c>
      <c r="D4">
        <v>100</v>
      </c>
      <c r="E4">
        <v>111.20257547129114</v>
      </c>
      <c r="F4">
        <v>121.27185185185184</v>
      </c>
      <c r="G4">
        <v>125.2372222222222</v>
      </c>
      <c r="H4">
        <v>133.69203703703701</v>
      </c>
      <c r="I4">
        <v>137.86833333333331</v>
      </c>
      <c r="J4">
        <v>142.26111111111109</v>
      </c>
      <c r="K4">
        <v>145.9885185185185</v>
      </c>
    </row>
    <row r="5" spans="1:11">
      <c r="A5">
        <v>4</v>
      </c>
      <c r="C5" t="s">
        <v>100</v>
      </c>
      <c r="D5">
        <v>100</v>
      </c>
      <c r="E5">
        <v>112.56001849945142</v>
      </c>
      <c r="F5">
        <v>124.04659176029962</v>
      </c>
      <c r="G5">
        <v>129.37329588014981</v>
      </c>
      <c r="H5">
        <v>133.1781647940075</v>
      </c>
      <c r="I5">
        <v>138.47352059925095</v>
      </c>
      <c r="J5">
        <v>143.2047191011236</v>
      </c>
      <c r="K5">
        <v>147.93516853932584</v>
      </c>
    </row>
    <row r="6" spans="1:11">
      <c r="A6">
        <v>5</v>
      </c>
      <c r="C6" t="s">
        <v>94</v>
      </c>
      <c r="D6">
        <v>100</v>
      </c>
      <c r="E6">
        <v>112.36266455508265</v>
      </c>
      <c r="F6">
        <v>124.55</v>
      </c>
      <c r="G6">
        <v>128.6</v>
      </c>
      <c r="H6">
        <v>135.03</v>
      </c>
      <c r="I6">
        <v>139.84</v>
      </c>
      <c r="J6">
        <v>143.13</v>
      </c>
      <c r="K6">
        <v>147.30000000000001</v>
      </c>
    </row>
    <row r="7" spans="1:11">
      <c r="A7">
        <v>6</v>
      </c>
      <c r="C7" t="s">
        <v>120</v>
      </c>
      <c r="D7">
        <v>100</v>
      </c>
      <c r="E7">
        <v>108.58907931446791</v>
      </c>
      <c r="F7">
        <v>115.26</v>
      </c>
      <c r="G7">
        <v>120.22</v>
      </c>
      <c r="H7">
        <v>121.78</v>
      </c>
      <c r="I7">
        <v>127.07</v>
      </c>
      <c r="J7">
        <v>129.80000000000001</v>
      </c>
      <c r="K7">
        <v>133.53</v>
      </c>
    </row>
    <row r="8" spans="1:11">
      <c r="A8">
        <v>7</v>
      </c>
      <c r="C8" t="s">
        <v>124</v>
      </c>
      <c r="D8">
        <v>100</v>
      </c>
      <c r="E8">
        <v>108.08962372027645</v>
      </c>
      <c r="F8">
        <v>115.175</v>
      </c>
      <c r="G8">
        <v>121.325</v>
      </c>
      <c r="H8">
        <v>125.7175</v>
      </c>
      <c r="I8">
        <v>127.53</v>
      </c>
      <c r="J8">
        <v>134.17499999999998</v>
      </c>
      <c r="K8">
        <v>136.76499999999999</v>
      </c>
    </row>
    <row r="9" spans="1:11">
      <c r="A9">
        <v>8</v>
      </c>
      <c r="C9" t="s">
        <v>99</v>
      </c>
      <c r="D9">
        <v>100</v>
      </c>
      <c r="E9">
        <v>109.59920831271648</v>
      </c>
      <c r="F9">
        <v>119.41</v>
      </c>
      <c r="G9">
        <v>123.35</v>
      </c>
      <c r="H9">
        <v>126.27</v>
      </c>
      <c r="I9">
        <v>130.97</v>
      </c>
      <c r="J9">
        <v>135.25</v>
      </c>
      <c r="K9">
        <v>139.62</v>
      </c>
    </row>
    <row r="10" spans="1:11">
      <c r="A10">
        <v>9</v>
      </c>
      <c r="C10" t="s">
        <v>93</v>
      </c>
      <c r="D10">
        <v>100</v>
      </c>
      <c r="E10">
        <v>110.29062313791508</v>
      </c>
      <c r="F10">
        <v>119.94200000000001</v>
      </c>
      <c r="G10">
        <v>121.58099999999999</v>
      </c>
      <c r="H10">
        <v>126.92399999999999</v>
      </c>
      <c r="I10">
        <v>130.52199999999999</v>
      </c>
      <c r="J10">
        <v>134.39599999999999</v>
      </c>
      <c r="K10">
        <v>136.28199999999998</v>
      </c>
    </row>
    <row r="11" spans="1:11">
      <c r="A11">
        <v>10</v>
      </c>
      <c r="C11" t="s">
        <v>101</v>
      </c>
      <c r="D11">
        <v>100</v>
      </c>
      <c r="E11">
        <v>109.48648152153447</v>
      </c>
      <c r="F11">
        <v>117.80731496488383</v>
      </c>
      <c r="G11">
        <v>121.03135602377091</v>
      </c>
      <c r="H11">
        <v>124.35899513776337</v>
      </c>
      <c r="I11">
        <v>128.87613722312264</v>
      </c>
      <c r="J11">
        <v>133.43798487304159</v>
      </c>
      <c r="K11">
        <v>137.72759589411129</v>
      </c>
    </row>
    <row r="12" spans="1:11">
      <c r="A12">
        <v>11</v>
      </c>
      <c r="C12" t="s">
        <v>102</v>
      </c>
      <c r="D12">
        <v>100</v>
      </c>
      <c r="E12">
        <v>109.59487084739416</v>
      </c>
      <c r="F12">
        <v>118.59781874039938</v>
      </c>
      <c r="G12">
        <v>121.83680491551456</v>
      </c>
      <c r="H12">
        <v>124.71287250384023</v>
      </c>
      <c r="I12">
        <v>129.33513056835636</v>
      </c>
      <c r="J12">
        <v>132.97706605222731</v>
      </c>
      <c r="K12">
        <v>136.70533026113671</v>
      </c>
    </row>
    <row r="13" spans="1:11">
      <c r="A13">
        <v>12</v>
      </c>
      <c r="C13" t="s">
        <v>104</v>
      </c>
      <c r="D13">
        <v>100</v>
      </c>
      <c r="E13">
        <v>109.56520106652756</v>
      </c>
      <c r="F13">
        <v>118.07420498084292</v>
      </c>
      <c r="G13">
        <v>121.71319923371649</v>
      </c>
      <c r="H13">
        <v>125.03949233716475</v>
      </c>
      <c r="I13">
        <v>130.08963601532568</v>
      </c>
      <c r="J13">
        <v>133.80848659003834</v>
      </c>
      <c r="K13">
        <v>136.6500670498084</v>
      </c>
    </row>
    <row r="14" spans="1:11">
      <c r="A14">
        <v>13</v>
      </c>
      <c r="C14" t="s">
        <v>110</v>
      </c>
      <c r="D14">
        <v>100</v>
      </c>
      <c r="E14">
        <v>110.93925021857839</v>
      </c>
      <c r="F14">
        <v>121.402421875</v>
      </c>
      <c r="G14">
        <v>128.43390625000001</v>
      </c>
      <c r="H14">
        <v>133.13609375000001</v>
      </c>
      <c r="I14">
        <v>138.58226562499999</v>
      </c>
      <c r="J14">
        <v>143.91429687500002</v>
      </c>
      <c r="K14">
        <v>147.32843749999998</v>
      </c>
    </row>
    <row r="15" spans="1:11">
      <c r="A15">
        <v>14</v>
      </c>
      <c r="C15" t="s">
        <v>112</v>
      </c>
      <c r="D15">
        <v>100</v>
      </c>
      <c r="E15">
        <v>108.16255211115309</v>
      </c>
      <c r="F15">
        <v>116.04087248322146</v>
      </c>
      <c r="G15">
        <v>122.01778523489931</v>
      </c>
      <c r="H15">
        <v>126.36785234899328</v>
      </c>
      <c r="I15">
        <v>131.06718120805368</v>
      </c>
      <c r="J15">
        <v>134.51275167785235</v>
      </c>
      <c r="K15">
        <v>139.90268456375836</v>
      </c>
    </row>
    <row r="16" spans="1:11">
      <c r="A16">
        <v>15</v>
      </c>
      <c r="C16" t="s">
        <v>111</v>
      </c>
      <c r="D16">
        <v>100</v>
      </c>
      <c r="E16">
        <v>108.8380349252576</v>
      </c>
      <c r="F16">
        <v>116.53676056338028</v>
      </c>
      <c r="G16">
        <v>122.06112676056338</v>
      </c>
      <c r="H16">
        <v>124.63169014084507</v>
      </c>
      <c r="I16">
        <v>128.59140845070422</v>
      </c>
      <c r="J16">
        <v>134.40169014084506</v>
      </c>
      <c r="K16">
        <v>137.69760563380282</v>
      </c>
    </row>
    <row r="17" spans="1:11">
      <c r="A17">
        <v>16</v>
      </c>
      <c r="C17" t="s">
        <v>113</v>
      </c>
      <c r="D17">
        <v>100</v>
      </c>
      <c r="E17">
        <v>111.77192008101073</v>
      </c>
      <c r="F17">
        <v>119.63782608695652</v>
      </c>
      <c r="G17">
        <v>125.75521739130434</v>
      </c>
      <c r="H17">
        <v>130.02565217391304</v>
      </c>
      <c r="I17">
        <v>134.11478260869566</v>
      </c>
      <c r="J17">
        <v>138.45913043478259</v>
      </c>
      <c r="K17">
        <v>140.75260869565216</v>
      </c>
    </row>
    <row r="18" spans="1:11">
      <c r="A18">
        <v>17</v>
      </c>
      <c r="C18" t="s">
        <v>114</v>
      </c>
      <c r="D18">
        <v>100</v>
      </c>
      <c r="E18">
        <v>113.15344020710943</v>
      </c>
      <c r="F18">
        <v>126.63</v>
      </c>
      <c r="G18">
        <v>130.96</v>
      </c>
      <c r="H18">
        <v>136.6</v>
      </c>
      <c r="I18">
        <v>140.38</v>
      </c>
      <c r="J18">
        <v>147.4</v>
      </c>
      <c r="K18">
        <v>149.56</v>
      </c>
    </row>
    <row r="19" spans="1:11">
      <c r="A19">
        <v>18</v>
      </c>
      <c r="C19" t="s">
        <v>140</v>
      </c>
      <c r="D19">
        <v>100</v>
      </c>
      <c r="E19">
        <v>109.06007360952859</v>
      </c>
      <c r="F19">
        <v>117.34024911032029</v>
      </c>
      <c r="G19">
        <v>122.50156583629894</v>
      </c>
      <c r="H19">
        <v>126.82476868327402</v>
      </c>
      <c r="I19">
        <v>131.92384341637012</v>
      </c>
      <c r="J19">
        <v>136.5047330960854</v>
      </c>
      <c r="K19">
        <v>139.27590747330959</v>
      </c>
    </row>
    <row r="20" spans="1:11">
      <c r="A20">
        <v>19</v>
      </c>
      <c r="C20" t="s">
        <v>97</v>
      </c>
      <c r="D20">
        <v>100</v>
      </c>
      <c r="E20">
        <v>110.72498940978009</v>
      </c>
      <c r="F20">
        <v>119.64979695431472</v>
      </c>
      <c r="G20">
        <v>124.83918781725889</v>
      </c>
      <c r="H20">
        <v>128.3065989847716</v>
      </c>
      <c r="I20">
        <v>132.17558375634519</v>
      </c>
      <c r="J20">
        <v>135.78152284263959</v>
      </c>
      <c r="K20">
        <v>140.45878172588831</v>
      </c>
    </row>
    <row r="21" spans="1:11">
      <c r="A21">
        <v>20</v>
      </c>
      <c r="C21" t="s">
        <v>123</v>
      </c>
      <c r="D21">
        <v>100</v>
      </c>
      <c r="E21">
        <v>111.84668989547038</v>
      </c>
      <c r="F21">
        <v>122.3</v>
      </c>
      <c r="G21">
        <v>127.83</v>
      </c>
      <c r="H21">
        <v>130.27000000000001</v>
      </c>
      <c r="I21">
        <v>132.84</v>
      </c>
      <c r="J21">
        <v>138.31</v>
      </c>
      <c r="K21">
        <v>141.11000000000001</v>
      </c>
    </row>
    <row r="22" spans="1:11">
      <c r="A22">
        <v>21</v>
      </c>
      <c r="C22" t="s">
        <v>122</v>
      </c>
      <c r="D22">
        <v>100</v>
      </c>
      <c r="E22">
        <v>108.08262152912032</v>
      </c>
      <c r="F22">
        <v>115.85746031746032</v>
      </c>
      <c r="G22">
        <v>122.98015873015872</v>
      </c>
      <c r="H22">
        <v>126.98333333333332</v>
      </c>
      <c r="I22">
        <v>127.974126984127</v>
      </c>
      <c r="J22">
        <v>132.25857142857143</v>
      </c>
      <c r="K22">
        <v>135.01555555555555</v>
      </c>
    </row>
    <row r="23" spans="1:11">
      <c r="A23">
        <v>22</v>
      </c>
      <c r="C23" t="s">
        <v>107</v>
      </c>
      <c r="D23">
        <v>100</v>
      </c>
      <c r="E23">
        <v>110.0860807368436</v>
      </c>
      <c r="F23">
        <v>118.0369298245614</v>
      </c>
      <c r="G23">
        <v>122.08289473684209</v>
      </c>
      <c r="H23">
        <v>125.26245614035088</v>
      </c>
      <c r="I23">
        <v>129.88587719298243</v>
      </c>
      <c r="J23">
        <v>134.00035087719297</v>
      </c>
      <c r="K23">
        <v>136.50377192982455</v>
      </c>
    </row>
    <row r="24" spans="1:11">
      <c r="A24">
        <v>23</v>
      </c>
      <c r="C24" t="s">
        <v>108</v>
      </c>
      <c r="D24">
        <v>100</v>
      </c>
      <c r="E24">
        <v>110.57260487933807</v>
      </c>
      <c r="F24">
        <v>119.15205882352942</v>
      </c>
      <c r="G24">
        <v>125.01838235294119</v>
      </c>
      <c r="H24">
        <v>128.11573529411766</v>
      </c>
      <c r="I24">
        <v>130.68029411764707</v>
      </c>
      <c r="J24">
        <v>134.69602941176473</v>
      </c>
      <c r="K24">
        <v>135.59308823529412</v>
      </c>
    </row>
    <row r="25" spans="1:11">
      <c r="A25">
        <v>24</v>
      </c>
      <c r="C25" t="s">
        <v>4</v>
      </c>
      <c r="D25">
        <v>100</v>
      </c>
      <c r="E25">
        <v>111.05518735257508</v>
      </c>
      <c r="F25">
        <v>121.17049180327871</v>
      </c>
      <c r="G25">
        <v>125.51459016393443</v>
      </c>
      <c r="H25">
        <v>129.56016393442624</v>
      </c>
      <c r="I25">
        <v>132.27983606557379</v>
      </c>
      <c r="J25">
        <v>140.69540983606561</v>
      </c>
      <c r="K25">
        <v>141.07639344262296</v>
      </c>
    </row>
    <row r="26" spans="1:11">
      <c r="A26">
        <v>25</v>
      </c>
      <c r="C26" t="s">
        <v>92</v>
      </c>
      <c r="D26">
        <v>100</v>
      </c>
      <c r="E26">
        <v>110.35445565994053</v>
      </c>
      <c r="F26">
        <v>119.89834782608696</v>
      </c>
      <c r="G26">
        <v>123.07517391304349</v>
      </c>
      <c r="H26">
        <v>128.04747826086958</v>
      </c>
      <c r="I26">
        <v>133.42247826086958</v>
      </c>
      <c r="J26">
        <v>136.68739130434784</v>
      </c>
      <c r="K26">
        <v>139.91665217391306</v>
      </c>
    </row>
    <row r="27" spans="1:11">
      <c r="A27">
        <v>26</v>
      </c>
      <c r="C27" t="s">
        <v>125</v>
      </c>
      <c r="D27">
        <v>100</v>
      </c>
      <c r="E27">
        <v>108.30594562294593</v>
      </c>
      <c r="F27">
        <v>116.85</v>
      </c>
      <c r="G27">
        <v>122.78</v>
      </c>
      <c r="H27">
        <v>125.52</v>
      </c>
      <c r="I27">
        <v>130.28</v>
      </c>
      <c r="J27">
        <v>132.62</v>
      </c>
      <c r="K27">
        <v>134.52000000000001</v>
      </c>
    </row>
    <row r="28" spans="1:11">
      <c r="A28">
        <v>27</v>
      </c>
      <c r="C28" t="s">
        <v>118</v>
      </c>
      <c r="D28">
        <v>100</v>
      </c>
      <c r="E28">
        <v>107.6192785197597</v>
      </c>
      <c r="F28">
        <v>116.88544072948328</v>
      </c>
      <c r="G28">
        <v>122.12565349544076</v>
      </c>
      <c r="H28">
        <v>125.71373860182372</v>
      </c>
      <c r="I28">
        <v>131.29079027355624</v>
      </c>
      <c r="J28">
        <v>135.88875379939211</v>
      </c>
      <c r="K28">
        <v>139.07896656534956</v>
      </c>
    </row>
    <row r="29" spans="1:11">
      <c r="A29">
        <v>28</v>
      </c>
      <c r="C29" t="s">
        <v>117</v>
      </c>
      <c r="D29">
        <v>100</v>
      </c>
      <c r="E29">
        <v>110.44244283876077</v>
      </c>
      <c r="F29">
        <v>120.21</v>
      </c>
      <c r="G29">
        <v>125.22</v>
      </c>
      <c r="H29">
        <v>127.09</v>
      </c>
      <c r="I29">
        <v>132.59</v>
      </c>
      <c r="J29">
        <v>141.15</v>
      </c>
      <c r="K29">
        <v>144.4</v>
      </c>
    </row>
    <row r="30" spans="1:11">
      <c r="A30">
        <v>29</v>
      </c>
      <c r="C30" t="s">
        <v>119</v>
      </c>
      <c r="D30">
        <v>100</v>
      </c>
      <c r="E30">
        <v>108.50489908503577</v>
      </c>
      <c r="F30">
        <v>117.67208333333335</v>
      </c>
      <c r="G30">
        <v>120.34</v>
      </c>
      <c r="H30">
        <v>123.57736111111112</v>
      </c>
      <c r="I30">
        <v>127.24861111111113</v>
      </c>
      <c r="J30">
        <v>130.62541666666667</v>
      </c>
      <c r="K30">
        <v>134.15847222222223</v>
      </c>
    </row>
    <row r="31" spans="1:11">
      <c r="A31">
        <v>30</v>
      </c>
      <c r="C31" t="s">
        <v>116</v>
      </c>
      <c r="D31">
        <v>100</v>
      </c>
      <c r="E31">
        <v>108.15357213536514</v>
      </c>
      <c r="F31">
        <v>118.61</v>
      </c>
      <c r="G31">
        <v>125.2</v>
      </c>
      <c r="H31">
        <v>125.64</v>
      </c>
      <c r="I31">
        <v>128.71</v>
      </c>
      <c r="J31">
        <v>133.63999999999999</v>
      </c>
      <c r="K31">
        <v>138.34</v>
      </c>
    </row>
    <row r="32" spans="1:11">
      <c r="A32">
        <v>31</v>
      </c>
      <c r="C32" t="s">
        <v>91</v>
      </c>
      <c r="D32">
        <v>100</v>
      </c>
      <c r="E32">
        <v>112.08602083407192</v>
      </c>
      <c r="F32">
        <v>125.0647191011236</v>
      </c>
      <c r="G32">
        <v>126.41033707865168</v>
      </c>
      <c r="H32">
        <v>132.59134831460673</v>
      </c>
      <c r="I32">
        <v>135.27662921348318</v>
      </c>
      <c r="J32">
        <v>138.79112359550561</v>
      </c>
      <c r="K32">
        <v>141.10831460674157</v>
      </c>
    </row>
    <row r="33" spans="1:11">
      <c r="A33">
        <v>32</v>
      </c>
      <c r="C33" t="s">
        <v>95</v>
      </c>
      <c r="D33">
        <v>100</v>
      </c>
      <c r="E33">
        <v>107.76980495304511</v>
      </c>
      <c r="F33">
        <v>116.90885521885521</v>
      </c>
      <c r="G33">
        <v>120.52791245791246</v>
      </c>
      <c r="H33">
        <v>124.83996632996633</v>
      </c>
      <c r="I33">
        <v>128.53774410774412</v>
      </c>
      <c r="J33">
        <v>132.05973063973065</v>
      </c>
      <c r="K33">
        <v>134.7849494949495</v>
      </c>
    </row>
    <row r="34" spans="1:11">
      <c r="A34">
        <v>33</v>
      </c>
      <c r="C34" t="s">
        <v>90</v>
      </c>
      <c r="D34">
        <v>100</v>
      </c>
      <c r="E34">
        <v>111.53614490586608</v>
      </c>
      <c r="F34">
        <v>120.6478361344538</v>
      </c>
      <c r="G34">
        <v>124.56235294117647</v>
      </c>
      <c r="H34">
        <v>132.45378151260505</v>
      </c>
      <c r="I34">
        <v>136.69405462184875</v>
      </c>
      <c r="J34">
        <v>138.36821428571429</v>
      </c>
      <c r="K34">
        <v>141.59586134453781</v>
      </c>
    </row>
    <row r="35" spans="1:11">
      <c r="A35">
        <v>34</v>
      </c>
      <c r="C35" t="s">
        <v>103</v>
      </c>
      <c r="D35">
        <v>100</v>
      </c>
      <c r="E35">
        <v>109.61900049480455</v>
      </c>
      <c r="F35">
        <v>116.84</v>
      </c>
      <c r="G35">
        <v>120.45</v>
      </c>
      <c r="H35">
        <v>123.21</v>
      </c>
      <c r="I35">
        <v>128.38999999999999</v>
      </c>
      <c r="J35">
        <v>131.81</v>
      </c>
      <c r="K35">
        <v>135.46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5"/>
  <sheetViews>
    <sheetView topLeftCell="A4" zoomScale="85" zoomScaleNormal="85" workbookViewId="0">
      <selection activeCell="AI27" sqref="AI27"/>
    </sheetView>
  </sheetViews>
  <sheetFormatPr defaultRowHeight="18"/>
  <cols>
    <col min="1" max="1" width="11.4140625" bestFit="1" customWidth="1"/>
    <col min="2" max="2" width="23.4140625" bestFit="1" customWidth="1"/>
    <col min="3" max="3" width="23.4140625" customWidth="1"/>
    <col min="4" max="6" width="7.1640625" bestFit="1" customWidth="1"/>
    <col min="7" max="8" width="7.1640625" customWidth="1"/>
    <col min="9" max="9" width="8.25" bestFit="1" customWidth="1"/>
    <col min="10" max="12" width="7.6640625" bestFit="1" customWidth="1"/>
    <col min="13" max="13" width="9.9140625" bestFit="1" customWidth="1"/>
    <col min="14" max="14" width="8.75" bestFit="1" customWidth="1"/>
    <col min="17" max="19" width="7.6640625" bestFit="1" customWidth="1"/>
    <col min="20" max="23" width="7.6640625" style="13" customWidth="1"/>
    <col min="24" max="24" width="26.75" bestFit="1" customWidth="1"/>
    <col min="25" max="25" width="26.75" customWidth="1"/>
    <col min="26" max="30" width="7.1640625" bestFit="1" customWidth="1"/>
    <col min="31" max="34" width="7.6640625" bestFit="1" customWidth="1"/>
    <col min="35" max="35" width="8.75" customWidth="1"/>
    <col min="36" max="36" width="7.6640625" bestFit="1" customWidth="1"/>
    <col min="38" max="38" width="9.33203125" customWidth="1"/>
    <col min="39" max="41" width="7.6640625" bestFit="1" customWidth="1"/>
  </cols>
  <sheetData>
    <row r="1" spans="1:41">
      <c r="A1" s="11" t="s">
        <v>0</v>
      </c>
      <c r="B1" s="11" t="s">
        <v>59</v>
      </c>
      <c r="C1" s="11"/>
      <c r="D1" s="11"/>
      <c r="E1" s="11"/>
      <c r="F1" s="11"/>
      <c r="G1" s="11"/>
      <c r="H1" s="11"/>
      <c r="I1" s="11"/>
      <c r="J1" s="11"/>
      <c r="K1" s="11"/>
      <c r="W1" s="11" t="s">
        <v>1</v>
      </c>
      <c r="X1" s="11" t="s">
        <v>67</v>
      </c>
      <c r="Y1" s="11"/>
      <c r="Z1" s="11"/>
      <c r="AA1" s="11"/>
      <c r="AB1" s="11"/>
      <c r="AC1" s="11"/>
      <c r="AD1" s="11"/>
      <c r="AE1" s="11"/>
      <c r="AF1" s="11"/>
      <c r="AG1" s="11"/>
    </row>
    <row r="2" spans="1:41" s="13" customFormat="1"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41">
      <c r="A3" s="3" t="s">
        <v>58</v>
      </c>
      <c r="B3" s="3" t="s">
        <v>57</v>
      </c>
      <c r="C3" s="3" t="s">
        <v>129</v>
      </c>
      <c r="D3" s="9" t="s">
        <v>55</v>
      </c>
      <c r="E3" s="9" t="s">
        <v>54</v>
      </c>
      <c r="F3" s="9" t="s">
        <v>53</v>
      </c>
      <c r="G3" s="9" t="s">
        <v>52</v>
      </c>
      <c r="H3" s="9" t="s">
        <v>50</v>
      </c>
      <c r="I3" s="9" t="s">
        <v>49</v>
      </c>
      <c r="J3" s="9" t="s">
        <v>48</v>
      </c>
      <c r="K3" s="9" t="s">
        <v>47</v>
      </c>
      <c r="L3" s="9" t="s">
        <v>46</v>
      </c>
      <c r="M3" s="9" t="s">
        <v>45</v>
      </c>
      <c r="N3" s="9" t="s">
        <v>44</v>
      </c>
      <c r="O3" s="9" t="s">
        <v>41</v>
      </c>
      <c r="P3" s="9" t="s">
        <v>42</v>
      </c>
      <c r="Q3" s="9" t="s">
        <v>2</v>
      </c>
      <c r="R3" s="9" t="s">
        <v>3</v>
      </c>
      <c r="S3" s="9" t="s">
        <v>40</v>
      </c>
      <c r="T3" s="14"/>
      <c r="U3" s="14"/>
      <c r="V3" s="14"/>
      <c r="W3" s="3" t="s">
        <v>58</v>
      </c>
      <c r="X3" s="3" t="s">
        <v>57</v>
      </c>
      <c r="Y3" s="3" t="s">
        <v>87</v>
      </c>
      <c r="Z3" s="9" t="s">
        <v>55</v>
      </c>
      <c r="AA3" s="9" t="s">
        <v>54</v>
      </c>
      <c r="AB3" s="9" t="s">
        <v>53</v>
      </c>
      <c r="AC3" s="9" t="s">
        <v>52</v>
      </c>
      <c r="AD3" s="9" t="s">
        <v>50</v>
      </c>
      <c r="AE3" s="9" t="s">
        <v>49</v>
      </c>
      <c r="AF3" s="9" t="s">
        <v>48</v>
      </c>
      <c r="AG3" s="9" t="s">
        <v>47</v>
      </c>
      <c r="AH3" s="9" t="s">
        <v>46</v>
      </c>
      <c r="AI3" s="9" t="s">
        <v>45</v>
      </c>
      <c r="AJ3" s="9" t="s">
        <v>44</v>
      </c>
      <c r="AK3" s="9" t="s">
        <v>41</v>
      </c>
      <c r="AL3" s="9" t="s">
        <v>42</v>
      </c>
      <c r="AM3" s="9" t="s">
        <v>2</v>
      </c>
      <c r="AN3" s="9" t="s">
        <v>3</v>
      </c>
      <c r="AO3" s="9" t="s">
        <v>40</v>
      </c>
    </row>
    <row r="4" spans="1:41">
      <c r="A4" t="s">
        <v>61</v>
      </c>
      <c r="B4" t="s">
        <v>12</v>
      </c>
      <c r="C4" t="s">
        <v>130</v>
      </c>
      <c r="D4" s="1">
        <v>1102.6869999999999</v>
      </c>
      <c r="E4" s="1">
        <v>1196.115</v>
      </c>
      <c r="F4" s="1">
        <v>1260.5999999999999</v>
      </c>
      <c r="G4" s="1">
        <v>1348.9</v>
      </c>
      <c r="H4" s="1">
        <v>1420.4</v>
      </c>
      <c r="I4" s="1">
        <v>1456.8</v>
      </c>
      <c r="J4" s="1">
        <v>1497.5</v>
      </c>
      <c r="K4" s="1">
        <v>1567.9</v>
      </c>
      <c r="L4" s="1">
        <v>1660.6</v>
      </c>
      <c r="M4" s="1">
        <v>1731.2</v>
      </c>
      <c r="N4" s="1">
        <v>1744.6</v>
      </c>
      <c r="O4" s="1">
        <v>1918.7</v>
      </c>
      <c r="P4" s="1">
        <v>2402.1</v>
      </c>
      <c r="Q4" s="1">
        <v>2192.6999999999998</v>
      </c>
      <c r="R4" s="1">
        <v>2400.3000000000002</v>
      </c>
      <c r="S4" s="1">
        <v>2549.4</v>
      </c>
      <c r="T4" s="15"/>
      <c r="U4" s="15"/>
      <c r="V4" s="15"/>
      <c r="W4" t="s">
        <v>61</v>
      </c>
      <c r="X4" t="s">
        <v>12</v>
      </c>
      <c r="Y4" t="s">
        <v>89</v>
      </c>
      <c r="Z4" s="1">
        <v>1080.373</v>
      </c>
      <c r="AA4" s="1">
        <v>1180.588</v>
      </c>
      <c r="AB4" s="1">
        <v>1119.7</v>
      </c>
      <c r="AC4" s="1">
        <v>1170.0999999999999</v>
      </c>
      <c r="AD4" s="1">
        <v>1296.5999999999999</v>
      </c>
      <c r="AE4" s="1">
        <v>1356.6</v>
      </c>
      <c r="AF4" s="1">
        <v>1385</v>
      </c>
      <c r="AG4" s="1">
        <v>1446</v>
      </c>
      <c r="AH4" s="1">
        <v>1511.9</v>
      </c>
      <c r="AI4" s="1">
        <v>1543.9</v>
      </c>
      <c r="AJ4" s="1">
        <v>1607.7</v>
      </c>
      <c r="AK4" s="1">
        <v>1758.9</v>
      </c>
      <c r="AL4" s="1">
        <v>2143.1999999999998</v>
      </c>
      <c r="AM4" s="1">
        <v>1985.4</v>
      </c>
      <c r="AN4" s="1">
        <v>2247.6</v>
      </c>
      <c r="AO4" s="1">
        <v>2384</v>
      </c>
    </row>
    <row r="5" spans="1:41">
      <c r="A5" t="s">
        <v>61</v>
      </c>
      <c r="B5" t="s">
        <v>11</v>
      </c>
      <c r="C5" t="s">
        <v>131</v>
      </c>
      <c r="D5" s="1">
        <v>808.13599999999997</v>
      </c>
      <c r="E5" s="1">
        <v>889.47699999999998</v>
      </c>
      <c r="F5" s="1">
        <v>1009.7</v>
      </c>
      <c r="G5" s="1">
        <v>1093</v>
      </c>
      <c r="H5" s="1">
        <v>1301.7</v>
      </c>
      <c r="I5" s="1">
        <v>1344</v>
      </c>
      <c r="J5" s="1">
        <v>1425.4</v>
      </c>
      <c r="K5" s="1">
        <v>1477.5</v>
      </c>
      <c r="L5" s="1">
        <v>1579.6</v>
      </c>
      <c r="M5" s="1">
        <v>1676</v>
      </c>
      <c r="N5" s="1">
        <v>1741.6</v>
      </c>
      <c r="O5" s="1">
        <v>1921.4</v>
      </c>
      <c r="P5" s="1">
        <v>2297.1999999999998</v>
      </c>
      <c r="Q5" s="1">
        <v>2152.6</v>
      </c>
      <c r="R5" s="1">
        <v>2349.6</v>
      </c>
      <c r="S5" s="1">
        <v>2436</v>
      </c>
      <c r="T5" s="15"/>
      <c r="U5" s="15"/>
      <c r="V5" s="15"/>
      <c r="W5" t="s">
        <v>61</v>
      </c>
      <c r="X5" t="s">
        <v>11</v>
      </c>
      <c r="Y5" t="s">
        <v>90</v>
      </c>
      <c r="Z5" s="1">
        <v>781.04899999999998</v>
      </c>
      <c r="AA5" s="1">
        <v>855.66099999999994</v>
      </c>
      <c r="AB5" s="1">
        <v>931.9</v>
      </c>
      <c r="AC5" s="1">
        <v>969.9</v>
      </c>
      <c r="AD5" s="1">
        <v>1138.3</v>
      </c>
      <c r="AE5" s="1">
        <v>1184.5</v>
      </c>
      <c r="AF5" s="1">
        <v>1318.3</v>
      </c>
      <c r="AG5" s="1">
        <v>1373.5</v>
      </c>
      <c r="AH5" s="1">
        <v>1485.9</v>
      </c>
      <c r="AI5" s="1">
        <v>1566.5</v>
      </c>
      <c r="AJ5" s="1">
        <v>1658</v>
      </c>
      <c r="AK5" s="1">
        <v>1776.8</v>
      </c>
      <c r="AL5" s="1">
        <v>2129.3000000000002</v>
      </c>
      <c r="AM5" s="1">
        <v>2020</v>
      </c>
      <c r="AN5" s="1">
        <v>2223.9</v>
      </c>
      <c r="AO5" s="1">
        <v>2301</v>
      </c>
    </row>
    <row r="6" spans="1:41">
      <c r="A6" t="s">
        <v>61</v>
      </c>
      <c r="B6" t="s">
        <v>13</v>
      </c>
      <c r="C6" t="s">
        <v>132</v>
      </c>
      <c r="D6" s="1">
        <v>1112.4559999999999</v>
      </c>
      <c r="E6" s="1">
        <v>1116.1579999999999</v>
      </c>
      <c r="F6" s="1">
        <v>1064.5</v>
      </c>
      <c r="G6" s="1">
        <v>1152.5999999999999</v>
      </c>
      <c r="H6" s="1">
        <v>1430.9</v>
      </c>
      <c r="I6" s="1">
        <v>1488.1</v>
      </c>
      <c r="J6" s="1">
        <v>1640.6</v>
      </c>
      <c r="K6" s="1">
        <v>1716.5</v>
      </c>
      <c r="L6" s="1">
        <v>1770.1</v>
      </c>
      <c r="M6" s="1">
        <v>1881.1</v>
      </c>
      <c r="N6" s="1">
        <v>1899.5</v>
      </c>
      <c r="O6" s="1">
        <v>2013.9</v>
      </c>
      <c r="P6" s="1">
        <v>2473.1999999999998</v>
      </c>
      <c r="Q6" s="1">
        <v>2394.4</v>
      </c>
      <c r="R6" s="1">
        <v>2564.3000000000002</v>
      </c>
      <c r="S6" s="1">
        <v>2769.3</v>
      </c>
      <c r="T6" s="15"/>
      <c r="U6" s="15"/>
      <c r="V6" s="15"/>
      <c r="W6" t="s">
        <v>61</v>
      </c>
      <c r="X6" t="s">
        <v>13</v>
      </c>
      <c r="Y6" t="s">
        <v>91</v>
      </c>
      <c r="Z6" s="1">
        <v>1078.998</v>
      </c>
      <c r="AA6" s="1">
        <v>994.71699999999998</v>
      </c>
      <c r="AB6" s="1">
        <v>913.5</v>
      </c>
      <c r="AC6" s="1">
        <v>1008.9</v>
      </c>
      <c r="AD6" s="1">
        <v>1122.4000000000001</v>
      </c>
      <c r="AE6" s="1">
        <v>1200.5999999999999</v>
      </c>
      <c r="AF6" s="1">
        <v>1385</v>
      </c>
      <c r="AG6" s="1">
        <v>1500.6</v>
      </c>
      <c r="AH6" s="1">
        <v>1558</v>
      </c>
      <c r="AI6" s="1">
        <v>1668.1</v>
      </c>
      <c r="AJ6" s="1">
        <v>1678</v>
      </c>
      <c r="AK6" s="1">
        <v>1805.6</v>
      </c>
      <c r="AL6" s="1">
        <v>2220.6</v>
      </c>
      <c r="AM6" s="1">
        <v>2187.9</v>
      </c>
      <c r="AN6" s="1">
        <v>2330.1999999999998</v>
      </c>
      <c r="AO6" s="1">
        <v>2511.6999999999998</v>
      </c>
    </row>
    <row r="7" spans="1:41">
      <c r="A7" t="s">
        <v>61</v>
      </c>
      <c r="B7" t="s">
        <v>14</v>
      </c>
      <c r="C7" t="s">
        <v>133</v>
      </c>
      <c r="D7" s="1">
        <v>1218.72</v>
      </c>
      <c r="E7" s="1">
        <v>1213.1400000000001</v>
      </c>
      <c r="F7" s="1">
        <v>1233.7</v>
      </c>
      <c r="G7" s="1">
        <v>1307.9000000000001</v>
      </c>
      <c r="H7" s="1">
        <v>1359.5</v>
      </c>
      <c r="I7" s="1">
        <v>1422.8</v>
      </c>
      <c r="J7" s="1">
        <v>1739.9</v>
      </c>
      <c r="K7" s="1">
        <v>1817.7</v>
      </c>
      <c r="L7" s="1">
        <v>1929.2</v>
      </c>
      <c r="M7" s="1">
        <v>2134.1</v>
      </c>
      <c r="N7" s="1">
        <v>2099.4</v>
      </c>
      <c r="O7" s="1">
        <v>2307.6999999999998</v>
      </c>
      <c r="P7" s="1">
        <v>2545.8000000000002</v>
      </c>
      <c r="Q7" s="1">
        <v>2280.1</v>
      </c>
      <c r="R7" s="1">
        <v>2688.4</v>
      </c>
      <c r="S7" s="1">
        <v>2776.2</v>
      </c>
      <c r="T7" s="15"/>
      <c r="U7" s="15"/>
      <c r="V7" s="15"/>
      <c r="W7" t="s">
        <v>61</v>
      </c>
      <c r="X7" t="s">
        <v>14</v>
      </c>
      <c r="Y7" t="s">
        <v>92</v>
      </c>
      <c r="Z7" s="1">
        <v>1183.7059999999999</v>
      </c>
      <c r="AA7" s="1">
        <v>1159.9559999999999</v>
      </c>
      <c r="AB7" s="1">
        <v>1113.3</v>
      </c>
      <c r="AC7" s="1">
        <v>1204.0999999999999</v>
      </c>
      <c r="AD7" s="1">
        <v>1266.4000000000001</v>
      </c>
      <c r="AE7" s="1">
        <v>1314.2</v>
      </c>
      <c r="AF7" s="1">
        <v>1634.7</v>
      </c>
      <c r="AG7" s="1">
        <v>1711.9</v>
      </c>
      <c r="AH7" s="1">
        <v>1805.7</v>
      </c>
      <c r="AI7" s="1">
        <v>2013.7</v>
      </c>
      <c r="AJ7" s="1">
        <v>1977.5</v>
      </c>
      <c r="AK7" s="1">
        <v>2134</v>
      </c>
      <c r="AL7" s="1">
        <v>2343.8000000000002</v>
      </c>
      <c r="AM7" s="1">
        <v>2150.4</v>
      </c>
      <c r="AN7" s="1">
        <v>2475.6999999999998</v>
      </c>
      <c r="AO7" s="1">
        <v>2572.6</v>
      </c>
    </row>
    <row r="8" spans="1:41">
      <c r="A8" t="s">
        <v>61</v>
      </c>
      <c r="B8" t="s">
        <v>15</v>
      </c>
      <c r="C8" t="s">
        <v>134</v>
      </c>
      <c r="D8" s="1">
        <v>1012.558</v>
      </c>
      <c r="E8" s="1">
        <v>1182.479</v>
      </c>
      <c r="F8" s="1">
        <v>928</v>
      </c>
      <c r="G8" s="1">
        <v>1002.3</v>
      </c>
      <c r="H8" s="1">
        <v>1244</v>
      </c>
      <c r="I8" s="1">
        <v>1300.5</v>
      </c>
      <c r="J8" s="1">
        <v>1349.6</v>
      </c>
      <c r="K8" s="1">
        <v>1395.5</v>
      </c>
      <c r="L8" s="1">
        <v>1527.9</v>
      </c>
      <c r="M8" s="1">
        <v>1764.2</v>
      </c>
      <c r="N8" s="1">
        <v>1860</v>
      </c>
      <c r="O8" s="1">
        <v>1976.8</v>
      </c>
      <c r="P8" s="1">
        <v>2204.6</v>
      </c>
      <c r="Q8" s="1">
        <v>2093.3000000000002</v>
      </c>
      <c r="R8" s="1">
        <v>2313.1999999999998</v>
      </c>
      <c r="S8" s="1">
        <v>2433.1</v>
      </c>
      <c r="T8" s="15"/>
      <c r="U8" s="15"/>
      <c r="V8" s="15"/>
      <c r="W8" t="s">
        <v>61</v>
      </c>
      <c r="X8" t="s">
        <v>15</v>
      </c>
      <c r="Y8" t="s">
        <v>93</v>
      </c>
      <c r="Z8" s="1">
        <v>964.40099999999995</v>
      </c>
      <c r="AA8" s="1">
        <v>1047.712</v>
      </c>
      <c r="AB8" s="1">
        <v>861.6</v>
      </c>
      <c r="AC8" s="1">
        <v>907.2</v>
      </c>
      <c r="AD8" s="1">
        <v>1104.4000000000001</v>
      </c>
      <c r="AE8" s="1">
        <v>1200.2</v>
      </c>
      <c r="AF8" s="1">
        <v>1247</v>
      </c>
      <c r="AG8" s="1">
        <v>1331.3</v>
      </c>
      <c r="AH8" s="1">
        <v>1442.1</v>
      </c>
      <c r="AI8" s="1">
        <v>1676.2</v>
      </c>
      <c r="AJ8" s="1">
        <v>1739.9</v>
      </c>
      <c r="AK8" s="1">
        <v>1857</v>
      </c>
      <c r="AL8" s="1">
        <v>2057.9</v>
      </c>
      <c r="AM8" s="1">
        <v>1975.1</v>
      </c>
      <c r="AN8" s="1">
        <v>2150.5</v>
      </c>
      <c r="AO8" s="1">
        <v>2271.6</v>
      </c>
    </row>
    <row r="9" spans="1:41">
      <c r="A9" t="s">
        <v>61</v>
      </c>
      <c r="B9" t="s">
        <v>16</v>
      </c>
      <c r="C9" t="s">
        <v>135</v>
      </c>
      <c r="D9" s="1">
        <v>825.154</v>
      </c>
      <c r="E9" s="1">
        <v>987.94500000000005</v>
      </c>
      <c r="F9" s="1">
        <v>983.9</v>
      </c>
      <c r="G9" s="1">
        <v>1067.8</v>
      </c>
      <c r="H9" s="1">
        <v>1195.0999999999999</v>
      </c>
      <c r="I9" s="1">
        <v>1222.4000000000001</v>
      </c>
      <c r="J9" s="1">
        <v>1418.6</v>
      </c>
      <c r="K9" s="1">
        <v>1475.1</v>
      </c>
      <c r="L9" s="1">
        <v>1585.8</v>
      </c>
      <c r="M9" s="1">
        <v>1596.2</v>
      </c>
      <c r="N9" s="1">
        <v>1807.6</v>
      </c>
      <c r="O9" s="1">
        <v>1958.7</v>
      </c>
      <c r="P9" s="1">
        <v>2113.1999999999998</v>
      </c>
      <c r="Q9" s="1">
        <v>2050.8000000000002</v>
      </c>
      <c r="R9" s="1">
        <v>2180</v>
      </c>
      <c r="S9" s="1">
        <v>2256.5</v>
      </c>
      <c r="T9" s="15"/>
      <c r="U9" s="15"/>
      <c r="V9" s="15"/>
      <c r="W9" t="s">
        <v>61</v>
      </c>
      <c r="X9" t="s">
        <v>16</v>
      </c>
      <c r="Y9" t="s">
        <v>95</v>
      </c>
      <c r="Z9" s="1">
        <v>762.601</v>
      </c>
      <c r="AA9" s="1">
        <v>928.96199999999999</v>
      </c>
      <c r="AB9" s="1">
        <v>880.4</v>
      </c>
      <c r="AC9" s="1">
        <v>943.2</v>
      </c>
      <c r="AD9" s="1">
        <v>1055.8</v>
      </c>
      <c r="AE9" s="1">
        <v>1087.0999999999999</v>
      </c>
      <c r="AF9" s="1">
        <v>1329.6</v>
      </c>
      <c r="AG9" s="1">
        <v>1417.9</v>
      </c>
      <c r="AH9" s="1">
        <v>1481.4</v>
      </c>
      <c r="AI9" s="1">
        <v>1509.8</v>
      </c>
      <c r="AJ9" s="1">
        <v>1700.9</v>
      </c>
      <c r="AK9" s="1">
        <v>1834.3</v>
      </c>
      <c r="AL9" s="1">
        <v>1996.9</v>
      </c>
      <c r="AM9" s="1">
        <v>1942.4</v>
      </c>
      <c r="AN9" s="1">
        <v>2072.6999999999998</v>
      </c>
      <c r="AO9" s="1">
        <v>2130</v>
      </c>
    </row>
    <row r="10" spans="1:41">
      <c r="A10" t="s">
        <v>61</v>
      </c>
      <c r="B10" t="s">
        <v>17</v>
      </c>
      <c r="C10" t="s">
        <v>136</v>
      </c>
      <c r="D10" s="1">
        <v>874.78399999999999</v>
      </c>
      <c r="E10" s="1">
        <v>874.56100000000004</v>
      </c>
      <c r="F10" s="1">
        <v>1125.5999999999999</v>
      </c>
      <c r="G10" s="1">
        <v>1211.8</v>
      </c>
      <c r="H10" s="1">
        <v>1400.6</v>
      </c>
      <c r="I10" s="1">
        <v>1441.8</v>
      </c>
      <c r="J10" s="1">
        <v>1549.2</v>
      </c>
      <c r="K10" s="1">
        <v>1587.2</v>
      </c>
      <c r="L10" s="1">
        <v>1699.2</v>
      </c>
      <c r="M10" s="1">
        <v>1867.6</v>
      </c>
      <c r="N10" s="1">
        <v>1931.3</v>
      </c>
      <c r="O10" s="1">
        <v>2048.4</v>
      </c>
      <c r="P10" s="1">
        <v>2497.4</v>
      </c>
      <c r="Q10" s="1">
        <v>2427.8000000000002</v>
      </c>
      <c r="R10" s="1">
        <v>2494.1999999999998</v>
      </c>
      <c r="S10" s="1">
        <v>2548.6</v>
      </c>
      <c r="T10" s="15"/>
      <c r="U10" s="15"/>
      <c r="V10" s="15"/>
      <c r="W10" t="s">
        <v>61</v>
      </c>
      <c r="X10" t="s">
        <v>17</v>
      </c>
      <c r="Y10" t="s">
        <v>94</v>
      </c>
      <c r="Z10" s="1">
        <v>805.03499999999997</v>
      </c>
      <c r="AA10" s="1">
        <v>829.89499999999998</v>
      </c>
      <c r="AB10" s="1">
        <v>917.1</v>
      </c>
      <c r="AC10" s="1">
        <v>1024.3</v>
      </c>
      <c r="AD10" s="1">
        <v>1164.9000000000001</v>
      </c>
      <c r="AE10" s="1">
        <v>1233.2</v>
      </c>
      <c r="AF10" s="1">
        <v>1375.8</v>
      </c>
      <c r="AG10" s="1">
        <v>1486.7</v>
      </c>
      <c r="AH10" s="1">
        <v>1554.5</v>
      </c>
      <c r="AI10" s="1">
        <v>1671.4</v>
      </c>
      <c r="AJ10" s="1">
        <v>1731.8</v>
      </c>
      <c r="AK10" s="1">
        <v>1845.8</v>
      </c>
      <c r="AL10" s="1">
        <v>2166.1</v>
      </c>
      <c r="AM10" s="1">
        <v>2081</v>
      </c>
      <c r="AN10" s="1">
        <v>2192.4</v>
      </c>
      <c r="AO10" s="1">
        <v>2244.3000000000002</v>
      </c>
    </row>
    <row r="11" spans="1:41">
      <c r="A11" t="s">
        <v>61</v>
      </c>
      <c r="B11" t="s">
        <v>18</v>
      </c>
      <c r="C11" t="s">
        <v>137</v>
      </c>
      <c r="D11" s="1">
        <v>743.28899999999999</v>
      </c>
      <c r="E11" s="1">
        <v>689.81899999999996</v>
      </c>
      <c r="F11" s="1">
        <v>844.7</v>
      </c>
      <c r="G11" s="1">
        <v>951.6</v>
      </c>
      <c r="H11" s="1">
        <v>1056.2</v>
      </c>
      <c r="I11" s="1">
        <v>1077.3</v>
      </c>
      <c r="J11" s="1">
        <v>1166.0999999999999</v>
      </c>
      <c r="K11" s="1">
        <v>1220.8</v>
      </c>
      <c r="L11" s="1">
        <v>1306.2</v>
      </c>
      <c r="M11" s="1">
        <v>1564.3</v>
      </c>
      <c r="N11" s="1">
        <v>1714.3</v>
      </c>
      <c r="O11" s="1">
        <v>1889</v>
      </c>
      <c r="P11" s="1">
        <v>2238.6999999999998</v>
      </c>
      <c r="Q11" s="1">
        <v>2268.1</v>
      </c>
      <c r="R11" s="1">
        <v>2290.6</v>
      </c>
      <c r="S11" s="1">
        <v>2329.1</v>
      </c>
      <c r="T11" s="15"/>
      <c r="U11" s="15"/>
      <c r="V11" s="15"/>
      <c r="W11" t="s">
        <v>61</v>
      </c>
      <c r="X11" t="s">
        <v>18</v>
      </c>
      <c r="Y11" t="s">
        <v>97</v>
      </c>
      <c r="Z11" s="1">
        <v>681.178</v>
      </c>
      <c r="AA11" s="1">
        <v>668.36300000000006</v>
      </c>
      <c r="AB11" s="1">
        <v>675</v>
      </c>
      <c r="AC11" s="1">
        <v>733.9</v>
      </c>
      <c r="AD11" s="1">
        <v>813.6</v>
      </c>
      <c r="AE11" s="1">
        <v>859.8</v>
      </c>
      <c r="AF11" s="1">
        <v>1001.2</v>
      </c>
      <c r="AG11" s="1">
        <v>1088.4000000000001</v>
      </c>
      <c r="AH11" s="1">
        <v>1159.5</v>
      </c>
      <c r="AI11" s="1">
        <v>1305.5999999999999</v>
      </c>
      <c r="AJ11" s="1">
        <v>1470</v>
      </c>
      <c r="AK11" s="1">
        <v>1615</v>
      </c>
      <c r="AL11" s="1">
        <v>1877.2</v>
      </c>
      <c r="AM11" s="1">
        <v>1887.6</v>
      </c>
      <c r="AN11" s="1">
        <v>1980.7</v>
      </c>
      <c r="AO11" s="1">
        <v>2066.6999999999998</v>
      </c>
    </row>
    <row r="12" spans="1:41">
      <c r="A12" t="s">
        <v>61</v>
      </c>
      <c r="B12" t="s">
        <v>35</v>
      </c>
      <c r="C12" t="s">
        <v>138</v>
      </c>
      <c r="D12" s="1">
        <v>916.89700000000005</v>
      </c>
      <c r="E12" s="1">
        <v>1064.979</v>
      </c>
      <c r="F12" s="1">
        <v>963.5</v>
      </c>
      <c r="G12" s="1">
        <v>1014.7</v>
      </c>
      <c r="H12" s="1">
        <v>1188.3</v>
      </c>
      <c r="I12" s="1">
        <v>1247.0999999999999</v>
      </c>
      <c r="J12" s="1">
        <v>1509.5</v>
      </c>
      <c r="K12" s="1">
        <v>1572.8</v>
      </c>
      <c r="L12" s="1">
        <v>1680</v>
      </c>
      <c r="M12" s="1">
        <v>1933.8</v>
      </c>
      <c r="N12" s="1">
        <v>1956.1</v>
      </c>
      <c r="O12" s="1">
        <v>2214.1999999999998</v>
      </c>
      <c r="P12" s="1">
        <v>2485.4</v>
      </c>
      <c r="Q12" s="1">
        <v>2518.6</v>
      </c>
      <c r="R12" s="1">
        <v>2786.5</v>
      </c>
      <c r="S12" s="1">
        <v>2911.2</v>
      </c>
      <c r="T12" s="15"/>
      <c r="U12" s="15"/>
      <c r="V12" s="15"/>
      <c r="W12" t="s">
        <v>61</v>
      </c>
      <c r="X12" t="s">
        <v>35</v>
      </c>
      <c r="Y12" t="s">
        <v>96</v>
      </c>
      <c r="Z12" s="1">
        <v>880.30399999999997</v>
      </c>
      <c r="AA12" s="1">
        <v>1000.876</v>
      </c>
      <c r="AB12" s="1">
        <v>937.7</v>
      </c>
      <c r="AC12" s="1">
        <v>987</v>
      </c>
      <c r="AD12" s="1">
        <v>1153.5999999999999</v>
      </c>
      <c r="AE12" s="1">
        <v>1219.5</v>
      </c>
      <c r="AF12" s="1">
        <v>1478</v>
      </c>
      <c r="AG12" s="1">
        <v>1573.3</v>
      </c>
      <c r="AH12" s="1">
        <v>1665.4</v>
      </c>
      <c r="AI12" s="1">
        <v>1870.1</v>
      </c>
      <c r="AJ12" s="1">
        <v>1919.7</v>
      </c>
      <c r="AK12" s="1">
        <v>2131.4</v>
      </c>
      <c r="AL12" s="1">
        <v>2391.8000000000002</v>
      </c>
      <c r="AM12" s="1">
        <v>2431.8000000000002</v>
      </c>
      <c r="AN12" s="1">
        <v>2671.1</v>
      </c>
      <c r="AO12" s="1">
        <v>2799.7</v>
      </c>
    </row>
    <row r="13" spans="1:41">
      <c r="A13" t="s">
        <v>61</v>
      </c>
      <c r="B13" t="s">
        <v>10</v>
      </c>
      <c r="C13" t="s">
        <v>140</v>
      </c>
      <c r="D13" s="6"/>
      <c r="E13" s="1">
        <v>1327.662</v>
      </c>
      <c r="F13" s="1">
        <v>1544.9</v>
      </c>
      <c r="G13" s="1">
        <v>1632.5</v>
      </c>
      <c r="H13" s="1">
        <v>1860.2</v>
      </c>
      <c r="I13" s="1">
        <v>1897.9</v>
      </c>
      <c r="J13" s="1">
        <v>2178.1999999999998</v>
      </c>
      <c r="K13" s="1">
        <v>2277.3000000000002</v>
      </c>
      <c r="L13" s="1">
        <v>2360</v>
      </c>
      <c r="M13" s="1">
        <v>2744.9</v>
      </c>
      <c r="N13" s="1">
        <v>3411.1</v>
      </c>
      <c r="O13" s="1">
        <v>3503.4</v>
      </c>
      <c r="P13" s="1">
        <v>3446.4</v>
      </c>
      <c r="Q13" s="1">
        <v>3559.8</v>
      </c>
      <c r="R13" s="1">
        <v>3646.4</v>
      </c>
      <c r="S13" s="1">
        <v>3972.6</v>
      </c>
      <c r="T13" s="15"/>
      <c r="U13" s="15"/>
      <c r="V13" s="15"/>
      <c r="W13" t="s">
        <v>61</v>
      </c>
      <c r="X13" t="s">
        <v>10</v>
      </c>
      <c r="Y13" t="s">
        <v>139</v>
      </c>
      <c r="Z13" s="1"/>
      <c r="AA13" s="1">
        <v>1313.88</v>
      </c>
      <c r="AB13" s="1">
        <v>1493.6</v>
      </c>
      <c r="AC13" s="1">
        <v>1564.5</v>
      </c>
      <c r="AD13" s="1">
        <v>1778.9</v>
      </c>
      <c r="AE13" s="1">
        <v>1853.4</v>
      </c>
      <c r="AF13" s="1">
        <v>2142</v>
      </c>
      <c r="AG13" s="1">
        <v>2243.6999999999998</v>
      </c>
      <c r="AH13" s="1">
        <v>2308.8000000000002</v>
      </c>
      <c r="AI13" s="1">
        <v>2693.8</v>
      </c>
      <c r="AJ13" s="1">
        <v>3326.4</v>
      </c>
      <c r="AK13" s="1">
        <v>3410.8</v>
      </c>
      <c r="AL13" s="1">
        <v>3291.6</v>
      </c>
      <c r="AM13" s="1">
        <v>3449.1</v>
      </c>
      <c r="AN13" s="1">
        <v>3503</v>
      </c>
      <c r="AO13" s="1">
        <v>3891.5</v>
      </c>
    </row>
    <row r="14" spans="1:41">
      <c r="A14" t="s">
        <v>62</v>
      </c>
      <c r="B14" t="s">
        <v>5</v>
      </c>
      <c r="C14" t="s">
        <v>141</v>
      </c>
      <c r="D14" s="1">
        <v>1100.874</v>
      </c>
      <c r="E14" s="1">
        <v>1251.8420000000001</v>
      </c>
      <c r="F14" s="1">
        <v>1510.7</v>
      </c>
      <c r="G14" s="1">
        <v>1618.6</v>
      </c>
      <c r="H14" s="1">
        <v>1901.3</v>
      </c>
      <c r="I14" s="1">
        <v>1925.7</v>
      </c>
      <c r="J14" s="1">
        <v>2052.6999999999998</v>
      </c>
      <c r="K14" s="1">
        <v>2129.6999999999998</v>
      </c>
      <c r="L14" s="1">
        <v>2300.1999999999998</v>
      </c>
      <c r="M14" s="1">
        <v>2871.8</v>
      </c>
      <c r="N14" s="1">
        <v>2918.2</v>
      </c>
      <c r="O14" s="1">
        <v>3180.4</v>
      </c>
      <c r="P14" s="1">
        <v>4067.6</v>
      </c>
      <c r="Q14" s="1">
        <v>4097.8999999999996</v>
      </c>
      <c r="R14" s="1">
        <v>4462.3999999999996</v>
      </c>
      <c r="S14" s="1">
        <v>4560.1000000000004</v>
      </c>
      <c r="T14" s="15"/>
      <c r="U14" s="15"/>
      <c r="V14" s="15"/>
      <c r="W14" t="s">
        <v>62</v>
      </c>
      <c r="X14" t="s">
        <v>5</v>
      </c>
      <c r="Y14" t="s">
        <v>99</v>
      </c>
      <c r="Z14" s="1">
        <v>1087.1500000000001</v>
      </c>
      <c r="AA14" s="1">
        <v>1226.1389999999999</v>
      </c>
      <c r="AB14" s="1">
        <v>1471.5</v>
      </c>
      <c r="AC14" s="1">
        <v>1590.1</v>
      </c>
      <c r="AD14" s="1">
        <v>1861.6</v>
      </c>
      <c r="AE14" s="1">
        <v>1882.3</v>
      </c>
      <c r="AF14" s="1">
        <v>2002.2</v>
      </c>
      <c r="AG14" s="1">
        <v>2115.4</v>
      </c>
      <c r="AH14" s="1">
        <v>2256.4</v>
      </c>
      <c r="AI14" s="1">
        <v>2792.1</v>
      </c>
      <c r="AJ14" s="1">
        <v>2858.9</v>
      </c>
      <c r="AK14" s="1">
        <v>3117.7</v>
      </c>
      <c r="AL14" s="1">
        <v>3976.4</v>
      </c>
      <c r="AM14" s="1">
        <v>3985.4</v>
      </c>
      <c r="AN14" s="1">
        <v>4413.6000000000004</v>
      </c>
      <c r="AO14" s="1">
        <v>4502.8999999999996</v>
      </c>
    </row>
    <row r="15" spans="1:41">
      <c r="A15" t="s">
        <v>62</v>
      </c>
      <c r="B15" t="s">
        <v>6</v>
      </c>
      <c r="C15" t="s">
        <v>142</v>
      </c>
      <c r="D15" s="1">
        <v>929.21699999999998</v>
      </c>
      <c r="E15" s="1">
        <v>992.68200000000002</v>
      </c>
      <c r="F15" s="1">
        <v>1100.8</v>
      </c>
      <c r="G15" s="1">
        <v>1170.8</v>
      </c>
      <c r="H15" s="1">
        <v>1308.5999999999999</v>
      </c>
      <c r="I15" s="1">
        <v>1361.2</v>
      </c>
      <c r="J15" s="1">
        <v>1511</v>
      </c>
      <c r="K15" s="1">
        <v>1606.1</v>
      </c>
      <c r="L15" s="1">
        <v>1669.3</v>
      </c>
      <c r="M15" s="1">
        <v>1900.8</v>
      </c>
      <c r="N15" s="1">
        <v>2004.5</v>
      </c>
      <c r="O15" s="1">
        <v>2203.8000000000002</v>
      </c>
      <c r="P15" s="1">
        <v>3057</v>
      </c>
      <c r="Q15" s="1">
        <v>2965.9</v>
      </c>
      <c r="R15" s="1">
        <v>3053.7</v>
      </c>
      <c r="S15" s="1">
        <v>3209.9</v>
      </c>
      <c r="T15" s="15"/>
      <c r="U15" s="15"/>
      <c r="V15" s="15"/>
      <c r="W15" t="s">
        <v>62</v>
      </c>
      <c r="X15" t="s">
        <v>6</v>
      </c>
      <c r="Y15" t="s">
        <v>101</v>
      </c>
      <c r="Z15" s="1">
        <v>851.03499999999997</v>
      </c>
      <c r="AA15" s="1">
        <v>896.01300000000003</v>
      </c>
      <c r="AB15" s="1">
        <v>879.1</v>
      </c>
      <c r="AC15" s="1">
        <v>934.9</v>
      </c>
      <c r="AD15" s="1">
        <v>1017.4</v>
      </c>
      <c r="AE15" s="1">
        <v>1095.8</v>
      </c>
      <c r="AF15" s="1">
        <v>1241.3</v>
      </c>
      <c r="AG15" s="1">
        <v>1357.2</v>
      </c>
      <c r="AH15" s="1">
        <v>1436.8</v>
      </c>
      <c r="AI15" s="1">
        <v>1624.6</v>
      </c>
      <c r="AJ15" s="1">
        <v>1757</v>
      </c>
      <c r="AK15" s="1">
        <v>2000.6</v>
      </c>
      <c r="AL15" s="1">
        <v>2666.6</v>
      </c>
      <c r="AM15" s="1">
        <v>2650.4</v>
      </c>
      <c r="AN15" s="1">
        <v>2736.8</v>
      </c>
      <c r="AO15" s="1">
        <v>2871.1</v>
      </c>
    </row>
    <row r="16" spans="1:41">
      <c r="A16" t="s">
        <v>62</v>
      </c>
      <c r="B16" t="s">
        <v>9</v>
      </c>
      <c r="C16" t="s">
        <v>143</v>
      </c>
      <c r="D16" s="1">
        <v>701.63</v>
      </c>
      <c r="E16" s="1">
        <v>788.53099999999995</v>
      </c>
      <c r="F16" s="1">
        <v>769.5</v>
      </c>
      <c r="G16" s="1">
        <v>829</v>
      </c>
      <c r="H16" s="1">
        <v>940.2</v>
      </c>
      <c r="I16" s="1">
        <v>981</v>
      </c>
      <c r="J16" s="1">
        <v>1182.0999999999999</v>
      </c>
      <c r="K16" s="1">
        <v>1239.8</v>
      </c>
      <c r="L16" s="1">
        <v>1313.1</v>
      </c>
      <c r="M16" s="1">
        <v>1378.1</v>
      </c>
      <c r="N16" s="1">
        <v>1455</v>
      </c>
      <c r="O16" s="1">
        <v>1703.7</v>
      </c>
      <c r="P16" s="1">
        <v>1988.1</v>
      </c>
      <c r="Q16" s="1">
        <v>1946</v>
      </c>
      <c r="R16" s="1">
        <v>2145.3000000000002</v>
      </c>
      <c r="S16" s="1">
        <v>2251.8000000000002</v>
      </c>
      <c r="T16" s="15"/>
      <c r="U16" s="15"/>
      <c r="V16" s="15"/>
      <c r="W16" t="s">
        <v>62</v>
      </c>
      <c r="X16" t="s">
        <v>9</v>
      </c>
      <c r="Y16" t="s">
        <v>102</v>
      </c>
      <c r="Z16" s="1">
        <v>631.327</v>
      </c>
      <c r="AA16" s="1">
        <v>688.221</v>
      </c>
      <c r="AB16" s="1">
        <v>648.70000000000005</v>
      </c>
      <c r="AC16" s="1">
        <v>688.2</v>
      </c>
      <c r="AD16" s="1">
        <v>755.3</v>
      </c>
      <c r="AE16" s="1">
        <v>810.3</v>
      </c>
      <c r="AF16" s="1">
        <v>972</v>
      </c>
      <c r="AG16" s="1">
        <v>1041.9000000000001</v>
      </c>
      <c r="AH16" s="1">
        <v>1126</v>
      </c>
      <c r="AI16" s="1">
        <v>1231.2</v>
      </c>
      <c r="AJ16" s="1">
        <v>1319.6</v>
      </c>
      <c r="AK16" s="1">
        <v>1544.6</v>
      </c>
      <c r="AL16" s="1">
        <v>1792.4</v>
      </c>
      <c r="AM16" s="1">
        <v>1785.7</v>
      </c>
      <c r="AN16" s="1">
        <v>1980.1</v>
      </c>
      <c r="AO16" s="1">
        <v>2069.9</v>
      </c>
    </row>
    <row r="17" spans="1:41">
      <c r="A17" t="s">
        <v>62</v>
      </c>
      <c r="B17" t="s">
        <v>19</v>
      </c>
      <c r="C17" t="s">
        <v>144</v>
      </c>
      <c r="D17" s="1">
        <v>759.00300000000004</v>
      </c>
      <c r="E17" s="1">
        <v>860.08399999999995</v>
      </c>
      <c r="F17" s="1">
        <v>993.5</v>
      </c>
      <c r="G17" s="1">
        <v>1027.5999999999999</v>
      </c>
      <c r="H17" s="1">
        <v>1148.2</v>
      </c>
      <c r="I17" s="1">
        <v>1216.0999999999999</v>
      </c>
      <c r="J17" s="1">
        <v>1360.7</v>
      </c>
      <c r="K17" s="1">
        <v>1411.8</v>
      </c>
      <c r="L17" s="1">
        <v>1539.2</v>
      </c>
      <c r="M17" s="1">
        <v>1690.9</v>
      </c>
      <c r="N17" s="1">
        <v>1745.7</v>
      </c>
      <c r="O17" s="1">
        <v>2057.4</v>
      </c>
      <c r="P17" s="1">
        <v>2345.1999999999998</v>
      </c>
      <c r="Q17" s="1">
        <v>2025.2</v>
      </c>
      <c r="R17" s="1">
        <v>2230.9</v>
      </c>
      <c r="S17" s="1">
        <v>2450.6999999999998</v>
      </c>
      <c r="T17" s="15"/>
      <c r="U17" s="15"/>
      <c r="V17" s="15"/>
      <c r="W17" t="s">
        <v>62</v>
      </c>
      <c r="X17" t="s">
        <v>19</v>
      </c>
      <c r="Y17" t="s">
        <v>103</v>
      </c>
      <c r="Z17" s="1">
        <v>690.58</v>
      </c>
      <c r="AA17" s="1">
        <v>777.58900000000006</v>
      </c>
      <c r="AB17" s="1">
        <v>884.3</v>
      </c>
      <c r="AC17" s="1">
        <v>928.4</v>
      </c>
      <c r="AD17" s="1">
        <v>1030.4000000000001</v>
      </c>
      <c r="AE17" s="1">
        <v>1093.5999999999999</v>
      </c>
      <c r="AF17" s="1">
        <v>1224.0999999999999</v>
      </c>
      <c r="AG17" s="1">
        <v>1308.5999999999999</v>
      </c>
      <c r="AH17" s="1">
        <v>1399.1</v>
      </c>
      <c r="AI17" s="1">
        <v>1596.1</v>
      </c>
      <c r="AJ17" s="1">
        <v>1606.1</v>
      </c>
      <c r="AK17" s="1">
        <v>1846.9</v>
      </c>
      <c r="AL17" s="1">
        <v>2179.6</v>
      </c>
      <c r="AM17" s="1">
        <v>1906.2</v>
      </c>
      <c r="AN17" s="1">
        <v>2112</v>
      </c>
      <c r="AO17" s="1">
        <v>2319</v>
      </c>
    </row>
    <row r="18" spans="1:41">
      <c r="A18" t="s">
        <v>62</v>
      </c>
      <c r="B18" t="s">
        <v>20</v>
      </c>
      <c r="C18" t="s">
        <v>145</v>
      </c>
      <c r="D18" s="1">
        <v>779.31100000000004</v>
      </c>
      <c r="E18" s="1">
        <v>848.64300000000003</v>
      </c>
      <c r="F18" s="1">
        <v>868.1</v>
      </c>
      <c r="G18" s="1">
        <v>912.4</v>
      </c>
      <c r="H18" s="1">
        <v>1019.2</v>
      </c>
      <c r="I18" s="1">
        <v>1046.4000000000001</v>
      </c>
      <c r="J18" s="1">
        <v>1207.8</v>
      </c>
      <c r="K18" s="1">
        <v>1269.2</v>
      </c>
      <c r="L18" s="1">
        <v>1344.1</v>
      </c>
      <c r="M18" s="1">
        <v>1490.8</v>
      </c>
      <c r="N18" s="1">
        <v>1612.5</v>
      </c>
      <c r="O18" s="1">
        <v>1785.6</v>
      </c>
      <c r="P18" s="1">
        <v>2166.1999999999998</v>
      </c>
      <c r="Q18" s="1">
        <v>2134.6</v>
      </c>
      <c r="R18" s="1">
        <v>2287.5</v>
      </c>
      <c r="S18" s="1">
        <v>2417.8000000000002</v>
      </c>
      <c r="T18" s="15"/>
      <c r="U18" s="15"/>
      <c r="V18" s="15"/>
      <c r="W18" t="s">
        <v>62</v>
      </c>
      <c r="X18" t="s">
        <v>20</v>
      </c>
      <c r="Y18" t="s">
        <v>104</v>
      </c>
      <c r="Z18" s="1">
        <v>691.97799999999995</v>
      </c>
      <c r="AA18" s="1">
        <v>750.08699999999999</v>
      </c>
      <c r="AB18" s="1">
        <v>683.7</v>
      </c>
      <c r="AC18" s="1">
        <v>731.3</v>
      </c>
      <c r="AD18" s="1">
        <v>793.3</v>
      </c>
      <c r="AE18" s="1">
        <v>858.9</v>
      </c>
      <c r="AF18" s="1">
        <v>995.7</v>
      </c>
      <c r="AG18" s="1">
        <v>1056</v>
      </c>
      <c r="AH18" s="1">
        <v>1159.0999999999999</v>
      </c>
      <c r="AI18" s="1">
        <v>1239.2</v>
      </c>
      <c r="AJ18" s="1">
        <v>1420</v>
      </c>
      <c r="AK18" s="1">
        <v>1577.6</v>
      </c>
      <c r="AL18" s="1">
        <v>1950.5</v>
      </c>
      <c r="AM18" s="1">
        <v>1924.8</v>
      </c>
      <c r="AN18" s="1">
        <v>2044.3</v>
      </c>
      <c r="AO18" s="1">
        <v>2165.6999999999998</v>
      </c>
    </row>
    <row r="19" spans="1:41">
      <c r="A19" t="s">
        <v>62</v>
      </c>
      <c r="B19" t="s">
        <v>21</v>
      </c>
      <c r="C19" t="s">
        <v>146</v>
      </c>
      <c r="D19" s="1">
        <v>1093.1110000000001</v>
      </c>
      <c r="E19" s="1">
        <v>1134.114</v>
      </c>
      <c r="F19" s="1">
        <v>1178.9000000000001</v>
      </c>
      <c r="G19" s="1">
        <v>1260.4000000000001</v>
      </c>
      <c r="H19" s="1">
        <v>1513</v>
      </c>
      <c r="I19" s="1">
        <v>1564.4</v>
      </c>
      <c r="J19" s="1">
        <v>1738.3</v>
      </c>
      <c r="K19" s="1">
        <v>1843</v>
      </c>
      <c r="L19" s="1">
        <v>1945.9</v>
      </c>
      <c r="M19" s="1">
        <v>2366.6999999999998</v>
      </c>
      <c r="N19" s="1">
        <v>2392.6</v>
      </c>
      <c r="O19" s="1">
        <v>2648</v>
      </c>
      <c r="P19" s="1">
        <v>3627.6</v>
      </c>
      <c r="Q19" s="1">
        <v>3664.4</v>
      </c>
      <c r="R19" s="1">
        <v>3680.4</v>
      </c>
      <c r="S19" s="1">
        <v>3951.3</v>
      </c>
      <c r="T19" s="15"/>
      <c r="U19" s="15"/>
      <c r="V19" s="15"/>
      <c r="W19" t="s">
        <v>62</v>
      </c>
      <c r="X19" t="s">
        <v>21</v>
      </c>
      <c r="Y19" t="s">
        <v>100</v>
      </c>
      <c r="Z19" s="1">
        <v>1067.6120000000001</v>
      </c>
      <c r="AA19" s="1">
        <v>1107.489</v>
      </c>
      <c r="AB19" s="1">
        <v>1052</v>
      </c>
      <c r="AC19" s="1">
        <v>1128.5999999999999</v>
      </c>
      <c r="AD19" s="1">
        <v>1349.8</v>
      </c>
      <c r="AE19" s="1">
        <v>1405.5</v>
      </c>
      <c r="AF19" s="1">
        <v>1558</v>
      </c>
      <c r="AG19" s="1">
        <v>1631.8</v>
      </c>
      <c r="AH19" s="1">
        <v>1774.2</v>
      </c>
      <c r="AI19" s="1">
        <v>2197.3000000000002</v>
      </c>
      <c r="AJ19" s="1">
        <v>2228.1</v>
      </c>
      <c r="AK19" s="1">
        <v>2432.3000000000002</v>
      </c>
      <c r="AL19" s="1">
        <v>3279.9</v>
      </c>
      <c r="AM19" s="1">
        <v>3300.7</v>
      </c>
      <c r="AN19" s="1">
        <v>3418.3</v>
      </c>
      <c r="AO19" s="1">
        <v>3693.6</v>
      </c>
    </row>
    <row r="20" spans="1:41">
      <c r="A20" t="s">
        <v>63</v>
      </c>
      <c r="B20" t="s">
        <v>22</v>
      </c>
      <c r="C20" t="s">
        <v>147</v>
      </c>
      <c r="D20" s="1">
        <v>872.36099999999999</v>
      </c>
      <c r="E20" s="1">
        <v>1006.264</v>
      </c>
      <c r="F20" s="1">
        <v>1123.9000000000001</v>
      </c>
      <c r="G20" s="1">
        <v>1212.2</v>
      </c>
      <c r="H20" s="1">
        <v>1422.3</v>
      </c>
      <c r="I20" s="1">
        <v>1460.3</v>
      </c>
      <c r="J20" s="1">
        <v>1544.8</v>
      </c>
      <c r="K20" s="1">
        <v>1602.4</v>
      </c>
      <c r="L20" s="1">
        <v>1660.3</v>
      </c>
      <c r="M20" s="1">
        <v>1883.2</v>
      </c>
      <c r="N20" s="1">
        <v>1930.9</v>
      </c>
      <c r="O20" s="1">
        <v>2251.5</v>
      </c>
      <c r="P20" s="1">
        <v>2792.4</v>
      </c>
      <c r="Q20" s="1">
        <v>2608.8000000000002</v>
      </c>
      <c r="R20" s="1">
        <v>3033</v>
      </c>
      <c r="S20" s="1">
        <v>3082.4</v>
      </c>
      <c r="T20" s="15"/>
      <c r="U20" s="15"/>
      <c r="V20" s="15"/>
      <c r="W20" t="s">
        <v>63</v>
      </c>
      <c r="X20" t="s">
        <v>22</v>
      </c>
      <c r="Y20" t="s">
        <v>106</v>
      </c>
      <c r="Z20" s="1">
        <v>813.75400000000002</v>
      </c>
      <c r="AA20" s="1">
        <v>932.82899999999995</v>
      </c>
      <c r="AB20" s="1">
        <v>1000.3</v>
      </c>
      <c r="AC20" s="1">
        <v>1098.4000000000001</v>
      </c>
      <c r="AD20" s="1">
        <v>1258</v>
      </c>
      <c r="AE20" s="1">
        <v>1314.3</v>
      </c>
      <c r="AF20" s="1">
        <v>1418.7</v>
      </c>
      <c r="AG20" s="1">
        <v>1488.2</v>
      </c>
      <c r="AH20" s="1">
        <v>1554.5</v>
      </c>
      <c r="AI20" s="1">
        <v>1771.9</v>
      </c>
      <c r="AJ20" s="1">
        <v>1841.6</v>
      </c>
      <c r="AK20" s="1">
        <v>2143.8000000000002</v>
      </c>
      <c r="AL20" s="1">
        <v>2641.4</v>
      </c>
      <c r="AM20" s="1">
        <v>2514</v>
      </c>
      <c r="AN20" s="1">
        <v>2901</v>
      </c>
      <c r="AO20" s="1">
        <v>2959</v>
      </c>
    </row>
    <row r="21" spans="1:41">
      <c r="A21" t="s">
        <v>63</v>
      </c>
      <c r="B21" t="s">
        <v>36</v>
      </c>
      <c r="C21" t="s">
        <v>148</v>
      </c>
      <c r="D21" s="1">
        <v>906.19</v>
      </c>
      <c r="E21" s="1">
        <v>771.68100000000004</v>
      </c>
      <c r="F21" s="1">
        <v>942.1</v>
      </c>
      <c r="G21" s="1">
        <v>1008.5</v>
      </c>
      <c r="H21" s="1">
        <v>1224.5999999999999</v>
      </c>
      <c r="I21" s="1">
        <v>1346.7</v>
      </c>
      <c r="J21" s="1">
        <v>1319.8</v>
      </c>
      <c r="K21" s="1">
        <v>1400.8</v>
      </c>
      <c r="L21" s="1">
        <v>1518.7</v>
      </c>
      <c r="M21" s="1">
        <v>1692</v>
      </c>
      <c r="N21" s="1">
        <v>1795.7</v>
      </c>
      <c r="O21" s="1">
        <v>1976.2</v>
      </c>
      <c r="P21" s="1">
        <v>2232.8000000000002</v>
      </c>
      <c r="Q21" s="1">
        <v>1998.6</v>
      </c>
      <c r="R21" s="1">
        <v>2370.5</v>
      </c>
      <c r="S21" s="1">
        <v>2465.6999999999998</v>
      </c>
      <c r="T21" s="15"/>
      <c r="U21" s="15"/>
      <c r="V21" s="15"/>
      <c r="W21" t="s">
        <v>63</v>
      </c>
      <c r="X21" t="s">
        <v>36</v>
      </c>
      <c r="Y21" t="s">
        <v>107</v>
      </c>
      <c r="Z21" s="1">
        <v>721.48500000000001</v>
      </c>
      <c r="AA21" s="1">
        <v>611.66399999999999</v>
      </c>
      <c r="AB21" s="1">
        <v>635.29999999999995</v>
      </c>
      <c r="AC21" s="1">
        <v>699.1</v>
      </c>
      <c r="AD21" s="1">
        <v>879.8</v>
      </c>
      <c r="AE21" s="1">
        <v>937.2</v>
      </c>
      <c r="AF21" s="1">
        <v>1021.3</v>
      </c>
      <c r="AG21" s="1">
        <v>1104.3</v>
      </c>
      <c r="AH21" s="1">
        <v>1182.2</v>
      </c>
      <c r="AI21" s="1">
        <v>1310.7</v>
      </c>
      <c r="AJ21" s="1">
        <v>1352.6</v>
      </c>
      <c r="AK21" s="1">
        <v>1538.3</v>
      </c>
      <c r="AL21" s="1">
        <v>1743.2</v>
      </c>
      <c r="AM21" s="1">
        <v>1736.6</v>
      </c>
      <c r="AN21" s="1">
        <v>2041.2</v>
      </c>
      <c r="AO21" s="1">
        <v>2170.1999999999998</v>
      </c>
    </row>
    <row r="22" spans="1:41">
      <c r="A22" t="s">
        <v>63</v>
      </c>
      <c r="B22" t="s">
        <v>37</v>
      </c>
      <c r="C22" t="s">
        <v>149</v>
      </c>
      <c r="D22" s="1">
        <v>847.12300000000005</v>
      </c>
      <c r="E22" s="1">
        <v>781.00699999999995</v>
      </c>
      <c r="F22" s="1">
        <v>1096.0999999999999</v>
      </c>
      <c r="G22" s="1">
        <v>1202.7</v>
      </c>
      <c r="H22" s="1">
        <v>1427.2</v>
      </c>
      <c r="I22" s="1">
        <v>1466.1</v>
      </c>
      <c r="J22" s="1">
        <v>1505.2</v>
      </c>
      <c r="K22" s="1">
        <v>1565.6</v>
      </c>
      <c r="L22" s="1">
        <v>1631.4</v>
      </c>
      <c r="M22" s="1">
        <v>1784.4</v>
      </c>
      <c r="N22" s="1">
        <v>1845.1</v>
      </c>
      <c r="O22" s="1">
        <v>1972.9</v>
      </c>
      <c r="P22" s="1">
        <v>2271.1</v>
      </c>
      <c r="Q22" s="1">
        <v>2125.1999999999998</v>
      </c>
      <c r="R22" s="1">
        <v>2204.6999999999998</v>
      </c>
      <c r="S22" s="1">
        <v>2236.5</v>
      </c>
      <c r="T22" s="15"/>
      <c r="U22" s="15"/>
      <c r="V22" s="15"/>
      <c r="W22" t="s">
        <v>63</v>
      </c>
      <c r="X22" t="s">
        <v>37</v>
      </c>
      <c r="Y22" t="s">
        <v>108</v>
      </c>
      <c r="Z22" s="1">
        <v>823.423</v>
      </c>
      <c r="AA22" s="1">
        <v>751.11900000000003</v>
      </c>
      <c r="AB22" s="1">
        <v>1012.4</v>
      </c>
      <c r="AC22" s="1">
        <v>1055.2</v>
      </c>
      <c r="AD22" s="1">
        <v>1245.4000000000001</v>
      </c>
      <c r="AE22" s="1">
        <v>1315.3</v>
      </c>
      <c r="AF22" s="1">
        <v>1340.1</v>
      </c>
      <c r="AG22" s="1">
        <v>1424.5</v>
      </c>
      <c r="AH22" s="1">
        <v>1470.9</v>
      </c>
      <c r="AI22" s="1">
        <v>1517.8</v>
      </c>
      <c r="AJ22" s="1">
        <v>1657.4</v>
      </c>
      <c r="AK22" s="1">
        <v>1783.1</v>
      </c>
      <c r="AL22" s="1">
        <v>2096.4</v>
      </c>
      <c r="AM22" s="1">
        <v>1924.7</v>
      </c>
      <c r="AN22" s="1">
        <v>2052.1</v>
      </c>
      <c r="AO22" s="1">
        <v>2061.6999999999998</v>
      </c>
    </row>
    <row r="23" spans="1:41">
      <c r="A23" t="s">
        <v>64</v>
      </c>
      <c r="B23" t="s">
        <v>23</v>
      </c>
      <c r="C23" t="s">
        <v>110</v>
      </c>
      <c r="D23" s="1">
        <v>910.904</v>
      </c>
      <c r="E23" s="1">
        <v>847.13699999999994</v>
      </c>
      <c r="F23" s="1">
        <v>1060.5999999999999</v>
      </c>
      <c r="G23" s="1">
        <v>1141.3</v>
      </c>
      <c r="H23" s="1">
        <v>1195.5</v>
      </c>
      <c r="I23" s="1">
        <v>1227.3</v>
      </c>
      <c r="J23" s="1">
        <v>1413.2</v>
      </c>
      <c r="K23" s="1">
        <v>1486.7</v>
      </c>
      <c r="L23" s="1">
        <v>1588.6</v>
      </c>
      <c r="M23" s="1">
        <v>1831.5</v>
      </c>
      <c r="N23" s="1">
        <v>1978.9</v>
      </c>
      <c r="O23" s="1">
        <v>2104.5</v>
      </c>
      <c r="P23" s="1">
        <v>2377.6</v>
      </c>
      <c r="Q23" s="1">
        <v>2231.1999999999998</v>
      </c>
      <c r="R23" s="1">
        <v>2405</v>
      </c>
      <c r="S23" s="1">
        <v>2538.9</v>
      </c>
      <c r="T23" s="15"/>
      <c r="U23" s="15"/>
      <c r="V23" s="15"/>
      <c r="W23" t="s">
        <v>64</v>
      </c>
      <c r="X23" t="s">
        <v>23</v>
      </c>
      <c r="Y23" t="s">
        <v>110</v>
      </c>
      <c r="Z23" s="1">
        <v>893.08399999999995</v>
      </c>
      <c r="AA23" s="1">
        <v>832.654</v>
      </c>
      <c r="AB23" s="1">
        <v>1011.7</v>
      </c>
      <c r="AC23" s="1">
        <v>1059.4000000000001</v>
      </c>
      <c r="AD23" s="1">
        <v>1159</v>
      </c>
      <c r="AE23" s="1">
        <v>1198.8</v>
      </c>
      <c r="AF23" s="1">
        <v>1369.5</v>
      </c>
      <c r="AG23" s="1">
        <v>1445.2</v>
      </c>
      <c r="AH23" s="1">
        <v>1548.3</v>
      </c>
      <c r="AI23" s="1">
        <v>1743.9</v>
      </c>
      <c r="AJ23" s="1">
        <v>1877.9</v>
      </c>
      <c r="AK23" s="1">
        <v>1997.4</v>
      </c>
      <c r="AL23" s="1">
        <v>2254.1999999999998</v>
      </c>
      <c r="AM23" s="1">
        <v>2138.5</v>
      </c>
      <c r="AN23" s="1">
        <v>2298.3000000000002</v>
      </c>
      <c r="AO23" s="1">
        <v>2426</v>
      </c>
    </row>
    <row r="24" spans="1:41">
      <c r="A24" t="s">
        <v>64</v>
      </c>
      <c r="B24" t="s">
        <v>24</v>
      </c>
      <c r="C24" t="s">
        <v>111</v>
      </c>
      <c r="D24" s="1">
        <v>1070.912</v>
      </c>
      <c r="E24" s="1">
        <v>1136.8710000000001</v>
      </c>
      <c r="F24" s="1">
        <v>1037.5999999999999</v>
      </c>
      <c r="G24" s="1">
        <v>1099.5999999999999</v>
      </c>
      <c r="H24" s="1">
        <v>1276.3</v>
      </c>
      <c r="I24" s="1">
        <v>1372</v>
      </c>
      <c r="J24" s="1">
        <v>1707.7</v>
      </c>
      <c r="K24" s="1">
        <v>1761</v>
      </c>
      <c r="L24" s="1">
        <v>1883.4</v>
      </c>
      <c r="M24" s="1">
        <v>2065.9</v>
      </c>
      <c r="N24" s="1">
        <v>2137.8000000000002</v>
      </c>
      <c r="O24" s="1">
        <v>2334.6</v>
      </c>
      <c r="P24" s="1">
        <v>2733.4</v>
      </c>
      <c r="Q24" s="1">
        <v>2875.7</v>
      </c>
      <c r="R24" s="1">
        <v>3090.9</v>
      </c>
      <c r="S24" s="1">
        <v>3143.5</v>
      </c>
      <c r="T24" s="15"/>
      <c r="U24" s="15"/>
      <c r="V24" s="15"/>
      <c r="W24" t="s">
        <v>64</v>
      </c>
      <c r="X24" t="s">
        <v>24</v>
      </c>
      <c r="Y24" t="s">
        <v>111</v>
      </c>
      <c r="Z24" s="1">
        <v>1013.316</v>
      </c>
      <c r="AA24" s="1">
        <v>1073.2</v>
      </c>
      <c r="AB24" s="1">
        <v>998.2</v>
      </c>
      <c r="AC24" s="1">
        <v>1057.7</v>
      </c>
      <c r="AD24" s="1">
        <v>1281.7</v>
      </c>
      <c r="AE24" s="1">
        <v>1367.1</v>
      </c>
      <c r="AF24" s="1">
        <v>1672.8</v>
      </c>
      <c r="AG24" s="1">
        <v>1759.9</v>
      </c>
      <c r="AH24" s="1">
        <v>1821.9</v>
      </c>
      <c r="AI24" s="1">
        <v>2008.9</v>
      </c>
      <c r="AJ24" s="1">
        <v>2056.1</v>
      </c>
      <c r="AK24" s="1">
        <v>2258.9</v>
      </c>
      <c r="AL24" s="1">
        <v>2596.1</v>
      </c>
      <c r="AM24" s="1">
        <v>2781.8</v>
      </c>
      <c r="AN24" s="1">
        <v>2975.1</v>
      </c>
      <c r="AO24" s="1">
        <v>3028.1</v>
      </c>
    </row>
    <row r="25" spans="1:41">
      <c r="A25" t="s">
        <v>64</v>
      </c>
      <c r="B25" t="s">
        <v>25</v>
      </c>
      <c r="C25" t="s">
        <v>112</v>
      </c>
      <c r="D25" s="1">
        <v>931.67200000000003</v>
      </c>
      <c r="E25" s="1">
        <v>963.23299999999995</v>
      </c>
      <c r="F25" s="1">
        <v>1040.9000000000001</v>
      </c>
      <c r="G25" s="1">
        <v>1109.3</v>
      </c>
      <c r="H25" s="1">
        <v>1280.4000000000001</v>
      </c>
      <c r="I25" s="1">
        <v>1348.8</v>
      </c>
      <c r="J25" s="1">
        <v>1594.9</v>
      </c>
      <c r="K25" s="1">
        <v>1669.8</v>
      </c>
      <c r="L25" s="1">
        <v>1762.7</v>
      </c>
      <c r="M25" s="1">
        <v>2149.1</v>
      </c>
      <c r="N25" s="1">
        <v>2184.6999999999998</v>
      </c>
      <c r="O25" s="1">
        <v>2255.3000000000002</v>
      </c>
      <c r="P25" s="1">
        <v>2712.1</v>
      </c>
      <c r="Q25" s="1">
        <v>2647.2</v>
      </c>
      <c r="R25" s="1">
        <v>2780.5</v>
      </c>
      <c r="S25" s="1">
        <v>2976.6</v>
      </c>
      <c r="T25" s="15"/>
      <c r="U25" s="15"/>
      <c r="V25" s="15"/>
      <c r="W25" t="s">
        <v>64</v>
      </c>
      <c r="X25" t="s">
        <v>25</v>
      </c>
      <c r="Y25" t="s">
        <v>112</v>
      </c>
      <c r="Z25" s="1">
        <v>909.32899999999995</v>
      </c>
      <c r="AA25" s="1">
        <v>927.59100000000001</v>
      </c>
      <c r="AB25" s="1">
        <v>926.8</v>
      </c>
      <c r="AC25" s="1">
        <v>998.4</v>
      </c>
      <c r="AD25" s="1">
        <v>1170.0999999999999</v>
      </c>
      <c r="AE25" s="1">
        <v>1232.4000000000001</v>
      </c>
      <c r="AF25" s="1">
        <v>1505.9</v>
      </c>
      <c r="AG25" s="1">
        <v>1547.9</v>
      </c>
      <c r="AH25" s="1">
        <v>1656.3</v>
      </c>
      <c r="AI25" s="1">
        <v>1981.4</v>
      </c>
      <c r="AJ25" s="1">
        <v>2051.6999999999998</v>
      </c>
      <c r="AK25" s="1">
        <v>2121.6999999999998</v>
      </c>
      <c r="AL25" s="1">
        <v>2543</v>
      </c>
      <c r="AM25" s="1">
        <v>2540</v>
      </c>
      <c r="AN25" s="1">
        <v>2651.9</v>
      </c>
      <c r="AO25" s="1">
        <v>2865.5</v>
      </c>
    </row>
    <row r="26" spans="1:41">
      <c r="A26" t="s">
        <v>64</v>
      </c>
      <c r="B26" t="s">
        <v>26</v>
      </c>
      <c r="C26" t="s">
        <v>113</v>
      </c>
      <c r="D26" s="1">
        <v>1334.386</v>
      </c>
      <c r="E26" s="1">
        <v>1561.0540000000001</v>
      </c>
      <c r="F26" s="1">
        <v>1694.1</v>
      </c>
      <c r="G26" s="1">
        <v>1791.5</v>
      </c>
      <c r="H26" s="1">
        <v>2118.9</v>
      </c>
      <c r="I26" s="1">
        <v>2156</v>
      </c>
      <c r="J26" s="1">
        <v>2132.3000000000002</v>
      </c>
      <c r="K26" s="1">
        <v>2221</v>
      </c>
      <c r="L26" s="1">
        <v>2332.3000000000002</v>
      </c>
      <c r="M26" s="1">
        <v>2823.4</v>
      </c>
      <c r="N26" s="1">
        <v>2825.2</v>
      </c>
      <c r="O26" s="1">
        <v>3180.9</v>
      </c>
      <c r="P26" s="1">
        <v>3885</v>
      </c>
      <c r="Q26" s="1">
        <v>3539</v>
      </c>
      <c r="R26" s="1">
        <v>3822.8</v>
      </c>
      <c r="S26" s="1">
        <v>3886.7</v>
      </c>
      <c r="T26" s="15"/>
      <c r="U26" s="15"/>
      <c r="V26" s="15"/>
      <c r="W26" t="s">
        <v>64</v>
      </c>
      <c r="X26" t="s">
        <v>26</v>
      </c>
      <c r="Y26" t="s">
        <v>113</v>
      </c>
      <c r="Z26" s="1">
        <v>1323.5809999999999</v>
      </c>
      <c r="AA26" s="1">
        <v>1522.759</v>
      </c>
      <c r="AB26" s="1">
        <v>1632.5</v>
      </c>
      <c r="AC26" s="1">
        <v>1696.6</v>
      </c>
      <c r="AD26" s="1">
        <v>1995</v>
      </c>
      <c r="AE26" s="1">
        <v>2065.6999999999998</v>
      </c>
      <c r="AF26" s="1">
        <v>2060.6</v>
      </c>
      <c r="AG26" s="1">
        <v>2163.4</v>
      </c>
      <c r="AH26" s="1">
        <v>2300</v>
      </c>
      <c r="AI26" s="1">
        <v>2774.1</v>
      </c>
      <c r="AJ26" s="1">
        <v>2769.5</v>
      </c>
      <c r="AK26" s="1">
        <v>3057.3</v>
      </c>
      <c r="AL26" s="1">
        <v>3738.3</v>
      </c>
      <c r="AM26" s="1">
        <v>3421.4</v>
      </c>
      <c r="AN26" s="1">
        <v>3671.9</v>
      </c>
      <c r="AO26" s="1">
        <v>3754.6</v>
      </c>
    </row>
    <row r="27" spans="1:41">
      <c r="A27" t="s">
        <v>64</v>
      </c>
      <c r="B27" t="s">
        <v>30</v>
      </c>
      <c r="C27" t="s">
        <v>114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1">
        <v>2559.4</v>
      </c>
      <c r="O27" s="1">
        <v>2764.6</v>
      </c>
      <c r="P27" s="1">
        <v>3439.2</v>
      </c>
      <c r="Q27" s="1">
        <v>3627.5</v>
      </c>
      <c r="R27" s="1">
        <v>3637</v>
      </c>
      <c r="S27" s="1">
        <v>3703.4</v>
      </c>
      <c r="T27" s="15"/>
      <c r="U27" s="15"/>
      <c r="V27" s="15"/>
      <c r="W27" t="s">
        <v>64</v>
      </c>
      <c r="X27" t="s">
        <v>30</v>
      </c>
      <c r="Y27" t="s">
        <v>114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>
        <v>2405.1999999999998</v>
      </c>
      <c r="AK27" s="1">
        <v>2670.4</v>
      </c>
      <c r="AL27" s="1">
        <v>3296.9</v>
      </c>
      <c r="AM27" s="1">
        <v>3491.9</v>
      </c>
      <c r="AN27" s="1">
        <v>3419.9</v>
      </c>
      <c r="AO27" s="1">
        <v>3410.3</v>
      </c>
    </row>
    <row r="28" spans="1:41">
      <c r="A28" t="s">
        <v>65</v>
      </c>
      <c r="B28" t="s">
        <v>31</v>
      </c>
      <c r="C28" t="s">
        <v>116</v>
      </c>
      <c r="D28" s="1">
        <v>1016.574</v>
      </c>
      <c r="E28" s="1">
        <v>1039.605</v>
      </c>
      <c r="F28" s="1">
        <v>1109.2</v>
      </c>
      <c r="G28" s="1">
        <v>1180.5</v>
      </c>
      <c r="H28" s="1">
        <v>1300.5999999999999</v>
      </c>
      <c r="I28" s="1">
        <v>1328.7</v>
      </c>
      <c r="J28" s="1">
        <v>1695.2</v>
      </c>
      <c r="K28" s="1">
        <v>1760.1</v>
      </c>
      <c r="L28" s="1">
        <v>1819.9</v>
      </c>
      <c r="M28" s="1">
        <v>2077.5</v>
      </c>
      <c r="N28" s="1">
        <v>2179.4</v>
      </c>
      <c r="O28" s="1">
        <v>2457.1</v>
      </c>
      <c r="P28" s="1">
        <v>2853.5</v>
      </c>
      <c r="Q28" s="1">
        <v>2761.2</v>
      </c>
      <c r="R28" s="1">
        <v>3135.1</v>
      </c>
      <c r="S28" s="1">
        <v>3213.6</v>
      </c>
      <c r="T28" s="15"/>
      <c r="U28" s="15"/>
      <c r="V28" s="15"/>
      <c r="W28" t="s">
        <v>65</v>
      </c>
      <c r="X28" t="s">
        <v>31</v>
      </c>
      <c r="Y28" t="s">
        <v>116</v>
      </c>
      <c r="Z28" s="1">
        <v>1000.367</v>
      </c>
      <c r="AA28" s="1">
        <v>1007.139</v>
      </c>
      <c r="AB28" s="1">
        <v>1010.7</v>
      </c>
      <c r="AC28" s="1">
        <v>1035.9000000000001</v>
      </c>
      <c r="AD28" s="1">
        <v>1120</v>
      </c>
      <c r="AE28" s="1">
        <v>1193.5999999999999</v>
      </c>
      <c r="AF28" s="1">
        <v>1507.9</v>
      </c>
      <c r="AG28" s="1">
        <v>1569.6</v>
      </c>
      <c r="AH28" s="1">
        <v>1658.3</v>
      </c>
      <c r="AI28" s="1">
        <v>1819.2</v>
      </c>
      <c r="AJ28" s="1">
        <v>1933.3</v>
      </c>
      <c r="AK28" s="1">
        <v>2191.9</v>
      </c>
      <c r="AL28" s="1">
        <v>2570.4</v>
      </c>
      <c r="AM28" s="1">
        <v>2451.5</v>
      </c>
      <c r="AN28" s="1">
        <v>2814.5</v>
      </c>
      <c r="AO28" s="1">
        <v>2912.8</v>
      </c>
    </row>
    <row r="29" spans="1:41">
      <c r="A29" t="s">
        <v>65</v>
      </c>
      <c r="B29" t="s">
        <v>32</v>
      </c>
      <c r="C29" t="s">
        <v>117</v>
      </c>
      <c r="D29" s="1">
        <v>946.55399999999997</v>
      </c>
      <c r="E29" s="1">
        <v>941.31399999999996</v>
      </c>
      <c r="F29" s="1">
        <v>1022</v>
      </c>
      <c r="G29" s="1">
        <v>1102.8</v>
      </c>
      <c r="H29" s="1">
        <v>1260.3</v>
      </c>
      <c r="I29" s="1">
        <v>1283.7</v>
      </c>
      <c r="J29" s="1">
        <v>1455</v>
      </c>
      <c r="K29" s="1">
        <v>1538.4</v>
      </c>
      <c r="L29" s="1">
        <v>1672.5</v>
      </c>
      <c r="M29" s="1">
        <v>1831.2</v>
      </c>
      <c r="N29" s="1">
        <v>1955.7</v>
      </c>
      <c r="O29" s="1">
        <v>2176.8000000000002</v>
      </c>
      <c r="P29" s="1">
        <v>2335.6</v>
      </c>
      <c r="Q29" s="1">
        <v>2293.6</v>
      </c>
      <c r="R29" s="1">
        <v>2437.6999999999998</v>
      </c>
      <c r="S29" s="1">
        <v>2447.6999999999998</v>
      </c>
      <c r="T29" s="15"/>
      <c r="U29" s="15"/>
      <c r="V29" s="15"/>
      <c r="W29" t="s">
        <v>65</v>
      </c>
      <c r="X29" t="s">
        <v>32</v>
      </c>
      <c r="Y29" t="s">
        <v>117</v>
      </c>
      <c r="Z29" s="1">
        <v>914.34199999999998</v>
      </c>
      <c r="AA29" s="1">
        <v>908.47900000000004</v>
      </c>
      <c r="AB29" s="1">
        <v>899.2</v>
      </c>
      <c r="AC29" s="1">
        <v>932.7</v>
      </c>
      <c r="AD29" s="1">
        <v>1061.5</v>
      </c>
      <c r="AE29" s="1">
        <v>1123.5999999999999</v>
      </c>
      <c r="AF29" s="1">
        <v>1341.2</v>
      </c>
      <c r="AG29" s="1">
        <v>1390.7</v>
      </c>
      <c r="AH29" s="1">
        <v>1455.5</v>
      </c>
      <c r="AI29" s="1">
        <v>1681.1</v>
      </c>
      <c r="AJ29" s="1">
        <v>1693.6</v>
      </c>
      <c r="AK29" s="1">
        <v>1901.9</v>
      </c>
      <c r="AL29" s="1">
        <v>2013.5</v>
      </c>
      <c r="AM29" s="1">
        <v>1939.5</v>
      </c>
      <c r="AN29" s="1">
        <v>2209.9</v>
      </c>
      <c r="AO29" s="1">
        <v>2228.5</v>
      </c>
    </row>
    <row r="30" spans="1:41">
      <c r="A30" t="s">
        <v>65</v>
      </c>
      <c r="B30" t="s">
        <v>33</v>
      </c>
      <c r="C30" t="s">
        <v>118</v>
      </c>
      <c r="D30" s="1">
        <v>995.51599999999996</v>
      </c>
      <c r="E30" s="1">
        <v>957.904</v>
      </c>
      <c r="F30" s="1">
        <v>1004.3</v>
      </c>
      <c r="G30" s="1">
        <v>1116.9000000000001</v>
      </c>
      <c r="H30" s="1">
        <v>1220.4000000000001</v>
      </c>
      <c r="I30" s="1">
        <v>1271.0999999999999</v>
      </c>
      <c r="J30" s="1">
        <v>1556.9</v>
      </c>
      <c r="K30" s="1">
        <v>1610.8</v>
      </c>
      <c r="L30" s="1">
        <v>1696.7</v>
      </c>
      <c r="M30" s="1">
        <v>1887.4</v>
      </c>
      <c r="N30" s="1">
        <v>2021.3</v>
      </c>
      <c r="O30" s="1">
        <v>2200.1999999999998</v>
      </c>
      <c r="P30" s="1">
        <v>2700.7</v>
      </c>
      <c r="Q30" s="1">
        <v>2709.5</v>
      </c>
      <c r="R30" s="1">
        <v>2957</v>
      </c>
      <c r="S30" s="1">
        <v>3066.6</v>
      </c>
      <c r="T30" s="15"/>
      <c r="U30" s="15"/>
      <c r="V30" s="15"/>
      <c r="W30" t="s">
        <v>65</v>
      </c>
      <c r="X30" t="s">
        <v>33</v>
      </c>
      <c r="Y30" t="s">
        <v>118</v>
      </c>
      <c r="Z30" s="1">
        <v>960.351</v>
      </c>
      <c r="AA30" s="1">
        <v>906.19799999999998</v>
      </c>
      <c r="AB30" s="1">
        <v>943.7</v>
      </c>
      <c r="AC30" s="1">
        <v>1002.3</v>
      </c>
      <c r="AD30" s="1">
        <v>1066.5</v>
      </c>
      <c r="AE30" s="1">
        <v>1127.0999999999999</v>
      </c>
      <c r="AF30" s="1">
        <v>1410.9</v>
      </c>
      <c r="AG30" s="1">
        <v>1508.3</v>
      </c>
      <c r="AH30" s="1">
        <v>1586.3</v>
      </c>
      <c r="AI30" s="1">
        <v>1773.8</v>
      </c>
      <c r="AJ30" s="1">
        <v>1889</v>
      </c>
      <c r="AK30" s="1">
        <v>2075.9</v>
      </c>
      <c r="AL30" s="1">
        <v>2488.1</v>
      </c>
      <c r="AM30" s="1">
        <v>2469.6</v>
      </c>
      <c r="AN30" s="1">
        <v>2775.9</v>
      </c>
      <c r="AO30" s="1">
        <v>2887.6</v>
      </c>
    </row>
    <row r="31" spans="1:41">
      <c r="A31" t="s">
        <v>65</v>
      </c>
      <c r="B31" t="s">
        <v>34</v>
      </c>
      <c r="C31" t="s">
        <v>119</v>
      </c>
      <c r="D31" s="1">
        <v>1119.692</v>
      </c>
      <c r="E31" s="1">
        <v>1005.311</v>
      </c>
      <c r="F31" s="1">
        <v>995.9</v>
      </c>
      <c r="G31" s="1">
        <v>1111.0999999999999</v>
      </c>
      <c r="H31" s="1">
        <v>1311</v>
      </c>
      <c r="I31" s="1">
        <v>1358.7</v>
      </c>
      <c r="J31" s="1">
        <v>1662.1</v>
      </c>
      <c r="K31" s="1">
        <v>1703.4</v>
      </c>
      <c r="L31" s="1">
        <v>1811.7</v>
      </c>
      <c r="M31" s="1">
        <v>2017.9</v>
      </c>
      <c r="N31" s="1">
        <v>2063.5</v>
      </c>
      <c r="O31" s="1">
        <v>2390.5</v>
      </c>
      <c r="P31" s="1">
        <v>2764</v>
      </c>
      <c r="Q31" s="1">
        <v>2364.4</v>
      </c>
      <c r="R31" s="1">
        <v>2571</v>
      </c>
      <c r="S31" s="1">
        <v>2755.9</v>
      </c>
      <c r="T31" s="15"/>
      <c r="U31" s="15"/>
      <c r="V31" s="15"/>
      <c r="W31" t="s">
        <v>65</v>
      </c>
      <c r="X31" t="s">
        <v>34</v>
      </c>
      <c r="Y31" t="s">
        <v>119</v>
      </c>
      <c r="Z31" s="1">
        <v>1105.059</v>
      </c>
      <c r="AA31" s="1">
        <v>973.38199999999995</v>
      </c>
      <c r="AB31" s="1">
        <v>891.2</v>
      </c>
      <c r="AC31" s="1">
        <v>1017.2</v>
      </c>
      <c r="AD31" s="1">
        <v>1194.3</v>
      </c>
      <c r="AE31" s="1">
        <v>1263</v>
      </c>
      <c r="AF31" s="1">
        <v>1564.9</v>
      </c>
      <c r="AG31" s="1">
        <v>1615.1</v>
      </c>
      <c r="AH31" s="1">
        <v>1730.3</v>
      </c>
      <c r="AI31" s="1">
        <v>1908.4</v>
      </c>
      <c r="AJ31" s="1">
        <v>1908.9</v>
      </c>
      <c r="AK31" s="1">
        <v>2291.9</v>
      </c>
      <c r="AL31" s="1">
        <v>2589.9</v>
      </c>
      <c r="AM31" s="1">
        <v>2220.4</v>
      </c>
      <c r="AN31" s="1">
        <v>2435.5</v>
      </c>
      <c r="AO31" s="1">
        <v>2616.3000000000002</v>
      </c>
    </row>
    <row r="32" spans="1:41">
      <c r="A32" t="s">
        <v>65</v>
      </c>
      <c r="B32" t="s">
        <v>7</v>
      </c>
      <c r="C32" t="s">
        <v>150</v>
      </c>
      <c r="D32" s="1">
        <v>734.09900000000005</v>
      </c>
      <c r="E32" s="1">
        <v>1169.7460000000001</v>
      </c>
      <c r="F32" s="1">
        <v>785.3</v>
      </c>
      <c r="G32" s="1">
        <v>859.3</v>
      </c>
      <c r="H32" s="1">
        <v>1222.4000000000001</v>
      </c>
      <c r="I32" s="1">
        <v>1260.2</v>
      </c>
      <c r="J32" s="1">
        <v>1334.5</v>
      </c>
      <c r="K32" s="1">
        <v>1407.8</v>
      </c>
      <c r="L32" s="1">
        <v>1490.8</v>
      </c>
      <c r="M32" s="1">
        <v>1606.9</v>
      </c>
      <c r="N32" s="1">
        <v>1734.3</v>
      </c>
      <c r="O32" s="1">
        <v>2088.9</v>
      </c>
      <c r="P32" s="1">
        <v>2345.1999999999998</v>
      </c>
      <c r="Q32" s="1">
        <v>2156</v>
      </c>
      <c r="R32" s="1">
        <v>2410.6</v>
      </c>
      <c r="S32" s="1">
        <v>2434.3000000000002</v>
      </c>
      <c r="T32" s="15"/>
      <c r="U32" s="15"/>
      <c r="V32" s="15"/>
      <c r="W32" t="s">
        <v>65</v>
      </c>
      <c r="X32" t="s">
        <v>7</v>
      </c>
      <c r="Y32" t="s">
        <v>120</v>
      </c>
      <c r="Z32" s="1">
        <v>629.76300000000003</v>
      </c>
      <c r="AA32" s="1">
        <v>1093.011</v>
      </c>
      <c r="AB32" s="1">
        <v>693.3</v>
      </c>
      <c r="AC32" s="1">
        <v>752.7</v>
      </c>
      <c r="AD32" s="1">
        <v>922.7</v>
      </c>
      <c r="AE32" s="1">
        <v>1009.4</v>
      </c>
      <c r="AF32" s="1">
        <v>1107.3</v>
      </c>
      <c r="AG32" s="1">
        <v>1243.0999999999999</v>
      </c>
      <c r="AH32" s="1">
        <v>1315.1</v>
      </c>
      <c r="AI32" s="1">
        <v>1438.7</v>
      </c>
      <c r="AJ32" s="1">
        <v>1540</v>
      </c>
      <c r="AK32" s="1">
        <v>1894.5</v>
      </c>
      <c r="AL32" s="1">
        <v>2057.6999999999998</v>
      </c>
      <c r="AM32" s="1">
        <v>1917.5</v>
      </c>
      <c r="AN32" s="1">
        <v>2174.1</v>
      </c>
      <c r="AO32" s="1">
        <v>2205.3000000000002</v>
      </c>
    </row>
    <row r="33" spans="1:41">
      <c r="A33" t="s">
        <v>65</v>
      </c>
      <c r="B33" t="s">
        <v>8</v>
      </c>
      <c r="C33" t="s">
        <v>151</v>
      </c>
      <c r="D33" s="6" t="s">
        <v>56</v>
      </c>
      <c r="E33" s="1">
        <v>813.58699999999999</v>
      </c>
      <c r="F33" s="1">
        <v>959.6</v>
      </c>
      <c r="G33" s="1">
        <v>1101.9000000000001</v>
      </c>
      <c r="H33" s="1">
        <v>1171.4000000000001</v>
      </c>
      <c r="I33" s="1">
        <v>1217.9000000000001</v>
      </c>
      <c r="J33" s="1">
        <v>1341.8</v>
      </c>
      <c r="K33" s="1">
        <v>1421.9</v>
      </c>
      <c r="L33" s="1">
        <v>1496.2</v>
      </c>
      <c r="M33" s="1">
        <v>1749.8</v>
      </c>
      <c r="N33" s="1">
        <v>2054.6999999999998</v>
      </c>
      <c r="O33" s="1">
        <v>2188.3000000000002</v>
      </c>
      <c r="P33" s="1">
        <v>2164</v>
      </c>
      <c r="Q33" s="1">
        <v>1978.1</v>
      </c>
      <c r="R33" s="1">
        <v>2152.6</v>
      </c>
      <c r="S33" s="1">
        <v>2217.1</v>
      </c>
      <c r="T33" s="15"/>
      <c r="U33" s="15"/>
      <c r="V33" s="15"/>
      <c r="W33" t="s">
        <v>65</v>
      </c>
      <c r="X33" t="s">
        <v>8</v>
      </c>
      <c r="Y33" t="s">
        <v>125</v>
      </c>
      <c r="Z33" s="1" t="s">
        <v>56</v>
      </c>
      <c r="AA33" s="1">
        <v>773.22699999999998</v>
      </c>
      <c r="AB33" s="1">
        <v>864.8</v>
      </c>
      <c r="AC33" s="1">
        <v>925.7</v>
      </c>
      <c r="AD33" s="1">
        <v>1013.4</v>
      </c>
      <c r="AE33" s="1">
        <v>1087.4000000000001</v>
      </c>
      <c r="AF33" s="1">
        <v>1228.4000000000001</v>
      </c>
      <c r="AG33" s="1">
        <v>1281</v>
      </c>
      <c r="AH33" s="1">
        <v>1337.2</v>
      </c>
      <c r="AI33" s="1">
        <v>1593.5</v>
      </c>
      <c r="AJ33" s="1">
        <v>1726.2</v>
      </c>
      <c r="AK33" s="1">
        <v>2059.3000000000002</v>
      </c>
      <c r="AL33" s="1">
        <v>1973.1</v>
      </c>
      <c r="AM33" s="1">
        <v>1728.5</v>
      </c>
      <c r="AN33" s="1">
        <v>1950.5</v>
      </c>
      <c r="AO33" s="1">
        <v>2043.8</v>
      </c>
    </row>
    <row r="34" spans="1:41">
      <c r="A34" t="s">
        <v>65</v>
      </c>
      <c r="B34" t="s">
        <v>27</v>
      </c>
      <c r="C34" t="s">
        <v>152</v>
      </c>
      <c r="D34" s="1">
        <v>960.53</v>
      </c>
      <c r="E34" s="1">
        <v>1051.566</v>
      </c>
      <c r="F34" s="1">
        <v>1179.0999999999999</v>
      </c>
      <c r="G34" s="1">
        <v>1304.7</v>
      </c>
      <c r="H34" s="1">
        <v>1519.3</v>
      </c>
      <c r="I34" s="1">
        <v>1575.7</v>
      </c>
      <c r="J34" s="1">
        <v>1735.8</v>
      </c>
      <c r="K34" s="1">
        <v>1828.9</v>
      </c>
      <c r="L34" s="1">
        <v>1909.6</v>
      </c>
      <c r="M34" s="1">
        <v>2036</v>
      </c>
      <c r="N34" s="1">
        <v>2279.4</v>
      </c>
      <c r="O34" s="1">
        <v>2516.9</v>
      </c>
      <c r="P34" s="1">
        <v>2507.3000000000002</v>
      </c>
      <c r="Q34" s="1">
        <v>2304.4</v>
      </c>
      <c r="R34" s="1">
        <v>2572.6</v>
      </c>
      <c r="S34" s="1">
        <v>2879.3</v>
      </c>
      <c r="T34" s="15"/>
      <c r="U34" s="15"/>
      <c r="V34" s="15"/>
      <c r="W34" t="s">
        <v>65</v>
      </c>
      <c r="X34" t="s">
        <v>27</v>
      </c>
      <c r="Y34" t="s">
        <v>122</v>
      </c>
      <c r="Z34" s="1">
        <v>958.40200000000004</v>
      </c>
      <c r="AA34" s="1">
        <v>1041.1610000000001</v>
      </c>
      <c r="AB34" s="1">
        <v>1139.8</v>
      </c>
      <c r="AC34" s="1">
        <v>1184.8</v>
      </c>
      <c r="AD34" s="1">
        <v>1418.9</v>
      </c>
      <c r="AE34" s="1">
        <v>1502.2</v>
      </c>
      <c r="AF34" s="1">
        <v>1665.7</v>
      </c>
      <c r="AG34" s="1">
        <v>1752.9</v>
      </c>
      <c r="AH34" s="1">
        <v>1863.9</v>
      </c>
      <c r="AI34" s="1">
        <v>2091.5</v>
      </c>
      <c r="AJ34" s="1">
        <v>2185.1999999999998</v>
      </c>
      <c r="AK34" s="1">
        <v>2382.8000000000002</v>
      </c>
      <c r="AL34" s="1">
        <v>2444.9</v>
      </c>
      <c r="AM34" s="1">
        <v>2183.4</v>
      </c>
      <c r="AN34" s="1">
        <v>2492.8000000000002</v>
      </c>
      <c r="AO34" s="1">
        <v>2749</v>
      </c>
    </row>
    <row r="35" spans="1:41">
      <c r="A35" t="s">
        <v>65</v>
      </c>
      <c r="B35" t="s">
        <v>28</v>
      </c>
      <c r="C35" t="s">
        <v>153</v>
      </c>
      <c r="D35" s="1">
        <v>923.95100000000002</v>
      </c>
      <c r="E35" s="1">
        <v>1320.9</v>
      </c>
      <c r="F35" s="1">
        <v>1179.5</v>
      </c>
      <c r="G35" s="1">
        <v>1273.3</v>
      </c>
      <c r="H35" s="1">
        <v>1563</v>
      </c>
      <c r="I35" s="1">
        <v>1584.5</v>
      </c>
      <c r="J35" s="1">
        <v>1795.8</v>
      </c>
      <c r="K35" s="1">
        <v>1871.3</v>
      </c>
      <c r="L35" s="1">
        <v>1971.4</v>
      </c>
      <c r="M35" s="1">
        <v>2061.8000000000002</v>
      </c>
      <c r="N35" s="1">
        <v>2215.4</v>
      </c>
      <c r="O35" s="1">
        <v>2313.5</v>
      </c>
      <c r="P35" s="1">
        <v>2731.9</v>
      </c>
      <c r="Q35" s="1">
        <v>2579.3000000000002</v>
      </c>
      <c r="R35" s="1">
        <v>2850.7</v>
      </c>
      <c r="S35" s="1">
        <v>2884.3</v>
      </c>
      <c r="T35" s="15"/>
      <c r="U35" s="15"/>
      <c r="V35" s="15"/>
      <c r="W35" t="s">
        <v>65</v>
      </c>
      <c r="X35" t="s">
        <v>28</v>
      </c>
      <c r="Y35" t="s">
        <v>123</v>
      </c>
      <c r="Z35" s="1">
        <v>845.86800000000005</v>
      </c>
      <c r="AA35" s="1">
        <v>1192.7670000000001</v>
      </c>
      <c r="AB35" s="1">
        <v>1074.5999999999999</v>
      </c>
      <c r="AC35" s="1">
        <v>1118.3</v>
      </c>
      <c r="AD35" s="1">
        <v>1382.9</v>
      </c>
      <c r="AE35" s="1">
        <v>1470.8</v>
      </c>
      <c r="AF35" s="1">
        <v>1658.1</v>
      </c>
      <c r="AG35" s="1">
        <v>1739.5</v>
      </c>
      <c r="AH35" s="1">
        <v>1877.5</v>
      </c>
      <c r="AI35" s="1">
        <v>1896.6</v>
      </c>
      <c r="AJ35" s="1">
        <v>2028</v>
      </c>
      <c r="AK35" s="1">
        <v>2191.1999999999998</v>
      </c>
      <c r="AL35" s="1">
        <v>2655.1</v>
      </c>
      <c r="AM35" s="1">
        <v>2432.3000000000002</v>
      </c>
      <c r="AN35" s="1">
        <v>2761</v>
      </c>
      <c r="AO35" s="1">
        <v>2698.9</v>
      </c>
    </row>
    <row r="36" spans="1:41">
      <c r="A36" t="s">
        <v>65</v>
      </c>
      <c r="B36" t="s">
        <v>29</v>
      </c>
      <c r="C36" t="s">
        <v>154</v>
      </c>
      <c r="D36" s="6" t="s">
        <v>56</v>
      </c>
      <c r="E36" s="1">
        <v>1590.8219999999999</v>
      </c>
      <c r="F36" s="1">
        <v>1542.9</v>
      </c>
      <c r="G36" s="1">
        <v>1657.7</v>
      </c>
      <c r="H36" s="1">
        <v>1878.5</v>
      </c>
      <c r="I36" s="1">
        <v>1950.8</v>
      </c>
      <c r="J36" s="1">
        <v>2031.5</v>
      </c>
      <c r="K36" s="1">
        <v>2092.1999999999998</v>
      </c>
      <c r="L36" s="1">
        <v>2160.1</v>
      </c>
      <c r="M36" s="1">
        <v>2729.6</v>
      </c>
      <c r="N36" s="1">
        <v>2750.4</v>
      </c>
      <c r="O36" s="1">
        <v>2847.2</v>
      </c>
      <c r="P36" s="1">
        <v>3113.8</v>
      </c>
      <c r="Q36" s="1">
        <v>2876.7</v>
      </c>
      <c r="R36" s="1">
        <v>3086.5</v>
      </c>
      <c r="S36" s="1">
        <v>3208.7</v>
      </c>
      <c r="T36" s="15"/>
      <c r="U36" s="15"/>
      <c r="V36" s="15"/>
      <c r="W36" t="s">
        <v>65</v>
      </c>
      <c r="X36" t="s">
        <v>29</v>
      </c>
      <c r="Y36" t="s">
        <v>124</v>
      </c>
      <c r="Z36" s="1" t="s">
        <v>56</v>
      </c>
      <c r="AA36" s="1">
        <v>1575.4010000000001</v>
      </c>
      <c r="AB36" s="1">
        <v>1524.6</v>
      </c>
      <c r="AC36" s="1">
        <v>1616.2</v>
      </c>
      <c r="AD36" s="1">
        <v>1811.9</v>
      </c>
      <c r="AE36" s="1">
        <v>1931</v>
      </c>
      <c r="AF36" s="1">
        <v>1970</v>
      </c>
      <c r="AG36" s="1">
        <v>2057</v>
      </c>
      <c r="AH36" s="1">
        <v>2114.6999999999998</v>
      </c>
      <c r="AI36" s="1">
        <v>2642.3</v>
      </c>
      <c r="AJ36" s="1">
        <v>2603.9</v>
      </c>
      <c r="AK36" s="1">
        <v>2771.3</v>
      </c>
      <c r="AL36" s="1">
        <v>3020.4</v>
      </c>
      <c r="AM36" s="1">
        <v>2803.5</v>
      </c>
      <c r="AN36" s="1">
        <v>3038.5</v>
      </c>
      <c r="AO36" s="1">
        <v>3173</v>
      </c>
    </row>
    <row r="37" spans="1:41">
      <c r="A37" t="s">
        <v>65</v>
      </c>
      <c r="B37" t="s">
        <v>4</v>
      </c>
      <c r="C37" t="s">
        <v>155</v>
      </c>
      <c r="D37" s="1">
        <v>1524.1389999999999</v>
      </c>
      <c r="E37" s="1">
        <v>1728.9690000000001</v>
      </c>
      <c r="F37" s="1">
        <v>1643.9</v>
      </c>
      <c r="G37" s="1">
        <v>1741</v>
      </c>
      <c r="H37" s="1">
        <v>2124.6</v>
      </c>
      <c r="I37" s="1">
        <v>2164.8000000000002</v>
      </c>
      <c r="J37" s="1">
        <v>2359.8000000000002</v>
      </c>
      <c r="K37" s="1">
        <v>2454</v>
      </c>
      <c r="L37" s="1">
        <v>2527.4</v>
      </c>
      <c r="M37" s="1">
        <v>2847.6</v>
      </c>
      <c r="N37" s="1">
        <v>3114.2</v>
      </c>
      <c r="O37" s="1">
        <v>3227.3</v>
      </c>
      <c r="P37" s="1">
        <v>3835.5</v>
      </c>
      <c r="Q37" s="1">
        <v>3621</v>
      </c>
      <c r="R37" s="1">
        <v>3934.2</v>
      </c>
      <c r="S37" s="1">
        <v>3967.3</v>
      </c>
      <c r="T37" s="15"/>
      <c r="U37" s="15"/>
      <c r="V37" s="15"/>
      <c r="W37" t="s">
        <v>65</v>
      </c>
      <c r="X37" t="s">
        <v>4</v>
      </c>
      <c r="Y37" t="s">
        <v>4</v>
      </c>
      <c r="Z37" s="1">
        <v>1517.202</v>
      </c>
      <c r="AA37" s="1">
        <v>1727.442</v>
      </c>
      <c r="AB37" s="1">
        <v>1526.6</v>
      </c>
      <c r="AC37" s="1">
        <v>1646.9</v>
      </c>
      <c r="AD37" s="1">
        <v>2017.5</v>
      </c>
      <c r="AE37" s="1">
        <v>2130.6999999999998</v>
      </c>
      <c r="AF37" s="1">
        <v>2287.5</v>
      </c>
      <c r="AG37" s="1">
        <v>2391.3000000000002</v>
      </c>
      <c r="AH37" s="1">
        <v>2437.1</v>
      </c>
      <c r="AI37" s="1">
        <v>2663.7</v>
      </c>
      <c r="AJ37" s="1">
        <v>3020.3</v>
      </c>
      <c r="AK37" s="1">
        <v>3183.9</v>
      </c>
      <c r="AL37" s="1">
        <v>3708.3</v>
      </c>
      <c r="AM37" s="1">
        <v>3565.2</v>
      </c>
      <c r="AN37" s="1">
        <v>3826</v>
      </c>
      <c r="AO37" s="1">
        <v>3819.8</v>
      </c>
    </row>
    <row r="38" spans="1:41">
      <c r="A38" s="5" t="s">
        <v>66</v>
      </c>
      <c r="B38" s="5" t="s">
        <v>38</v>
      </c>
      <c r="C38" s="5" t="s">
        <v>157</v>
      </c>
      <c r="D38" s="6">
        <v>914.84900000000005</v>
      </c>
      <c r="E38" s="6">
        <v>991.00800000000004</v>
      </c>
      <c r="F38" s="6">
        <v>1049.2</v>
      </c>
      <c r="G38" s="6">
        <v>1126.8</v>
      </c>
      <c r="H38" s="6">
        <v>1296.0999999999999</v>
      </c>
      <c r="I38" s="6">
        <v>1337.8</v>
      </c>
      <c r="J38" s="6">
        <v>1510.6</v>
      </c>
      <c r="K38" s="6">
        <v>1580.9</v>
      </c>
      <c r="L38" s="6">
        <v>1667.3</v>
      </c>
      <c r="M38" s="6">
        <v>1885.8</v>
      </c>
      <c r="N38" s="6">
        <v>1981.7</v>
      </c>
      <c r="O38" s="6">
        <v>2180.6</v>
      </c>
      <c r="P38" s="6">
        <v>2702.6</v>
      </c>
      <c r="Q38" s="6">
        <v>2617.5</v>
      </c>
      <c r="R38" s="6">
        <v>2784.9</v>
      </c>
      <c r="S38" s="6">
        <v>2911.5</v>
      </c>
      <c r="T38" s="15"/>
      <c r="U38" s="15"/>
      <c r="V38" s="15"/>
      <c r="W38" s="5" t="s">
        <v>66</v>
      </c>
      <c r="X38" s="5" t="s">
        <v>38</v>
      </c>
      <c r="Y38" s="5" t="s">
        <v>156</v>
      </c>
      <c r="Z38" s="6">
        <v>845.60299999999995</v>
      </c>
      <c r="AA38" s="6">
        <v>906.36</v>
      </c>
      <c r="AB38" s="6">
        <v>883.7</v>
      </c>
      <c r="AC38" s="6">
        <v>949.4</v>
      </c>
      <c r="AD38" s="6">
        <v>1071.9000000000001</v>
      </c>
      <c r="AE38" s="6">
        <v>1133.3</v>
      </c>
      <c r="AF38" s="6">
        <v>1303.2</v>
      </c>
      <c r="AG38" s="6">
        <v>1384.4</v>
      </c>
      <c r="AH38" s="6">
        <v>1477</v>
      </c>
      <c r="AI38" s="6">
        <v>1662.9</v>
      </c>
      <c r="AJ38" s="6">
        <v>1777.7</v>
      </c>
      <c r="AK38" s="6">
        <v>1969.4</v>
      </c>
      <c r="AL38" s="6">
        <v>2424.5</v>
      </c>
      <c r="AM38" s="6">
        <v>2374.1</v>
      </c>
      <c r="AN38" s="6">
        <v>2542.3000000000002</v>
      </c>
      <c r="AO38" s="6">
        <v>2661.1</v>
      </c>
    </row>
    <row r="39" spans="1:41">
      <c r="P39" s="2"/>
      <c r="AI39" s="2"/>
      <c r="AK39" s="1"/>
      <c r="AL39" s="2"/>
    </row>
    <row r="40" spans="1:41">
      <c r="A40" s="3" t="s">
        <v>58</v>
      </c>
      <c r="B40" s="3" t="s">
        <v>57</v>
      </c>
      <c r="C40" s="3" t="s">
        <v>87</v>
      </c>
      <c r="D40" s="9" t="s">
        <v>55</v>
      </c>
      <c r="E40" s="9" t="s">
        <v>54</v>
      </c>
      <c r="F40" s="9" t="s">
        <v>53</v>
      </c>
      <c r="G40" s="9" t="s">
        <v>52</v>
      </c>
      <c r="H40" s="9" t="s">
        <v>50</v>
      </c>
      <c r="I40" s="9" t="s">
        <v>49</v>
      </c>
      <c r="J40" s="9" t="s">
        <v>48</v>
      </c>
      <c r="K40" s="9" t="s">
        <v>47</v>
      </c>
      <c r="L40" s="9" t="s">
        <v>46</v>
      </c>
      <c r="M40" s="9" t="s">
        <v>45</v>
      </c>
      <c r="N40" s="9" t="s">
        <v>44</v>
      </c>
      <c r="O40" s="9" t="s">
        <v>41</v>
      </c>
      <c r="P40" s="9" t="s">
        <v>42</v>
      </c>
      <c r="Q40" s="9" t="s">
        <v>2</v>
      </c>
      <c r="R40" s="9" t="s">
        <v>3</v>
      </c>
      <c r="S40" s="9" t="s">
        <v>40</v>
      </c>
      <c r="W40" s="3" t="s">
        <v>58</v>
      </c>
      <c r="X40" s="3" t="s">
        <v>57</v>
      </c>
      <c r="Y40" s="3" t="s">
        <v>87</v>
      </c>
      <c r="Z40" s="9" t="s">
        <v>55</v>
      </c>
      <c r="AA40" s="9" t="s">
        <v>54</v>
      </c>
      <c r="AB40" s="9" t="s">
        <v>53</v>
      </c>
      <c r="AC40" s="9" t="s">
        <v>52</v>
      </c>
      <c r="AD40" s="9" t="s">
        <v>50</v>
      </c>
      <c r="AE40" s="9" t="s">
        <v>49</v>
      </c>
      <c r="AF40" s="9" t="s">
        <v>48</v>
      </c>
      <c r="AG40" s="9" t="s">
        <v>47</v>
      </c>
      <c r="AH40" s="9" t="s">
        <v>46</v>
      </c>
      <c r="AI40" s="9" t="s">
        <v>45</v>
      </c>
      <c r="AJ40" s="9" t="s">
        <v>44</v>
      </c>
      <c r="AK40" s="9" t="s">
        <v>41</v>
      </c>
      <c r="AL40" s="9" t="s">
        <v>42</v>
      </c>
      <c r="AM40" s="9" t="s">
        <v>2</v>
      </c>
      <c r="AN40" s="9" t="s">
        <v>3</v>
      </c>
      <c r="AO40" s="9" t="s">
        <v>40</v>
      </c>
    </row>
    <row r="41" spans="1:41">
      <c r="A41" t="s">
        <v>61</v>
      </c>
      <c r="B41" t="s">
        <v>12</v>
      </c>
      <c r="C41" t="s">
        <v>89</v>
      </c>
      <c r="D41" s="1"/>
      <c r="E41" s="1">
        <f>(E4-D4)/D4*100</f>
        <v>8.4727579086359146</v>
      </c>
      <c r="F41" s="1">
        <f t="shared" ref="F41:S41" si="0">(F4-E4)/E4*100</f>
        <v>5.3912040230245335</v>
      </c>
      <c r="G41" s="1">
        <f t="shared" si="0"/>
        <v>7.0046009836585901</v>
      </c>
      <c r="H41" s="1">
        <f t="shared" si="0"/>
        <v>5.3006153161835563</v>
      </c>
      <c r="I41" s="1">
        <f t="shared" si="0"/>
        <v>2.5626584060827837</v>
      </c>
      <c r="J41" s="1">
        <f t="shared" si="0"/>
        <v>2.7937946183415741</v>
      </c>
      <c r="K41" s="1">
        <f t="shared" si="0"/>
        <v>4.7011686143572682</v>
      </c>
      <c r="L41" s="1">
        <f t="shared" si="0"/>
        <v>5.9123668601313737</v>
      </c>
      <c r="M41" s="1">
        <f t="shared" si="0"/>
        <v>4.2514753703480759</v>
      </c>
      <c r="N41" s="1">
        <f t="shared" si="0"/>
        <v>0.77402957486135993</v>
      </c>
      <c r="O41" s="1">
        <f t="shared" si="0"/>
        <v>9.9793648973976925</v>
      </c>
      <c r="P41" s="1">
        <f t="shared" si="0"/>
        <v>25.19414186688903</v>
      </c>
      <c r="Q41" s="1">
        <f t="shared" si="0"/>
        <v>-8.7173722992381713</v>
      </c>
      <c r="R41" s="1">
        <f t="shared" si="0"/>
        <v>9.4677794499931753</v>
      </c>
      <c r="S41" s="1">
        <f t="shared" si="0"/>
        <v>6.2117235345581756</v>
      </c>
      <c r="W41" t="s">
        <v>61</v>
      </c>
      <c r="X41" t="s">
        <v>12</v>
      </c>
      <c r="Y41" t="s">
        <v>89</v>
      </c>
      <c r="Z41" s="1"/>
      <c r="AA41" s="1">
        <f>(AA4-Z4)/Z4*100</f>
        <v>9.2759630238815589</v>
      </c>
      <c r="AB41" s="1">
        <f t="shared" ref="AB41:AO41" si="1">(AB4-AA4)/AA4*100</f>
        <v>-5.1574300263936212</v>
      </c>
      <c r="AC41" s="1">
        <f t="shared" si="1"/>
        <v>4.5012056800928697</v>
      </c>
      <c r="AD41" s="1">
        <f t="shared" si="1"/>
        <v>10.811041791299889</v>
      </c>
      <c r="AE41" s="1">
        <f t="shared" si="1"/>
        <v>4.6274872744099955</v>
      </c>
      <c r="AF41" s="1">
        <f t="shared" si="1"/>
        <v>2.093468966533989</v>
      </c>
      <c r="AG41" s="1">
        <f t="shared" si="1"/>
        <v>4.4043321299638993</v>
      </c>
      <c r="AH41" s="1">
        <f t="shared" si="1"/>
        <v>4.5573997233748331</v>
      </c>
      <c r="AI41" s="1">
        <f t="shared" si="1"/>
        <v>2.1165420993451947</v>
      </c>
      <c r="AJ41" s="1">
        <f t="shared" si="1"/>
        <v>4.1323919943001455</v>
      </c>
      <c r="AK41" s="1">
        <f t="shared" si="1"/>
        <v>9.404739690240719</v>
      </c>
      <c r="AL41" s="1">
        <f t="shared" si="1"/>
        <v>21.848882824492563</v>
      </c>
      <c r="AM41" s="1">
        <f t="shared" si="1"/>
        <v>-7.3628219484882296</v>
      </c>
      <c r="AN41" s="1">
        <f t="shared" si="1"/>
        <v>13.206406769416731</v>
      </c>
      <c r="AO41" s="1">
        <f t="shared" si="1"/>
        <v>6.0686954974194744</v>
      </c>
    </row>
    <row r="42" spans="1:41">
      <c r="A42" t="s">
        <v>61</v>
      </c>
      <c r="B42" t="s">
        <v>11</v>
      </c>
      <c r="C42" t="s">
        <v>90</v>
      </c>
      <c r="D42" s="1"/>
      <c r="E42" s="1">
        <f t="shared" ref="E42:S42" si="2">(E5-D5)/D5*100</f>
        <v>10.065261292653712</v>
      </c>
      <c r="F42" s="1">
        <f t="shared" si="2"/>
        <v>13.516144880643353</v>
      </c>
      <c r="G42" s="1">
        <f t="shared" si="2"/>
        <v>8.2499752401703432</v>
      </c>
      <c r="H42" s="1">
        <f t="shared" si="2"/>
        <v>19.094236047575485</v>
      </c>
      <c r="I42" s="1">
        <f t="shared" si="2"/>
        <v>3.2495966812629602</v>
      </c>
      <c r="J42" s="1">
        <f t="shared" si="2"/>
        <v>6.0565476190476257</v>
      </c>
      <c r="K42" s="1">
        <f t="shared" si="2"/>
        <v>3.6551143538655753</v>
      </c>
      <c r="L42" s="1">
        <f t="shared" si="2"/>
        <v>6.910321489001686</v>
      </c>
      <c r="M42" s="1">
        <f t="shared" si="2"/>
        <v>6.1028108381868886</v>
      </c>
      <c r="N42" s="1">
        <f t="shared" si="2"/>
        <v>3.9140811455847198</v>
      </c>
      <c r="O42" s="1">
        <f t="shared" si="2"/>
        <v>10.323840146991284</v>
      </c>
      <c r="P42" s="1">
        <f t="shared" si="2"/>
        <v>19.55865514728842</v>
      </c>
      <c r="Q42" s="1">
        <f t="shared" si="2"/>
        <v>-6.2946195368274376</v>
      </c>
      <c r="R42" s="1">
        <f t="shared" si="2"/>
        <v>9.151723497166218</v>
      </c>
      <c r="S42" s="1">
        <f t="shared" si="2"/>
        <v>3.6772216547497489</v>
      </c>
      <c r="W42" t="s">
        <v>61</v>
      </c>
      <c r="X42" t="s">
        <v>11</v>
      </c>
      <c r="Y42" t="s">
        <v>90</v>
      </c>
      <c r="Z42" s="1"/>
      <c r="AA42" s="1">
        <f t="shared" ref="AA42:AO42" si="3">(AA5-Z5)/Z5*100</f>
        <v>9.5527937427741367</v>
      </c>
      <c r="AB42" s="1">
        <f t="shared" si="3"/>
        <v>8.9099538251714208</v>
      </c>
      <c r="AC42" s="1">
        <f t="shared" si="3"/>
        <v>4.0776907393497162</v>
      </c>
      <c r="AD42" s="1">
        <f t="shared" si="3"/>
        <v>17.362614702546651</v>
      </c>
      <c r="AE42" s="1">
        <f t="shared" si="3"/>
        <v>4.0586840024598132</v>
      </c>
      <c r="AF42" s="1">
        <f t="shared" si="3"/>
        <v>11.295905445335581</v>
      </c>
      <c r="AG42" s="1">
        <f t="shared" si="3"/>
        <v>4.1872108017901883</v>
      </c>
      <c r="AH42" s="1">
        <f t="shared" si="3"/>
        <v>8.1834728795049223</v>
      </c>
      <c r="AI42" s="1">
        <f t="shared" si="3"/>
        <v>5.4243219597550238</v>
      </c>
      <c r="AJ42" s="1">
        <f t="shared" si="3"/>
        <v>5.8410469198850938</v>
      </c>
      <c r="AK42" s="1">
        <f t="shared" si="3"/>
        <v>7.1652593486127829</v>
      </c>
      <c r="AL42" s="1">
        <f t="shared" si="3"/>
        <v>19.839036470058545</v>
      </c>
      <c r="AM42" s="1">
        <f t="shared" si="3"/>
        <v>-5.1331423472502777</v>
      </c>
      <c r="AN42" s="1">
        <f t="shared" si="3"/>
        <v>10.094059405940598</v>
      </c>
      <c r="AO42" s="1">
        <f t="shared" si="3"/>
        <v>3.4668825037096953</v>
      </c>
    </row>
    <row r="43" spans="1:41">
      <c r="A43" t="s">
        <v>61</v>
      </c>
      <c r="B43" t="s">
        <v>13</v>
      </c>
      <c r="C43" t="s">
        <v>91</v>
      </c>
      <c r="D43" s="1"/>
      <c r="E43" s="1">
        <f t="shared" ref="E43:S43" si="4">(E6-D6)/D6*100</f>
        <v>0.33277720646928943</v>
      </c>
      <c r="F43" s="1">
        <f t="shared" si="4"/>
        <v>-4.6281977999530444</v>
      </c>
      <c r="G43" s="1">
        <f t="shared" si="4"/>
        <v>8.2761860028182159</v>
      </c>
      <c r="H43" s="1">
        <f t="shared" si="4"/>
        <v>24.145410376540013</v>
      </c>
      <c r="I43" s="1">
        <f t="shared" si="4"/>
        <v>3.9974841009154947</v>
      </c>
      <c r="J43" s="1">
        <f t="shared" si="4"/>
        <v>10.24796720650494</v>
      </c>
      <c r="K43" s="1">
        <f t="shared" si="4"/>
        <v>4.6263562111422702</v>
      </c>
      <c r="L43" s="1">
        <f t="shared" si="4"/>
        <v>3.1226332653655642</v>
      </c>
      <c r="M43" s="1">
        <f t="shared" si="4"/>
        <v>6.270832156375346</v>
      </c>
      <c r="N43" s="1">
        <f t="shared" si="4"/>
        <v>0.97815108181383714</v>
      </c>
      <c r="O43" s="1">
        <f t="shared" si="4"/>
        <v>6.0226375361937405</v>
      </c>
      <c r="P43" s="1">
        <f t="shared" si="4"/>
        <v>22.806494860717997</v>
      </c>
      <c r="Q43" s="1">
        <f t="shared" si="4"/>
        <v>-3.1861555879023022</v>
      </c>
      <c r="R43" s="1">
        <f t="shared" si="4"/>
        <v>7.0957233544938232</v>
      </c>
      <c r="S43" s="1">
        <f t="shared" si="4"/>
        <v>7.9943844323987046</v>
      </c>
      <c r="W43" t="s">
        <v>61</v>
      </c>
      <c r="X43" t="s">
        <v>13</v>
      </c>
      <c r="Y43" t="s">
        <v>91</v>
      </c>
      <c r="Z43" s="1"/>
      <c r="AA43" s="1">
        <f t="shared" ref="AA43:AO43" si="5">(AA6-Z6)/Z6*100</f>
        <v>-7.8110432086065096</v>
      </c>
      <c r="AB43" s="1">
        <f t="shared" si="5"/>
        <v>-8.1648348223665614</v>
      </c>
      <c r="AC43" s="1">
        <f t="shared" si="5"/>
        <v>10.44334975369458</v>
      </c>
      <c r="AD43" s="1">
        <f t="shared" si="5"/>
        <v>11.249876102686105</v>
      </c>
      <c r="AE43" s="1">
        <f t="shared" si="5"/>
        <v>6.967213114754081</v>
      </c>
      <c r="AF43" s="1">
        <f t="shared" si="5"/>
        <v>15.358987173080136</v>
      </c>
      <c r="AG43" s="1">
        <f t="shared" si="5"/>
        <v>8.3465703971119058</v>
      </c>
      <c r="AH43" s="1">
        <f t="shared" si="5"/>
        <v>3.8251366120218644</v>
      </c>
      <c r="AI43" s="1">
        <f t="shared" si="5"/>
        <v>7.0667522464698278</v>
      </c>
      <c r="AJ43" s="1">
        <f t="shared" si="5"/>
        <v>0.59348959894491282</v>
      </c>
      <c r="AK43" s="1">
        <f t="shared" si="5"/>
        <v>7.6042908224076218</v>
      </c>
      <c r="AL43" s="1">
        <f t="shared" si="5"/>
        <v>22.984049623393886</v>
      </c>
      <c r="AM43" s="1">
        <f t="shared" si="5"/>
        <v>-1.4725749797351986</v>
      </c>
      <c r="AN43" s="1">
        <f t="shared" si="5"/>
        <v>6.5039535627770793</v>
      </c>
      <c r="AO43" s="1">
        <f t="shared" si="5"/>
        <v>7.789030984464854</v>
      </c>
    </row>
    <row r="44" spans="1:41">
      <c r="A44" t="s">
        <v>61</v>
      </c>
      <c r="B44" t="s">
        <v>14</v>
      </c>
      <c r="C44" t="s">
        <v>92</v>
      </c>
      <c r="D44" s="1"/>
      <c r="E44" s="1">
        <f t="shared" ref="E44:S44" si="6">(E7-D7)/D7*100</f>
        <v>-0.45785742418274317</v>
      </c>
      <c r="F44" s="1">
        <f t="shared" si="6"/>
        <v>1.6947755411576524</v>
      </c>
      <c r="G44" s="1">
        <f t="shared" si="6"/>
        <v>6.0144281429845217</v>
      </c>
      <c r="H44" s="1">
        <f t="shared" si="6"/>
        <v>3.9452557534979662</v>
      </c>
      <c r="I44" s="1">
        <f t="shared" si="6"/>
        <v>4.6561235748436891</v>
      </c>
      <c r="J44" s="1">
        <f t="shared" si="6"/>
        <v>22.287039640146201</v>
      </c>
      <c r="K44" s="1">
        <f t="shared" si="6"/>
        <v>4.4715213518018251</v>
      </c>
      <c r="L44" s="1">
        <f t="shared" si="6"/>
        <v>6.1341255432689659</v>
      </c>
      <c r="M44" s="1">
        <f t="shared" si="6"/>
        <v>10.620982790794105</v>
      </c>
      <c r="N44" s="1">
        <f t="shared" si="6"/>
        <v>-1.6259781640972693</v>
      </c>
      <c r="O44" s="1">
        <f t="shared" si="6"/>
        <v>9.9218824426026355</v>
      </c>
      <c r="P44" s="1">
        <f t="shared" si="6"/>
        <v>10.317632274559102</v>
      </c>
      <c r="Q44" s="1">
        <f t="shared" si="6"/>
        <v>-10.436797863147154</v>
      </c>
      <c r="R44" s="1">
        <f t="shared" si="6"/>
        <v>17.907109337309777</v>
      </c>
      <c r="S44" s="1">
        <f t="shared" si="6"/>
        <v>3.2658830531170855</v>
      </c>
      <c r="W44" t="s">
        <v>61</v>
      </c>
      <c r="X44" t="s">
        <v>14</v>
      </c>
      <c r="Y44" t="s">
        <v>92</v>
      </c>
      <c r="Z44" s="1"/>
      <c r="AA44" s="1">
        <f t="shared" ref="AA44:AO44" si="7">(AA7-Z7)/Z7*100</f>
        <v>-2.0064103755493341</v>
      </c>
      <c r="AB44" s="1">
        <f t="shared" si="7"/>
        <v>-4.0222215325408852</v>
      </c>
      <c r="AC44" s="1">
        <f t="shared" si="7"/>
        <v>8.155932812359648</v>
      </c>
      <c r="AD44" s="1">
        <f t="shared" si="7"/>
        <v>5.1739888713562152</v>
      </c>
      <c r="AE44" s="1">
        <f t="shared" si="7"/>
        <v>3.7744788376500278</v>
      </c>
      <c r="AF44" s="1">
        <f t="shared" si="7"/>
        <v>24.387460051742504</v>
      </c>
      <c r="AG44" s="1">
        <f t="shared" si="7"/>
        <v>4.7225790664953839</v>
      </c>
      <c r="AH44" s="1">
        <f t="shared" si="7"/>
        <v>5.4792920147204836</v>
      </c>
      <c r="AI44" s="1">
        <f t="shared" si="7"/>
        <v>11.519078473722102</v>
      </c>
      <c r="AJ44" s="1">
        <f t="shared" si="7"/>
        <v>-1.7976858519143886</v>
      </c>
      <c r="AK44" s="1">
        <f t="shared" si="7"/>
        <v>7.9140328697850828</v>
      </c>
      <c r="AL44" s="1">
        <f t="shared" si="7"/>
        <v>9.8313027179006642</v>
      </c>
      <c r="AM44" s="1">
        <f t="shared" si="7"/>
        <v>-8.2515573001109352</v>
      </c>
      <c r="AN44" s="1">
        <f t="shared" si="7"/>
        <v>15.127418154761891</v>
      </c>
      <c r="AO44" s="1">
        <f t="shared" si="7"/>
        <v>3.9140445126630889</v>
      </c>
    </row>
    <row r="45" spans="1:41">
      <c r="A45" t="s">
        <v>61</v>
      </c>
      <c r="B45" t="s">
        <v>15</v>
      </c>
      <c r="C45" t="s">
        <v>93</v>
      </c>
      <c r="D45" s="1"/>
      <c r="E45" s="1">
        <f t="shared" ref="E45:S45" si="8">(E8-D8)/D8*100</f>
        <v>16.781359685074833</v>
      </c>
      <c r="F45" s="1">
        <f t="shared" si="8"/>
        <v>-21.520805020638846</v>
      </c>
      <c r="G45" s="1">
        <f t="shared" si="8"/>
        <v>8.0064655172413755</v>
      </c>
      <c r="H45" s="1">
        <f t="shared" si="8"/>
        <v>24.11453656589844</v>
      </c>
      <c r="I45" s="1">
        <f t="shared" si="8"/>
        <v>4.5418006430868161</v>
      </c>
      <c r="J45" s="1">
        <f t="shared" si="8"/>
        <v>3.7754709727028</v>
      </c>
      <c r="K45" s="1">
        <f t="shared" si="8"/>
        <v>3.4010077059869657</v>
      </c>
      <c r="L45" s="1">
        <f t="shared" si="8"/>
        <v>9.4876388391257684</v>
      </c>
      <c r="M45" s="1">
        <f t="shared" si="8"/>
        <v>15.465671837162114</v>
      </c>
      <c r="N45" s="1">
        <f t="shared" si="8"/>
        <v>5.4302233306881273</v>
      </c>
      <c r="O45" s="1">
        <f t="shared" si="8"/>
        <v>6.2795698924731163</v>
      </c>
      <c r="P45" s="1">
        <f t="shared" si="8"/>
        <v>11.523674625657627</v>
      </c>
      <c r="Q45" s="1">
        <f t="shared" si="8"/>
        <v>-5.0485348816111646</v>
      </c>
      <c r="R45" s="1">
        <f t="shared" si="8"/>
        <v>10.504944346247532</v>
      </c>
      <c r="S45" s="1">
        <f t="shared" si="8"/>
        <v>5.1832958671969607</v>
      </c>
      <c r="W45" t="s">
        <v>61</v>
      </c>
      <c r="X45" t="s">
        <v>15</v>
      </c>
      <c r="Y45" t="s">
        <v>93</v>
      </c>
      <c r="Z45" s="1"/>
      <c r="AA45" s="1">
        <f t="shared" ref="AA45:AO45" si="9">(AA8-Z8)/Z8*100</f>
        <v>8.6386264634731855</v>
      </c>
      <c r="AB45" s="1">
        <f t="shared" si="9"/>
        <v>-17.763660242509388</v>
      </c>
      <c r="AC45" s="1">
        <f t="shared" si="9"/>
        <v>5.2924791086351002</v>
      </c>
      <c r="AD45" s="1">
        <f t="shared" si="9"/>
        <v>21.737213403880073</v>
      </c>
      <c r="AE45" s="1">
        <f t="shared" si="9"/>
        <v>8.6743933357479133</v>
      </c>
      <c r="AF45" s="1">
        <f t="shared" si="9"/>
        <v>3.8993501083152768</v>
      </c>
      <c r="AG45" s="1">
        <f t="shared" si="9"/>
        <v>6.7602245388933406</v>
      </c>
      <c r="AH45" s="1">
        <f t="shared" si="9"/>
        <v>8.3226921054608241</v>
      </c>
      <c r="AI45" s="1">
        <f t="shared" si="9"/>
        <v>16.233270924346449</v>
      </c>
      <c r="AJ45" s="1">
        <f t="shared" si="9"/>
        <v>3.800262498508534</v>
      </c>
      <c r="AK45" s="1">
        <f t="shared" si="9"/>
        <v>6.7302718547042879</v>
      </c>
      <c r="AL45" s="1">
        <f t="shared" si="9"/>
        <v>10.818524501884767</v>
      </c>
      <c r="AM45" s="1">
        <f t="shared" si="9"/>
        <v>-4.0235191214344805</v>
      </c>
      <c r="AN45" s="1">
        <f t="shared" si="9"/>
        <v>8.8805630094678811</v>
      </c>
      <c r="AO45" s="1">
        <f t="shared" si="9"/>
        <v>5.6312485468495659</v>
      </c>
    </row>
    <row r="46" spans="1:41">
      <c r="A46" t="s">
        <v>61</v>
      </c>
      <c r="B46" t="s">
        <v>16</v>
      </c>
      <c r="C46" t="s">
        <v>95</v>
      </c>
      <c r="D46" s="1"/>
      <c r="E46" s="1">
        <f t="shared" ref="E46:S46" si="10">(E9-D9)/D9*100</f>
        <v>19.728559759753946</v>
      </c>
      <c r="F46" s="1">
        <f t="shared" si="10"/>
        <v>-0.40943574794144133</v>
      </c>
      <c r="G46" s="1">
        <f t="shared" si="10"/>
        <v>8.5272893586746594</v>
      </c>
      <c r="H46" s="1">
        <f t="shared" si="10"/>
        <v>11.921708185053378</v>
      </c>
      <c r="I46" s="1">
        <f t="shared" si="10"/>
        <v>2.2843276713245908</v>
      </c>
      <c r="J46" s="1">
        <f t="shared" si="10"/>
        <v>16.050392670157052</v>
      </c>
      <c r="K46" s="1">
        <f t="shared" si="10"/>
        <v>3.982799943606373</v>
      </c>
      <c r="L46" s="1">
        <f t="shared" si="10"/>
        <v>7.5045759609518035</v>
      </c>
      <c r="M46" s="1">
        <f t="shared" si="10"/>
        <v>0.65582040610418035</v>
      </c>
      <c r="N46" s="1">
        <f t="shared" si="10"/>
        <v>13.243954391680232</v>
      </c>
      <c r="O46" s="1">
        <f t="shared" si="10"/>
        <v>8.3591502544810883</v>
      </c>
      <c r="P46" s="1">
        <f t="shared" si="10"/>
        <v>7.8878848215653123</v>
      </c>
      <c r="Q46" s="1">
        <f t="shared" si="10"/>
        <v>-2.9528676888131571</v>
      </c>
      <c r="R46" s="1">
        <f t="shared" si="10"/>
        <v>6.2999804954164134</v>
      </c>
      <c r="S46" s="1">
        <f t="shared" si="10"/>
        <v>3.5091743119266057</v>
      </c>
      <c r="W46" t="s">
        <v>61</v>
      </c>
      <c r="X46" t="s">
        <v>16</v>
      </c>
      <c r="Y46" t="s">
        <v>95</v>
      </c>
      <c r="Z46" s="1"/>
      <c r="AA46" s="1">
        <f t="shared" ref="AA46:AO46" si="11">(AA9-Z9)/Z9*100</f>
        <v>21.814946479220456</v>
      </c>
      <c r="AB46" s="1">
        <f t="shared" si="11"/>
        <v>-5.2275550560733395</v>
      </c>
      <c r="AC46" s="1">
        <f t="shared" si="11"/>
        <v>7.133121308496146</v>
      </c>
      <c r="AD46" s="1">
        <f t="shared" si="11"/>
        <v>11.938083121289218</v>
      </c>
      <c r="AE46" s="1">
        <f t="shared" si="11"/>
        <v>2.9645766243606699</v>
      </c>
      <c r="AF46" s="1">
        <f t="shared" si="11"/>
        <v>22.307055468678136</v>
      </c>
      <c r="AG46" s="1">
        <f t="shared" si="11"/>
        <v>6.6410950661853336</v>
      </c>
      <c r="AH46" s="1">
        <f t="shared" si="11"/>
        <v>4.4784540517666969</v>
      </c>
      <c r="AI46" s="1">
        <f t="shared" si="11"/>
        <v>1.9171054407992345</v>
      </c>
      <c r="AJ46" s="1">
        <f t="shared" si="11"/>
        <v>12.657305603391187</v>
      </c>
      <c r="AK46" s="1">
        <f t="shared" si="11"/>
        <v>7.8429066964548095</v>
      </c>
      <c r="AL46" s="1">
        <f t="shared" si="11"/>
        <v>8.8644169437932803</v>
      </c>
      <c r="AM46" s="1">
        <f t="shared" si="11"/>
        <v>-2.7292303069758121</v>
      </c>
      <c r="AN46" s="1">
        <f t="shared" si="11"/>
        <v>6.7081960461284869</v>
      </c>
      <c r="AO46" s="1">
        <f t="shared" si="11"/>
        <v>2.7645100593428951</v>
      </c>
    </row>
    <row r="47" spans="1:41">
      <c r="A47" t="s">
        <v>61</v>
      </c>
      <c r="B47" t="s">
        <v>17</v>
      </c>
      <c r="C47" t="s">
        <v>94</v>
      </c>
      <c r="D47" s="1"/>
      <c r="E47" s="1">
        <f t="shared" ref="E47:S47" si="12">(E10-D10)/D10*100</f>
        <v>-2.5492007169764918E-2</v>
      </c>
      <c r="F47" s="1">
        <f t="shared" si="12"/>
        <v>28.704572922872146</v>
      </c>
      <c r="G47" s="1">
        <f t="shared" si="12"/>
        <v>7.658137882018484</v>
      </c>
      <c r="H47" s="1">
        <f t="shared" si="12"/>
        <v>15.580128734114536</v>
      </c>
      <c r="I47" s="1">
        <f t="shared" si="12"/>
        <v>2.9415964586605772</v>
      </c>
      <c r="J47" s="1">
        <f t="shared" si="12"/>
        <v>7.4490220557636349</v>
      </c>
      <c r="K47" s="1">
        <f t="shared" si="12"/>
        <v>2.4528789052414148</v>
      </c>
      <c r="L47" s="1">
        <f t="shared" si="12"/>
        <v>7.0564516129032251</v>
      </c>
      <c r="M47" s="1">
        <f t="shared" si="12"/>
        <v>9.9105461393596901</v>
      </c>
      <c r="N47" s="1">
        <f t="shared" si="12"/>
        <v>3.4107946026986533</v>
      </c>
      <c r="O47" s="1">
        <f t="shared" si="12"/>
        <v>6.0632734427587707</v>
      </c>
      <c r="P47" s="1">
        <f t="shared" si="12"/>
        <v>21.919546963483693</v>
      </c>
      <c r="Q47" s="1">
        <f t="shared" si="12"/>
        <v>-2.7868983743092777</v>
      </c>
      <c r="R47" s="1">
        <f t="shared" si="12"/>
        <v>2.7349864074470562</v>
      </c>
      <c r="S47" s="1">
        <f t="shared" si="12"/>
        <v>2.1810600593376672</v>
      </c>
      <c r="W47" t="s">
        <v>61</v>
      </c>
      <c r="X47" t="s">
        <v>17</v>
      </c>
      <c r="Y47" t="s">
        <v>94</v>
      </c>
      <c r="Z47" s="1"/>
      <c r="AA47" s="1">
        <f t="shared" ref="AA47:AO47" si="13">(AA10-Z10)/Z10*100</f>
        <v>3.0880644940903208</v>
      </c>
      <c r="AB47" s="1">
        <f t="shared" si="13"/>
        <v>10.507955825736996</v>
      </c>
      <c r="AC47" s="1">
        <f t="shared" si="13"/>
        <v>11.689019736124735</v>
      </c>
      <c r="AD47" s="1">
        <f t="shared" si="13"/>
        <v>13.726447329883836</v>
      </c>
      <c r="AE47" s="1">
        <f t="shared" si="13"/>
        <v>5.8631642201047258</v>
      </c>
      <c r="AF47" s="1">
        <f t="shared" si="13"/>
        <v>11.563412260784942</v>
      </c>
      <c r="AG47" s="1">
        <f t="shared" si="13"/>
        <v>8.060764646024138</v>
      </c>
      <c r="AH47" s="1">
        <f t="shared" si="13"/>
        <v>4.5604358646667089</v>
      </c>
      <c r="AI47" s="1">
        <f t="shared" si="13"/>
        <v>7.5201029269861746</v>
      </c>
      <c r="AJ47" s="1">
        <f t="shared" si="13"/>
        <v>3.6137369869570337</v>
      </c>
      <c r="AK47" s="1">
        <f t="shared" si="13"/>
        <v>6.5827462755514503</v>
      </c>
      <c r="AL47" s="1">
        <f t="shared" si="13"/>
        <v>17.352909307617292</v>
      </c>
      <c r="AM47" s="1">
        <f t="shared" si="13"/>
        <v>-3.9287198190295887</v>
      </c>
      <c r="AN47" s="1">
        <f t="shared" si="13"/>
        <v>5.3531955790485384</v>
      </c>
      <c r="AO47" s="1">
        <f t="shared" si="13"/>
        <v>2.3672687465790956</v>
      </c>
    </row>
    <row r="48" spans="1:41">
      <c r="A48" t="s">
        <v>61</v>
      </c>
      <c r="B48" t="s">
        <v>18</v>
      </c>
      <c r="C48" t="s">
        <v>97</v>
      </c>
      <c r="D48" s="1"/>
      <c r="E48" s="1">
        <f t="shared" ref="E48:S48" si="14">(E11-D11)/D11*100</f>
        <v>-7.1937025840554654</v>
      </c>
      <c r="F48" s="1">
        <f t="shared" si="14"/>
        <v>22.452411429664899</v>
      </c>
      <c r="G48" s="1">
        <f t="shared" si="14"/>
        <v>12.655380608500055</v>
      </c>
      <c r="H48" s="1">
        <f t="shared" si="14"/>
        <v>10.992013451029848</v>
      </c>
      <c r="I48" s="1">
        <f t="shared" si="14"/>
        <v>1.9977277030865281</v>
      </c>
      <c r="J48" s="1">
        <f t="shared" si="14"/>
        <v>8.2428292954608704</v>
      </c>
      <c r="K48" s="1">
        <f t="shared" si="14"/>
        <v>4.6908498413515183</v>
      </c>
      <c r="L48" s="1">
        <f t="shared" si="14"/>
        <v>6.9954128440367054</v>
      </c>
      <c r="M48" s="1">
        <f t="shared" si="14"/>
        <v>19.759608023273611</v>
      </c>
      <c r="N48" s="1">
        <f t="shared" si="14"/>
        <v>9.5889535255385798</v>
      </c>
      <c r="O48" s="1">
        <f t="shared" si="14"/>
        <v>10.190748410429915</v>
      </c>
      <c r="P48" s="1">
        <f t="shared" si="14"/>
        <v>18.512440444679715</v>
      </c>
      <c r="Q48" s="1">
        <f t="shared" si="14"/>
        <v>1.3132621610756285</v>
      </c>
      <c r="R48" s="1">
        <f t="shared" si="14"/>
        <v>0.99201975221551075</v>
      </c>
      <c r="S48" s="1">
        <f t="shared" si="14"/>
        <v>1.6807823277743823</v>
      </c>
      <c r="W48" t="s">
        <v>61</v>
      </c>
      <c r="X48" t="s">
        <v>18</v>
      </c>
      <c r="Y48" t="s">
        <v>97</v>
      </c>
      <c r="Z48" s="1"/>
      <c r="AA48" s="1">
        <f t="shared" ref="AA48:AO48" si="15">(AA11-Z11)/Z11*100</f>
        <v>-1.8812997483770675</v>
      </c>
      <c r="AB48" s="1">
        <f t="shared" si="15"/>
        <v>0.99302325233442645</v>
      </c>
      <c r="AC48" s="1">
        <f t="shared" si="15"/>
        <v>8.7259259259259228</v>
      </c>
      <c r="AD48" s="1">
        <f t="shared" si="15"/>
        <v>10.859790162147439</v>
      </c>
      <c r="AE48" s="1">
        <f t="shared" si="15"/>
        <v>5.6784660766961563</v>
      </c>
      <c r="AF48" s="1">
        <f t="shared" si="15"/>
        <v>16.445685043033276</v>
      </c>
      <c r="AG48" s="1">
        <f t="shared" si="15"/>
        <v>8.7095485417499052</v>
      </c>
      <c r="AH48" s="1">
        <f t="shared" si="15"/>
        <v>6.5325248070562196</v>
      </c>
      <c r="AI48" s="1">
        <f t="shared" si="15"/>
        <v>12.600258732212152</v>
      </c>
      <c r="AJ48" s="1">
        <f t="shared" si="15"/>
        <v>12.591911764705891</v>
      </c>
      <c r="AK48" s="1">
        <f t="shared" si="15"/>
        <v>9.8639455782312915</v>
      </c>
      <c r="AL48" s="1">
        <f t="shared" si="15"/>
        <v>16.235294117647062</v>
      </c>
      <c r="AM48" s="1">
        <f t="shared" si="15"/>
        <v>0.55401662049860767</v>
      </c>
      <c r="AN48" s="1">
        <f t="shared" si="15"/>
        <v>4.9321890230981218</v>
      </c>
      <c r="AO48" s="1">
        <f t="shared" si="15"/>
        <v>4.341899328520209</v>
      </c>
    </row>
    <row r="49" spans="1:41">
      <c r="A49" t="s">
        <v>61</v>
      </c>
      <c r="B49" t="s">
        <v>35</v>
      </c>
      <c r="C49" t="s">
        <v>96</v>
      </c>
      <c r="D49" s="1"/>
      <c r="E49" s="1">
        <f t="shared" ref="E49:S49" si="16">(E12-D12)/D12*100</f>
        <v>16.150341859554562</v>
      </c>
      <c r="F49" s="1">
        <f t="shared" si="16"/>
        <v>-9.5287324914388023</v>
      </c>
      <c r="G49" s="1">
        <f t="shared" si="16"/>
        <v>5.3139595225739535</v>
      </c>
      <c r="H49" s="1">
        <f t="shared" si="16"/>
        <v>17.108504976840436</v>
      </c>
      <c r="I49" s="1">
        <f t="shared" si="16"/>
        <v>4.9482453925776282</v>
      </c>
      <c r="J49" s="1">
        <f t="shared" si="16"/>
        <v>21.040814690080996</v>
      </c>
      <c r="K49" s="1">
        <f t="shared" si="16"/>
        <v>4.193441536932756</v>
      </c>
      <c r="L49" s="1">
        <f t="shared" si="16"/>
        <v>6.8158697863682631</v>
      </c>
      <c r="M49" s="1">
        <f t="shared" si="16"/>
        <v>15.107142857142856</v>
      </c>
      <c r="N49" s="1">
        <f t="shared" si="16"/>
        <v>1.1531699245009801</v>
      </c>
      <c r="O49" s="1">
        <f t="shared" si="16"/>
        <v>13.194621951842949</v>
      </c>
      <c r="P49" s="1">
        <f t="shared" si="16"/>
        <v>12.248216059976528</v>
      </c>
      <c r="Q49" s="1">
        <f t="shared" si="16"/>
        <v>1.3358010782972485</v>
      </c>
      <c r="R49" s="1">
        <f t="shared" si="16"/>
        <v>10.636861748590491</v>
      </c>
      <c r="S49" s="1">
        <f t="shared" si="16"/>
        <v>4.4751480351695614</v>
      </c>
      <c r="W49" t="s">
        <v>61</v>
      </c>
      <c r="X49" t="s">
        <v>35</v>
      </c>
      <c r="Y49" t="s">
        <v>96</v>
      </c>
      <c r="Z49" s="1"/>
      <c r="AA49" s="1">
        <f t="shared" ref="AA49:AO49" si="17">(AA12-Z12)/Z12*100</f>
        <v>13.696632072556753</v>
      </c>
      <c r="AB49" s="1">
        <f t="shared" si="17"/>
        <v>-6.3120706261315025</v>
      </c>
      <c r="AC49" s="1">
        <f t="shared" si="17"/>
        <v>5.2575450570544895</v>
      </c>
      <c r="AD49" s="1">
        <f t="shared" si="17"/>
        <v>16.879432624113466</v>
      </c>
      <c r="AE49" s="1">
        <f t="shared" si="17"/>
        <v>5.7125520110957089</v>
      </c>
      <c r="AF49" s="1">
        <f t="shared" si="17"/>
        <v>21.197211972119721</v>
      </c>
      <c r="AG49" s="1">
        <f t="shared" si="17"/>
        <v>6.4479025710419453</v>
      </c>
      <c r="AH49" s="1">
        <f t="shared" si="17"/>
        <v>5.8539375834233871</v>
      </c>
      <c r="AI49" s="1">
        <f t="shared" si="17"/>
        <v>12.291341419478792</v>
      </c>
      <c r="AJ49" s="1">
        <f t="shared" si="17"/>
        <v>2.65226458478157</v>
      </c>
      <c r="AK49" s="1">
        <f t="shared" si="17"/>
        <v>11.027764754909624</v>
      </c>
      <c r="AL49" s="1">
        <f t="shared" si="17"/>
        <v>12.217321948015393</v>
      </c>
      <c r="AM49" s="1">
        <f t="shared" si="17"/>
        <v>1.67238063383226</v>
      </c>
      <c r="AN49" s="1">
        <f t="shared" si="17"/>
        <v>9.840447405214233</v>
      </c>
      <c r="AO49" s="1">
        <f t="shared" si="17"/>
        <v>4.8144959005653067</v>
      </c>
    </row>
    <row r="50" spans="1:41">
      <c r="A50" t="s">
        <v>61</v>
      </c>
      <c r="B50" t="s">
        <v>10</v>
      </c>
      <c r="C50" t="s">
        <v>139</v>
      </c>
      <c r="D50" s="1"/>
      <c r="E50" s="1"/>
      <c r="F50" s="1">
        <f t="shared" ref="F50:S50" si="18">(F13-E13)/E13*100</f>
        <v>16.362447671169321</v>
      </c>
      <c r="G50" s="1">
        <f t="shared" si="18"/>
        <v>5.6702699203831894</v>
      </c>
      <c r="H50" s="1">
        <f t="shared" si="18"/>
        <v>13.947932618683003</v>
      </c>
      <c r="I50" s="1">
        <f t="shared" si="18"/>
        <v>2.0266637995914443</v>
      </c>
      <c r="J50" s="1">
        <f t="shared" si="18"/>
        <v>14.768955160967371</v>
      </c>
      <c r="K50" s="1">
        <f t="shared" si="18"/>
        <v>4.5496281333211073</v>
      </c>
      <c r="L50" s="1">
        <f t="shared" si="18"/>
        <v>3.6314934352083523</v>
      </c>
      <c r="M50" s="1">
        <f t="shared" si="18"/>
        <v>16.309322033898312</v>
      </c>
      <c r="N50" s="1">
        <f t="shared" si="18"/>
        <v>24.270465226419898</v>
      </c>
      <c r="O50" s="1">
        <f t="shared" si="18"/>
        <v>2.7058720060977448</v>
      </c>
      <c r="P50" s="1">
        <f t="shared" si="18"/>
        <v>-1.6269909231032709</v>
      </c>
      <c r="Q50" s="1">
        <f t="shared" si="18"/>
        <v>3.2903899721448493</v>
      </c>
      <c r="R50" s="1">
        <f t="shared" si="18"/>
        <v>2.4327209393786142</v>
      </c>
      <c r="S50" s="1">
        <f t="shared" si="18"/>
        <v>8.9458095655989425</v>
      </c>
      <c r="W50" t="s">
        <v>61</v>
      </c>
      <c r="X50" t="s">
        <v>10</v>
      </c>
      <c r="Y50" t="s">
        <v>139</v>
      </c>
      <c r="Z50" s="1"/>
      <c r="AA50" s="1"/>
      <c r="AB50" s="1">
        <f t="shared" ref="AB50:AO50" si="19">(AB13-AA13)/AA13*100</f>
        <v>13.678570341279247</v>
      </c>
      <c r="AC50" s="1">
        <f t="shared" si="19"/>
        <v>4.7469201928227163</v>
      </c>
      <c r="AD50" s="1">
        <f t="shared" si="19"/>
        <v>13.704058804729952</v>
      </c>
      <c r="AE50" s="1">
        <f t="shared" si="19"/>
        <v>4.1879813367811565</v>
      </c>
      <c r="AF50" s="1">
        <f t="shared" si="19"/>
        <v>15.571382324376815</v>
      </c>
      <c r="AG50" s="1">
        <f t="shared" si="19"/>
        <v>4.7478991596638567</v>
      </c>
      <c r="AH50" s="1">
        <f t="shared" si="19"/>
        <v>2.9014574140928096</v>
      </c>
      <c r="AI50" s="1">
        <f t="shared" si="19"/>
        <v>16.675329175329175</v>
      </c>
      <c r="AJ50" s="1">
        <f t="shared" si="19"/>
        <v>23.483554829608728</v>
      </c>
      <c r="AK50" s="1">
        <f t="shared" si="19"/>
        <v>2.5372775372775402</v>
      </c>
      <c r="AL50" s="1">
        <f t="shared" si="19"/>
        <v>-3.4947812829834723</v>
      </c>
      <c r="AM50" s="1">
        <f t="shared" si="19"/>
        <v>4.7849070360918704</v>
      </c>
      <c r="AN50" s="1">
        <f t="shared" si="19"/>
        <v>1.5627265083645037</v>
      </c>
      <c r="AO50" s="1">
        <f t="shared" si="19"/>
        <v>11.090493862403655</v>
      </c>
    </row>
    <row r="51" spans="1:41">
      <c r="A51" t="s">
        <v>62</v>
      </c>
      <c r="B51" t="s">
        <v>5</v>
      </c>
      <c r="C51" t="s">
        <v>99</v>
      </c>
      <c r="D51" s="1"/>
      <c r="E51" s="1">
        <f t="shared" ref="E51:S51" si="20">(E14-D14)/D14*100</f>
        <v>13.713467662965979</v>
      </c>
      <c r="F51" s="1">
        <f t="shared" si="20"/>
        <v>20.678168650676358</v>
      </c>
      <c r="G51" s="1">
        <f t="shared" si="20"/>
        <v>7.1423843251472734</v>
      </c>
      <c r="H51" s="1">
        <f t="shared" si="20"/>
        <v>17.465711108365259</v>
      </c>
      <c r="I51" s="1">
        <f t="shared" si="20"/>
        <v>1.2833324567401299</v>
      </c>
      <c r="J51" s="1">
        <f t="shared" si="20"/>
        <v>6.5950044139793205</v>
      </c>
      <c r="K51" s="1">
        <f t="shared" si="20"/>
        <v>3.7511570127149612</v>
      </c>
      <c r="L51" s="1">
        <f t="shared" si="20"/>
        <v>8.0058224163027667</v>
      </c>
      <c r="M51" s="1">
        <f t="shared" si="20"/>
        <v>24.850013042344163</v>
      </c>
      <c r="N51" s="1">
        <f t="shared" si="20"/>
        <v>1.6157114005153432</v>
      </c>
      <c r="O51" s="1">
        <f t="shared" si="20"/>
        <v>8.9849907477212074</v>
      </c>
      <c r="P51" s="1">
        <f t="shared" si="20"/>
        <v>27.895862155703675</v>
      </c>
      <c r="Q51" s="1">
        <f t="shared" si="20"/>
        <v>0.74491100403185484</v>
      </c>
      <c r="R51" s="1">
        <f t="shared" si="20"/>
        <v>8.8947997754947661</v>
      </c>
      <c r="S51" s="1">
        <f t="shared" si="20"/>
        <v>2.1894048045894747</v>
      </c>
      <c r="W51" t="s">
        <v>62</v>
      </c>
      <c r="X51" t="s">
        <v>5</v>
      </c>
      <c r="Y51" t="s">
        <v>99</v>
      </c>
      <c r="Z51" s="1"/>
      <c r="AA51" s="1">
        <f t="shared" ref="AA51:AO51" si="21">(AA14-Z14)/Z14*100</f>
        <v>12.784712321206806</v>
      </c>
      <c r="AB51" s="1">
        <f t="shared" si="21"/>
        <v>20.010863368671913</v>
      </c>
      <c r="AC51" s="1">
        <f t="shared" si="21"/>
        <v>8.0598029221882381</v>
      </c>
      <c r="AD51" s="1">
        <f t="shared" si="21"/>
        <v>17.07439783661405</v>
      </c>
      <c r="AE51" s="1">
        <f t="shared" si="21"/>
        <v>1.1119467125053744</v>
      </c>
      <c r="AF51" s="1">
        <f t="shared" si="21"/>
        <v>6.3698666524996064</v>
      </c>
      <c r="AG51" s="1">
        <f t="shared" si="21"/>
        <v>5.6537808410748198</v>
      </c>
      <c r="AH51" s="1">
        <f t="shared" si="21"/>
        <v>6.665406069774038</v>
      </c>
      <c r="AI51" s="1">
        <f t="shared" si="21"/>
        <v>23.741357915263244</v>
      </c>
      <c r="AJ51" s="1">
        <f t="shared" si="21"/>
        <v>2.3924644532789006</v>
      </c>
      <c r="AK51" s="1">
        <f t="shared" si="21"/>
        <v>9.0524327538563689</v>
      </c>
      <c r="AL51" s="1">
        <f t="shared" si="21"/>
        <v>27.542739840266872</v>
      </c>
      <c r="AM51" s="1">
        <f t="shared" si="21"/>
        <v>0.22633537873453374</v>
      </c>
      <c r="AN51" s="1">
        <f t="shared" si="21"/>
        <v>10.74421638982286</v>
      </c>
      <c r="AO51" s="1">
        <f t="shared" si="21"/>
        <v>2.0232916440094084</v>
      </c>
    </row>
    <row r="52" spans="1:41">
      <c r="A52" t="s">
        <v>62</v>
      </c>
      <c r="B52" t="s">
        <v>6</v>
      </c>
      <c r="C52" t="s">
        <v>101</v>
      </c>
      <c r="D52" s="1"/>
      <c r="E52" s="1">
        <f t="shared" ref="E52:S52" si="22">(E15-D15)/D15*100</f>
        <v>6.8299439205266408</v>
      </c>
      <c r="F52" s="1">
        <f t="shared" si="22"/>
        <v>10.891504026465668</v>
      </c>
      <c r="G52" s="1">
        <f t="shared" si="22"/>
        <v>6.3590116279069768</v>
      </c>
      <c r="H52" s="1">
        <f t="shared" si="22"/>
        <v>11.769730099077551</v>
      </c>
      <c r="I52" s="1">
        <f t="shared" si="22"/>
        <v>4.0195628916399313</v>
      </c>
      <c r="J52" s="1">
        <f t="shared" si="22"/>
        <v>11.004995592124592</v>
      </c>
      <c r="K52" s="1">
        <f t="shared" si="22"/>
        <v>6.2938451356717344</v>
      </c>
      <c r="L52" s="1">
        <f t="shared" si="22"/>
        <v>3.9349978208081717</v>
      </c>
      <c r="M52" s="1">
        <f t="shared" si="22"/>
        <v>13.868088420295932</v>
      </c>
      <c r="N52" s="1">
        <f t="shared" si="22"/>
        <v>5.4555976430976454</v>
      </c>
      <c r="O52" s="1">
        <f t="shared" si="22"/>
        <v>9.9426290845597496</v>
      </c>
      <c r="P52" s="1">
        <f t="shared" si="22"/>
        <v>38.714946909882919</v>
      </c>
      <c r="Q52" s="1">
        <f t="shared" si="22"/>
        <v>-2.9800457965325453</v>
      </c>
      <c r="R52" s="1">
        <f t="shared" si="22"/>
        <v>2.9603155871742044</v>
      </c>
      <c r="S52" s="1">
        <f t="shared" si="22"/>
        <v>5.115106264531561</v>
      </c>
      <c r="W52" t="s">
        <v>62</v>
      </c>
      <c r="X52" t="s">
        <v>6</v>
      </c>
      <c r="Y52" t="s">
        <v>101</v>
      </c>
      <c r="Z52" s="1"/>
      <c r="AA52" s="1">
        <f t="shared" ref="AA52:AO52" si="23">(AA15-Z15)/Z15*100</f>
        <v>5.2850940325603606</v>
      </c>
      <c r="AB52" s="1">
        <f t="shared" si="23"/>
        <v>-1.8875842203182331</v>
      </c>
      <c r="AC52" s="1">
        <f t="shared" si="23"/>
        <v>6.3474007507678261</v>
      </c>
      <c r="AD52" s="1">
        <f t="shared" si="23"/>
        <v>8.8244732056904489</v>
      </c>
      <c r="AE52" s="1">
        <f t="shared" si="23"/>
        <v>7.7059170434440718</v>
      </c>
      <c r="AF52" s="1">
        <f t="shared" si="23"/>
        <v>13.277970432560688</v>
      </c>
      <c r="AG52" s="1">
        <f t="shared" si="23"/>
        <v>9.3369854185128567</v>
      </c>
      <c r="AH52" s="1">
        <f t="shared" si="23"/>
        <v>5.8650162098437892</v>
      </c>
      <c r="AI52" s="1">
        <f t="shared" si="23"/>
        <v>13.070712694877503</v>
      </c>
      <c r="AJ52" s="1">
        <f t="shared" si="23"/>
        <v>8.1496983872953397</v>
      </c>
      <c r="AK52" s="1">
        <f t="shared" si="23"/>
        <v>13.864541832669316</v>
      </c>
      <c r="AL52" s="1">
        <f t="shared" si="23"/>
        <v>33.290012996101169</v>
      </c>
      <c r="AM52" s="1">
        <f t="shared" si="23"/>
        <v>-0.60751518787969017</v>
      </c>
      <c r="AN52" s="1">
        <f t="shared" si="23"/>
        <v>3.2598853003320287</v>
      </c>
      <c r="AO52" s="1">
        <f t="shared" si="23"/>
        <v>4.9071908798596802</v>
      </c>
    </row>
    <row r="53" spans="1:41">
      <c r="A53" t="s">
        <v>62</v>
      </c>
      <c r="B53" t="s">
        <v>9</v>
      </c>
      <c r="C53" t="s">
        <v>102</v>
      </c>
      <c r="D53" s="1"/>
      <c r="E53" s="1">
        <f t="shared" ref="E53:S53" si="24">(E16-D16)/D16*100</f>
        <v>12.385587845445599</v>
      </c>
      <c r="F53" s="1">
        <f t="shared" si="24"/>
        <v>-2.4134751836008923</v>
      </c>
      <c r="G53" s="1">
        <f t="shared" si="24"/>
        <v>7.7322936972059777</v>
      </c>
      <c r="H53" s="1">
        <f t="shared" si="24"/>
        <v>13.413751507840777</v>
      </c>
      <c r="I53" s="1">
        <f t="shared" si="24"/>
        <v>4.3395022335673206</v>
      </c>
      <c r="J53" s="1">
        <f t="shared" si="24"/>
        <v>20.499490316004067</v>
      </c>
      <c r="K53" s="1">
        <f t="shared" si="24"/>
        <v>4.8811437272650409</v>
      </c>
      <c r="L53" s="1">
        <f t="shared" si="24"/>
        <v>5.9122439103081108</v>
      </c>
      <c r="M53" s="1">
        <f t="shared" si="24"/>
        <v>4.9501180412763688</v>
      </c>
      <c r="N53" s="1">
        <f t="shared" si="24"/>
        <v>5.5801465786227489</v>
      </c>
      <c r="O53" s="1">
        <f t="shared" si="24"/>
        <v>17.092783505154642</v>
      </c>
      <c r="P53" s="1">
        <f t="shared" si="24"/>
        <v>16.693079767564704</v>
      </c>
      <c r="Q53" s="1">
        <f t="shared" si="24"/>
        <v>-2.1175997183240236</v>
      </c>
      <c r="R53" s="1">
        <f t="shared" si="24"/>
        <v>10.241521068859209</v>
      </c>
      <c r="S53" s="1">
        <f t="shared" si="24"/>
        <v>4.9643406516571105</v>
      </c>
      <c r="W53" t="s">
        <v>62</v>
      </c>
      <c r="X53" t="s">
        <v>9</v>
      </c>
      <c r="Y53" t="s">
        <v>102</v>
      </c>
      <c r="Z53" s="1"/>
      <c r="AA53" s="1">
        <f t="shared" ref="AA53:AO53" si="25">(AA16-Z16)/Z16*100</f>
        <v>9.0118116285221461</v>
      </c>
      <c r="AB53" s="1">
        <f t="shared" si="25"/>
        <v>-5.7424867884008126</v>
      </c>
      <c r="AC53" s="1">
        <f t="shared" si="25"/>
        <v>6.0891012794820405</v>
      </c>
      <c r="AD53" s="1">
        <f t="shared" si="25"/>
        <v>9.7500726532984459</v>
      </c>
      <c r="AE53" s="1">
        <f t="shared" si="25"/>
        <v>7.2818747517542706</v>
      </c>
      <c r="AF53" s="1">
        <f t="shared" si="25"/>
        <v>19.955572010366538</v>
      </c>
      <c r="AG53" s="1">
        <f t="shared" si="25"/>
        <v>7.1913580246913673</v>
      </c>
      <c r="AH53" s="1">
        <f t="shared" si="25"/>
        <v>8.0717919186102218</v>
      </c>
      <c r="AI53" s="1">
        <f t="shared" si="25"/>
        <v>9.3428063943161686</v>
      </c>
      <c r="AJ53" s="1">
        <f t="shared" si="25"/>
        <v>7.1799870045483969</v>
      </c>
      <c r="AK53" s="1">
        <f t="shared" si="25"/>
        <v>17.050621400424372</v>
      </c>
      <c r="AL53" s="1">
        <f t="shared" si="25"/>
        <v>16.042988475980849</v>
      </c>
      <c r="AM53" s="1">
        <f t="shared" si="25"/>
        <v>-0.37380049096184143</v>
      </c>
      <c r="AN53" s="1">
        <f t="shared" si="25"/>
        <v>10.886487091896727</v>
      </c>
      <c r="AO53" s="1">
        <f t="shared" si="25"/>
        <v>4.5351244886621984</v>
      </c>
    </row>
    <row r="54" spans="1:41">
      <c r="A54" t="s">
        <v>62</v>
      </c>
      <c r="B54" t="s">
        <v>19</v>
      </c>
      <c r="C54" t="s">
        <v>103</v>
      </c>
      <c r="D54" s="1"/>
      <c r="E54" s="1">
        <f t="shared" ref="E54:S54" si="26">(E17-D17)/D17*100</f>
        <v>13.317602170215388</v>
      </c>
      <c r="F54" s="1">
        <f t="shared" si="26"/>
        <v>15.511973249124511</v>
      </c>
      <c r="G54" s="1">
        <f t="shared" si="26"/>
        <v>3.4323100150981287</v>
      </c>
      <c r="H54" s="1">
        <f t="shared" si="26"/>
        <v>11.736084079408345</v>
      </c>
      <c r="I54" s="1">
        <f t="shared" si="26"/>
        <v>5.913603901759263</v>
      </c>
      <c r="J54" s="1">
        <f t="shared" si="26"/>
        <v>11.890469533755461</v>
      </c>
      <c r="K54" s="1">
        <f t="shared" si="26"/>
        <v>3.7554200044094883</v>
      </c>
      <c r="L54" s="1">
        <f t="shared" si="26"/>
        <v>9.023941068139969</v>
      </c>
      <c r="M54" s="1">
        <f t="shared" si="26"/>
        <v>9.8557692307692335</v>
      </c>
      <c r="N54" s="1">
        <f t="shared" si="26"/>
        <v>3.2408776391270893</v>
      </c>
      <c r="O54" s="1">
        <f t="shared" si="26"/>
        <v>17.855301598212751</v>
      </c>
      <c r="P54" s="1">
        <f t="shared" si="26"/>
        <v>13.988529211626311</v>
      </c>
      <c r="Q54" s="1">
        <f t="shared" si="26"/>
        <v>-13.644891693672173</v>
      </c>
      <c r="R54" s="1">
        <f t="shared" si="26"/>
        <v>10.157021528737904</v>
      </c>
      <c r="S54" s="1">
        <f t="shared" si="26"/>
        <v>9.8525258864135417</v>
      </c>
      <c r="W54" t="s">
        <v>62</v>
      </c>
      <c r="X54" t="s">
        <v>19</v>
      </c>
      <c r="Y54" t="s">
        <v>103</v>
      </c>
      <c r="Z54" s="1"/>
      <c r="AA54" s="1">
        <f t="shared" ref="AA54:AO54" si="27">(AA17-Z17)/Z17*100</f>
        <v>12.599409192273164</v>
      </c>
      <c r="AB54" s="1">
        <f t="shared" si="27"/>
        <v>13.723316559262013</v>
      </c>
      <c r="AC54" s="1">
        <f t="shared" si="27"/>
        <v>4.9869953635644038</v>
      </c>
      <c r="AD54" s="1">
        <f t="shared" si="27"/>
        <v>10.986643688065502</v>
      </c>
      <c r="AE54" s="1">
        <f t="shared" si="27"/>
        <v>6.1335403726707893</v>
      </c>
      <c r="AF54" s="1">
        <f t="shared" si="27"/>
        <v>11.933065106071691</v>
      </c>
      <c r="AG54" s="1">
        <f t="shared" si="27"/>
        <v>6.9030307981374079</v>
      </c>
      <c r="AH54" s="1">
        <f t="shared" si="27"/>
        <v>6.9157878648937796</v>
      </c>
      <c r="AI54" s="1">
        <f t="shared" si="27"/>
        <v>14.080480308769925</v>
      </c>
      <c r="AJ54" s="1">
        <f t="shared" si="27"/>
        <v>0.62652715995238395</v>
      </c>
      <c r="AK54" s="1">
        <f t="shared" si="27"/>
        <v>14.992839798269111</v>
      </c>
      <c r="AL54" s="1">
        <f t="shared" si="27"/>
        <v>18.013969354052726</v>
      </c>
      <c r="AM54" s="1">
        <f t="shared" si="27"/>
        <v>-12.543585979078726</v>
      </c>
      <c r="AN54" s="1">
        <f t="shared" si="27"/>
        <v>10.796348756688698</v>
      </c>
      <c r="AO54" s="1">
        <f t="shared" si="27"/>
        <v>9.8011363636363633</v>
      </c>
    </row>
    <row r="55" spans="1:41">
      <c r="A55" t="s">
        <v>62</v>
      </c>
      <c r="B55" t="s">
        <v>20</v>
      </c>
      <c r="C55" t="s">
        <v>104</v>
      </c>
      <c r="D55" s="1"/>
      <c r="E55" s="1">
        <f t="shared" ref="E55:S55" si="28">(E18-D18)/D18*100</f>
        <v>8.8965765913736607</v>
      </c>
      <c r="F55" s="1">
        <f t="shared" si="28"/>
        <v>2.2927190821110872</v>
      </c>
      <c r="G55" s="1">
        <f t="shared" si="28"/>
        <v>5.1030987213454617</v>
      </c>
      <c r="H55" s="1">
        <f t="shared" si="28"/>
        <v>11.705392371766777</v>
      </c>
      <c r="I55" s="1">
        <f t="shared" si="28"/>
        <v>2.6687598116169586</v>
      </c>
      <c r="J55" s="1">
        <f t="shared" si="28"/>
        <v>15.42431192660549</v>
      </c>
      <c r="K55" s="1">
        <f t="shared" si="28"/>
        <v>5.0836231164100099</v>
      </c>
      <c r="L55" s="1">
        <f t="shared" si="28"/>
        <v>5.9013551843680947</v>
      </c>
      <c r="M55" s="1">
        <f t="shared" si="28"/>
        <v>10.914366490588503</v>
      </c>
      <c r="N55" s="1">
        <f t="shared" si="28"/>
        <v>8.1634022001609914</v>
      </c>
      <c r="O55" s="1">
        <f t="shared" si="28"/>
        <v>10.734883720930227</v>
      </c>
      <c r="P55" s="1">
        <f t="shared" si="28"/>
        <v>21.31496415770609</v>
      </c>
      <c r="Q55" s="1">
        <f t="shared" si="28"/>
        <v>-1.4587757363124323</v>
      </c>
      <c r="R55" s="1">
        <f t="shared" si="28"/>
        <v>7.1629345076360957</v>
      </c>
      <c r="S55" s="1">
        <f t="shared" si="28"/>
        <v>5.6961748633879861</v>
      </c>
      <c r="W55" t="s">
        <v>62</v>
      </c>
      <c r="X55" t="s">
        <v>20</v>
      </c>
      <c r="Y55" t="s">
        <v>104</v>
      </c>
      <c r="Z55" s="1"/>
      <c r="AA55" s="1">
        <f t="shared" ref="AA55:AO55" si="29">(AA18-Z18)/Z18*100</f>
        <v>8.3975213084809113</v>
      </c>
      <c r="AB55" s="1">
        <f t="shared" si="29"/>
        <v>-8.8505733334933065</v>
      </c>
      <c r="AC55" s="1">
        <f t="shared" si="29"/>
        <v>6.9621178879625436</v>
      </c>
      <c r="AD55" s="1">
        <f t="shared" si="29"/>
        <v>8.4780527827157126</v>
      </c>
      <c r="AE55" s="1">
        <f t="shared" si="29"/>
        <v>8.2692550107147387</v>
      </c>
      <c r="AF55" s="1">
        <f t="shared" si="29"/>
        <v>15.927348934683907</v>
      </c>
      <c r="AG55" s="1">
        <f t="shared" si="29"/>
        <v>6.0560409761976448</v>
      </c>
      <c r="AH55" s="1">
        <f t="shared" si="29"/>
        <v>9.7632575757575673</v>
      </c>
      <c r="AI55" s="1">
        <f t="shared" si="29"/>
        <v>6.9105340350271884</v>
      </c>
      <c r="AJ55" s="1">
        <f t="shared" si="29"/>
        <v>14.590058102001288</v>
      </c>
      <c r="AK55" s="1">
        <f t="shared" si="29"/>
        <v>11.098591549295769</v>
      </c>
      <c r="AL55" s="1">
        <f t="shared" si="29"/>
        <v>23.637170385395546</v>
      </c>
      <c r="AM55" s="1">
        <f t="shared" si="29"/>
        <v>-1.3176108690079491</v>
      </c>
      <c r="AN55" s="1">
        <f t="shared" si="29"/>
        <v>6.2084372402327519</v>
      </c>
      <c r="AO55" s="1">
        <f t="shared" si="29"/>
        <v>5.9384630435845942</v>
      </c>
    </row>
    <row r="56" spans="1:41">
      <c r="A56" t="s">
        <v>62</v>
      </c>
      <c r="B56" t="s">
        <v>21</v>
      </c>
      <c r="C56" t="s">
        <v>100</v>
      </c>
      <c r="D56" s="1"/>
      <c r="E56" s="1">
        <f t="shared" ref="E56:S56" si="30">(E19-D19)/D19*100</f>
        <v>3.751037177377222</v>
      </c>
      <c r="F56" s="1">
        <f t="shared" si="30"/>
        <v>3.9489857280661429</v>
      </c>
      <c r="G56" s="1">
        <f t="shared" si="30"/>
        <v>6.9132241920434296</v>
      </c>
      <c r="H56" s="1">
        <f t="shared" si="30"/>
        <v>20.04125674389082</v>
      </c>
      <c r="I56" s="1">
        <f t="shared" si="30"/>
        <v>3.397224058162597</v>
      </c>
      <c r="J56" s="1">
        <f t="shared" si="30"/>
        <v>11.116082843262582</v>
      </c>
      <c r="K56" s="1">
        <f t="shared" si="30"/>
        <v>6.0231260426853854</v>
      </c>
      <c r="L56" s="1">
        <f t="shared" si="30"/>
        <v>5.5832881172002216</v>
      </c>
      <c r="M56" s="1">
        <f t="shared" si="30"/>
        <v>21.624955033660502</v>
      </c>
      <c r="N56" s="1">
        <f t="shared" si="30"/>
        <v>1.0943507837917814</v>
      </c>
      <c r="O56" s="1">
        <f t="shared" si="30"/>
        <v>10.674579954860825</v>
      </c>
      <c r="P56" s="1">
        <f t="shared" si="30"/>
        <v>36.993957703927485</v>
      </c>
      <c r="Q56" s="1">
        <f t="shared" si="30"/>
        <v>1.0144448119969176</v>
      </c>
      <c r="R56" s="1">
        <f t="shared" si="30"/>
        <v>0.43663355528872394</v>
      </c>
      <c r="S56" s="1">
        <f t="shared" si="30"/>
        <v>7.3606129768503443</v>
      </c>
      <c r="W56" t="s">
        <v>62</v>
      </c>
      <c r="X56" t="s">
        <v>21</v>
      </c>
      <c r="Y56" t="s">
        <v>100</v>
      </c>
      <c r="Z56" s="1"/>
      <c r="AA56" s="1">
        <f t="shared" ref="AA56:AO56" si="31">(AA19-Z19)/Z19*100</f>
        <v>3.7351584658096715</v>
      </c>
      <c r="AB56" s="1">
        <f t="shared" si="31"/>
        <v>-5.0103432178558913</v>
      </c>
      <c r="AC56" s="1">
        <f t="shared" si="31"/>
        <v>7.2813688212927676</v>
      </c>
      <c r="AD56" s="1">
        <f t="shared" si="31"/>
        <v>19.599503810030132</v>
      </c>
      <c r="AE56" s="1">
        <f t="shared" si="31"/>
        <v>4.1265372647799712</v>
      </c>
      <c r="AF56" s="1">
        <f t="shared" si="31"/>
        <v>10.850231234436142</v>
      </c>
      <c r="AG56" s="1">
        <f t="shared" si="31"/>
        <v>4.7368421052631549</v>
      </c>
      <c r="AH56" s="1">
        <f t="shared" si="31"/>
        <v>8.7265596274053259</v>
      </c>
      <c r="AI56" s="1">
        <f t="shared" si="31"/>
        <v>23.847367827753359</v>
      </c>
      <c r="AJ56" s="1">
        <f t="shared" si="31"/>
        <v>1.4017202930869579</v>
      </c>
      <c r="AK56" s="1">
        <f t="shared" si="31"/>
        <v>9.1647592118845775</v>
      </c>
      <c r="AL56" s="1">
        <f t="shared" si="31"/>
        <v>34.847675040085505</v>
      </c>
      <c r="AM56" s="1">
        <f t="shared" si="31"/>
        <v>0.63416567578278993</v>
      </c>
      <c r="AN56" s="1">
        <f t="shared" si="31"/>
        <v>3.5628806010846295</v>
      </c>
      <c r="AO56" s="1">
        <f t="shared" si="31"/>
        <v>8.0537109089313308</v>
      </c>
    </row>
    <row r="57" spans="1:41">
      <c r="A57" t="s">
        <v>63</v>
      </c>
      <c r="B57" t="s">
        <v>22</v>
      </c>
      <c r="C57" t="s">
        <v>106</v>
      </c>
      <c r="D57" s="1"/>
      <c r="E57" s="1">
        <f t="shared" ref="E57:S57" si="32">(E20-D20)/D20*100</f>
        <v>15.34949407412757</v>
      </c>
      <c r="F57" s="1">
        <f t="shared" si="32"/>
        <v>11.690371512843555</v>
      </c>
      <c r="G57" s="1">
        <f t="shared" si="32"/>
        <v>7.8565708692944156</v>
      </c>
      <c r="H57" s="1">
        <f t="shared" si="32"/>
        <v>17.332123411978213</v>
      </c>
      <c r="I57" s="1">
        <f t="shared" si="32"/>
        <v>2.6717288898263374</v>
      </c>
      <c r="J57" s="1">
        <f t="shared" si="32"/>
        <v>5.7864822296788336</v>
      </c>
      <c r="K57" s="1">
        <f t="shared" si="32"/>
        <v>3.7286380113930693</v>
      </c>
      <c r="L57" s="1">
        <f t="shared" si="32"/>
        <v>3.6133300049925023</v>
      </c>
      <c r="M57" s="1">
        <f t="shared" si="32"/>
        <v>13.425284587122816</v>
      </c>
      <c r="N57" s="1">
        <f t="shared" si="32"/>
        <v>2.532922684791846</v>
      </c>
      <c r="O57" s="1">
        <f t="shared" si="32"/>
        <v>16.603656326065561</v>
      </c>
      <c r="P57" s="1">
        <f t="shared" si="32"/>
        <v>24.023984010659564</v>
      </c>
      <c r="Q57" s="1">
        <f t="shared" si="32"/>
        <v>-6.5749892565534989</v>
      </c>
      <c r="R57" s="1">
        <f t="shared" si="32"/>
        <v>16.260349586016552</v>
      </c>
      <c r="S57" s="1">
        <f t="shared" si="32"/>
        <v>1.6287504121332044</v>
      </c>
      <c r="W57" t="s">
        <v>63</v>
      </c>
      <c r="X57" t="s">
        <v>22</v>
      </c>
      <c r="Y57" t="s">
        <v>106</v>
      </c>
      <c r="Z57" s="1"/>
      <c r="AA57" s="1">
        <f t="shared" ref="AA57:AO57" si="33">(AA20-Z20)/Z20*100</f>
        <v>14.63280057609547</v>
      </c>
      <c r="AB57" s="1">
        <f t="shared" si="33"/>
        <v>7.2329440872871675</v>
      </c>
      <c r="AC57" s="1">
        <f t="shared" si="33"/>
        <v>9.8070578826352239</v>
      </c>
      <c r="AD57" s="1">
        <f t="shared" si="33"/>
        <v>14.530225782957018</v>
      </c>
      <c r="AE57" s="1">
        <f t="shared" si="33"/>
        <v>4.4753577106518252</v>
      </c>
      <c r="AF57" s="1">
        <f t="shared" si="33"/>
        <v>7.9433919196530551</v>
      </c>
      <c r="AG57" s="1">
        <f t="shared" si="33"/>
        <v>4.8988510608303368</v>
      </c>
      <c r="AH57" s="1">
        <f t="shared" si="33"/>
        <v>4.4550463647359191</v>
      </c>
      <c r="AI57" s="1">
        <f t="shared" si="33"/>
        <v>13.985204245738187</v>
      </c>
      <c r="AJ57" s="1">
        <f t="shared" si="33"/>
        <v>3.9336305660590223</v>
      </c>
      <c r="AK57" s="1">
        <f t="shared" si="33"/>
        <v>16.409643788010442</v>
      </c>
      <c r="AL57" s="1">
        <f t="shared" si="33"/>
        <v>23.211120440339577</v>
      </c>
      <c r="AM57" s="1">
        <f t="shared" si="33"/>
        <v>-4.823199818278189</v>
      </c>
      <c r="AN57" s="1">
        <f t="shared" si="33"/>
        <v>15.393794749403341</v>
      </c>
      <c r="AO57" s="1">
        <f t="shared" si="33"/>
        <v>1.9993105825577389</v>
      </c>
    </row>
    <row r="58" spans="1:41">
      <c r="A58" t="s">
        <v>63</v>
      </c>
      <c r="B58" t="s">
        <v>36</v>
      </c>
      <c r="C58" t="s">
        <v>107</v>
      </c>
      <c r="D58" s="1"/>
      <c r="E58" s="1">
        <f t="shared" ref="E58:S58" si="34">(E21-D21)/D21*100</f>
        <v>-14.843355146271753</v>
      </c>
      <c r="F58" s="1">
        <f t="shared" si="34"/>
        <v>22.084125435251092</v>
      </c>
      <c r="G58" s="1">
        <f t="shared" si="34"/>
        <v>7.0480840675087544</v>
      </c>
      <c r="H58" s="1">
        <f t="shared" si="34"/>
        <v>21.427863163113525</v>
      </c>
      <c r="I58" s="1">
        <f t="shared" si="34"/>
        <v>9.9706026457618933</v>
      </c>
      <c r="J58" s="1">
        <f t="shared" si="34"/>
        <v>-1.9974753100170854</v>
      </c>
      <c r="K58" s="1">
        <f t="shared" si="34"/>
        <v>6.1372935293226245</v>
      </c>
      <c r="L58" s="1">
        <f t="shared" si="34"/>
        <v>8.4166190748143972</v>
      </c>
      <c r="M58" s="1">
        <f t="shared" si="34"/>
        <v>11.411075261737007</v>
      </c>
      <c r="N58" s="1">
        <f t="shared" si="34"/>
        <v>6.1288416075650147</v>
      </c>
      <c r="O58" s="1">
        <f t="shared" si="34"/>
        <v>10.051790388149467</v>
      </c>
      <c r="P58" s="1">
        <f t="shared" si="34"/>
        <v>12.984515737273561</v>
      </c>
      <c r="Q58" s="1">
        <f t="shared" si="34"/>
        <v>-10.489072017198147</v>
      </c>
      <c r="R58" s="1">
        <f t="shared" si="34"/>
        <v>18.608025617932558</v>
      </c>
      <c r="S58" s="1">
        <f t="shared" si="34"/>
        <v>4.0160303733389506</v>
      </c>
      <c r="W58" t="s">
        <v>63</v>
      </c>
      <c r="X58" t="s">
        <v>36</v>
      </c>
      <c r="Y58" t="s">
        <v>107</v>
      </c>
      <c r="Z58" s="1"/>
      <c r="AA58" s="1">
        <f t="shared" ref="AA58:AO58" si="35">(AA21-Z21)/Z21*100</f>
        <v>-15.221522276970417</v>
      </c>
      <c r="AB58" s="1">
        <f t="shared" si="35"/>
        <v>3.8642130319914147</v>
      </c>
      <c r="AC58" s="1">
        <f t="shared" si="35"/>
        <v>10.042499606485137</v>
      </c>
      <c r="AD58" s="1">
        <f t="shared" si="35"/>
        <v>25.847518237734217</v>
      </c>
      <c r="AE58" s="1">
        <f t="shared" si="35"/>
        <v>6.5242100477381326</v>
      </c>
      <c r="AF58" s="1">
        <f t="shared" si="35"/>
        <v>8.9735381988903011</v>
      </c>
      <c r="AG58" s="1">
        <f t="shared" si="35"/>
        <v>8.1268970919416432</v>
      </c>
      <c r="AH58" s="1">
        <f t="shared" si="35"/>
        <v>7.0542425065652532</v>
      </c>
      <c r="AI58" s="1">
        <f t="shared" si="35"/>
        <v>10.869565217391305</v>
      </c>
      <c r="AJ58" s="1">
        <f t="shared" si="35"/>
        <v>3.1967650873578899</v>
      </c>
      <c r="AK58" s="1">
        <f t="shared" si="35"/>
        <v>13.729114298388293</v>
      </c>
      <c r="AL58" s="1">
        <f t="shared" si="35"/>
        <v>13.319898589351888</v>
      </c>
      <c r="AM58" s="1">
        <f t="shared" si="35"/>
        <v>-0.37861404313906238</v>
      </c>
      <c r="AN58" s="1">
        <f t="shared" si="35"/>
        <v>17.540020730162396</v>
      </c>
      <c r="AO58" s="1">
        <f t="shared" si="35"/>
        <v>6.3198118753674191</v>
      </c>
    </row>
    <row r="59" spans="1:41">
      <c r="A59" t="s">
        <v>63</v>
      </c>
      <c r="B59" t="s">
        <v>37</v>
      </c>
      <c r="C59" t="s">
        <v>108</v>
      </c>
      <c r="D59" s="1"/>
      <c r="E59" s="1">
        <f t="shared" ref="E59:S59" si="36">(E22-D22)/D22*100</f>
        <v>-7.8047697913998428</v>
      </c>
      <c r="F59" s="1">
        <f t="shared" si="36"/>
        <v>40.344452738579804</v>
      </c>
      <c r="G59" s="1">
        <f t="shared" si="36"/>
        <v>9.7253900191588478</v>
      </c>
      <c r="H59" s="1">
        <f t="shared" si="36"/>
        <v>18.666334081649623</v>
      </c>
      <c r="I59" s="1">
        <f t="shared" si="36"/>
        <v>2.7256165919282416</v>
      </c>
      <c r="J59" s="1">
        <f t="shared" si="36"/>
        <v>2.6669394993520319</v>
      </c>
      <c r="K59" s="1">
        <f t="shared" si="36"/>
        <v>4.0127557799627862</v>
      </c>
      <c r="L59" s="1">
        <f t="shared" si="36"/>
        <v>4.2028615227388979</v>
      </c>
      <c r="M59" s="1">
        <f t="shared" si="36"/>
        <v>9.3784479588083851</v>
      </c>
      <c r="N59" s="1">
        <f t="shared" si="36"/>
        <v>3.401703653889252</v>
      </c>
      <c r="O59" s="1">
        <f t="shared" si="36"/>
        <v>6.926453850739807</v>
      </c>
      <c r="P59" s="1">
        <f t="shared" si="36"/>
        <v>15.114805616098121</v>
      </c>
      <c r="Q59" s="1">
        <f t="shared" si="36"/>
        <v>-6.4241997270045399</v>
      </c>
      <c r="R59" s="1">
        <f t="shared" si="36"/>
        <v>3.7408243929983063</v>
      </c>
      <c r="S59" s="1">
        <f t="shared" si="36"/>
        <v>1.4423731119880339</v>
      </c>
      <c r="W59" t="s">
        <v>63</v>
      </c>
      <c r="X59" t="s">
        <v>37</v>
      </c>
      <c r="Y59" t="s">
        <v>108</v>
      </c>
      <c r="Z59" s="1"/>
      <c r="AA59" s="1">
        <f t="shared" ref="AA59:AO59" si="37">(AA22-Z22)/Z22*100</f>
        <v>-8.7809060470742217</v>
      </c>
      <c r="AB59" s="1">
        <f t="shared" si="37"/>
        <v>34.785566601297525</v>
      </c>
      <c r="AC59" s="1">
        <f t="shared" si="37"/>
        <v>4.2275780323982683</v>
      </c>
      <c r="AD59" s="1">
        <f t="shared" si="37"/>
        <v>18.025018953752848</v>
      </c>
      <c r="AE59" s="1">
        <f t="shared" si="37"/>
        <v>5.6126545688132214</v>
      </c>
      <c r="AF59" s="1">
        <f t="shared" si="37"/>
        <v>1.8855014065232232</v>
      </c>
      <c r="AG59" s="1">
        <f t="shared" si="37"/>
        <v>6.2980374598910611</v>
      </c>
      <c r="AH59" s="1">
        <f t="shared" si="37"/>
        <v>3.2572832572832637</v>
      </c>
      <c r="AI59" s="1">
        <f t="shared" si="37"/>
        <v>3.1885240329050144</v>
      </c>
      <c r="AJ59" s="1">
        <f t="shared" si="37"/>
        <v>9.1975227302675009</v>
      </c>
      <c r="AK59" s="1">
        <f t="shared" si="37"/>
        <v>7.5841679739350676</v>
      </c>
      <c r="AL59" s="1">
        <f t="shared" si="37"/>
        <v>17.570523246032202</v>
      </c>
      <c r="AM59" s="1">
        <f t="shared" si="37"/>
        <v>-8.190230871971</v>
      </c>
      <c r="AN59" s="1">
        <f t="shared" si="37"/>
        <v>6.6192133839039782</v>
      </c>
      <c r="AO59" s="1">
        <f t="shared" si="37"/>
        <v>0.46781345938306657</v>
      </c>
    </row>
    <row r="60" spans="1:41">
      <c r="A60" t="s">
        <v>64</v>
      </c>
      <c r="B60" t="s">
        <v>23</v>
      </c>
      <c r="C60" t="s">
        <v>110</v>
      </c>
      <c r="D60" s="1"/>
      <c r="E60" s="1">
        <f t="shared" ref="E60:S60" si="38">(E23-D23)/D23*100</f>
        <v>-7.0004083855159323</v>
      </c>
      <c r="F60" s="1">
        <f t="shared" si="38"/>
        <v>25.198167474682371</v>
      </c>
      <c r="G60" s="1">
        <f t="shared" si="38"/>
        <v>7.6089006222892746</v>
      </c>
      <c r="H60" s="1">
        <f t="shared" si="38"/>
        <v>4.7489704722684696</v>
      </c>
      <c r="I60" s="1">
        <f t="shared" si="38"/>
        <v>2.6599749058971103</v>
      </c>
      <c r="J60" s="1">
        <f t="shared" si="38"/>
        <v>15.147070805833954</v>
      </c>
      <c r="K60" s="1">
        <f t="shared" si="38"/>
        <v>5.2009623549391444</v>
      </c>
      <c r="L60" s="1">
        <f t="shared" si="38"/>
        <v>6.8541064101701661</v>
      </c>
      <c r="M60" s="1">
        <f t="shared" si="38"/>
        <v>15.290192622434857</v>
      </c>
      <c r="N60" s="1">
        <f t="shared" si="38"/>
        <v>8.0480480480480523</v>
      </c>
      <c r="O60" s="1">
        <f t="shared" si="38"/>
        <v>6.3469604325635407</v>
      </c>
      <c r="P60" s="1">
        <f t="shared" si="38"/>
        <v>12.976954145877876</v>
      </c>
      <c r="Q60" s="1">
        <f t="shared" si="38"/>
        <v>-6.1574697173620496</v>
      </c>
      <c r="R60" s="1">
        <f t="shared" si="38"/>
        <v>7.7895302975977145</v>
      </c>
      <c r="S60" s="1">
        <f t="shared" si="38"/>
        <v>5.5675675675675711</v>
      </c>
      <c r="W60" t="s">
        <v>64</v>
      </c>
      <c r="X60" t="s">
        <v>23</v>
      </c>
      <c r="Y60" t="s">
        <v>110</v>
      </c>
      <c r="Z60" s="1"/>
      <c r="AA60" s="1">
        <f t="shared" ref="AA60:AO60" si="39">(AA23-Z23)/Z23*100</f>
        <v>-6.7664407827259199</v>
      </c>
      <c r="AB60" s="1">
        <f t="shared" si="39"/>
        <v>21.503049285777774</v>
      </c>
      <c r="AC60" s="1">
        <f t="shared" si="39"/>
        <v>4.7148364139567107</v>
      </c>
      <c r="AD60" s="1">
        <f t="shared" si="39"/>
        <v>9.4015480460637999</v>
      </c>
      <c r="AE60" s="1">
        <f t="shared" si="39"/>
        <v>3.4339948231233786</v>
      </c>
      <c r="AF60" s="1">
        <f t="shared" si="39"/>
        <v>14.239239239239243</v>
      </c>
      <c r="AG60" s="1">
        <f t="shared" si="39"/>
        <v>5.5275648046732417</v>
      </c>
      <c r="AH60" s="1">
        <f t="shared" si="39"/>
        <v>7.1339606974813101</v>
      </c>
      <c r="AI60" s="1">
        <f t="shared" si="39"/>
        <v>12.633210618097277</v>
      </c>
      <c r="AJ60" s="1">
        <f t="shared" si="39"/>
        <v>7.6839268306668957</v>
      </c>
      <c r="AK60" s="1">
        <f t="shared" si="39"/>
        <v>6.3634911337131896</v>
      </c>
      <c r="AL60" s="1">
        <f t="shared" si="39"/>
        <v>12.856713727846186</v>
      </c>
      <c r="AM60" s="1">
        <f t="shared" si="39"/>
        <v>-5.1326412918108337</v>
      </c>
      <c r="AN60" s="1">
        <f t="shared" si="39"/>
        <v>7.4725274725274806</v>
      </c>
      <c r="AO60" s="1">
        <f t="shared" si="39"/>
        <v>5.5562807292346434</v>
      </c>
    </row>
    <row r="61" spans="1:41">
      <c r="A61" t="s">
        <v>64</v>
      </c>
      <c r="B61" t="s">
        <v>24</v>
      </c>
      <c r="C61" t="s">
        <v>111</v>
      </c>
      <c r="D61" s="1"/>
      <c r="E61" s="1">
        <f t="shared" ref="E61:S61" si="40">(E24-D24)/D24*100</f>
        <v>6.1591428614115875</v>
      </c>
      <c r="F61" s="1">
        <f t="shared" si="40"/>
        <v>-8.7319493592500983</v>
      </c>
      <c r="G61" s="1">
        <f t="shared" si="40"/>
        <v>5.9753276792598307</v>
      </c>
      <c r="H61" s="1">
        <f t="shared" si="40"/>
        <v>16.069479810840313</v>
      </c>
      <c r="I61" s="1">
        <f t="shared" si="40"/>
        <v>7.4982370915928893</v>
      </c>
      <c r="J61" s="1">
        <f t="shared" si="40"/>
        <v>24.467930029154523</v>
      </c>
      <c r="K61" s="1">
        <f t="shared" si="40"/>
        <v>3.1211571119048989</v>
      </c>
      <c r="L61" s="1">
        <f t="shared" si="40"/>
        <v>6.9505962521294773</v>
      </c>
      <c r="M61" s="1">
        <f t="shared" si="40"/>
        <v>9.6899224806201545</v>
      </c>
      <c r="N61" s="1">
        <f t="shared" si="40"/>
        <v>3.4803233457573008</v>
      </c>
      <c r="O61" s="1">
        <f t="shared" si="40"/>
        <v>9.2057255122087991</v>
      </c>
      <c r="P61" s="1">
        <f t="shared" si="40"/>
        <v>17.08215540135356</v>
      </c>
      <c r="Q61" s="1">
        <f t="shared" si="40"/>
        <v>5.2059705860832564</v>
      </c>
      <c r="R61" s="1">
        <f t="shared" si="40"/>
        <v>7.483395347219818</v>
      </c>
      <c r="S61" s="1">
        <f t="shared" si="40"/>
        <v>1.7017697110873826</v>
      </c>
      <c r="W61" t="s">
        <v>64</v>
      </c>
      <c r="X61" t="s">
        <v>24</v>
      </c>
      <c r="Y61" t="s">
        <v>111</v>
      </c>
      <c r="Z61" s="1"/>
      <c r="AA61" s="1">
        <f t="shared" ref="AA61:AO61" si="41">(AA24-Z24)/Z24*100</f>
        <v>5.909706350240203</v>
      </c>
      <c r="AB61" s="1">
        <f t="shared" si="41"/>
        <v>-6.9884457696608271</v>
      </c>
      <c r="AC61" s="1">
        <f t="shared" si="41"/>
        <v>5.9607293127629735</v>
      </c>
      <c r="AD61" s="1">
        <f t="shared" si="41"/>
        <v>21.17802779616148</v>
      </c>
      <c r="AE61" s="1">
        <f t="shared" si="41"/>
        <v>6.6630256690333036</v>
      </c>
      <c r="AF61" s="1">
        <f t="shared" si="41"/>
        <v>22.361202545534347</v>
      </c>
      <c r="AG61" s="1">
        <f t="shared" si="41"/>
        <v>5.2068388330942215</v>
      </c>
      <c r="AH61" s="1">
        <f t="shared" si="41"/>
        <v>3.5229274390590373</v>
      </c>
      <c r="AI61" s="1">
        <f t="shared" si="41"/>
        <v>10.264010099346836</v>
      </c>
      <c r="AJ61" s="1">
        <f t="shared" si="41"/>
        <v>2.349544526855484</v>
      </c>
      <c r="AK61" s="1">
        <f t="shared" si="41"/>
        <v>9.8633334954525651</v>
      </c>
      <c r="AL61" s="1">
        <f t="shared" si="41"/>
        <v>14.927619637876836</v>
      </c>
      <c r="AM61" s="1">
        <f t="shared" si="41"/>
        <v>7.1530372481799738</v>
      </c>
      <c r="AN61" s="1">
        <f t="shared" si="41"/>
        <v>6.948738227047226</v>
      </c>
      <c r="AO61" s="1">
        <f t="shared" si="41"/>
        <v>1.7814527242781757</v>
      </c>
    </row>
    <row r="62" spans="1:41">
      <c r="A62" t="s">
        <v>64</v>
      </c>
      <c r="B62" t="s">
        <v>25</v>
      </c>
      <c r="C62" t="s">
        <v>112</v>
      </c>
      <c r="D62" s="1"/>
      <c r="E62" s="1">
        <f t="shared" ref="E62:S62" si="42">(E25-D25)/D25*100</f>
        <v>3.387565581019921</v>
      </c>
      <c r="F62" s="1">
        <f t="shared" si="42"/>
        <v>8.0631581351552679</v>
      </c>
      <c r="G62" s="1">
        <f t="shared" si="42"/>
        <v>6.5712364300124753</v>
      </c>
      <c r="H62" s="1">
        <f t="shared" si="42"/>
        <v>15.424141350401166</v>
      </c>
      <c r="I62" s="1">
        <f t="shared" si="42"/>
        <v>5.3420805998125473</v>
      </c>
      <c r="J62" s="1">
        <f t="shared" si="42"/>
        <v>18.245848161328599</v>
      </c>
      <c r="K62" s="1">
        <f t="shared" si="42"/>
        <v>4.6962191986958342</v>
      </c>
      <c r="L62" s="1">
        <f t="shared" si="42"/>
        <v>5.5635405437777035</v>
      </c>
      <c r="M62" s="1">
        <f t="shared" si="42"/>
        <v>21.920916775401363</v>
      </c>
      <c r="N62" s="1">
        <f t="shared" si="42"/>
        <v>1.6565073751803039</v>
      </c>
      <c r="O62" s="1">
        <f t="shared" si="42"/>
        <v>3.2315649745960711</v>
      </c>
      <c r="P62" s="1">
        <f t="shared" si="42"/>
        <v>20.254511594909754</v>
      </c>
      <c r="Q62" s="1">
        <f t="shared" si="42"/>
        <v>-2.3929796098963938</v>
      </c>
      <c r="R62" s="1">
        <f t="shared" si="42"/>
        <v>5.0355092172861964</v>
      </c>
      <c r="S62" s="1">
        <f t="shared" si="42"/>
        <v>7.0526883654019032</v>
      </c>
      <c r="W62" t="s">
        <v>64</v>
      </c>
      <c r="X62" t="s">
        <v>25</v>
      </c>
      <c r="Y62" t="s">
        <v>112</v>
      </c>
      <c r="Z62" s="1"/>
      <c r="AA62" s="1">
        <f t="shared" ref="AA62:AO62" si="43">(AA25-Z25)/Z25*100</f>
        <v>2.0082940277941272</v>
      </c>
      <c r="AB62" s="1">
        <f t="shared" si="43"/>
        <v>-8.5274652298270859E-2</v>
      </c>
      <c r="AC62" s="1">
        <f t="shared" si="43"/>
        <v>7.7255071212775164</v>
      </c>
      <c r="AD62" s="1">
        <f t="shared" si="43"/>
        <v>17.197516025641018</v>
      </c>
      <c r="AE62" s="1">
        <f t="shared" si="43"/>
        <v>5.3243312537390128</v>
      </c>
      <c r="AF62" s="1">
        <f t="shared" si="43"/>
        <v>22.192469977280101</v>
      </c>
      <c r="AG62" s="1">
        <f t="shared" si="43"/>
        <v>2.7890298160568427</v>
      </c>
      <c r="AH62" s="1">
        <f t="shared" si="43"/>
        <v>7.0030363718586379</v>
      </c>
      <c r="AI62" s="1">
        <f t="shared" si="43"/>
        <v>19.628086699269463</v>
      </c>
      <c r="AJ62" s="1">
        <f t="shared" si="43"/>
        <v>3.547996366205699</v>
      </c>
      <c r="AK62" s="1">
        <f t="shared" si="43"/>
        <v>3.4118048447628802</v>
      </c>
      <c r="AL62" s="1">
        <f t="shared" si="43"/>
        <v>19.856718668991856</v>
      </c>
      <c r="AM62" s="1">
        <f t="shared" si="43"/>
        <v>-0.11797090051120723</v>
      </c>
      <c r="AN62" s="1">
        <f t="shared" si="43"/>
        <v>4.4055118110236258</v>
      </c>
      <c r="AO62" s="1">
        <f t="shared" si="43"/>
        <v>8.0546023605716623</v>
      </c>
    </row>
    <row r="63" spans="1:41">
      <c r="A63" t="s">
        <v>64</v>
      </c>
      <c r="B63" t="s">
        <v>26</v>
      </c>
      <c r="C63" t="s">
        <v>113</v>
      </c>
      <c r="D63" s="1"/>
      <c r="E63" s="1">
        <f t="shared" ref="E63:S63" si="44">(E26-D26)/D26*100</f>
        <v>16.986689009027383</v>
      </c>
      <c r="F63" s="1">
        <f t="shared" si="44"/>
        <v>8.5228313690621729</v>
      </c>
      <c r="G63" s="1">
        <f t="shared" si="44"/>
        <v>5.7493654447789444</v>
      </c>
      <c r="H63" s="1">
        <f t="shared" si="44"/>
        <v>18.275188389617643</v>
      </c>
      <c r="I63" s="1">
        <f t="shared" si="44"/>
        <v>1.7509084902543728</v>
      </c>
      <c r="J63" s="1">
        <f t="shared" si="44"/>
        <v>-1.0992578849721621</v>
      </c>
      <c r="K63" s="1">
        <f t="shared" si="44"/>
        <v>4.1598274164048119</v>
      </c>
      <c r="L63" s="1">
        <f t="shared" si="44"/>
        <v>5.011256190905006</v>
      </c>
      <c r="M63" s="1">
        <f t="shared" si="44"/>
        <v>21.056467864339918</v>
      </c>
      <c r="N63" s="1">
        <f t="shared" si="44"/>
        <v>6.3752922008915747E-2</v>
      </c>
      <c r="O63" s="1">
        <f t="shared" si="44"/>
        <v>12.590259096701129</v>
      </c>
      <c r="P63" s="1">
        <f t="shared" si="44"/>
        <v>22.135244742054134</v>
      </c>
      <c r="Q63" s="1">
        <f t="shared" si="44"/>
        <v>-8.9060489060489072</v>
      </c>
      <c r="R63" s="1">
        <f t="shared" si="44"/>
        <v>8.0192144673636676</v>
      </c>
      <c r="S63" s="1">
        <f t="shared" si="44"/>
        <v>1.671549649471582</v>
      </c>
      <c r="W63" t="s">
        <v>64</v>
      </c>
      <c r="X63" t="s">
        <v>26</v>
      </c>
      <c r="Y63" t="s">
        <v>113</v>
      </c>
      <c r="Z63" s="1"/>
      <c r="AA63" s="1">
        <f t="shared" ref="AA63:AO63" si="45">(AA26-Z26)/Z26*100</f>
        <v>15.04841789055601</v>
      </c>
      <c r="AB63" s="1">
        <f t="shared" si="45"/>
        <v>7.206721483832963</v>
      </c>
      <c r="AC63" s="1">
        <f t="shared" si="45"/>
        <v>3.9264931087289381</v>
      </c>
      <c r="AD63" s="1">
        <f t="shared" si="45"/>
        <v>17.58811741129318</v>
      </c>
      <c r="AE63" s="1">
        <f t="shared" si="45"/>
        <v>3.5438596491227976</v>
      </c>
      <c r="AF63" s="1">
        <f t="shared" si="45"/>
        <v>-0.24688967420244515</v>
      </c>
      <c r="AG63" s="1">
        <f t="shared" si="45"/>
        <v>4.9888382024653097</v>
      </c>
      <c r="AH63" s="1">
        <f t="shared" si="45"/>
        <v>6.3141351576222569</v>
      </c>
      <c r="AI63" s="1">
        <f t="shared" si="45"/>
        <v>20.613043478260863</v>
      </c>
      <c r="AJ63" s="1">
        <f t="shared" si="45"/>
        <v>-0.16581954507767957</v>
      </c>
      <c r="AK63" s="1">
        <f t="shared" si="45"/>
        <v>10.391767467051821</v>
      </c>
      <c r="AL63" s="1">
        <f t="shared" si="45"/>
        <v>22.274555980767342</v>
      </c>
      <c r="AM63" s="1">
        <f t="shared" si="45"/>
        <v>-8.4771152662975169</v>
      </c>
      <c r="AN63" s="1">
        <f t="shared" si="45"/>
        <v>7.3215642719354639</v>
      </c>
      <c r="AO63" s="1">
        <f t="shared" si="45"/>
        <v>2.2522399847490351</v>
      </c>
    </row>
    <row r="64" spans="1:41">
      <c r="A64" t="s">
        <v>64</v>
      </c>
      <c r="B64" t="s">
        <v>30</v>
      </c>
      <c r="C64" t="s">
        <v>114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f t="shared" ref="O64:S64" si="46">(O27-N27)/N27*100</f>
        <v>8.0175041025240219</v>
      </c>
      <c r="P64" s="1">
        <f t="shared" si="46"/>
        <v>24.401360052087099</v>
      </c>
      <c r="Q64" s="1">
        <f t="shared" si="46"/>
        <v>5.4751104908118222</v>
      </c>
      <c r="R64" s="1">
        <f t="shared" si="46"/>
        <v>0.26188835286009648</v>
      </c>
      <c r="S64" s="1">
        <f t="shared" si="46"/>
        <v>1.825680505911468</v>
      </c>
      <c r="W64" t="s">
        <v>64</v>
      </c>
      <c r="X64" t="s">
        <v>30</v>
      </c>
      <c r="Y64" t="s">
        <v>114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f t="shared" ref="AK64:AO64" si="47">(AK27-AJ27)/AJ27*100</f>
        <v>11.026110094794623</v>
      </c>
      <c r="AL64" s="1">
        <f t="shared" si="47"/>
        <v>23.460904733373276</v>
      </c>
      <c r="AM64" s="1">
        <f t="shared" si="47"/>
        <v>5.9146470927234667</v>
      </c>
      <c r="AN64" s="1">
        <f t="shared" si="47"/>
        <v>-2.0619147169162919</v>
      </c>
      <c r="AO64" s="1">
        <f t="shared" si="47"/>
        <v>-0.28070996227959616</v>
      </c>
    </row>
    <row r="65" spans="1:41">
      <c r="A65" t="s">
        <v>65</v>
      </c>
      <c r="B65" t="s">
        <v>31</v>
      </c>
      <c r="C65" t="s">
        <v>116</v>
      </c>
      <c r="D65" s="1"/>
      <c r="E65" s="1">
        <f t="shared" ref="E65:S65" si="48">(E28-D28)/D28*100</f>
        <v>2.2655507616759882</v>
      </c>
      <c r="F65" s="1">
        <f t="shared" si="48"/>
        <v>6.6943694961066971</v>
      </c>
      <c r="G65" s="1">
        <f t="shared" si="48"/>
        <v>6.428056256761626</v>
      </c>
      <c r="H65" s="1">
        <f t="shared" si="48"/>
        <v>10.173655230834385</v>
      </c>
      <c r="I65" s="1">
        <f t="shared" si="48"/>
        <v>2.1605412886360247</v>
      </c>
      <c r="J65" s="1">
        <f t="shared" si="48"/>
        <v>27.583352148716788</v>
      </c>
      <c r="K65" s="1">
        <f t="shared" si="48"/>
        <v>3.8284568192543569</v>
      </c>
      <c r="L65" s="1">
        <f t="shared" si="48"/>
        <v>3.3975342310096122</v>
      </c>
      <c r="M65" s="1">
        <f t="shared" si="48"/>
        <v>14.154623880432984</v>
      </c>
      <c r="N65" s="1">
        <f t="shared" si="48"/>
        <v>4.9049338146811117</v>
      </c>
      <c r="O65" s="1">
        <f t="shared" si="48"/>
        <v>12.742039093328431</v>
      </c>
      <c r="P65" s="1">
        <f t="shared" si="48"/>
        <v>16.132839526270811</v>
      </c>
      <c r="Q65" s="1">
        <f t="shared" si="48"/>
        <v>-3.2346241457858831</v>
      </c>
      <c r="R65" s="1">
        <f t="shared" si="48"/>
        <v>13.541213964942783</v>
      </c>
      <c r="S65" s="1">
        <f t="shared" si="48"/>
        <v>2.5039073713757141</v>
      </c>
      <c r="W65" t="s">
        <v>65</v>
      </c>
      <c r="X65" t="s">
        <v>31</v>
      </c>
      <c r="Y65" t="s">
        <v>116</v>
      </c>
      <c r="Z65" s="1"/>
      <c r="AA65" s="1">
        <f t="shared" ref="AA65:AO65" si="49">(AA28-Z28)/Z28*100</f>
        <v>0.67695155877793334</v>
      </c>
      <c r="AB65" s="1">
        <f t="shared" si="49"/>
        <v>0.35357582220528005</v>
      </c>
      <c r="AC65" s="1">
        <f t="shared" si="49"/>
        <v>2.4933214603740024</v>
      </c>
      <c r="AD65" s="1">
        <f t="shared" si="49"/>
        <v>8.1185442610290472</v>
      </c>
      <c r="AE65" s="1">
        <f t="shared" si="49"/>
        <v>6.5714285714285632</v>
      </c>
      <c r="AF65" s="1">
        <f t="shared" si="49"/>
        <v>26.332104557640768</v>
      </c>
      <c r="AG65" s="1">
        <f t="shared" si="49"/>
        <v>4.091783274752955</v>
      </c>
      <c r="AH65" s="1">
        <f t="shared" si="49"/>
        <v>5.6511213047910323</v>
      </c>
      <c r="AI65" s="1">
        <f t="shared" si="49"/>
        <v>9.7027075921124091</v>
      </c>
      <c r="AJ65" s="1">
        <f t="shared" si="49"/>
        <v>6.2719876868953337</v>
      </c>
      <c r="AK65" s="1">
        <f t="shared" si="49"/>
        <v>13.376092691253305</v>
      </c>
      <c r="AL65" s="1">
        <f t="shared" si="49"/>
        <v>17.268123545782196</v>
      </c>
      <c r="AM65" s="1">
        <f t="shared" si="49"/>
        <v>-4.6257391845627174</v>
      </c>
      <c r="AN65" s="1">
        <f t="shared" si="49"/>
        <v>14.807260860697532</v>
      </c>
      <c r="AO65" s="1">
        <f t="shared" si="49"/>
        <v>3.4926274649138458</v>
      </c>
    </row>
    <row r="66" spans="1:41">
      <c r="A66" t="s">
        <v>65</v>
      </c>
      <c r="B66" t="s">
        <v>32</v>
      </c>
      <c r="C66" t="s">
        <v>117</v>
      </c>
      <c r="D66" s="1"/>
      <c r="E66" s="1">
        <f t="shared" ref="E66:S66" si="50">(E29-D29)/D29*100</f>
        <v>-0.55358701141192257</v>
      </c>
      <c r="F66" s="1">
        <f t="shared" si="50"/>
        <v>8.5716349698400371</v>
      </c>
      <c r="G66" s="1">
        <f t="shared" si="50"/>
        <v>7.9060665362035181</v>
      </c>
      <c r="H66" s="1">
        <f t="shared" si="50"/>
        <v>14.281828073993472</v>
      </c>
      <c r="I66" s="1">
        <f t="shared" si="50"/>
        <v>1.8567007855272628</v>
      </c>
      <c r="J66" s="1">
        <f t="shared" si="50"/>
        <v>13.344239308249586</v>
      </c>
      <c r="K66" s="1">
        <f t="shared" si="50"/>
        <v>5.7319587628866042</v>
      </c>
      <c r="L66" s="1">
        <f t="shared" si="50"/>
        <v>8.7168486739469522</v>
      </c>
      <c r="M66" s="1">
        <f t="shared" si="50"/>
        <v>9.4887892376681648</v>
      </c>
      <c r="N66" s="1">
        <f t="shared" si="50"/>
        <v>6.7988204456094365</v>
      </c>
      <c r="O66" s="1">
        <f t="shared" si="50"/>
        <v>11.305414940941869</v>
      </c>
      <c r="P66" s="1">
        <f t="shared" si="50"/>
        <v>7.2951120911429497</v>
      </c>
      <c r="Q66" s="1">
        <f t="shared" si="50"/>
        <v>-1.7982531255351943</v>
      </c>
      <c r="R66" s="1">
        <f t="shared" si="50"/>
        <v>6.28269968608301</v>
      </c>
      <c r="S66" s="1">
        <f t="shared" si="50"/>
        <v>0.41022275095376792</v>
      </c>
      <c r="W66" t="s">
        <v>65</v>
      </c>
      <c r="X66" t="s">
        <v>32</v>
      </c>
      <c r="Y66" t="s">
        <v>117</v>
      </c>
      <c r="Z66" s="1"/>
      <c r="AA66" s="1">
        <f t="shared" ref="AA66:AO66" si="51">(AA29-Z29)/Z29*100</f>
        <v>-0.64122614951516421</v>
      </c>
      <c r="AB66" s="1">
        <f t="shared" si="51"/>
        <v>-1.0213774891879719</v>
      </c>
      <c r="AC66" s="1">
        <f t="shared" si="51"/>
        <v>3.7255338078291818</v>
      </c>
      <c r="AD66" s="1">
        <f t="shared" si="51"/>
        <v>13.809370644365815</v>
      </c>
      <c r="AE66" s="1">
        <f t="shared" si="51"/>
        <v>5.8502119642015931</v>
      </c>
      <c r="AF66" s="1">
        <f t="shared" si="51"/>
        <v>19.366322534709877</v>
      </c>
      <c r="AG66" s="1">
        <f t="shared" si="51"/>
        <v>3.6907247241276466</v>
      </c>
      <c r="AH66" s="1">
        <f t="shared" si="51"/>
        <v>4.6595239807291255</v>
      </c>
      <c r="AI66" s="1">
        <f t="shared" si="51"/>
        <v>15.49982823771899</v>
      </c>
      <c r="AJ66" s="1">
        <f t="shared" si="51"/>
        <v>0.74356076378561653</v>
      </c>
      <c r="AK66" s="1">
        <f t="shared" si="51"/>
        <v>12.299244213509695</v>
      </c>
      <c r="AL66" s="1">
        <f t="shared" si="51"/>
        <v>5.8678163941321779</v>
      </c>
      <c r="AM66" s="1">
        <f t="shared" si="51"/>
        <v>-3.6751924509560467</v>
      </c>
      <c r="AN66" s="1">
        <f t="shared" si="51"/>
        <v>13.941737561227125</v>
      </c>
      <c r="AO66" s="1">
        <f t="shared" si="51"/>
        <v>0.84166704375763202</v>
      </c>
    </row>
    <row r="67" spans="1:41">
      <c r="A67" t="s">
        <v>65</v>
      </c>
      <c r="B67" t="s">
        <v>33</v>
      </c>
      <c r="C67" t="s">
        <v>118</v>
      </c>
      <c r="D67" s="1"/>
      <c r="E67" s="1">
        <f t="shared" ref="E67:S67" si="52">(E30-D30)/D30*100</f>
        <v>-3.778141185073868</v>
      </c>
      <c r="F67" s="1">
        <f t="shared" si="52"/>
        <v>4.8434916233777034</v>
      </c>
      <c r="G67" s="1">
        <f t="shared" si="52"/>
        <v>11.211789305984283</v>
      </c>
      <c r="H67" s="1">
        <f t="shared" si="52"/>
        <v>9.2667203867848507</v>
      </c>
      <c r="I67" s="1">
        <f t="shared" si="52"/>
        <v>4.1543756145525901</v>
      </c>
      <c r="J67" s="1">
        <f t="shared" si="52"/>
        <v>22.48446227676817</v>
      </c>
      <c r="K67" s="1">
        <f t="shared" si="52"/>
        <v>3.4620078360845179</v>
      </c>
      <c r="L67" s="1">
        <f t="shared" si="52"/>
        <v>5.332753911100081</v>
      </c>
      <c r="M67" s="1">
        <f t="shared" si="52"/>
        <v>11.239464843519777</v>
      </c>
      <c r="N67" s="1">
        <f t="shared" si="52"/>
        <v>7.0944155981773793</v>
      </c>
      <c r="O67" s="1">
        <f t="shared" si="52"/>
        <v>8.8507396230148849</v>
      </c>
      <c r="P67" s="1">
        <f t="shared" si="52"/>
        <v>22.747932006181255</v>
      </c>
      <c r="Q67" s="1">
        <f t="shared" si="52"/>
        <v>0.32584144851335517</v>
      </c>
      <c r="R67" s="1">
        <f t="shared" si="52"/>
        <v>9.1345266654364288</v>
      </c>
      <c r="S67" s="1">
        <f t="shared" si="52"/>
        <v>3.7064592492390904</v>
      </c>
      <c r="W67" t="s">
        <v>65</v>
      </c>
      <c r="X67" t="s">
        <v>33</v>
      </c>
      <c r="Y67" t="s">
        <v>118</v>
      </c>
      <c r="Z67" s="1"/>
      <c r="AA67" s="1">
        <f t="shared" ref="AA67:AO67" si="53">(AA30-Z30)/Z30*100</f>
        <v>-5.6388757860407317</v>
      </c>
      <c r="AB67" s="1">
        <f t="shared" si="53"/>
        <v>4.1383891820551435</v>
      </c>
      <c r="AC67" s="1">
        <f t="shared" si="53"/>
        <v>6.2096005086362096</v>
      </c>
      <c r="AD67" s="1">
        <f t="shared" si="53"/>
        <v>6.4052678838671104</v>
      </c>
      <c r="AE67" s="1">
        <f t="shared" si="53"/>
        <v>5.6821378340365598</v>
      </c>
      <c r="AF67" s="1">
        <f t="shared" si="53"/>
        <v>25.179664626031428</v>
      </c>
      <c r="AG67" s="1">
        <f t="shared" si="53"/>
        <v>6.9033949961017695</v>
      </c>
      <c r="AH67" s="1">
        <f t="shared" si="53"/>
        <v>5.1713850029834916</v>
      </c>
      <c r="AI67" s="1">
        <f t="shared" si="53"/>
        <v>11.819958393746454</v>
      </c>
      <c r="AJ67" s="1">
        <f t="shared" si="53"/>
        <v>6.4945315142631657</v>
      </c>
      <c r="AK67" s="1">
        <f t="shared" si="53"/>
        <v>9.8941238750661764</v>
      </c>
      <c r="AL67" s="1">
        <f t="shared" si="53"/>
        <v>19.856447805770983</v>
      </c>
      <c r="AM67" s="1">
        <f t="shared" si="53"/>
        <v>-0.74353924681483863</v>
      </c>
      <c r="AN67" s="1">
        <f t="shared" si="53"/>
        <v>12.402818270165216</v>
      </c>
      <c r="AO67" s="1">
        <f t="shared" si="53"/>
        <v>4.0239201700349367</v>
      </c>
    </row>
    <row r="68" spans="1:41">
      <c r="A68" t="s">
        <v>65</v>
      </c>
      <c r="B68" t="s">
        <v>34</v>
      </c>
      <c r="C68" t="s">
        <v>119</v>
      </c>
      <c r="D68" s="1"/>
      <c r="E68" s="1">
        <f t="shared" ref="E68:S68" si="54">(E31-D31)/D31*100</f>
        <v>-10.215398520307367</v>
      </c>
      <c r="F68" s="1">
        <f t="shared" si="54"/>
        <v>-0.93612822300761234</v>
      </c>
      <c r="G68" s="1">
        <f t="shared" si="54"/>
        <v>11.567426448438592</v>
      </c>
      <c r="H68" s="1">
        <f t="shared" si="54"/>
        <v>17.991179911799126</v>
      </c>
      <c r="I68" s="1">
        <f t="shared" si="54"/>
        <v>3.6384439359267766</v>
      </c>
      <c r="J68" s="1">
        <f t="shared" si="54"/>
        <v>22.330168543460648</v>
      </c>
      <c r="K68" s="1">
        <f t="shared" si="54"/>
        <v>2.4848083749473666</v>
      </c>
      <c r="L68" s="1">
        <f t="shared" si="54"/>
        <v>6.357872490313488</v>
      </c>
      <c r="M68" s="1">
        <f t="shared" si="54"/>
        <v>11.381575316001548</v>
      </c>
      <c r="N68" s="1">
        <f t="shared" si="54"/>
        <v>2.2597750136280244</v>
      </c>
      <c r="O68" s="1">
        <f t="shared" si="54"/>
        <v>15.846862127453356</v>
      </c>
      <c r="P68" s="1">
        <f t="shared" si="54"/>
        <v>15.624346371052081</v>
      </c>
      <c r="Q68" s="1">
        <f t="shared" si="54"/>
        <v>-14.457308248914613</v>
      </c>
      <c r="R68" s="1">
        <f t="shared" si="54"/>
        <v>8.7379462019962748</v>
      </c>
      <c r="S68" s="1">
        <f t="shared" si="54"/>
        <v>7.1917541812524339</v>
      </c>
      <c r="W68" t="s">
        <v>65</v>
      </c>
      <c r="X68" t="s">
        <v>34</v>
      </c>
      <c r="Y68" t="s">
        <v>119</v>
      </c>
      <c r="Z68" s="1"/>
      <c r="AA68" s="1">
        <f t="shared" ref="AA68:AO68" si="55">(AA31-Z31)/Z31*100</f>
        <v>-11.915834358165494</v>
      </c>
      <c r="AB68" s="1">
        <f t="shared" si="55"/>
        <v>-8.4429340176826688</v>
      </c>
      <c r="AC68" s="1">
        <f t="shared" si="55"/>
        <v>14.138240574506284</v>
      </c>
      <c r="AD68" s="1">
        <f t="shared" si="55"/>
        <v>17.410538733778992</v>
      </c>
      <c r="AE68" s="1">
        <f t="shared" si="55"/>
        <v>5.7523235367998033</v>
      </c>
      <c r="AF68" s="1">
        <f t="shared" si="55"/>
        <v>23.903404592240705</v>
      </c>
      <c r="AG68" s="1">
        <f t="shared" si="55"/>
        <v>3.2078727075212359</v>
      </c>
      <c r="AH68" s="1">
        <f t="shared" si="55"/>
        <v>7.1326852826450402</v>
      </c>
      <c r="AI68" s="1">
        <f t="shared" si="55"/>
        <v>10.293012772351624</v>
      </c>
      <c r="AJ68" s="1">
        <f t="shared" si="55"/>
        <v>2.619995808006707E-2</v>
      </c>
      <c r="AK68" s="1">
        <f t="shared" si="55"/>
        <v>20.063911153020065</v>
      </c>
      <c r="AL68" s="1">
        <f t="shared" si="55"/>
        <v>13.002312491819016</v>
      </c>
      <c r="AM68" s="1">
        <f t="shared" si="55"/>
        <v>-14.266960114290125</v>
      </c>
      <c r="AN68" s="1">
        <f t="shared" si="55"/>
        <v>9.6874437038371433</v>
      </c>
      <c r="AO68" s="1">
        <f t="shared" si="55"/>
        <v>7.4235269965099642</v>
      </c>
    </row>
    <row r="69" spans="1:41">
      <c r="A69" t="s">
        <v>65</v>
      </c>
      <c r="B69" t="s">
        <v>7</v>
      </c>
      <c r="C69" t="s">
        <v>120</v>
      </c>
      <c r="D69" s="1"/>
      <c r="E69" s="1">
        <f t="shared" ref="E69:S69" si="56">(E32-D32)/D32*100</f>
        <v>59.344448092151062</v>
      </c>
      <c r="F69" s="1">
        <f t="shared" si="56"/>
        <v>-32.865767440110936</v>
      </c>
      <c r="G69" s="1">
        <f t="shared" si="56"/>
        <v>9.4231503883866043</v>
      </c>
      <c r="H69" s="1">
        <f t="shared" si="56"/>
        <v>42.255324101012469</v>
      </c>
      <c r="I69" s="1">
        <f t="shared" si="56"/>
        <v>3.0922774869109908</v>
      </c>
      <c r="J69" s="1">
        <f t="shared" si="56"/>
        <v>5.8958895413426404</v>
      </c>
      <c r="K69" s="1">
        <f t="shared" si="56"/>
        <v>5.492693892843759</v>
      </c>
      <c r="L69" s="1">
        <f t="shared" si="56"/>
        <v>5.8957238244068764</v>
      </c>
      <c r="M69" s="1">
        <f t="shared" si="56"/>
        <v>7.7877649584116</v>
      </c>
      <c r="N69" s="1">
        <f t="shared" si="56"/>
        <v>7.9283091667185168</v>
      </c>
      <c r="O69" s="1">
        <f t="shared" si="56"/>
        <v>20.446289569278679</v>
      </c>
      <c r="P69" s="1">
        <f t="shared" si="56"/>
        <v>12.269615587151119</v>
      </c>
      <c r="Q69" s="1">
        <f t="shared" si="56"/>
        <v>-8.0675422138836694</v>
      </c>
      <c r="R69" s="1">
        <f t="shared" si="56"/>
        <v>11.808905380333949</v>
      </c>
      <c r="S69" s="1">
        <f t="shared" si="56"/>
        <v>0.98315772006970348</v>
      </c>
      <c r="W69" t="s">
        <v>65</v>
      </c>
      <c r="X69" t="s">
        <v>7</v>
      </c>
      <c r="Y69" t="s">
        <v>120</v>
      </c>
      <c r="Z69" s="1"/>
      <c r="AA69" s="1">
        <f t="shared" ref="AA69:AO69" si="57">(AA32-Z32)/Z32*100</f>
        <v>73.559100804588368</v>
      </c>
      <c r="AB69" s="1">
        <f t="shared" si="57"/>
        <v>-36.569714302966759</v>
      </c>
      <c r="AC69" s="1">
        <f t="shared" si="57"/>
        <v>8.567719601903951</v>
      </c>
      <c r="AD69" s="1">
        <f t="shared" si="57"/>
        <v>22.585359372924138</v>
      </c>
      <c r="AE69" s="1">
        <f t="shared" si="57"/>
        <v>9.3963368375419876</v>
      </c>
      <c r="AF69" s="1">
        <f t="shared" si="57"/>
        <v>9.6988309887061597</v>
      </c>
      <c r="AG69" s="1">
        <f t="shared" si="57"/>
        <v>12.264065745507086</v>
      </c>
      <c r="AH69" s="1">
        <f t="shared" si="57"/>
        <v>5.7919716836939905</v>
      </c>
      <c r="AI69" s="1">
        <f t="shared" si="57"/>
        <v>9.3985248270093642</v>
      </c>
      <c r="AJ69" s="1">
        <f t="shared" si="57"/>
        <v>7.041078751650792</v>
      </c>
      <c r="AK69" s="1">
        <f t="shared" si="57"/>
        <v>23.019480519480521</v>
      </c>
      <c r="AL69" s="1">
        <f t="shared" si="57"/>
        <v>8.6144101346001491</v>
      </c>
      <c r="AM69" s="1">
        <f t="shared" si="57"/>
        <v>-6.813432473149625</v>
      </c>
      <c r="AN69" s="1">
        <f t="shared" si="57"/>
        <v>13.382007822685784</v>
      </c>
      <c r="AO69" s="1">
        <f t="shared" si="57"/>
        <v>1.435076583413839</v>
      </c>
    </row>
    <row r="70" spans="1:41">
      <c r="A70" t="s">
        <v>65</v>
      </c>
      <c r="B70" t="s">
        <v>8</v>
      </c>
      <c r="C70" t="s">
        <v>125</v>
      </c>
      <c r="D70" s="1"/>
      <c r="E70" s="1"/>
      <c r="F70" s="1">
        <f t="shared" ref="F70:S70" si="58">(F33-E33)/E33*100</f>
        <v>17.946820684204646</v>
      </c>
      <c r="G70" s="1">
        <f t="shared" si="58"/>
        <v>14.829095456440189</v>
      </c>
      <c r="H70" s="1">
        <f t="shared" si="58"/>
        <v>6.3072874126508749</v>
      </c>
      <c r="I70" s="1">
        <f t="shared" si="58"/>
        <v>3.9696090148540204</v>
      </c>
      <c r="J70" s="1">
        <f t="shared" si="58"/>
        <v>10.173249035224554</v>
      </c>
      <c r="K70" s="1">
        <f t="shared" si="58"/>
        <v>5.9695930839171369</v>
      </c>
      <c r="L70" s="1">
        <f t="shared" si="58"/>
        <v>5.22540263028342</v>
      </c>
      <c r="M70" s="1">
        <f t="shared" si="58"/>
        <v>16.949605667691479</v>
      </c>
      <c r="N70" s="1">
        <f t="shared" si="58"/>
        <v>17.424848554120466</v>
      </c>
      <c r="O70" s="1">
        <f t="shared" si="58"/>
        <v>6.5021657662919345</v>
      </c>
      <c r="P70" s="1">
        <f t="shared" si="58"/>
        <v>-1.1104510350500469</v>
      </c>
      <c r="Q70" s="1">
        <f t="shared" si="58"/>
        <v>-8.5905730129390054</v>
      </c>
      <c r="R70" s="1">
        <f t="shared" si="58"/>
        <v>8.8215964814721204</v>
      </c>
      <c r="S70" s="1">
        <f t="shared" si="58"/>
        <v>2.9963764749605128</v>
      </c>
      <c r="W70" t="s">
        <v>65</v>
      </c>
      <c r="X70" t="s">
        <v>8</v>
      </c>
      <c r="Y70" t="s">
        <v>125</v>
      </c>
      <c r="Z70" s="1"/>
      <c r="AA70" s="1"/>
      <c r="AB70" s="1">
        <f t="shared" ref="AB70:AO70" si="59">(AB33-AA33)/AA33*100</f>
        <v>11.842964614531047</v>
      </c>
      <c r="AC70" s="1">
        <f t="shared" si="59"/>
        <v>7.0420906567992709</v>
      </c>
      <c r="AD70" s="1">
        <f t="shared" si="59"/>
        <v>9.4739116344387941</v>
      </c>
      <c r="AE70" s="1">
        <f t="shared" si="59"/>
        <v>7.3021511742648624</v>
      </c>
      <c r="AF70" s="1">
        <f t="shared" si="59"/>
        <v>12.966709582490344</v>
      </c>
      <c r="AG70" s="1">
        <f t="shared" si="59"/>
        <v>4.281992836209696</v>
      </c>
      <c r="AH70" s="1">
        <f t="shared" si="59"/>
        <v>4.3871975019516034</v>
      </c>
      <c r="AI70" s="1">
        <f t="shared" si="59"/>
        <v>19.166915943763083</v>
      </c>
      <c r="AJ70" s="1">
        <f t="shared" si="59"/>
        <v>8.3275807969877658</v>
      </c>
      <c r="AK70" s="1">
        <f t="shared" si="59"/>
        <v>19.296721121538646</v>
      </c>
      <c r="AL70" s="1">
        <f t="shared" si="59"/>
        <v>-4.1858884086825743</v>
      </c>
      <c r="AM70" s="1">
        <f t="shared" si="59"/>
        <v>-12.396736100552426</v>
      </c>
      <c r="AN70" s="1">
        <f t="shared" si="59"/>
        <v>12.843505929997107</v>
      </c>
      <c r="AO70" s="1">
        <f t="shared" si="59"/>
        <v>4.7833888746475237</v>
      </c>
    </row>
    <row r="71" spans="1:41">
      <c r="A71" t="s">
        <v>65</v>
      </c>
      <c r="B71" t="s">
        <v>27</v>
      </c>
      <c r="C71" t="s">
        <v>122</v>
      </c>
      <c r="D71" s="1"/>
      <c r="E71" s="1">
        <f t="shared" ref="E71:S71" si="60">(E34-D34)/D34*100</f>
        <v>9.4776841951839153</v>
      </c>
      <c r="F71" s="1">
        <f t="shared" si="60"/>
        <v>12.128007181669991</v>
      </c>
      <c r="G71" s="1">
        <f t="shared" si="60"/>
        <v>10.652192350097545</v>
      </c>
      <c r="H71" s="1">
        <f t="shared" si="60"/>
        <v>16.448225645742308</v>
      </c>
      <c r="I71" s="1">
        <f t="shared" si="60"/>
        <v>3.7122358981109786</v>
      </c>
      <c r="J71" s="1">
        <f t="shared" si="60"/>
        <v>10.160563559053113</v>
      </c>
      <c r="K71" s="1">
        <f t="shared" si="60"/>
        <v>5.3635211429888319</v>
      </c>
      <c r="L71" s="1">
        <f t="shared" si="60"/>
        <v>4.4124883809940298</v>
      </c>
      <c r="M71" s="1">
        <f t="shared" si="60"/>
        <v>6.6191872643485601</v>
      </c>
      <c r="N71" s="1">
        <f t="shared" si="60"/>
        <v>11.954813359528492</v>
      </c>
      <c r="O71" s="1">
        <f t="shared" si="60"/>
        <v>10.419408616302535</v>
      </c>
      <c r="P71" s="1">
        <f t="shared" si="60"/>
        <v>-0.38142159005124987</v>
      </c>
      <c r="Q71" s="1">
        <f t="shared" si="60"/>
        <v>-8.0923702787859479</v>
      </c>
      <c r="R71" s="1">
        <f t="shared" si="60"/>
        <v>11.63860440895677</v>
      </c>
      <c r="S71" s="1">
        <f t="shared" si="60"/>
        <v>11.921791184016181</v>
      </c>
      <c r="W71" t="s">
        <v>65</v>
      </c>
      <c r="X71" t="s">
        <v>27</v>
      </c>
      <c r="Y71" t="s">
        <v>122</v>
      </c>
      <c r="Z71" s="1"/>
      <c r="AA71" s="1">
        <f t="shared" ref="AA71:AO71" si="61">(AA34-Z34)/Z34*100</f>
        <v>8.6351030152274308</v>
      </c>
      <c r="AB71" s="1">
        <f t="shared" si="61"/>
        <v>9.4739430309049126</v>
      </c>
      <c r="AC71" s="1">
        <f t="shared" si="61"/>
        <v>3.9480610633444462</v>
      </c>
      <c r="AD71" s="1">
        <f t="shared" si="61"/>
        <v>19.758609047940592</v>
      </c>
      <c r="AE71" s="1">
        <f t="shared" si="61"/>
        <v>5.8707449432659065</v>
      </c>
      <c r="AF71" s="1">
        <f t="shared" si="61"/>
        <v>10.884036746105712</v>
      </c>
      <c r="AG71" s="1">
        <f t="shared" si="61"/>
        <v>5.2350363210662207</v>
      </c>
      <c r="AH71" s="1">
        <f t="shared" si="61"/>
        <v>6.3323635118945747</v>
      </c>
      <c r="AI71" s="1">
        <f t="shared" si="61"/>
        <v>12.210955523364982</v>
      </c>
      <c r="AJ71" s="1">
        <f t="shared" si="61"/>
        <v>4.4800382500597573</v>
      </c>
      <c r="AK71" s="1">
        <f t="shared" si="61"/>
        <v>9.0426505583013164</v>
      </c>
      <c r="AL71" s="1">
        <f t="shared" si="61"/>
        <v>2.6061776061776021</v>
      </c>
      <c r="AM71" s="1">
        <f t="shared" si="61"/>
        <v>-10.695733976849768</v>
      </c>
      <c r="AN71" s="1">
        <f t="shared" si="61"/>
        <v>14.170559677567102</v>
      </c>
      <c r="AO71" s="1">
        <f t="shared" si="61"/>
        <v>10.277599486521174</v>
      </c>
    </row>
    <row r="72" spans="1:41">
      <c r="A72" t="s">
        <v>65</v>
      </c>
      <c r="B72" t="s">
        <v>28</v>
      </c>
      <c r="C72" t="s">
        <v>123</v>
      </c>
      <c r="D72" s="1"/>
      <c r="E72" s="1">
        <f t="shared" ref="E72:S72" si="62">(E35-D35)/D35*100</f>
        <v>42.962126779450429</v>
      </c>
      <c r="F72" s="1">
        <f t="shared" si="62"/>
        <v>-10.704822469528358</v>
      </c>
      <c r="G72" s="1">
        <f t="shared" si="62"/>
        <v>7.9525222551928749</v>
      </c>
      <c r="H72" s="1">
        <f t="shared" si="62"/>
        <v>22.75190450011781</v>
      </c>
      <c r="I72" s="1">
        <f t="shared" si="62"/>
        <v>1.3755598208573256</v>
      </c>
      <c r="J72" s="1">
        <f t="shared" si="62"/>
        <v>13.33543704638687</v>
      </c>
      <c r="K72" s="1">
        <f t="shared" si="62"/>
        <v>4.2042543713108369</v>
      </c>
      <c r="L72" s="1">
        <f t="shared" si="62"/>
        <v>5.3492224656655871</v>
      </c>
      <c r="M72" s="1">
        <f t="shared" si="62"/>
        <v>4.5855737039667286</v>
      </c>
      <c r="N72" s="1">
        <f t="shared" si="62"/>
        <v>7.4498011446309009</v>
      </c>
      <c r="O72" s="1">
        <f t="shared" si="62"/>
        <v>4.4280942493454862</v>
      </c>
      <c r="P72" s="1">
        <f t="shared" si="62"/>
        <v>18.085152366544204</v>
      </c>
      <c r="Q72" s="1">
        <f t="shared" si="62"/>
        <v>-5.5858559976573048</v>
      </c>
      <c r="R72" s="1">
        <f t="shared" si="62"/>
        <v>10.522234714845098</v>
      </c>
      <c r="S72" s="1">
        <f t="shared" si="62"/>
        <v>1.1786578735047661</v>
      </c>
      <c r="W72" t="s">
        <v>65</v>
      </c>
      <c r="X72" t="s">
        <v>28</v>
      </c>
      <c r="Y72" t="s">
        <v>123</v>
      </c>
      <c r="Z72" s="1"/>
      <c r="AA72" s="1">
        <f t="shared" ref="AA72:AO72" si="63">(AA35-Z35)/Z35*100</f>
        <v>41.011008809885233</v>
      </c>
      <c r="AB72" s="1">
        <f t="shared" si="63"/>
        <v>-9.9069642268775162</v>
      </c>
      <c r="AC72" s="1">
        <f t="shared" si="63"/>
        <v>4.0666294435138699</v>
      </c>
      <c r="AD72" s="1">
        <f t="shared" si="63"/>
        <v>23.660913887150151</v>
      </c>
      <c r="AE72" s="1">
        <f t="shared" si="63"/>
        <v>6.3562079687612894</v>
      </c>
      <c r="AF72" s="1">
        <f t="shared" si="63"/>
        <v>12.734566222463965</v>
      </c>
      <c r="AG72" s="1">
        <f t="shared" si="63"/>
        <v>4.9092334599843257</v>
      </c>
      <c r="AH72" s="1">
        <f t="shared" si="63"/>
        <v>7.9333141707387185</v>
      </c>
      <c r="AI72" s="1">
        <f t="shared" si="63"/>
        <v>1.0173102529960005</v>
      </c>
      <c r="AJ72" s="1">
        <f t="shared" si="63"/>
        <v>6.9281872825055411</v>
      </c>
      <c r="AK72" s="1">
        <f t="shared" si="63"/>
        <v>8.0473372781065002</v>
      </c>
      <c r="AL72" s="1">
        <f t="shared" si="63"/>
        <v>21.171047827674339</v>
      </c>
      <c r="AM72" s="1">
        <f t="shared" si="63"/>
        <v>-8.3913976874693894</v>
      </c>
      <c r="AN72" s="1">
        <f t="shared" si="63"/>
        <v>13.5139579821568</v>
      </c>
      <c r="AO72" s="1">
        <f t="shared" si="63"/>
        <v>-2.2491850778703335</v>
      </c>
    </row>
    <row r="73" spans="1:41">
      <c r="A73" t="s">
        <v>65</v>
      </c>
      <c r="B73" t="s">
        <v>29</v>
      </c>
      <c r="C73" t="s">
        <v>124</v>
      </c>
      <c r="D73" s="1"/>
      <c r="E73" s="1"/>
      <c r="F73" s="1">
        <f t="shared" ref="F73:S73" si="64">(F36-E36)/E36*100</f>
        <v>-3.0124049076515034</v>
      </c>
      <c r="G73" s="1">
        <f t="shared" si="64"/>
        <v>7.4405340592390914</v>
      </c>
      <c r="H73" s="1">
        <f t="shared" si="64"/>
        <v>13.31965976956023</v>
      </c>
      <c r="I73" s="1">
        <f t="shared" si="64"/>
        <v>3.8488155443172718</v>
      </c>
      <c r="J73" s="1">
        <f t="shared" si="64"/>
        <v>4.1367644043469367</v>
      </c>
      <c r="K73" s="1">
        <f t="shared" si="64"/>
        <v>2.9879399458528093</v>
      </c>
      <c r="L73" s="1">
        <f t="shared" si="64"/>
        <v>3.2453876302456788</v>
      </c>
      <c r="M73" s="1">
        <f t="shared" si="64"/>
        <v>26.364520161103655</v>
      </c>
      <c r="N73" s="1">
        <f t="shared" si="64"/>
        <v>0.76201641266120246</v>
      </c>
      <c r="O73" s="1">
        <f t="shared" si="64"/>
        <v>3.5194880744618864</v>
      </c>
      <c r="P73" s="1">
        <f t="shared" si="64"/>
        <v>9.3635852767631498</v>
      </c>
      <c r="Q73" s="1">
        <f t="shared" si="64"/>
        <v>-7.6144903333547553</v>
      </c>
      <c r="R73" s="1">
        <f t="shared" si="64"/>
        <v>7.2930788750999485</v>
      </c>
      <c r="S73" s="1">
        <f t="shared" si="64"/>
        <v>3.9591770613963977</v>
      </c>
      <c r="W73" t="s">
        <v>65</v>
      </c>
      <c r="X73" t="s">
        <v>29</v>
      </c>
      <c r="Y73" t="s">
        <v>124</v>
      </c>
      <c r="Z73" s="1"/>
      <c r="AA73" s="1"/>
      <c r="AB73" s="1">
        <f t="shared" ref="AB73:AO73" si="65">(AB36-AA36)/AA36*100</f>
        <v>-3.224639314054019</v>
      </c>
      <c r="AC73" s="1">
        <f t="shared" si="65"/>
        <v>6.0081332808605632</v>
      </c>
      <c r="AD73" s="1">
        <f t="shared" si="65"/>
        <v>12.108649919564412</v>
      </c>
      <c r="AE73" s="1">
        <f t="shared" si="65"/>
        <v>6.5732104420773725</v>
      </c>
      <c r="AF73" s="1">
        <f t="shared" si="65"/>
        <v>2.0196789228379077</v>
      </c>
      <c r="AG73" s="1">
        <f t="shared" si="65"/>
        <v>4.4162436548223347</v>
      </c>
      <c r="AH73" s="1">
        <f t="shared" si="65"/>
        <v>2.8050559066601757</v>
      </c>
      <c r="AI73" s="1">
        <f t="shared" si="65"/>
        <v>24.949165366245822</v>
      </c>
      <c r="AJ73" s="1">
        <f t="shared" si="65"/>
        <v>-1.4532793399689699</v>
      </c>
      <c r="AK73" s="1">
        <f t="shared" si="65"/>
        <v>6.428818310995049</v>
      </c>
      <c r="AL73" s="1">
        <f t="shared" si="65"/>
        <v>8.9885613250099201</v>
      </c>
      <c r="AM73" s="1">
        <f t="shared" si="65"/>
        <v>-7.181168057210968</v>
      </c>
      <c r="AN73" s="1">
        <f t="shared" si="65"/>
        <v>8.3823791688960227</v>
      </c>
      <c r="AO73" s="1">
        <f t="shared" si="65"/>
        <v>4.4265262465032089</v>
      </c>
    </row>
    <row r="74" spans="1:41">
      <c r="A74" t="s">
        <v>65</v>
      </c>
      <c r="B74" t="s">
        <v>4</v>
      </c>
      <c r="C74" t="s">
        <v>4</v>
      </c>
      <c r="D74" s="1"/>
      <c r="E74" s="1">
        <f t="shared" ref="E74:S74" si="66">(E37-D37)/D37*100</f>
        <v>13.439062972602903</v>
      </c>
      <c r="F74" s="1">
        <f t="shared" si="66"/>
        <v>-4.9202154578827013</v>
      </c>
      <c r="G74" s="1">
        <f t="shared" si="66"/>
        <v>5.9066853214915689</v>
      </c>
      <c r="H74" s="1">
        <f t="shared" si="66"/>
        <v>22.033314187248703</v>
      </c>
      <c r="I74" s="1">
        <f t="shared" si="66"/>
        <v>1.8921208698108007</v>
      </c>
      <c r="J74" s="1">
        <f t="shared" si="66"/>
        <v>9.0077605321507761</v>
      </c>
      <c r="K74" s="1">
        <f t="shared" si="66"/>
        <v>3.9918637172641671</v>
      </c>
      <c r="L74" s="1">
        <f t="shared" si="66"/>
        <v>2.9910350448247796</v>
      </c>
      <c r="M74" s="1">
        <f t="shared" si="66"/>
        <v>12.669146158107139</v>
      </c>
      <c r="N74" s="1">
        <f t="shared" si="66"/>
        <v>9.3622699817390043</v>
      </c>
      <c r="O74" s="1">
        <f t="shared" si="66"/>
        <v>3.6317513326054964</v>
      </c>
      <c r="P74" s="1">
        <f t="shared" si="66"/>
        <v>18.845474545285526</v>
      </c>
      <c r="Q74" s="1">
        <f t="shared" si="66"/>
        <v>-5.5924912006257337</v>
      </c>
      <c r="R74" s="1">
        <f t="shared" si="66"/>
        <v>8.6495443247721564</v>
      </c>
      <c r="S74" s="1">
        <f t="shared" si="66"/>
        <v>0.84134004371918991</v>
      </c>
      <c r="W74" t="s">
        <v>65</v>
      </c>
      <c r="X74" t="s">
        <v>4</v>
      </c>
      <c r="Y74" t="s">
        <v>4</v>
      </c>
      <c r="Z74" s="1"/>
      <c r="AA74" s="1">
        <f t="shared" ref="AA74:AO74" si="67">(AA37-Z37)/Z37*100</f>
        <v>13.857086927119791</v>
      </c>
      <c r="AB74" s="1">
        <f t="shared" si="67"/>
        <v>-11.626555334419338</v>
      </c>
      <c r="AC74" s="1">
        <f t="shared" si="67"/>
        <v>7.8802567797720542</v>
      </c>
      <c r="AD74" s="1">
        <f t="shared" si="67"/>
        <v>22.502884206691355</v>
      </c>
      <c r="AE74" s="1">
        <f t="shared" si="67"/>
        <v>5.6109045848822712</v>
      </c>
      <c r="AF74" s="1">
        <f t="shared" si="67"/>
        <v>7.3590838691509921</v>
      </c>
      <c r="AG74" s="1">
        <f t="shared" si="67"/>
        <v>4.5377049180327953</v>
      </c>
      <c r="AH74" s="1">
        <f t="shared" si="67"/>
        <v>1.9152762095930969</v>
      </c>
      <c r="AI74" s="1">
        <f t="shared" si="67"/>
        <v>9.2979360715604571</v>
      </c>
      <c r="AJ74" s="1">
        <f t="shared" si="67"/>
        <v>13.387393475241222</v>
      </c>
      <c r="AK74" s="1">
        <f t="shared" si="67"/>
        <v>5.4166804622057381</v>
      </c>
      <c r="AL74" s="1">
        <f t="shared" si="67"/>
        <v>16.470366531612175</v>
      </c>
      <c r="AM74" s="1">
        <f t="shared" si="67"/>
        <v>-3.8589110913356621</v>
      </c>
      <c r="AN74" s="1">
        <f t="shared" si="67"/>
        <v>7.3151576349152982</v>
      </c>
      <c r="AO74" s="1">
        <f t="shared" si="67"/>
        <v>-0.16204913748039251</v>
      </c>
    </row>
    <row r="75" spans="1:41">
      <c r="A75" s="5" t="s">
        <v>66</v>
      </c>
      <c r="B75" s="5" t="s">
        <v>38</v>
      </c>
      <c r="C75" s="5" t="s">
        <v>156</v>
      </c>
      <c r="D75" s="6"/>
      <c r="E75" s="6">
        <f t="shared" ref="E75:S75" si="68">(E38-D38)/D38*100</f>
        <v>8.324761791290145</v>
      </c>
      <c r="F75" s="6">
        <f t="shared" si="68"/>
        <v>5.8720010332913564</v>
      </c>
      <c r="G75" s="6">
        <f t="shared" si="68"/>
        <v>7.3961113229126862</v>
      </c>
      <c r="H75" s="6">
        <f t="shared" si="68"/>
        <v>15.024849130280437</v>
      </c>
      <c r="I75" s="6">
        <f t="shared" si="68"/>
        <v>3.2173443407144551</v>
      </c>
      <c r="J75" s="6">
        <f t="shared" si="68"/>
        <v>12.916728957990728</v>
      </c>
      <c r="K75" s="6">
        <f t="shared" si="68"/>
        <v>4.6537799549847865</v>
      </c>
      <c r="L75" s="6">
        <f t="shared" si="68"/>
        <v>5.4652413182364388</v>
      </c>
      <c r="M75" s="6">
        <f t="shared" si="68"/>
        <v>13.105020092364903</v>
      </c>
      <c r="N75" s="6">
        <f t="shared" si="68"/>
        <v>5.0853749072011931</v>
      </c>
      <c r="O75" s="6">
        <f t="shared" si="68"/>
        <v>10.036837059090672</v>
      </c>
      <c r="P75" s="6">
        <f t="shared" si="68"/>
        <v>23.938365587452996</v>
      </c>
      <c r="Q75" s="6">
        <f t="shared" si="68"/>
        <v>-3.1488196551468923</v>
      </c>
      <c r="R75" s="6">
        <f t="shared" si="68"/>
        <v>6.3954154727793728</v>
      </c>
      <c r="S75" s="6">
        <f t="shared" si="68"/>
        <v>4.5459441990735723</v>
      </c>
      <c r="W75" s="5" t="s">
        <v>66</v>
      </c>
      <c r="X75" s="5" t="s">
        <v>38</v>
      </c>
      <c r="Y75" s="5" t="s">
        <v>156</v>
      </c>
      <c r="Z75" s="6"/>
      <c r="AA75" s="6">
        <f t="shared" ref="AA75:AO75" si="69">(AA38-Z38)/Z38*100</f>
        <v>7.1850501949496479</v>
      </c>
      <c r="AB75" s="6">
        <f t="shared" si="69"/>
        <v>-2.500110331435629</v>
      </c>
      <c r="AC75" s="6">
        <f t="shared" si="69"/>
        <v>7.4346497680208135</v>
      </c>
      <c r="AD75" s="6">
        <f t="shared" si="69"/>
        <v>12.902886033284192</v>
      </c>
      <c r="AE75" s="6">
        <f t="shared" si="69"/>
        <v>5.7281462823024407</v>
      </c>
      <c r="AF75" s="6">
        <f t="shared" si="69"/>
        <v>14.991617400511789</v>
      </c>
      <c r="AG75" s="6">
        <f t="shared" si="69"/>
        <v>6.2308164518109308</v>
      </c>
      <c r="AH75" s="6">
        <f t="shared" si="69"/>
        <v>6.6888182606183104</v>
      </c>
      <c r="AI75" s="6">
        <f t="shared" si="69"/>
        <v>12.586323628977663</v>
      </c>
      <c r="AJ75" s="6">
        <f t="shared" si="69"/>
        <v>6.9036021408382915</v>
      </c>
      <c r="AK75" s="6">
        <f t="shared" si="69"/>
        <v>10.783596782359231</v>
      </c>
      <c r="AL75" s="6">
        <f t="shared" si="69"/>
        <v>23.108560983040512</v>
      </c>
      <c r="AM75" s="6">
        <f t="shared" si="69"/>
        <v>-2.0787791297174714</v>
      </c>
      <c r="AN75" s="6">
        <f t="shared" si="69"/>
        <v>7.0847900256939589</v>
      </c>
      <c r="AO75" s="6">
        <f t="shared" si="69"/>
        <v>4.6729339574401019</v>
      </c>
    </row>
  </sheetData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DB4D-2D8E-4F32-84A6-BF80DA92F630}">
  <dimension ref="A1:F35"/>
  <sheetViews>
    <sheetView workbookViewId="0">
      <selection activeCell="C1" sqref="C1:C1048576"/>
    </sheetView>
  </sheetViews>
  <sheetFormatPr defaultRowHeight="18"/>
  <cols>
    <col min="1" max="1" width="27.83203125" bestFit="1" customWidth="1"/>
    <col min="2" max="2" width="27.83203125" customWidth="1"/>
    <col min="3" max="3" width="12.33203125" bestFit="1" customWidth="1"/>
    <col min="5" max="5" width="11.25" bestFit="1" customWidth="1"/>
    <col min="6" max="6" width="19.58203125" bestFit="1" customWidth="1"/>
  </cols>
  <sheetData>
    <row r="1" spans="1:5">
      <c r="B1" t="s">
        <v>129</v>
      </c>
      <c r="C1" t="s">
        <v>323</v>
      </c>
      <c r="D1" t="s">
        <v>324</v>
      </c>
    </row>
    <row r="2" spans="1:5">
      <c r="A2" t="s">
        <v>289</v>
      </c>
      <c r="B2" t="s">
        <v>89</v>
      </c>
      <c r="C2">
        <v>104597.172772672</v>
      </c>
      <c r="D2">
        <v>1621998</v>
      </c>
      <c r="E2">
        <f>(C2/D2)*1000000000</f>
        <v>64486622.531391539</v>
      </c>
    </row>
    <row r="3" spans="1:5">
      <c r="A3" t="s">
        <v>290</v>
      </c>
      <c r="B3" t="s">
        <v>106</v>
      </c>
      <c r="C3">
        <v>84102.049227248004</v>
      </c>
      <c r="D3">
        <v>2029730</v>
      </c>
      <c r="E3">
        <f>(C3/D3)*1000000000</f>
        <v>41435091.971468128</v>
      </c>
    </row>
    <row r="4" spans="1:5">
      <c r="A4" t="s">
        <v>291</v>
      </c>
      <c r="B4" t="s">
        <v>96</v>
      </c>
      <c r="C4">
        <v>32343.770129123201</v>
      </c>
      <c r="D4">
        <v>492949</v>
      </c>
      <c r="E4">
        <f t="shared" ref="E4:E35" si="0">(C4/D4)*1000000000</f>
        <v>65612812.134973802</v>
      </c>
    </row>
    <row r="5" spans="1:5">
      <c r="A5" t="s">
        <v>292</v>
      </c>
      <c r="B5" t="s">
        <v>100</v>
      </c>
      <c r="C5">
        <v>244330.12229726199</v>
      </c>
      <c r="D5">
        <v>3668895</v>
      </c>
      <c r="E5">
        <f t="shared" si="0"/>
        <v>66595016.291625135</v>
      </c>
    </row>
    <row r="6" spans="1:5">
      <c r="A6" t="s">
        <v>293</v>
      </c>
      <c r="B6" t="s">
        <v>94</v>
      </c>
      <c r="C6">
        <v>25300.0557697652</v>
      </c>
      <c r="D6">
        <v>770642</v>
      </c>
      <c r="E6">
        <f t="shared" si="0"/>
        <v>32829842.870963689</v>
      </c>
    </row>
    <row r="7" spans="1:5">
      <c r="A7" t="s">
        <v>294</v>
      </c>
      <c r="B7" t="s">
        <v>120</v>
      </c>
      <c r="C7">
        <v>13370.819967095</v>
      </c>
      <c r="D7">
        <v>405126</v>
      </c>
      <c r="E7">
        <f t="shared" si="0"/>
        <v>33004102.346171316</v>
      </c>
    </row>
    <row r="8" spans="1:5">
      <c r="A8" t="s">
        <v>295</v>
      </c>
      <c r="B8" t="s">
        <v>124</v>
      </c>
      <c r="C8">
        <v>28275.298462520299</v>
      </c>
      <c r="D8">
        <v>316193</v>
      </c>
      <c r="E8">
        <f t="shared" si="0"/>
        <v>89424175.938494205</v>
      </c>
    </row>
    <row r="9" spans="1:5">
      <c r="A9" t="s">
        <v>296</v>
      </c>
      <c r="B9" t="s">
        <v>99</v>
      </c>
      <c r="C9">
        <v>961314.39211991394</v>
      </c>
      <c r="D9">
        <v>4191966</v>
      </c>
      <c r="E9">
        <f t="shared" si="0"/>
        <v>229323041.29373044</v>
      </c>
    </row>
    <row r="10" spans="1:5">
      <c r="A10" t="s">
        <v>297</v>
      </c>
      <c r="B10" t="s">
        <v>93</v>
      </c>
      <c r="C10">
        <v>79343.188549344603</v>
      </c>
      <c r="D10">
        <v>1224483</v>
      </c>
      <c r="E10">
        <f t="shared" si="0"/>
        <v>64797296.940296106</v>
      </c>
    </row>
    <row r="11" spans="1:5">
      <c r="A11" t="s">
        <v>298</v>
      </c>
      <c r="B11" t="s">
        <v>101</v>
      </c>
      <c r="C11">
        <v>819406.17660369806</v>
      </c>
      <c r="D11">
        <v>16480395</v>
      </c>
      <c r="E11">
        <f t="shared" si="0"/>
        <v>49720056.867793404</v>
      </c>
    </row>
    <row r="12" spans="1:5">
      <c r="A12" t="s">
        <v>299</v>
      </c>
      <c r="B12" t="s">
        <v>102</v>
      </c>
      <c r="C12">
        <v>560038.23964148399</v>
      </c>
      <c r="D12">
        <v>15463658</v>
      </c>
      <c r="E12">
        <f t="shared" si="0"/>
        <v>36216413.971486181</v>
      </c>
    </row>
    <row r="13" spans="1:5">
      <c r="A13" t="s">
        <v>300</v>
      </c>
      <c r="B13" t="s">
        <v>104</v>
      </c>
      <c r="C13">
        <v>884307.80866449897</v>
      </c>
      <c r="D13">
        <v>18882277</v>
      </c>
      <c r="E13">
        <f t="shared" si="0"/>
        <v>46832689.122424111</v>
      </c>
    </row>
    <row r="14" spans="1:5">
      <c r="A14" t="s">
        <v>301</v>
      </c>
      <c r="B14" t="s">
        <v>110</v>
      </c>
      <c r="C14">
        <v>77864.952481362503</v>
      </c>
      <c r="D14">
        <v>2040767</v>
      </c>
      <c r="E14">
        <f t="shared" si="0"/>
        <v>38154748.916148931</v>
      </c>
    </row>
    <row r="15" spans="1:5">
      <c r="A15" t="s">
        <v>302</v>
      </c>
      <c r="B15" t="s">
        <v>112</v>
      </c>
      <c r="C15">
        <v>76733.351168997397</v>
      </c>
      <c r="D15">
        <v>1670139</v>
      </c>
      <c r="E15">
        <f t="shared" si="0"/>
        <v>45944290.366848148</v>
      </c>
    </row>
    <row r="16" spans="1:5">
      <c r="A16" t="s">
        <v>303</v>
      </c>
      <c r="B16" t="s">
        <v>111</v>
      </c>
      <c r="C16">
        <v>50280.757983183801</v>
      </c>
      <c r="D16">
        <v>982198</v>
      </c>
      <c r="E16">
        <f t="shared" si="0"/>
        <v>51192079.380312115</v>
      </c>
    </row>
    <row r="17" spans="1:6">
      <c r="A17" t="s">
        <v>304</v>
      </c>
      <c r="B17" t="s">
        <v>113</v>
      </c>
      <c r="C17">
        <v>359769.74509282998</v>
      </c>
      <c r="D17">
        <v>1259587</v>
      </c>
      <c r="E17">
        <f t="shared" si="0"/>
        <v>285625165.3064298</v>
      </c>
      <c r="F17" s="22"/>
    </row>
    <row r="18" spans="1:6">
      <c r="A18" t="s">
        <v>305</v>
      </c>
      <c r="B18" t="s">
        <v>114</v>
      </c>
      <c r="C18">
        <v>29243.018093483999</v>
      </c>
      <c r="D18">
        <v>236200.03939795934</v>
      </c>
      <c r="E18">
        <f t="shared" si="0"/>
        <v>123806152.47999254</v>
      </c>
    </row>
    <row r="19" spans="1:6">
      <c r="A19" t="s">
        <v>306</v>
      </c>
      <c r="B19" t="s">
        <v>139</v>
      </c>
      <c r="C19">
        <v>100227.12188852001</v>
      </c>
      <c r="D19">
        <v>612667</v>
      </c>
      <c r="E19">
        <f t="shared" si="0"/>
        <v>163591513.64202741</v>
      </c>
    </row>
    <row r="20" spans="1:6">
      <c r="A20" t="s">
        <v>307</v>
      </c>
      <c r="B20" t="s">
        <v>97</v>
      </c>
      <c r="C20">
        <v>135082.13348422301</v>
      </c>
      <c r="D20">
        <v>3313553</v>
      </c>
      <c r="E20">
        <f t="shared" si="0"/>
        <v>40766552.846513398</v>
      </c>
    </row>
    <row r="21" spans="1:6">
      <c r="A21" t="s">
        <v>308</v>
      </c>
      <c r="B21" t="s">
        <v>123</v>
      </c>
      <c r="C21">
        <v>13085.827957801401</v>
      </c>
      <c r="D21">
        <v>394557</v>
      </c>
      <c r="E21">
        <f t="shared" si="0"/>
        <v>33165874.532200422</v>
      </c>
    </row>
    <row r="22" spans="1:6">
      <c r="A22" t="s">
        <v>309</v>
      </c>
      <c r="B22" t="s">
        <v>122</v>
      </c>
      <c r="C22">
        <v>16416.866173789102</v>
      </c>
      <c r="D22">
        <v>499555</v>
      </c>
      <c r="E22">
        <f t="shared" si="0"/>
        <v>32862980.400134321</v>
      </c>
    </row>
    <row r="23" spans="1:6">
      <c r="A23" t="s">
        <v>310</v>
      </c>
      <c r="B23" t="s">
        <v>108</v>
      </c>
      <c r="C23">
        <v>58800.324335413701</v>
      </c>
      <c r="D23">
        <v>1904781</v>
      </c>
      <c r="E23">
        <f t="shared" si="0"/>
        <v>30869860.805737615</v>
      </c>
    </row>
    <row r="24" spans="1:6">
      <c r="A24" t="s">
        <v>311</v>
      </c>
      <c r="B24" t="s">
        <v>107</v>
      </c>
      <c r="C24">
        <v>39942.923193263297</v>
      </c>
      <c r="D24">
        <v>2086105</v>
      </c>
      <c r="E24">
        <f t="shared" si="0"/>
        <v>19147129.791292049</v>
      </c>
    </row>
    <row r="25" spans="1:6">
      <c r="A25" t="s">
        <v>312</v>
      </c>
      <c r="B25" t="s">
        <v>4</v>
      </c>
      <c r="C25">
        <v>93651.531509525099</v>
      </c>
      <c r="D25">
        <v>1028023</v>
      </c>
      <c r="E25">
        <f t="shared" si="0"/>
        <v>91098673.385250226</v>
      </c>
    </row>
    <row r="26" spans="1:6">
      <c r="A26" t="s">
        <v>313</v>
      </c>
      <c r="B26" t="s">
        <v>92</v>
      </c>
      <c r="C26">
        <v>362138.21513631998</v>
      </c>
      <c r="D26">
        <v>2055863</v>
      </c>
      <c r="E26">
        <f t="shared" si="0"/>
        <v>176149001.72643799</v>
      </c>
    </row>
    <row r="27" spans="1:6">
      <c r="A27" t="s">
        <v>314</v>
      </c>
      <c r="B27" t="s">
        <v>125</v>
      </c>
      <c r="C27">
        <v>14484.5002076455</v>
      </c>
      <c r="D27">
        <v>473309</v>
      </c>
      <c r="E27">
        <f t="shared" si="0"/>
        <v>30602630.010512158</v>
      </c>
    </row>
    <row r="28" spans="1:6">
      <c r="A28" t="s">
        <v>315</v>
      </c>
      <c r="B28" t="s">
        <v>118</v>
      </c>
      <c r="C28">
        <v>149434.257755714</v>
      </c>
      <c r="D28">
        <v>3136111</v>
      </c>
      <c r="E28">
        <f t="shared" si="0"/>
        <v>47649543.576650828</v>
      </c>
    </row>
    <row r="29" spans="1:6">
      <c r="A29" t="s">
        <v>316</v>
      </c>
      <c r="B29" t="s">
        <v>117</v>
      </c>
      <c r="C29">
        <v>44185.663817365501</v>
      </c>
      <c r="D29">
        <v>1131706</v>
      </c>
      <c r="E29">
        <f t="shared" si="0"/>
        <v>39043412.173625924</v>
      </c>
    </row>
    <row r="30" spans="1:6">
      <c r="A30" t="s">
        <v>317</v>
      </c>
      <c r="B30" t="s">
        <v>119</v>
      </c>
      <c r="C30">
        <v>41576.094905357902</v>
      </c>
      <c r="D30">
        <v>923118</v>
      </c>
      <c r="E30">
        <f t="shared" si="0"/>
        <v>45038765.255750515</v>
      </c>
    </row>
    <row r="31" spans="1:6">
      <c r="A31" t="s">
        <v>318</v>
      </c>
      <c r="B31" t="s">
        <v>116</v>
      </c>
      <c r="C31">
        <v>44756.1770835813</v>
      </c>
      <c r="D31">
        <v>912198</v>
      </c>
      <c r="E31">
        <f t="shared" si="0"/>
        <v>49064103.499000549</v>
      </c>
    </row>
    <row r="32" spans="1:6">
      <c r="A32" t="s">
        <v>319</v>
      </c>
      <c r="B32" t="s">
        <v>178</v>
      </c>
      <c r="C32">
        <v>95058.331409855396</v>
      </c>
      <c r="D32">
        <v>1956378</v>
      </c>
      <c r="E32">
        <f t="shared" si="0"/>
        <v>48588939.054648638</v>
      </c>
    </row>
    <row r="33" spans="1:5">
      <c r="A33" t="s">
        <v>320</v>
      </c>
      <c r="B33" t="s">
        <v>181</v>
      </c>
      <c r="C33">
        <v>176410.96245605801</v>
      </c>
      <c r="D33">
        <v>3189118</v>
      </c>
      <c r="E33">
        <f t="shared" si="0"/>
        <v>55316536.564673372</v>
      </c>
    </row>
    <row r="34" spans="1:5">
      <c r="A34" t="s">
        <v>321</v>
      </c>
      <c r="B34" t="s">
        <v>177</v>
      </c>
      <c r="C34">
        <v>296095.24087543198</v>
      </c>
      <c r="D34">
        <v>5540263</v>
      </c>
      <c r="E34">
        <f t="shared" si="0"/>
        <v>53444257.226675332</v>
      </c>
    </row>
    <row r="35" spans="1:5">
      <c r="A35" t="s">
        <v>322</v>
      </c>
      <c r="B35" t="s">
        <v>144</v>
      </c>
      <c r="C35">
        <v>59049.660499865902</v>
      </c>
      <c r="D35">
        <v>1892205</v>
      </c>
      <c r="E35">
        <f t="shared" si="0"/>
        <v>31206798.681890126</v>
      </c>
    </row>
  </sheetData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3D9D-7199-4021-9274-70682EFFD5BC}">
  <dimension ref="A1:CF35"/>
  <sheetViews>
    <sheetView workbookViewId="0">
      <selection activeCell="A32" sqref="A32"/>
    </sheetView>
  </sheetViews>
  <sheetFormatPr defaultRowHeight="18"/>
  <cols>
    <col min="1" max="1" width="18.4140625" bestFit="1" customWidth="1"/>
    <col min="2" max="19" width="12.33203125" bestFit="1" customWidth="1"/>
    <col min="20" max="20" width="13" bestFit="1" customWidth="1"/>
    <col min="21" max="21" width="12.33203125" bestFit="1" customWidth="1"/>
    <col min="22" max="22" width="14.33203125" bestFit="1" customWidth="1"/>
    <col min="23" max="23" width="12.9140625" bestFit="1" customWidth="1"/>
    <col min="24" max="29" width="12.33203125" bestFit="1" customWidth="1"/>
    <col min="30" max="30" width="15.6640625" bestFit="1" customWidth="1"/>
    <col min="31" max="31" width="15.08203125" bestFit="1" customWidth="1"/>
    <col min="32" max="32" width="15.83203125" bestFit="1" customWidth="1"/>
    <col min="33" max="33" width="14.75" bestFit="1" customWidth="1"/>
    <col min="34" max="34" width="13.6640625" bestFit="1" customWidth="1"/>
    <col min="35" max="35" width="12.58203125" bestFit="1" customWidth="1"/>
    <col min="36" max="41" width="12.33203125" bestFit="1" customWidth="1"/>
    <col min="42" max="42" width="13.25" bestFit="1" customWidth="1"/>
    <col min="43" max="43" width="12.08203125" bestFit="1" customWidth="1"/>
    <col min="44" max="47" width="12.33203125" bestFit="1" customWidth="1"/>
    <col min="48" max="48" width="4.58203125" bestFit="1" customWidth="1"/>
    <col min="49" max="49" width="13.08203125" bestFit="1" customWidth="1"/>
    <col min="50" max="51" width="12.33203125" bestFit="1" customWidth="1"/>
    <col min="52" max="52" width="16.25" bestFit="1" customWidth="1"/>
    <col min="53" max="54" width="12.33203125" bestFit="1" customWidth="1"/>
    <col min="55" max="55" width="14.33203125" bestFit="1" customWidth="1"/>
    <col min="56" max="57" width="12.33203125" bestFit="1" customWidth="1"/>
    <col min="58" max="58" width="12.5" bestFit="1" customWidth="1"/>
    <col min="59" max="59" width="18.33203125" bestFit="1" customWidth="1"/>
    <col min="60" max="60" width="16.75" bestFit="1" customWidth="1"/>
    <col min="61" max="61" width="16.9140625" bestFit="1" customWidth="1"/>
    <col min="62" max="62" width="22.75" bestFit="1" customWidth="1"/>
    <col min="63" max="63" width="18.25" bestFit="1" customWidth="1"/>
    <col min="64" max="64" width="12.33203125" bestFit="1" customWidth="1"/>
    <col min="65" max="65" width="7" bestFit="1" customWidth="1"/>
    <col min="66" max="66" width="10.4140625" bestFit="1" customWidth="1"/>
    <col min="67" max="68" width="12.33203125" bestFit="1" customWidth="1"/>
    <col min="69" max="69" width="13.25" bestFit="1" customWidth="1"/>
    <col min="70" max="70" width="15.5" bestFit="1" customWidth="1"/>
    <col min="71" max="71" width="15.58203125" bestFit="1" customWidth="1"/>
    <col min="72" max="72" width="11.9140625" bestFit="1" customWidth="1"/>
    <col min="73" max="73" width="14.5" bestFit="1" customWidth="1"/>
    <col min="74" max="74" width="14.08203125" bestFit="1" customWidth="1"/>
    <col min="75" max="75" width="16.1640625" bestFit="1" customWidth="1"/>
    <col min="76" max="76" width="12.4140625" bestFit="1" customWidth="1"/>
    <col min="77" max="77" width="17" bestFit="1" customWidth="1"/>
    <col min="78" max="78" width="20.33203125" bestFit="1" customWidth="1"/>
    <col min="79" max="79" width="12.33203125" bestFit="1" customWidth="1"/>
    <col min="80" max="80" width="16" bestFit="1" customWidth="1"/>
    <col min="81" max="81" width="12.33203125" bestFit="1" customWidth="1"/>
    <col min="82" max="82" width="19.9140625" bestFit="1" customWidth="1"/>
    <col min="83" max="83" width="13.5" bestFit="1" customWidth="1"/>
    <col min="84" max="84" width="16.83203125" bestFit="1" customWidth="1"/>
  </cols>
  <sheetData>
    <row r="1" spans="1:84">
      <c r="A1" t="s">
        <v>87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162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t="s">
        <v>248</v>
      </c>
      <c r="BO1" t="s">
        <v>249</v>
      </c>
      <c r="BP1" t="s">
        <v>250</v>
      </c>
      <c r="BQ1" t="s">
        <v>251</v>
      </c>
      <c r="BR1" t="s">
        <v>252</v>
      </c>
      <c r="BS1" t="s">
        <v>253</v>
      </c>
      <c r="BT1" t="s">
        <v>254</v>
      </c>
      <c r="BU1" t="s">
        <v>255</v>
      </c>
      <c r="BV1" t="s">
        <v>256</v>
      </c>
      <c r="BW1" t="s">
        <v>257</v>
      </c>
      <c r="BX1" t="s">
        <v>258</v>
      </c>
      <c r="BY1" t="s">
        <v>259</v>
      </c>
      <c r="BZ1" t="s">
        <v>260</v>
      </c>
      <c r="CA1" t="s">
        <v>261</v>
      </c>
      <c r="CB1" t="s">
        <v>262</v>
      </c>
      <c r="CC1" t="s">
        <v>263</v>
      </c>
      <c r="CD1" t="s">
        <v>264</v>
      </c>
      <c r="CE1" t="s">
        <v>265</v>
      </c>
      <c r="CF1" t="s">
        <v>266</v>
      </c>
    </row>
    <row r="2" spans="1:84">
      <c r="A2" t="s">
        <v>89</v>
      </c>
      <c r="B2">
        <v>28744.30822676501</v>
      </c>
      <c r="C2">
        <v>2.9753599967882405</v>
      </c>
      <c r="D2">
        <v>3.9480529698092965</v>
      </c>
      <c r="E2">
        <v>9.7789682522846988</v>
      </c>
      <c r="F2">
        <v>55.376598432565288</v>
      </c>
      <c r="G2">
        <v>32.207300313955429</v>
      </c>
      <c r="H2">
        <v>43.000462147396874</v>
      </c>
      <c r="I2">
        <v>52.149540780458516</v>
      </c>
      <c r="J2">
        <v>37.990004864961108</v>
      </c>
      <c r="K2">
        <v>50.529657452804216</v>
      </c>
      <c r="L2">
        <v>4.995589100543457</v>
      </c>
      <c r="M2">
        <v>1.6173898496061572</v>
      </c>
      <c r="N2">
        <v>26.73008886459646</v>
      </c>
      <c r="O2">
        <v>10.437941112640061</v>
      </c>
      <c r="P2">
        <v>6.6853831990918522</v>
      </c>
      <c r="Q2">
        <v>9.1132562758380331</v>
      </c>
      <c r="R2">
        <v>16.081582314937286</v>
      </c>
      <c r="S2">
        <v>5.7786327544520129</v>
      </c>
      <c r="T2">
        <v>13.982372326989676</v>
      </c>
      <c r="U2">
        <v>19.761005081441688</v>
      </c>
      <c r="V2">
        <v>0.88519662317765313</v>
      </c>
      <c r="W2">
        <v>6.6129789501496131E-2</v>
      </c>
      <c r="X2">
        <v>27.179892285073933</v>
      </c>
      <c r="Y2">
        <v>57.777919977252232</v>
      </c>
      <c r="Z2">
        <v>23.092886082224556</v>
      </c>
      <c r="AA2">
        <v>1989.6416414122584</v>
      </c>
      <c r="AB2">
        <v>86.1582062254124</v>
      </c>
      <c r="AC2">
        <v>9.433055880169162</v>
      </c>
      <c r="AD2">
        <v>5.0148049841211932</v>
      </c>
      <c r="AE2">
        <v>5.1979986679348302</v>
      </c>
      <c r="AF2">
        <v>5.0437145622548396</v>
      </c>
      <c r="AG2">
        <v>5.0801024222249698</v>
      </c>
      <c r="AH2">
        <v>0.64698802911249098</v>
      </c>
      <c r="AI2">
        <v>1.5671769105322719</v>
      </c>
      <c r="AJ2">
        <v>2.3013362530927131</v>
      </c>
      <c r="AK2">
        <v>18.834445834854236</v>
      </c>
      <c r="AL2">
        <v>9.5313536559796006</v>
      </c>
      <c r="AM2">
        <v>12.279301069169488</v>
      </c>
      <c r="AN2">
        <v>11.664167059368145</v>
      </c>
      <c r="AO2">
        <v>18.46969135256408</v>
      </c>
      <c r="AP2">
        <v>9.5234082715929536E-2</v>
      </c>
      <c r="AQ2">
        <v>440872.5</v>
      </c>
      <c r="AR2">
        <v>1.7815709829978847</v>
      </c>
      <c r="AS2">
        <v>1.7751959996649624</v>
      </c>
      <c r="AT2">
        <v>0.26282239910102184</v>
      </c>
      <c r="AU2">
        <v>3.3583844466149122</v>
      </c>
      <c r="AV2">
        <v>0</v>
      </c>
      <c r="AW2">
        <v>0.87893399999999999</v>
      </c>
      <c r="AX2">
        <v>28.1196881030992</v>
      </c>
      <c r="AY2">
        <v>17.931111111111107</v>
      </c>
      <c r="AZ2">
        <v>7.8336787284903737</v>
      </c>
      <c r="BA2">
        <v>0.87232486959381628</v>
      </c>
      <c r="BB2">
        <v>7.0008230240369773</v>
      </c>
      <c r="BC2">
        <v>1.4793599621079847</v>
      </c>
      <c r="BD2">
        <v>1.3156809403523242</v>
      </c>
      <c r="BE2">
        <v>0.72387402760206199</v>
      </c>
      <c r="BF2">
        <v>1.625982507424754</v>
      </c>
      <c r="BG2">
        <v>2.3498565350268157</v>
      </c>
      <c r="BH2">
        <v>1.3263030839702779</v>
      </c>
      <c r="BI2">
        <v>4.0170421267037311</v>
      </c>
      <c r="BJ2">
        <v>5.3433452106740091</v>
      </c>
      <c r="BK2">
        <v>-29.402025259074193</v>
      </c>
      <c r="BL2">
        <v>1560.2080278934225</v>
      </c>
      <c r="BM2">
        <v>8.2149999999999999</v>
      </c>
      <c r="BN2">
        <v>13657.8</v>
      </c>
      <c r="BO2">
        <v>0.15785741028097408</v>
      </c>
      <c r="BP2">
        <v>0.92106457561033572</v>
      </c>
      <c r="BQ2">
        <v>8.3572738946932148</v>
      </c>
      <c r="BR2">
        <v>35.356081750247583</v>
      </c>
      <c r="BS2">
        <v>0.79886539065895645</v>
      </c>
      <c r="BT2">
        <v>41.238</v>
      </c>
      <c r="BU2">
        <v>41.758000000000003</v>
      </c>
      <c r="BV2">
        <v>1556.2161482261993</v>
      </c>
      <c r="BW2">
        <v>1391.9220380466716</v>
      </c>
      <c r="BX2">
        <v>0.8873343456423981</v>
      </c>
      <c r="BY2">
        <v>1.4678877492657454</v>
      </c>
      <c r="BZ2">
        <v>1.9673016995713581</v>
      </c>
      <c r="CA2">
        <v>1.2763652133675323</v>
      </c>
      <c r="CB2">
        <v>1.6937742563413052</v>
      </c>
      <c r="CC2">
        <v>7.7091132612614413</v>
      </c>
      <c r="CD2">
        <v>0.95655587280012144</v>
      </c>
      <c r="CE2">
        <v>1404.6338806596373</v>
      </c>
      <c r="CF2">
        <v>0.89408787509414733</v>
      </c>
    </row>
    <row r="3" spans="1:84">
      <c r="A3" t="s">
        <v>176</v>
      </c>
      <c r="B3">
        <v>108075.30480205905</v>
      </c>
      <c r="C3">
        <v>5.5765766593902431</v>
      </c>
      <c r="D3">
        <v>5.214584921638556</v>
      </c>
      <c r="E3">
        <v>11.768034044196876</v>
      </c>
      <c r="F3">
        <v>51.738535464530763</v>
      </c>
      <c r="G3">
        <v>29.78758112004893</v>
      </c>
      <c r="H3">
        <v>43.884647514158154</v>
      </c>
      <c r="I3">
        <v>35.77005564458274</v>
      </c>
      <c r="J3">
        <v>21.226572412067519</v>
      </c>
      <c r="K3">
        <v>23.478050469852416</v>
      </c>
      <c r="L3">
        <v>22.572317788833441</v>
      </c>
      <c r="M3">
        <v>12.285185535510317</v>
      </c>
      <c r="N3">
        <v>25.107088365105859</v>
      </c>
      <c r="O3">
        <v>1.2370176722468347</v>
      </c>
      <c r="P3">
        <v>19.738269381017336</v>
      </c>
      <c r="Q3">
        <v>12.237966090355593</v>
      </c>
      <c r="R3">
        <v>19.688705787589601</v>
      </c>
      <c r="S3">
        <v>7.9875501060292251</v>
      </c>
      <c r="T3">
        <v>6.6918097414031221</v>
      </c>
      <c r="U3">
        <v>14.679359847432346</v>
      </c>
      <c r="V3">
        <v>0.44704622881919925</v>
      </c>
      <c r="W3">
        <v>0.34857503324343775</v>
      </c>
      <c r="X3">
        <v>38.153516625175804</v>
      </c>
      <c r="Y3">
        <v>71.240288862187839</v>
      </c>
      <c r="Z3">
        <v>31.220425945842429</v>
      </c>
      <c r="AA3">
        <v>5956.1913411922742</v>
      </c>
      <c r="AB3">
        <v>190.77867007722398</v>
      </c>
      <c r="AC3">
        <v>10.525256427710342</v>
      </c>
      <c r="AD3">
        <v>4.714136191637011</v>
      </c>
      <c r="AE3">
        <v>4.6578407265518997</v>
      </c>
      <c r="AF3">
        <v>4.8432687005987196</v>
      </c>
      <c r="AG3">
        <v>4.7141361916370101</v>
      </c>
      <c r="AH3">
        <v>0.74054773886283598</v>
      </c>
      <c r="AI3">
        <v>2.1951468347485168</v>
      </c>
      <c r="AJ3">
        <v>2.8606878800264428</v>
      </c>
      <c r="AK3">
        <v>6.9172281295904581</v>
      </c>
      <c r="AL3">
        <v>16.06873604193591</v>
      </c>
      <c r="AM3">
        <v>18.36354994880346</v>
      </c>
      <c r="AN3">
        <v>13.778711291260379</v>
      </c>
      <c r="AO3">
        <v>24.599791899466247</v>
      </c>
      <c r="AP3">
        <v>3.2211592393829953</v>
      </c>
      <c r="AQ3">
        <v>1390255.0999999999</v>
      </c>
      <c r="AR3">
        <v>0.5159887040317811</v>
      </c>
      <c r="AS3">
        <v>0.66977512081051538</v>
      </c>
      <c r="AT3">
        <v>0.43506494213294072</v>
      </c>
      <c r="AU3">
        <v>5.0197413831458064</v>
      </c>
      <c r="AV3">
        <v>0</v>
      </c>
      <c r="AW3">
        <v>0.89303999999999994</v>
      </c>
      <c r="AX3">
        <v>45.212267046678505</v>
      </c>
      <c r="AY3">
        <v>10.43</v>
      </c>
      <c r="AZ3">
        <v>4.1272575859181497</v>
      </c>
      <c r="BA3">
        <v>1.0417837642023382</v>
      </c>
      <c r="BB3">
        <v>3.0904526138692567</v>
      </c>
      <c r="BC3">
        <v>4.8234093460575203</v>
      </c>
      <c r="BD3">
        <v>4.8910199252799389</v>
      </c>
      <c r="BE3">
        <v>2.8516091104973573</v>
      </c>
      <c r="BF3">
        <v>3.0840862293627187</v>
      </c>
      <c r="BG3">
        <v>5.935695339860076</v>
      </c>
      <c r="BH3">
        <v>1.4291155908512205</v>
      </c>
      <c r="BI3">
        <v>1.9707619654408599</v>
      </c>
      <c r="BJ3">
        <v>3.3998775562920804</v>
      </c>
      <c r="BK3">
        <v>38.022085083995627</v>
      </c>
      <c r="BL3">
        <v>1717.4421389091617</v>
      </c>
      <c r="BM3">
        <v>6.3660000000000005</v>
      </c>
      <c r="BN3">
        <v>12619.6</v>
      </c>
      <c r="BO3">
        <v>0.1718802092717992</v>
      </c>
      <c r="BP3">
        <v>1.0475247277181359</v>
      </c>
      <c r="BQ3">
        <v>7.4426900238207985</v>
      </c>
      <c r="BR3">
        <v>32.400187881634565</v>
      </c>
      <c r="BS3">
        <v>1.0814938766876405</v>
      </c>
      <c r="BT3">
        <v>42.061999999999998</v>
      </c>
      <c r="BU3">
        <v>43.061999999999998</v>
      </c>
      <c r="BV3">
        <v>1435.8815410750331</v>
      </c>
      <c r="BW3">
        <v>1284.2914933923685</v>
      </c>
      <c r="BX3">
        <v>0.81872110704034318</v>
      </c>
      <c r="BY3">
        <v>0.88542770581352848</v>
      </c>
      <c r="BZ3">
        <v>1.1866734573987987</v>
      </c>
      <c r="CA3">
        <v>0.80866621830738583</v>
      </c>
      <c r="CB3">
        <v>1.0731239054440762</v>
      </c>
      <c r="CC3">
        <v>6.8938011656486431</v>
      </c>
      <c r="CD3">
        <v>0.85539098563438498</v>
      </c>
      <c r="CE3">
        <v>1419.5467905670432</v>
      </c>
      <c r="CF3">
        <v>0.90358035004735116</v>
      </c>
    </row>
    <row r="4" spans="1:84">
      <c r="A4" t="s">
        <v>92</v>
      </c>
      <c r="B4">
        <v>111631.4319126317</v>
      </c>
      <c r="C4">
        <v>2.771345584733123</v>
      </c>
      <c r="D4">
        <v>4.8747729669247075</v>
      </c>
      <c r="E4">
        <v>10.479591109305501</v>
      </c>
      <c r="F4">
        <v>31.825012188278976</v>
      </c>
      <c r="G4">
        <v>28.960505046532084</v>
      </c>
      <c r="H4">
        <v>52.104631788737763</v>
      </c>
      <c r="I4">
        <v>20.091229183283097</v>
      </c>
      <c r="J4">
        <v>12.374875073302686</v>
      </c>
      <c r="K4">
        <v>15.218873822643374</v>
      </c>
      <c r="L4">
        <v>39.772059215122212</v>
      </c>
      <c r="M4">
        <v>4.9075263730287286</v>
      </c>
      <c r="N4">
        <v>24.309039811073486</v>
      </c>
      <c r="O4">
        <v>25.312586757642258</v>
      </c>
      <c r="P4">
        <v>27.597790694719908</v>
      </c>
      <c r="Q4">
        <v>7.4968851727756958</v>
      </c>
      <c r="R4">
        <v>9.0722194503481326</v>
      </c>
      <c r="S4">
        <v>1.7492477450160646</v>
      </c>
      <c r="T4">
        <v>2.8210851753201736</v>
      </c>
      <c r="U4">
        <v>4.5703329203362379</v>
      </c>
      <c r="V4">
        <v>0.27593748895946063</v>
      </c>
      <c r="W4">
        <v>0.44679585588150939</v>
      </c>
      <c r="X4">
        <v>17.513443042763722</v>
      </c>
      <c r="Y4">
        <v>170.54056942657701</v>
      </c>
      <c r="Z4">
        <v>71.723997965185177</v>
      </c>
      <c r="AA4">
        <v>5217.8959078681291</v>
      </c>
      <c r="AB4">
        <v>72.749652221016689</v>
      </c>
      <c r="AC4">
        <v>10.400554809377883</v>
      </c>
      <c r="AD4">
        <v>4.9485319340099219</v>
      </c>
      <c r="AE4">
        <v>4.9485319340099201</v>
      </c>
      <c r="AF4">
        <v>4.9302136764619302</v>
      </c>
      <c r="AG4">
        <v>4.9715014707329299</v>
      </c>
      <c r="AH4">
        <v>0.53910882658442005</v>
      </c>
      <c r="AI4">
        <v>1.8981424569336096</v>
      </c>
      <c r="AJ4">
        <v>1.7540949911284189</v>
      </c>
      <c r="AK4">
        <v>3.985231631769262</v>
      </c>
      <c r="AL4">
        <v>7.4628431843609935</v>
      </c>
      <c r="AM4">
        <v>13.259207863978604</v>
      </c>
      <c r="AN4">
        <v>12.091791921875561</v>
      </c>
      <c r="AO4">
        <v>16.951644852868185</v>
      </c>
      <c r="AP4">
        <v>-0.70788449524675645</v>
      </c>
      <c r="AQ4">
        <v>1236844.0999999999</v>
      </c>
      <c r="AR4">
        <v>0.99892366167503432</v>
      </c>
      <c r="AS4">
        <v>1.9369785700267037</v>
      </c>
      <c r="AT4">
        <v>1.8137451046132633</v>
      </c>
      <c r="AU4">
        <v>5.2333242454983138</v>
      </c>
      <c r="AV4">
        <v>0</v>
      </c>
      <c r="AW4">
        <v>0.92044700000000002</v>
      </c>
      <c r="AX4">
        <v>39.172810022728754</v>
      </c>
      <c r="AY4">
        <v>8.1466666666666683</v>
      </c>
      <c r="AZ4">
        <v>3.2549893692307461</v>
      </c>
      <c r="BA4">
        <v>0.50838343723677037</v>
      </c>
      <c r="BB4">
        <v>2.8583886261949116</v>
      </c>
      <c r="BC4">
        <v>5.6609949326410778</v>
      </c>
      <c r="BD4">
        <v>5.1142054860719295</v>
      </c>
      <c r="BE4">
        <v>0.75062151410072653</v>
      </c>
      <c r="BF4">
        <v>1.3837691003228214</v>
      </c>
      <c r="BG4">
        <v>2.1343906144235478</v>
      </c>
      <c r="BH4">
        <v>0.33340968613794358</v>
      </c>
      <c r="BI4">
        <v>0.9654563943999962</v>
      </c>
      <c r="BJ4">
        <v>1.2988660805379395</v>
      </c>
      <c r="BK4">
        <v>63.903639206096585</v>
      </c>
      <c r="BL4">
        <v>2145.2928417718472</v>
      </c>
      <c r="BM4">
        <v>6.444</v>
      </c>
      <c r="BN4">
        <v>15015.4</v>
      </c>
      <c r="BO4">
        <v>0.21788835228313105</v>
      </c>
      <c r="BP4">
        <v>1.0820002394117045</v>
      </c>
      <c r="BQ4">
        <v>5.4740744218707222</v>
      </c>
      <c r="BR4">
        <v>23.092125266038298</v>
      </c>
      <c r="BS4">
        <v>0.65766437397872024</v>
      </c>
      <c r="BT4">
        <v>47.571999999999996</v>
      </c>
      <c r="BU4">
        <v>38.839999999999996</v>
      </c>
      <c r="BV4">
        <v>1129.1912149853097</v>
      </c>
      <c r="BW4">
        <v>1009.9793265210927</v>
      </c>
      <c r="BX4">
        <v>0.64385024470809937</v>
      </c>
      <c r="BY4">
        <v>1.2550449305812859</v>
      </c>
      <c r="BZ4">
        <v>1.6820441659834204</v>
      </c>
      <c r="CA4">
        <v>1.157259012085293</v>
      </c>
      <c r="CB4">
        <v>1.5357168168329067</v>
      </c>
      <c r="CC4">
        <v>4.781274407979792</v>
      </c>
      <c r="CD4">
        <v>0.59326617205175469</v>
      </c>
      <c r="CE4">
        <v>982.86604412960548</v>
      </c>
      <c r="CF4">
        <v>0.62562111379895402</v>
      </c>
    </row>
    <row r="5" spans="1:84">
      <c r="A5" t="s">
        <v>178</v>
      </c>
      <c r="B5">
        <v>34395.03769470314</v>
      </c>
      <c r="C5">
        <v>5.6558021553912372</v>
      </c>
      <c r="D5">
        <v>5.326397441373711</v>
      </c>
      <c r="E5">
        <v>9.8605502101528781</v>
      </c>
      <c r="F5">
        <v>52.826616431192221</v>
      </c>
      <c r="G5">
        <v>29.745194438301581</v>
      </c>
      <c r="H5">
        <v>67.977424875563386</v>
      </c>
      <c r="I5">
        <v>64.353598220814249</v>
      </c>
      <c r="J5">
        <v>53.611779238509961</v>
      </c>
      <c r="K5">
        <v>58.344442977340876</v>
      </c>
      <c r="L5">
        <v>14.451494484262279</v>
      </c>
      <c r="M5">
        <v>5.9473213330466237</v>
      </c>
      <c r="N5">
        <v>23.822546906835559</v>
      </c>
      <c r="O5">
        <v>4.3414422173638965</v>
      </c>
      <c r="P5">
        <v>10.940942601663789</v>
      </c>
      <c r="Q5">
        <v>8.6683449344612065</v>
      </c>
      <c r="R5">
        <v>16.518986075102827</v>
      </c>
      <c r="S5">
        <v>5.3714593634658936</v>
      </c>
      <c r="T5">
        <v>12.355832567056225</v>
      </c>
      <c r="U5">
        <v>17.727291930522117</v>
      </c>
      <c r="V5">
        <v>1.1195622221585082</v>
      </c>
      <c r="W5">
        <v>0.20398815817308905</v>
      </c>
      <c r="X5">
        <v>31.863575721096975</v>
      </c>
      <c r="Y5">
        <v>62.516097449634131</v>
      </c>
      <c r="Z5">
        <v>26.641429266003712</v>
      </c>
      <c r="AA5">
        <v>3291.4753066319818</v>
      </c>
      <c r="AB5">
        <v>123.54724942749712</v>
      </c>
      <c r="AC5">
        <v>8.8706418602404256</v>
      </c>
      <c r="AD5">
        <v>5.1212677438085139</v>
      </c>
      <c r="AE5">
        <v>5.1212677438085104</v>
      </c>
      <c r="AF5">
        <v>4.8761032466434102</v>
      </c>
      <c r="AG5">
        <v>4.9354278508539204</v>
      </c>
      <c r="AH5">
        <v>0.80312398558524734</v>
      </c>
      <c r="AI5">
        <v>2.4754779546008123</v>
      </c>
      <c r="AJ5">
        <v>3.6671243131584528</v>
      </c>
      <c r="AK5">
        <v>11.933168606312503</v>
      </c>
      <c r="AL5">
        <v>16.467676985625946</v>
      </c>
      <c r="AM5">
        <v>15.262049392050983</v>
      </c>
      <c r="AN5">
        <v>11.561051863504932</v>
      </c>
      <c r="AO5">
        <v>18.956769941809878</v>
      </c>
      <c r="AP5">
        <v>2.9374143880317396</v>
      </c>
      <c r="AQ5">
        <v>1668868.9000000001</v>
      </c>
      <c r="AR5">
        <v>0.4625959089418083</v>
      </c>
      <c r="AS5">
        <v>0.74107192703582869</v>
      </c>
      <c r="AT5">
        <v>0.20048800565966879</v>
      </c>
      <c r="AU5">
        <v>4.4570672189532372</v>
      </c>
      <c r="AV5">
        <v>0</v>
      </c>
      <c r="AW5">
        <v>0.87491300000000005</v>
      </c>
      <c r="AX5">
        <v>38.742860422224751</v>
      </c>
      <c r="AY5">
        <v>7.6777777777777771</v>
      </c>
      <c r="AZ5">
        <v>7.867228156868034</v>
      </c>
      <c r="BA5">
        <v>1.61201876664646</v>
      </c>
      <c r="BB5">
        <v>6.2621250191330251</v>
      </c>
      <c r="BC5">
        <v>1.5299490543818712</v>
      </c>
      <c r="BD5">
        <v>1.5557189550920614</v>
      </c>
      <c r="BE5">
        <v>1.9558801057673687</v>
      </c>
      <c r="BF5">
        <v>2.3979390292128167</v>
      </c>
      <c r="BG5">
        <v>4.3538191349801858</v>
      </c>
      <c r="BH5">
        <v>2.9684710533350795</v>
      </c>
      <c r="BI5">
        <v>4.7783206843967925</v>
      </c>
      <c r="BJ5">
        <v>7.746791737731872</v>
      </c>
      <c r="BK5">
        <v>31.359275882404614</v>
      </c>
      <c r="BL5">
        <v>1551.6733952637255</v>
      </c>
      <c r="BM5">
        <v>6.3739999999999997</v>
      </c>
      <c r="BN5">
        <v>13759.6</v>
      </c>
      <c r="BO5">
        <v>0.15558166922570912</v>
      </c>
      <c r="BP5">
        <v>1.025559955138944</v>
      </c>
      <c r="BQ5">
        <v>8.1509844353019503</v>
      </c>
      <c r="BR5">
        <v>35.911111111111119</v>
      </c>
      <c r="BS5">
        <v>0.97302111630558086</v>
      </c>
      <c r="BT5">
        <v>36.666000000000004</v>
      </c>
      <c r="BU5">
        <v>49.69</v>
      </c>
      <c r="BV5">
        <v>1593.7949366213998</v>
      </c>
      <c r="BW5">
        <v>1425.5335281921643</v>
      </c>
      <c r="BX5">
        <v>0.90876128536969536</v>
      </c>
      <c r="BY5">
        <v>0.91855200058450126</v>
      </c>
      <c r="BZ5">
        <v>1.2310675068979064</v>
      </c>
      <c r="CA5">
        <v>0.81317700539627857</v>
      </c>
      <c r="CB5">
        <v>1.0791098528570784</v>
      </c>
      <c r="CC5">
        <v>7.6553968200100684</v>
      </c>
      <c r="CD5">
        <v>0.94989067336620947</v>
      </c>
      <c r="CE5">
        <v>1521.9885989209281</v>
      </c>
      <c r="CF5">
        <v>0.96878736236070484</v>
      </c>
    </row>
    <row r="6" spans="1:84">
      <c r="A6" t="s">
        <v>139</v>
      </c>
      <c r="B6">
        <v>37044.369425701538</v>
      </c>
      <c r="C6">
        <v>5.6499760473546266</v>
      </c>
      <c r="D6">
        <v>4.6450555235462287</v>
      </c>
      <c r="E6">
        <v>13.951583983402861</v>
      </c>
      <c r="F6">
        <v>37.511833001350617</v>
      </c>
      <c r="G6">
        <v>39.863352209583908</v>
      </c>
      <c r="H6">
        <v>162.92477101800176</v>
      </c>
      <c r="I6">
        <v>146.7168623069561</v>
      </c>
      <c r="J6">
        <v>79.930430631019348</v>
      </c>
      <c r="K6">
        <v>69.57409056622248</v>
      </c>
      <c r="L6">
        <v>82.994340386982387</v>
      </c>
      <c r="M6">
        <v>77.142771740733622</v>
      </c>
      <c r="N6">
        <v>3.6434122434257539</v>
      </c>
      <c r="O6">
        <v>16.144793137166914</v>
      </c>
      <c r="P6">
        <v>38.083607994836143</v>
      </c>
      <c r="Q6">
        <v>17.317885120498691</v>
      </c>
      <c r="R6">
        <v>9.6750005124521916</v>
      </c>
      <c r="S6">
        <v>4.2335099978982642</v>
      </c>
      <c r="T6">
        <v>5.0022224949125205</v>
      </c>
      <c r="U6">
        <v>9.2357324928107865</v>
      </c>
      <c r="V6">
        <v>1.4950452119724182</v>
      </c>
      <c r="W6">
        <v>1.6013711212771604</v>
      </c>
      <c r="X6">
        <v>26.6486881404253</v>
      </c>
      <c r="Y6">
        <v>177.840392883151</v>
      </c>
      <c r="Z6">
        <v>75.68565256567355</v>
      </c>
      <c r="AA6">
        <v>18163.635659166444</v>
      </c>
      <c r="AB6">
        <v>239.9878318206425</v>
      </c>
      <c r="AC6">
        <v>11.743780927429622</v>
      </c>
      <c r="AD6">
        <v>4.9489643782439332</v>
      </c>
      <c r="AE6">
        <v>5.3310185839699802</v>
      </c>
      <c r="AF6">
        <v>5.0981132882293698</v>
      </c>
      <c r="AG6">
        <v>5.2039620233532196</v>
      </c>
      <c r="AH6">
        <v>0.61835902894733408</v>
      </c>
      <c r="AI6">
        <v>1.7829717266485434</v>
      </c>
      <c r="AJ6">
        <v>3.1641729226331297</v>
      </c>
      <c r="AK6">
        <v>5.4797235252937062</v>
      </c>
      <c r="AL6">
        <v>9.3569514902927438</v>
      </c>
      <c r="AM6">
        <v>9.2279516126012542</v>
      </c>
      <c r="AN6">
        <v>10.49010445654825</v>
      </c>
      <c r="AO6">
        <v>9.8104512250713078</v>
      </c>
      <c r="AP6">
        <v>2.6846951993139578</v>
      </c>
      <c r="AQ6">
        <v>3085527.6999999997</v>
      </c>
      <c r="AR6">
        <v>1.8042400829309564</v>
      </c>
      <c r="AS6">
        <v>1.8627743250682212</v>
      </c>
      <c r="AT6">
        <v>0.78931937257744866</v>
      </c>
      <c r="AU6">
        <v>6.389305898079872</v>
      </c>
      <c r="AV6">
        <v>0</v>
      </c>
      <c r="AW6">
        <v>0.91663600000000001</v>
      </c>
      <c r="AX6">
        <v>82.826117837544643</v>
      </c>
      <c r="AY6">
        <v>6.6433333333333344</v>
      </c>
      <c r="AZ6">
        <v>4.242941796654411</v>
      </c>
      <c r="BA6">
        <v>0.82785456085354958</v>
      </c>
      <c r="BB6">
        <v>3.4328799730322856</v>
      </c>
      <c r="BC6">
        <v>1.6203600655977091</v>
      </c>
      <c r="BD6">
        <v>1.6759399602301428</v>
      </c>
      <c r="BE6">
        <v>0.3425665968205685</v>
      </c>
      <c r="BF6">
        <v>0.56715658656178547</v>
      </c>
      <c r="BG6">
        <v>0.90972318338235414</v>
      </c>
      <c r="BH6">
        <v>0.49023503904121563</v>
      </c>
      <c r="BI6">
        <v>1.0853218223147649</v>
      </c>
      <c r="BJ6">
        <v>1.5755568613559807</v>
      </c>
      <c r="BK6">
        <v>63.732630085635456</v>
      </c>
      <c r="BL6">
        <v>2185.6824226079943</v>
      </c>
      <c r="BM6">
        <v>6.6270000000000007</v>
      </c>
      <c r="BN6">
        <v>20986.2</v>
      </c>
      <c r="BO6">
        <v>0.2187818425284053</v>
      </c>
      <c r="BP6">
        <v>0.99854153545375013</v>
      </c>
      <c r="BQ6">
        <v>5.9069844002327416</v>
      </c>
      <c r="BR6">
        <v>24.467971908916788</v>
      </c>
      <c r="BS6">
        <v>1.3723650916152614</v>
      </c>
      <c r="BT6">
        <v>69.052000000000007</v>
      </c>
      <c r="BU6">
        <v>26.112000000000002</v>
      </c>
      <c r="BV6">
        <v>2483.9655190843628</v>
      </c>
      <c r="BW6">
        <v>2221.7263017752657</v>
      </c>
      <c r="BX6">
        <v>1.416325052909444</v>
      </c>
      <c r="BY6">
        <v>1.0206648160226979</v>
      </c>
      <c r="BZ6">
        <v>1.3679217830236297</v>
      </c>
      <c r="CA6">
        <v>1.137268657793753</v>
      </c>
      <c r="CB6">
        <v>1.5091890275140336</v>
      </c>
      <c r="CC6">
        <v>5.4370168636359457</v>
      </c>
      <c r="CD6">
        <v>0.67463146994590306</v>
      </c>
      <c r="CE6">
        <v>2367.2304810144697</v>
      </c>
      <c r="CF6">
        <v>1.5068069336576</v>
      </c>
    </row>
    <row r="7" spans="1:84">
      <c r="A7" t="s">
        <v>96</v>
      </c>
      <c r="B7">
        <v>11249.874868807829</v>
      </c>
      <c r="C7">
        <v>4.7492064359323676</v>
      </c>
      <c r="D7">
        <v>5.8857459275309072</v>
      </c>
      <c r="E7">
        <v>22.271622373654338</v>
      </c>
      <c r="F7">
        <v>51.374543732927236</v>
      </c>
      <c r="G7">
        <v>21.755578285385106</v>
      </c>
      <c r="H7">
        <v>64.723050749454472</v>
      </c>
      <c r="I7">
        <v>50.66059428213218</v>
      </c>
      <c r="J7">
        <v>13.407290554583849</v>
      </c>
      <c r="K7">
        <v>47.730709284747334</v>
      </c>
      <c r="L7">
        <v>51.372480139483379</v>
      </c>
      <c r="M7">
        <v>2.889576413690135</v>
      </c>
      <c r="N7">
        <v>18.186275230979067</v>
      </c>
      <c r="O7">
        <v>14.408828075700445</v>
      </c>
      <c r="P7">
        <v>23.495802168709982</v>
      </c>
      <c r="Q7">
        <v>8.0935582817697505</v>
      </c>
      <c r="R7">
        <v>16.155017700121185</v>
      </c>
      <c r="S7">
        <v>5.02901073101763</v>
      </c>
      <c r="T7">
        <v>9.0645443949390838</v>
      </c>
      <c r="U7">
        <v>14.093555125956712</v>
      </c>
      <c r="V7">
        <v>0.6113799983933117</v>
      </c>
      <c r="W7">
        <v>0.54262056553173499</v>
      </c>
      <c r="X7">
        <v>31.44243496328831</v>
      </c>
      <c r="Y7">
        <v>71.569186915188254</v>
      </c>
      <c r="Z7">
        <v>33.045068147705727</v>
      </c>
      <c r="AA7">
        <v>2757.0942434400349</v>
      </c>
      <c r="AB7">
        <v>83.434363975776975</v>
      </c>
      <c r="AC7">
        <v>18.101744723982378</v>
      </c>
      <c r="AD7">
        <v>4.7300439719036262</v>
      </c>
      <c r="AE7">
        <v>4.8274065226968501</v>
      </c>
      <c r="AF7">
        <v>4.7928396281858996</v>
      </c>
      <c r="AG7">
        <v>4.9301446699325702</v>
      </c>
      <c r="AH7">
        <v>1.0725640045166738</v>
      </c>
      <c r="AI7">
        <v>2.230329169636597</v>
      </c>
      <c r="AJ7">
        <v>4.1953233877932039</v>
      </c>
      <c r="AK7">
        <v>9.974377773555906</v>
      </c>
      <c r="AL7">
        <v>10.87265135948957</v>
      </c>
      <c r="AM7">
        <v>13.220709352950193</v>
      </c>
      <c r="AN7">
        <v>10.661237679583426</v>
      </c>
      <c r="AO7">
        <v>16.365528961595821</v>
      </c>
      <c r="AP7">
        <v>2.098386218476703</v>
      </c>
      <c r="AQ7">
        <v>494009.39999999997</v>
      </c>
      <c r="AR7">
        <v>0.6795296505635855</v>
      </c>
      <c r="AS7">
        <v>1.3345220626182366</v>
      </c>
      <c r="AT7">
        <v>0.70976800689433606</v>
      </c>
      <c r="AU7">
        <v>5.4823178672274206</v>
      </c>
      <c r="AV7">
        <v>0</v>
      </c>
      <c r="AW7">
        <v>0.85731299999999999</v>
      </c>
      <c r="AX7">
        <v>49.220163097729397</v>
      </c>
      <c r="AY7">
        <v>5.4533333333333331</v>
      </c>
      <c r="AZ7">
        <v>4.8923573103713771</v>
      </c>
      <c r="BA7">
        <v>0.80109938678409687</v>
      </c>
      <c r="BB7">
        <v>4.165287363314766</v>
      </c>
      <c r="BC7">
        <v>0.51808296327870229</v>
      </c>
      <c r="BD7">
        <v>0.5108237896747776</v>
      </c>
      <c r="BE7">
        <v>0.21759070251299151</v>
      </c>
      <c r="BF7">
        <v>0.49441748553558651</v>
      </c>
      <c r="BG7">
        <v>0.71200818804857802</v>
      </c>
      <c r="BH7">
        <v>1.0574716783679325</v>
      </c>
      <c r="BI7">
        <v>3.0807702547970934</v>
      </c>
      <c r="BJ7">
        <v>4.138241933165026</v>
      </c>
      <c r="BK7">
        <v>30.029911687333154</v>
      </c>
      <c r="BL7">
        <v>1554.1723979690225</v>
      </c>
      <c r="BM7">
        <v>4.157</v>
      </c>
      <c r="BN7">
        <v>14886</v>
      </c>
      <c r="BO7">
        <v>0.15594636916555255</v>
      </c>
      <c r="BP7">
        <v>1.0990959742173509</v>
      </c>
      <c r="BQ7">
        <v>8.5082340080179009</v>
      </c>
      <c r="BR7">
        <v>38.50570129973687</v>
      </c>
      <c r="BS7">
        <v>1.5282320126850963</v>
      </c>
      <c r="BT7">
        <v>48.933999999999997</v>
      </c>
      <c r="BU7">
        <v>39.292000000000002</v>
      </c>
      <c r="BV7">
        <v>1825.3020298021913</v>
      </c>
      <c r="BW7">
        <v>1632.5997672424187</v>
      </c>
      <c r="BX7">
        <v>1.0407636394599658</v>
      </c>
      <c r="BY7">
        <v>1.1429984932429063</v>
      </c>
      <c r="BZ7">
        <v>1.5318765889892183</v>
      </c>
      <c r="CA7">
        <v>1.0809226078727971</v>
      </c>
      <c r="CB7">
        <v>1.4344161585866231</v>
      </c>
      <c r="CC7">
        <v>7.8140314517065823</v>
      </c>
      <c r="CD7">
        <v>0.96957424570925677</v>
      </c>
      <c r="CE7">
        <v>1758.6899791615531</v>
      </c>
      <c r="CF7">
        <v>1.1194542635405387</v>
      </c>
    </row>
    <row r="8" spans="1:84">
      <c r="A8" t="s">
        <v>93</v>
      </c>
      <c r="B8">
        <v>30224.74673571741</v>
      </c>
      <c r="C8">
        <v>5.7122461873306047</v>
      </c>
      <c r="D8">
        <v>4.8765655007384598</v>
      </c>
      <c r="E8">
        <v>12.610473691625511</v>
      </c>
      <c r="F8">
        <v>45.339457164686593</v>
      </c>
      <c r="G8">
        <v>22.850990468425223</v>
      </c>
      <c r="H8">
        <v>72.689877250554389</v>
      </c>
      <c r="I8">
        <v>50.221535140234877</v>
      </c>
      <c r="J8">
        <v>45.239612208449373</v>
      </c>
      <c r="K8">
        <v>48.435110412281873</v>
      </c>
      <c r="L8">
        <v>27.450265042105013</v>
      </c>
      <c r="M8">
        <v>1.5511178238610495</v>
      </c>
      <c r="N8">
        <v>26.017440165314884</v>
      </c>
      <c r="O8">
        <v>25.438283811132635</v>
      </c>
      <c r="P8">
        <v>11.141919079528448</v>
      </c>
      <c r="Q8">
        <v>6.797669703759091</v>
      </c>
      <c r="R8">
        <v>10.207094748055496</v>
      </c>
      <c r="S8">
        <v>4.8211835268799259</v>
      </c>
      <c r="T8">
        <v>8.8402036157152448</v>
      </c>
      <c r="U8">
        <v>13.661387142595171</v>
      </c>
      <c r="V8">
        <v>0.93674722620731266</v>
      </c>
      <c r="W8">
        <v>0.29001382865966058</v>
      </c>
      <c r="X8">
        <v>28.444852818152341</v>
      </c>
      <c r="Y8">
        <v>79.333194354102545</v>
      </c>
      <c r="Z8">
        <v>35.761273611051095</v>
      </c>
      <c r="AA8">
        <v>2426.9152383070568</v>
      </c>
      <c r="AB8">
        <v>67.864340199479969</v>
      </c>
      <c r="AC8">
        <v>10.761897787320352</v>
      </c>
      <c r="AD8">
        <v>4.9573657303679877</v>
      </c>
      <c r="AE8">
        <v>5.0605829781726301</v>
      </c>
      <c r="AF8">
        <v>5.1660617668831099</v>
      </c>
      <c r="AG8">
        <v>5.0728073131649802</v>
      </c>
      <c r="AH8">
        <v>0.79329529230339191</v>
      </c>
      <c r="AI8">
        <v>1.9153217660002775</v>
      </c>
      <c r="AJ8">
        <v>4.4192213231563002</v>
      </c>
      <c r="AK8">
        <v>7.9253370292578946</v>
      </c>
      <c r="AL8">
        <v>11.216665137347073</v>
      </c>
      <c r="AM8">
        <v>14.372860135108073</v>
      </c>
      <c r="AN8">
        <v>10.986240722067109</v>
      </c>
      <c r="AO8">
        <v>18.749561555280028</v>
      </c>
      <c r="AP8">
        <v>3.128987046267703</v>
      </c>
      <c r="AQ8">
        <v>975902</v>
      </c>
      <c r="AR8">
        <v>1.3688145027141743</v>
      </c>
      <c r="AS8">
        <v>1.9404017693284119</v>
      </c>
      <c r="AT8">
        <v>0.18013456576903106</v>
      </c>
      <c r="AU8">
        <v>4.3155231872905322</v>
      </c>
      <c r="AV8">
        <v>0</v>
      </c>
      <c r="AW8">
        <v>0.86899300000000002</v>
      </c>
      <c r="AX8">
        <v>30.675603718641501</v>
      </c>
      <c r="AY8">
        <v>8.3988888888888891</v>
      </c>
      <c r="AZ8">
        <v>3.7165247077678898</v>
      </c>
      <c r="BA8">
        <v>0.65556209278325017</v>
      </c>
      <c r="BB8">
        <v>3.0328985634267411</v>
      </c>
      <c r="BC8">
        <v>1.3201726999151575</v>
      </c>
      <c r="BD8">
        <v>1.3673265099735297</v>
      </c>
      <c r="BE8">
        <v>0.44855140346105205</v>
      </c>
      <c r="BF8">
        <v>0.88584850539324433</v>
      </c>
      <c r="BG8">
        <v>1.3343999088542964</v>
      </c>
      <c r="BH8">
        <v>0.8144221084370894</v>
      </c>
      <c r="BI8">
        <v>1.9834659964198533</v>
      </c>
      <c r="BJ8">
        <v>2.7978881048569431</v>
      </c>
      <c r="BK8">
        <v>50.383202747492525</v>
      </c>
      <c r="BL8">
        <v>1743.0939656668543</v>
      </c>
      <c r="BM8">
        <v>4.306</v>
      </c>
      <c r="BN8">
        <v>13582</v>
      </c>
      <c r="BO8">
        <v>0.1746788997784306</v>
      </c>
      <c r="BP8">
        <v>1.0587301179458564</v>
      </c>
      <c r="BQ8">
        <v>2.7547870851456016</v>
      </c>
      <c r="BR8">
        <v>11.037181996086098</v>
      </c>
      <c r="BS8">
        <v>0.42611106974891866</v>
      </c>
      <c r="BT8">
        <v>41.443999999999996</v>
      </c>
      <c r="BU8">
        <v>41.254000000000005</v>
      </c>
      <c r="BV8">
        <v>708.12216460156083</v>
      </c>
      <c r="BW8">
        <v>633.36371856935409</v>
      </c>
      <c r="BX8">
        <v>0.40376211124514938</v>
      </c>
      <c r="BY8">
        <v>0.66546892405948666</v>
      </c>
      <c r="BZ8">
        <v>0.89187892328212248</v>
      </c>
      <c r="CA8">
        <v>0.76781628147966752</v>
      </c>
      <c r="CB8">
        <v>1.0189148353070054</v>
      </c>
      <c r="CC8">
        <v>2.4759348415339053</v>
      </c>
      <c r="CD8">
        <v>0.30721691757219804</v>
      </c>
      <c r="CE8">
        <v>706.60260146852022</v>
      </c>
      <c r="CF8">
        <v>0.44977187805430091</v>
      </c>
    </row>
    <row r="9" spans="1:84">
      <c r="A9" t="s">
        <v>94</v>
      </c>
      <c r="B9">
        <v>9307.1140253553385</v>
      </c>
      <c r="C9">
        <v>5.6212554754592032</v>
      </c>
      <c r="D9">
        <v>5.6246362528748559</v>
      </c>
      <c r="E9">
        <v>14.514342767637324</v>
      </c>
      <c r="F9">
        <v>63.195209697972132</v>
      </c>
      <c r="G9">
        <v>43.09764406473991</v>
      </c>
      <c r="H9">
        <v>36.914643762628614</v>
      </c>
      <c r="I9">
        <v>66.727360682827225</v>
      </c>
      <c r="J9">
        <v>26.912049167609638</v>
      </c>
      <c r="K9">
        <v>65.963413215014228</v>
      </c>
      <c r="L9">
        <v>10.002594595018973</v>
      </c>
      <c r="M9">
        <v>0.76394746781299372</v>
      </c>
      <c r="N9">
        <v>30.015710598340071</v>
      </c>
      <c r="O9">
        <v>3.8257535931850177</v>
      </c>
      <c r="P9">
        <v>6.174598072817866</v>
      </c>
      <c r="Q9">
        <v>4.4966214346044575</v>
      </c>
      <c r="R9">
        <v>16.175211106992641</v>
      </c>
      <c r="S9">
        <v>9.8952925210914415</v>
      </c>
      <c r="T9">
        <v>17.03781040587668</v>
      </c>
      <c r="U9">
        <v>26.933102926968125</v>
      </c>
      <c r="V9">
        <v>0.92875462382623863</v>
      </c>
      <c r="W9">
        <v>0.10766542062831967</v>
      </c>
      <c r="X9">
        <v>45.666001543008889</v>
      </c>
      <c r="Y9">
        <v>41.729483854745908</v>
      </c>
      <c r="Z9">
        <v>19.987778063806775</v>
      </c>
      <c r="AA9">
        <v>1878.5691523391076</v>
      </c>
      <c r="AB9">
        <v>93.985892095768264</v>
      </c>
      <c r="AC9">
        <v>13.934797944094319</v>
      </c>
      <c r="AD9">
        <v>4.8517048738811805</v>
      </c>
      <c r="AE9">
        <v>4.8517048738811797</v>
      </c>
      <c r="AF9">
        <v>5.0343244405889402</v>
      </c>
      <c r="AG9">
        <v>4.9214764587916404</v>
      </c>
      <c r="AH9">
        <v>0.83599915703217342</v>
      </c>
      <c r="AI9">
        <v>2.3880397665713797</v>
      </c>
      <c r="AJ9">
        <v>4.9209910983088303</v>
      </c>
      <c r="AK9">
        <v>19.239141038187455</v>
      </c>
      <c r="AL9">
        <v>14.47551149871892</v>
      </c>
      <c r="AM9">
        <v>18.778692456267926</v>
      </c>
      <c r="AN9">
        <v>19.140085009024396</v>
      </c>
      <c r="AO9">
        <v>19.053605275665188</v>
      </c>
      <c r="AP9">
        <v>3.6120617146668503</v>
      </c>
      <c r="AQ9">
        <v>1428783.6999999997</v>
      </c>
      <c r="AR9">
        <v>0.66274127863191123</v>
      </c>
      <c r="AS9">
        <v>0.92431508922827421</v>
      </c>
      <c r="AT9">
        <v>0.55101730892621692</v>
      </c>
      <c r="AU9">
        <v>5.6159657875305635</v>
      </c>
      <c r="AV9">
        <v>0</v>
      </c>
      <c r="AW9">
        <v>0.90432199999999996</v>
      </c>
      <c r="AX9">
        <v>30.951411297124253</v>
      </c>
      <c r="AY9">
        <v>17.268888888888888</v>
      </c>
      <c r="AZ9">
        <v>4.2253457554091982</v>
      </c>
      <c r="BA9">
        <v>0.48026752529491773</v>
      </c>
      <c r="BB9">
        <v>3.780089478521873</v>
      </c>
      <c r="BC9">
        <v>0.41305393677095259</v>
      </c>
      <c r="BD9">
        <v>0.42112707916489239</v>
      </c>
      <c r="BE9">
        <v>0.18304425636415225</v>
      </c>
      <c r="BF9">
        <v>0.57989810895454652</v>
      </c>
      <c r="BG9">
        <v>0.76294236531869875</v>
      </c>
      <c r="BH9">
        <v>1.0635763390804966</v>
      </c>
      <c r="BI9">
        <v>4.3536789456194818</v>
      </c>
      <c r="BJ9">
        <v>5.4172552846999791</v>
      </c>
      <c r="BK9">
        <v>61.434449967728625</v>
      </c>
      <c r="BL9">
        <v>1769.1520971735151</v>
      </c>
      <c r="BM9">
        <v>3.8310000000000004</v>
      </c>
      <c r="BN9">
        <v>13485</v>
      </c>
      <c r="BO9">
        <v>0.17741317150988087</v>
      </c>
      <c r="BP9">
        <v>1.0878420472261408</v>
      </c>
      <c r="BQ9">
        <v>4.5608439493215407</v>
      </c>
      <c r="BR9">
        <v>19.27621250929521</v>
      </c>
      <c r="BS9">
        <v>0.69488084612183154</v>
      </c>
      <c r="BT9">
        <v>32.983999999999995</v>
      </c>
      <c r="BU9">
        <v>46.862000000000002</v>
      </c>
      <c r="BV9">
        <v>1043.831164508897</v>
      </c>
      <c r="BW9">
        <v>933.63097634986389</v>
      </c>
      <c r="BX9">
        <v>0.59517904654592724</v>
      </c>
      <c r="BY9">
        <v>0.62425867145670233</v>
      </c>
      <c r="BZ9">
        <v>0.83664786080764086</v>
      </c>
      <c r="CA9">
        <v>0.86474380142632912</v>
      </c>
      <c r="CB9">
        <v>1.1475405110127173</v>
      </c>
      <c r="CC9">
        <v>3.8635250390974676</v>
      </c>
      <c r="CD9">
        <v>0.47939074710834878</v>
      </c>
      <c r="CE9">
        <v>977.58981109326021</v>
      </c>
      <c r="CF9">
        <v>0.62226264719144764</v>
      </c>
    </row>
    <row r="10" spans="1:84">
      <c r="A10" t="s">
        <v>180</v>
      </c>
      <c r="B10">
        <v>62824.282137094895</v>
      </c>
      <c r="C10">
        <v>5.5624502859450811</v>
      </c>
      <c r="D10">
        <v>4.2569469021591875</v>
      </c>
      <c r="E10">
        <v>15.428345155546369</v>
      </c>
      <c r="F10">
        <v>63.477636836713245</v>
      </c>
      <c r="G10">
        <v>37.98803475140145</v>
      </c>
      <c r="H10">
        <v>36.408812469410023</v>
      </c>
      <c r="I10">
        <v>45.906108190413278</v>
      </c>
      <c r="J10">
        <v>18.543392579004255</v>
      </c>
      <c r="K10">
        <v>42.201229232993242</v>
      </c>
      <c r="L10">
        <v>17.865419890405764</v>
      </c>
      <c r="M10">
        <v>3.7048789574200205</v>
      </c>
      <c r="N10">
        <v>18.494182049902697</v>
      </c>
      <c r="O10">
        <v>22.273414274257181</v>
      </c>
      <c r="P10">
        <v>18.677821316686209</v>
      </c>
      <c r="Q10">
        <v>11.421601435421694</v>
      </c>
      <c r="R10">
        <v>11.127526675843756</v>
      </c>
      <c r="S10">
        <v>5.4766927531851799</v>
      </c>
      <c r="T10">
        <v>7.3559275082189712</v>
      </c>
      <c r="U10">
        <v>12.83262026140415</v>
      </c>
      <c r="V10">
        <v>0.60744621811997501</v>
      </c>
      <c r="W10">
        <v>0.21570298847825789</v>
      </c>
      <c r="X10">
        <v>35.136921166582873</v>
      </c>
      <c r="Y10">
        <v>67.667283491666552</v>
      </c>
      <c r="Z10">
        <v>31.496505559105611</v>
      </c>
      <c r="AA10">
        <v>2765.8150031080067</v>
      </c>
      <c r="AB10">
        <v>87.813392438654589</v>
      </c>
      <c r="AC10">
        <v>12.868558752984697</v>
      </c>
      <c r="AD10">
        <v>5.3987892443028551</v>
      </c>
      <c r="AE10">
        <v>5.3987892443028596</v>
      </c>
      <c r="AF10">
        <v>5.2558550050263797</v>
      </c>
      <c r="AG10">
        <v>5.0646283520334299</v>
      </c>
      <c r="AH10">
        <v>0.59180574816586784</v>
      </c>
      <c r="AI10">
        <v>1.6244375224743575</v>
      </c>
      <c r="AJ10">
        <v>4.3199819219365452</v>
      </c>
      <c r="AK10">
        <v>7.4877277533912343</v>
      </c>
      <c r="AL10">
        <v>12.248888198152141</v>
      </c>
      <c r="AM10">
        <v>13.487825243912935</v>
      </c>
      <c r="AN10">
        <v>10.969765582318965</v>
      </c>
      <c r="AO10">
        <v>18.485649582798526</v>
      </c>
      <c r="AP10">
        <v>3.436244939259089</v>
      </c>
      <c r="AQ10">
        <v>2642036</v>
      </c>
      <c r="AR10">
        <v>0.75701608323569514</v>
      </c>
      <c r="AS10">
        <v>0.93620555637918135</v>
      </c>
      <c r="AT10">
        <v>1.0175350034466268</v>
      </c>
      <c r="AU10">
        <v>4.5872519282364026</v>
      </c>
      <c r="AV10">
        <v>0</v>
      </c>
      <c r="AW10">
        <v>0.89412199999999997</v>
      </c>
      <c r="AX10">
        <v>35.7850719584481</v>
      </c>
      <c r="AY10">
        <v>13.883333333333333</v>
      </c>
      <c r="AZ10">
        <v>4.1830947507054672</v>
      </c>
      <c r="BA10">
        <v>1.0799423773192784</v>
      </c>
      <c r="BB10">
        <v>3.0795132611428602</v>
      </c>
      <c r="BC10">
        <v>2.8264745291763442</v>
      </c>
      <c r="BD10">
        <v>2.8441899773447803</v>
      </c>
      <c r="BE10">
        <v>1.2528430836085243</v>
      </c>
      <c r="BF10">
        <v>2.0477976359536307</v>
      </c>
      <c r="BG10">
        <v>3.3006407195621552</v>
      </c>
      <c r="BH10">
        <v>1.0825547878978761</v>
      </c>
      <c r="BI10">
        <v>2.2096346220503489</v>
      </c>
      <c r="BJ10">
        <v>3.2921894099482247</v>
      </c>
      <c r="BK10">
        <v>61.012989569946697</v>
      </c>
      <c r="BL10">
        <v>1550.1926529239634</v>
      </c>
      <c r="BM10">
        <v>5.2279999999999998</v>
      </c>
      <c r="BN10">
        <v>12851</v>
      </c>
      <c r="BO10">
        <v>0.15523954954321734</v>
      </c>
      <c r="BP10">
        <v>1.0516736349471838</v>
      </c>
      <c r="BQ10">
        <v>4.2290429960509748</v>
      </c>
      <c r="BR10">
        <v>17.716808031850451</v>
      </c>
      <c r="BS10">
        <v>0.48931603808491186</v>
      </c>
      <c r="BT10">
        <v>38.767999999999994</v>
      </c>
      <c r="BU10">
        <v>43.17</v>
      </c>
      <c r="BV10">
        <v>782.01790260837379</v>
      </c>
      <c r="BW10">
        <v>699.45807594165353</v>
      </c>
      <c r="BX10">
        <v>0.4458965065248639</v>
      </c>
      <c r="BY10">
        <v>0.94117892973535155</v>
      </c>
      <c r="BZ10">
        <v>1.2613927113945138</v>
      </c>
      <c r="CA10">
        <v>0.99388975349646069</v>
      </c>
      <c r="CB10">
        <v>1.3189209957173635</v>
      </c>
      <c r="CC10">
        <v>3.6504112288383235</v>
      </c>
      <c r="CD10">
        <v>0.4529473339855225</v>
      </c>
      <c r="CE10">
        <v>664.56186240456509</v>
      </c>
      <c r="CF10">
        <v>0.42301179802588301</v>
      </c>
    </row>
    <row r="11" spans="1:84">
      <c r="A11" t="s">
        <v>97</v>
      </c>
      <c r="B11">
        <v>48969.933885659892</v>
      </c>
      <c r="C11">
        <v>5.5355310212190458</v>
      </c>
      <c r="D11">
        <v>5.1072337225033149</v>
      </c>
      <c r="E11">
        <v>11.696574414056538</v>
      </c>
      <c r="F11">
        <v>59.484213910751535</v>
      </c>
      <c r="G11">
        <v>31.790384268088626</v>
      </c>
      <c r="H11">
        <v>43.537972482149804</v>
      </c>
      <c r="I11">
        <v>44.821418335067406</v>
      </c>
      <c r="J11">
        <v>23.639656323005603</v>
      </c>
      <c r="K11">
        <v>30.657419369092146</v>
      </c>
      <c r="L11">
        <v>19.898316159144187</v>
      </c>
      <c r="M11">
        <v>14.583735738611589</v>
      </c>
      <c r="N11">
        <v>31.693493360526752</v>
      </c>
      <c r="O11">
        <v>6.035080380901638</v>
      </c>
      <c r="P11">
        <v>17.844034460456335</v>
      </c>
      <c r="Q11">
        <v>9.1636176266447933</v>
      </c>
      <c r="R11">
        <v>13.384047326301149</v>
      </c>
      <c r="S11">
        <v>5.17588619983428</v>
      </c>
      <c r="T11">
        <v>7.5627311334763281</v>
      </c>
      <c r="U11">
        <v>12.738617333310611</v>
      </c>
      <c r="V11">
        <v>0.54297075692097763</v>
      </c>
      <c r="W11">
        <v>0.34482051897755761</v>
      </c>
      <c r="X11">
        <v>27.508197848779023</v>
      </c>
      <c r="Y11">
        <v>53.101679013949756</v>
      </c>
      <c r="Z11">
        <v>24.272484264258317</v>
      </c>
      <c r="AA11">
        <v>5685.1114742435393</v>
      </c>
      <c r="AB11">
        <v>234.22042063551663</v>
      </c>
      <c r="AC11">
        <v>10.38481877711823</v>
      </c>
      <c r="AD11">
        <v>5.0145237215495637</v>
      </c>
      <c r="AE11">
        <v>5.1334863027546298</v>
      </c>
      <c r="AF11">
        <v>5.0237575992899304</v>
      </c>
      <c r="AG11">
        <v>4.9009156399702603</v>
      </c>
      <c r="AH11">
        <v>0.56659175319949651</v>
      </c>
      <c r="AI11">
        <v>1.9506302088144452</v>
      </c>
      <c r="AJ11">
        <v>4.1842357645521355</v>
      </c>
      <c r="AK11">
        <v>8.0619344236024837</v>
      </c>
      <c r="AL11">
        <v>15.827407660480688</v>
      </c>
      <c r="AM11">
        <v>15.535421404309723</v>
      </c>
      <c r="AN11">
        <v>10.790274708780771</v>
      </c>
      <c r="AO11">
        <v>20.883740687748748</v>
      </c>
      <c r="AP11">
        <v>2.9227100045196659</v>
      </c>
      <c r="AQ11">
        <v>1999346.9000000001</v>
      </c>
      <c r="AR11">
        <v>0.47121821862968616</v>
      </c>
      <c r="AS11">
        <v>0.98447862530640928</v>
      </c>
      <c r="AT11">
        <v>0.28152458515771633</v>
      </c>
      <c r="AU11">
        <v>5.807227437908697</v>
      </c>
      <c r="AV11">
        <v>0</v>
      </c>
      <c r="AW11">
        <v>0.94526100000000002</v>
      </c>
      <c r="AX11">
        <v>25.698262264659952</v>
      </c>
      <c r="AY11">
        <v>15.124444444444444</v>
      </c>
      <c r="AZ11">
        <v>6.0454415789412232</v>
      </c>
      <c r="BA11">
        <v>1.1683190989360988</v>
      </c>
      <c r="BB11">
        <v>4.8103323526415558</v>
      </c>
      <c r="BC11">
        <v>2.193442922993535</v>
      </c>
      <c r="BD11">
        <v>2.2165803473845851</v>
      </c>
      <c r="BE11">
        <v>1.5344251352334375</v>
      </c>
      <c r="BF11">
        <v>3.2615676399454361</v>
      </c>
      <c r="BG11">
        <v>4.7959927751788731</v>
      </c>
      <c r="BH11">
        <v>1.8300804939718969</v>
      </c>
      <c r="BI11">
        <v>4.4713388656690478</v>
      </c>
      <c r="BJ11">
        <v>6.3014193596409447</v>
      </c>
      <c r="BK11">
        <v>80.981120325654672</v>
      </c>
      <c r="BL11">
        <v>1788.406441419346</v>
      </c>
      <c r="BM11">
        <v>4.979000000000001</v>
      </c>
      <c r="BN11">
        <v>11204.4</v>
      </c>
      <c r="BO11">
        <v>0.17945072591513847</v>
      </c>
      <c r="BP11">
        <v>1.1605447943152272</v>
      </c>
      <c r="BQ11">
        <v>5.7989592447473317</v>
      </c>
      <c r="BR11">
        <v>25.219123505976103</v>
      </c>
      <c r="BS11">
        <v>1.1649809226977779</v>
      </c>
      <c r="BT11">
        <v>29.9</v>
      </c>
      <c r="BU11">
        <v>54.191999999999993</v>
      </c>
      <c r="BV11">
        <v>1031.3121738833495</v>
      </c>
      <c r="BW11">
        <v>922.43365073050109</v>
      </c>
      <c r="BX11">
        <v>0.58804087980251873</v>
      </c>
      <c r="BY11">
        <v>0.76452527027488304</v>
      </c>
      <c r="BZ11">
        <v>1.0246368391107383</v>
      </c>
      <c r="CA11">
        <v>0.74916444684799277</v>
      </c>
      <c r="CB11">
        <v>0.9941633010268488</v>
      </c>
      <c r="CC11">
        <v>4.9267574693255822</v>
      </c>
      <c r="CD11">
        <v>0.61131788202241411</v>
      </c>
      <c r="CE11">
        <v>905.8352661084416</v>
      </c>
      <c r="CF11">
        <v>0.5765889171631674</v>
      </c>
    </row>
    <row r="12" spans="1:84">
      <c r="A12" t="s">
        <v>100</v>
      </c>
      <c r="B12">
        <v>90272.71194958828</v>
      </c>
      <c r="C12">
        <v>5.986226856768325</v>
      </c>
      <c r="D12">
        <v>5.1603736650043697</v>
      </c>
      <c r="E12">
        <v>18.424737578639093</v>
      </c>
      <c r="F12">
        <v>58.341490224037862</v>
      </c>
      <c r="G12">
        <v>30.440600888005246</v>
      </c>
      <c r="H12">
        <v>81.219199945452814</v>
      </c>
      <c r="I12">
        <v>72.831523588809958</v>
      </c>
      <c r="J12">
        <v>52.008229232297666</v>
      </c>
      <c r="K12">
        <v>6.7996810557812086</v>
      </c>
      <c r="L12">
        <v>29.210970713155199</v>
      </c>
      <c r="M12">
        <v>66.031842533028779</v>
      </c>
      <c r="N12">
        <v>5.696524311932019</v>
      </c>
      <c r="O12">
        <v>0.78193881812847865</v>
      </c>
      <c r="P12">
        <v>36.902488747969443</v>
      </c>
      <c r="Q12">
        <v>8.9958866282508758</v>
      </c>
      <c r="R12">
        <v>15.737076916040635</v>
      </c>
      <c r="S12">
        <v>11.788191466102493</v>
      </c>
      <c r="T12">
        <v>7.3245406254066463</v>
      </c>
      <c r="U12">
        <v>19.112732091509134</v>
      </c>
      <c r="V12">
        <v>0.58807910288078857</v>
      </c>
      <c r="W12">
        <v>0.95242813246183966</v>
      </c>
      <c r="X12">
        <v>61.702910963711098</v>
      </c>
      <c r="Y12">
        <v>74.258326836149763</v>
      </c>
      <c r="Z12">
        <v>30.388196699183435</v>
      </c>
      <c r="AA12">
        <v>37531.519893098972</v>
      </c>
      <c r="AB12">
        <v>1235.0690060561406</v>
      </c>
      <c r="AC12">
        <v>15.330858178111663</v>
      </c>
      <c r="AD12">
        <v>4.6440943249427784</v>
      </c>
      <c r="AE12">
        <v>4.79951986820471</v>
      </c>
      <c r="AF12">
        <v>4.8259276609272099</v>
      </c>
      <c r="AG12">
        <v>4.8723595456259599</v>
      </c>
      <c r="AH12">
        <v>0.59564049587449031</v>
      </c>
      <c r="AI12">
        <v>2.4319917402817897</v>
      </c>
      <c r="AJ12">
        <v>4.794829118770255</v>
      </c>
      <c r="AK12">
        <v>4.3082992781690734</v>
      </c>
      <c r="AL12">
        <v>16.035857706390214</v>
      </c>
      <c r="AM12">
        <v>15.831780157332155</v>
      </c>
      <c r="AN12">
        <v>13.378481312781279</v>
      </c>
      <c r="AO12">
        <v>18.725706586799674</v>
      </c>
      <c r="AP12">
        <v>2.9485766145763286</v>
      </c>
      <c r="AQ12">
        <v>3818861.3000000003</v>
      </c>
      <c r="AR12">
        <v>0.57901667068483809</v>
      </c>
      <c r="AS12">
        <v>0.94257176769290762</v>
      </c>
      <c r="AT12">
        <v>0.25532941718648611</v>
      </c>
      <c r="AU12">
        <v>5.1560760469951807</v>
      </c>
      <c r="AV12">
        <v>1</v>
      </c>
      <c r="AW12">
        <v>0.94989599999999996</v>
      </c>
      <c r="AX12">
        <v>67.0053448077485</v>
      </c>
      <c r="AY12">
        <v>5.86</v>
      </c>
      <c r="AZ12">
        <v>4.5746629662886766</v>
      </c>
      <c r="BA12">
        <v>1.2247679209257432</v>
      </c>
      <c r="BB12">
        <v>3.34997329344524</v>
      </c>
      <c r="BC12">
        <v>3.9548371116018619</v>
      </c>
      <c r="BD12">
        <v>4.0792042105582933</v>
      </c>
      <c r="BE12">
        <v>3.5199360800967221</v>
      </c>
      <c r="BF12">
        <v>3.212991695497339</v>
      </c>
      <c r="BG12">
        <v>6.7329277755940602</v>
      </c>
      <c r="BH12">
        <v>1.9201849920318657</v>
      </c>
      <c r="BI12">
        <v>2.5580426089265456</v>
      </c>
      <c r="BJ12">
        <v>4.4782276009584114</v>
      </c>
      <c r="BK12">
        <v>43.667076754301192</v>
      </c>
      <c r="BL12">
        <v>2049.2237684471916</v>
      </c>
      <c r="BM12">
        <v>10.029999999999998</v>
      </c>
      <c r="BN12">
        <v>19327.599999999999</v>
      </c>
      <c r="BO12">
        <v>0.20547267705891564</v>
      </c>
      <c r="BP12">
        <v>1.140818707635002</v>
      </c>
      <c r="BQ12">
        <v>12.224757237268399</v>
      </c>
      <c r="BR12">
        <v>48.055516415386791</v>
      </c>
      <c r="BS12">
        <v>0.73356508323549607</v>
      </c>
      <c r="BT12">
        <v>58.981999999999992</v>
      </c>
      <c r="BU12">
        <v>33.753999999999998</v>
      </c>
      <c r="BV12">
        <v>2930.169926813121</v>
      </c>
      <c r="BW12">
        <v>2620.8236567918871</v>
      </c>
      <c r="BX12">
        <v>1.6707450424501271</v>
      </c>
      <c r="BY12">
        <v>2.0111190914513331</v>
      </c>
      <c r="BZ12">
        <v>2.6953546063939084</v>
      </c>
      <c r="CA12">
        <v>2.1687964161573183</v>
      </c>
      <c r="CB12">
        <v>2.8780567649917379</v>
      </c>
      <c r="CC12">
        <v>11.09592651837708</v>
      </c>
      <c r="CD12">
        <v>1.3767956593201556</v>
      </c>
      <c r="CE12">
        <v>2645.6589320548901</v>
      </c>
      <c r="CF12">
        <v>1.6840342564383795</v>
      </c>
    </row>
    <row r="13" spans="1:84">
      <c r="A13" t="s">
        <v>99</v>
      </c>
      <c r="B13">
        <v>358044.41269177746</v>
      </c>
      <c r="C13">
        <v>6.1556533733440695</v>
      </c>
      <c r="D13">
        <v>4.7752472125453362</v>
      </c>
      <c r="E13">
        <v>8.3822877632295913</v>
      </c>
      <c r="F13">
        <v>58.647408948091119</v>
      </c>
      <c r="G13">
        <v>44.858877230424305</v>
      </c>
      <c r="H13">
        <v>45.141377855056646</v>
      </c>
      <c r="I13">
        <v>63.409807336415597</v>
      </c>
      <c r="J13">
        <v>24.527346595186991</v>
      </c>
      <c r="K13">
        <v>5.2666171534522137</v>
      </c>
      <c r="L13">
        <v>20.61403125986967</v>
      </c>
      <c r="M13">
        <v>58.143190182963373</v>
      </c>
      <c r="N13">
        <v>9.6772121251689408E-2</v>
      </c>
      <c r="O13">
        <v>0.21242584944356144</v>
      </c>
      <c r="P13">
        <v>12.946445779944417</v>
      </c>
      <c r="Q13">
        <v>13.286994446090089</v>
      </c>
      <c r="R13">
        <v>21.382534982876319</v>
      </c>
      <c r="S13">
        <v>24.614178353932896</v>
      </c>
      <c r="T13">
        <v>14.503038016155397</v>
      </c>
      <c r="U13">
        <v>39.1172163700883</v>
      </c>
      <c r="V13">
        <v>0.29793963748639202</v>
      </c>
      <c r="W13">
        <v>0.78757221442833036</v>
      </c>
      <c r="X13">
        <v>74.351207204365267</v>
      </c>
      <c r="Y13">
        <v>309.78894586954021</v>
      </c>
      <c r="Z13">
        <v>141.7802564867898</v>
      </c>
      <c r="AA13">
        <v>2168123.5567555199</v>
      </c>
      <c r="AB13">
        <v>15292.140178611768</v>
      </c>
      <c r="AC13">
        <v>6.9918171810414576</v>
      </c>
      <c r="AD13">
        <v>4.8459333058569918</v>
      </c>
      <c r="AE13">
        <v>5.0648074723044703</v>
      </c>
      <c r="AF13">
        <v>4.9652430015346702</v>
      </c>
      <c r="AG13">
        <v>4.9044149761400302</v>
      </c>
      <c r="AH13">
        <v>0.49144446264203878</v>
      </c>
      <c r="AI13">
        <v>1.7890593055356143</v>
      </c>
      <c r="AJ13">
        <v>4.9251234345844948</v>
      </c>
      <c r="AK13">
        <v>12.105006289386226</v>
      </c>
      <c r="AL13">
        <v>13.446895628465944</v>
      </c>
      <c r="AM13">
        <v>16.312722285030446</v>
      </c>
      <c r="AN13">
        <v>14.748901237952397</v>
      </c>
      <c r="AO13">
        <v>18.709420924361009</v>
      </c>
      <c r="AP13">
        <v>4.6281683209935984</v>
      </c>
      <c r="AQ13">
        <v>61942617.399999991</v>
      </c>
      <c r="AR13">
        <v>0.22837231294660534</v>
      </c>
      <c r="AS13">
        <v>0.56468185513424796</v>
      </c>
      <c r="AT13">
        <v>0.30108666759849034</v>
      </c>
      <c r="AU13">
        <v>5.7608998117447907</v>
      </c>
      <c r="AV13">
        <v>1</v>
      </c>
      <c r="AW13">
        <v>0.94268300000000005</v>
      </c>
      <c r="AX13">
        <v>100</v>
      </c>
      <c r="AY13">
        <v>3.75</v>
      </c>
      <c r="AZ13">
        <v>4.434701316392359</v>
      </c>
      <c r="BA13">
        <v>2.8374341508471006</v>
      </c>
      <c r="BB13">
        <v>1.5718325137326066</v>
      </c>
      <c r="BC13">
        <v>15.663791263222041</v>
      </c>
      <c r="BD13">
        <v>16.162226420039001</v>
      </c>
      <c r="BE13">
        <v>7.1598287775112377</v>
      </c>
      <c r="BF13">
        <v>2.5094981243304009</v>
      </c>
      <c r="BG13">
        <v>9.6693269018416377</v>
      </c>
      <c r="BH13">
        <v>1.0340175254425314</v>
      </c>
      <c r="BI13">
        <v>0.49025988287698546</v>
      </c>
      <c r="BJ13">
        <v>1.5242774083195172</v>
      </c>
      <c r="BK13">
        <v>42.184497953865119</v>
      </c>
      <c r="BL13">
        <v>1777.0832755271879</v>
      </c>
      <c r="BM13">
        <v>8.3190000000000008</v>
      </c>
      <c r="BN13">
        <v>22954.400000000001</v>
      </c>
      <c r="BO13">
        <v>0.17811203464782208</v>
      </c>
      <c r="BP13">
        <v>0.98819627493342777</v>
      </c>
      <c r="BQ13">
        <v>11.047548501066347</v>
      </c>
      <c r="BR13">
        <v>48.109745441836083</v>
      </c>
      <c r="BS13">
        <v>0.98720183289387631</v>
      </c>
      <c r="BT13">
        <v>70.34399999999998</v>
      </c>
      <c r="BU13">
        <v>29.574000000000002</v>
      </c>
      <c r="BV13">
        <v>3410.7959188435698</v>
      </c>
      <c r="BW13">
        <v>3050.7086127652374</v>
      </c>
      <c r="BX13">
        <v>1.9447917747264698</v>
      </c>
      <c r="BY13">
        <v>1.9473255163599779</v>
      </c>
      <c r="BZ13">
        <v>2.609856782216458</v>
      </c>
      <c r="CA13">
        <v>2.1613233641013854</v>
      </c>
      <c r="CB13">
        <v>2.8681398046608919</v>
      </c>
      <c r="CC13">
        <v>10.062743760982396</v>
      </c>
      <c r="CD13">
        <v>1.2485971232799686</v>
      </c>
      <c r="CE13">
        <v>3068.7452802299167</v>
      </c>
      <c r="CF13">
        <v>1.9533402864506328</v>
      </c>
    </row>
    <row r="14" spans="1:84">
      <c r="A14" t="s">
        <v>101</v>
      </c>
      <c r="B14">
        <v>297042.65713124664</v>
      </c>
      <c r="C14">
        <v>5.6919828785786439</v>
      </c>
      <c r="D14">
        <v>4.6009629720926739</v>
      </c>
      <c r="E14">
        <v>14.603562035850388</v>
      </c>
      <c r="F14">
        <v>63.610791889142206</v>
      </c>
      <c r="G14">
        <v>24.913342562505743</v>
      </c>
      <c r="H14">
        <v>36.551839717366036</v>
      </c>
      <c r="I14">
        <v>35.469383872752104</v>
      </c>
      <c r="J14">
        <v>13.516198632061039</v>
      </c>
      <c r="K14">
        <v>22.509761527742324</v>
      </c>
      <c r="L14">
        <v>23.035641085304995</v>
      </c>
      <c r="M14">
        <v>12.959622345009782</v>
      </c>
      <c r="N14">
        <v>8.1121925970584048</v>
      </c>
      <c r="O14">
        <v>2.3650954048074597</v>
      </c>
      <c r="P14">
        <v>43.54371670433094</v>
      </c>
      <c r="Q14">
        <v>7.9800283112701456</v>
      </c>
      <c r="R14">
        <v>18.24447951159441</v>
      </c>
      <c r="S14">
        <v>3.9873737519433248</v>
      </c>
      <c r="T14">
        <v>7.3331334793409129</v>
      </c>
      <c r="U14">
        <v>11.320507231284237</v>
      </c>
      <c r="V14">
        <v>0.36025960159803361</v>
      </c>
      <c r="W14">
        <v>0.35995263430314783</v>
      </c>
      <c r="X14">
        <v>40.981813121443807</v>
      </c>
      <c r="Y14">
        <v>62.274751777635942</v>
      </c>
      <c r="Z14">
        <v>25.579711789020482</v>
      </c>
      <c r="AA14">
        <v>33743.217881186676</v>
      </c>
      <c r="AB14">
        <v>1319.1398777084812</v>
      </c>
      <c r="AC14">
        <v>13.309702004531292</v>
      </c>
      <c r="AD14">
        <v>4.7115695570825524</v>
      </c>
      <c r="AE14">
        <v>4.7115695570825498</v>
      </c>
      <c r="AF14">
        <v>5.0021976513594897</v>
      </c>
      <c r="AG14">
        <v>4.9385516656154804</v>
      </c>
      <c r="AH14">
        <v>0.56884359983858135</v>
      </c>
      <c r="AI14">
        <v>1.6054031061049869</v>
      </c>
      <c r="AJ14">
        <v>3.7704622245835733</v>
      </c>
      <c r="AK14">
        <v>5.2510386459996994</v>
      </c>
      <c r="AL14">
        <v>16.591329053906772</v>
      </c>
      <c r="AM14">
        <v>18.578486838246043</v>
      </c>
      <c r="AN14">
        <v>16.432337054459058</v>
      </c>
      <c r="AO14">
        <v>19.596757404893232</v>
      </c>
      <c r="AP14">
        <v>2.6608007478480395</v>
      </c>
      <c r="AQ14">
        <v>6790374.2000000011</v>
      </c>
      <c r="AR14">
        <v>0.56954611843830893</v>
      </c>
      <c r="AS14">
        <v>0.88138265475798017</v>
      </c>
      <c r="AT14">
        <v>0.43069792792735767</v>
      </c>
      <c r="AU14">
        <v>4.7143136465113953</v>
      </c>
      <c r="AV14">
        <v>1</v>
      </c>
      <c r="AW14">
        <v>0.92149000000000003</v>
      </c>
      <c r="AX14">
        <v>65.692136631343345</v>
      </c>
      <c r="AY14">
        <v>9.4933333333333341</v>
      </c>
      <c r="AZ14">
        <v>7.0672216579354634</v>
      </c>
      <c r="BA14">
        <v>2.4168277365781079</v>
      </c>
      <c r="BB14">
        <v>4.6147128187915296</v>
      </c>
      <c r="BC14">
        <v>13.209035244449471</v>
      </c>
      <c r="BD14">
        <v>13.434931699155172</v>
      </c>
      <c r="BE14">
        <v>23.725082985066553</v>
      </c>
      <c r="BF14">
        <v>16.949928155854689</v>
      </c>
      <c r="BG14">
        <v>40.675011140921242</v>
      </c>
      <c r="BH14">
        <v>4.5285037196023774</v>
      </c>
      <c r="BI14">
        <v>3.9413614719692922</v>
      </c>
      <c r="BJ14">
        <v>8.4698651915716674</v>
      </c>
      <c r="BK14">
        <v>58.91916322522588</v>
      </c>
      <c r="BL14">
        <v>2495.6433450536756</v>
      </c>
      <c r="BM14">
        <v>8.9079999999999995</v>
      </c>
      <c r="BN14">
        <v>15259.4</v>
      </c>
      <c r="BO14">
        <v>0.24980557882513463</v>
      </c>
      <c r="BP14">
        <v>1.0347084199858883</v>
      </c>
      <c r="BQ14">
        <v>12.359015558882891</v>
      </c>
      <c r="BR14">
        <v>56.561126558435724</v>
      </c>
      <c r="BS14">
        <v>1.3146723584033628</v>
      </c>
      <c r="BT14">
        <v>50.555999999999997</v>
      </c>
      <c r="BU14">
        <v>42.72</v>
      </c>
      <c r="BV14">
        <v>2550.4388445912623</v>
      </c>
      <c r="BW14">
        <v>2281.1818515848313</v>
      </c>
      <c r="BX14">
        <v>1.4542272844590716</v>
      </c>
      <c r="BY14">
        <v>0.7567298064699185</v>
      </c>
      <c r="BZ14">
        <v>1.0141891538567909</v>
      </c>
      <c r="CA14">
        <v>0.80617028369680654</v>
      </c>
      <c r="CB14">
        <v>1.0698117266533707</v>
      </c>
      <c r="CC14">
        <v>11.3539362013999</v>
      </c>
      <c r="CD14">
        <v>1.4088098053277072</v>
      </c>
      <c r="CE14">
        <v>2312.4956175873444</v>
      </c>
      <c r="CF14">
        <v>1.4719666963481135</v>
      </c>
    </row>
    <row r="15" spans="1:84">
      <c r="A15" t="s">
        <v>102</v>
      </c>
      <c r="B15">
        <v>198645.62980254437</v>
      </c>
      <c r="C15">
        <v>5.307519889457879</v>
      </c>
      <c r="D15">
        <v>4.4526884159694866</v>
      </c>
      <c r="E15">
        <v>13.59123466322581</v>
      </c>
      <c r="F15">
        <v>60.617024516741786</v>
      </c>
      <c r="G15">
        <v>29.158638424866837</v>
      </c>
      <c r="H15">
        <v>35.494940301020577</v>
      </c>
      <c r="I15">
        <v>35.611927969717918</v>
      </c>
      <c r="J15">
        <v>26.88637082173263</v>
      </c>
      <c r="K15">
        <v>21.179045545347027</v>
      </c>
      <c r="L15">
        <v>8.6085694792879544</v>
      </c>
      <c r="M15">
        <v>14.432882424370906</v>
      </c>
      <c r="N15">
        <v>14.246420054377001</v>
      </c>
      <c r="O15">
        <v>2.1130506895082282</v>
      </c>
      <c r="P15">
        <v>34.74087165225292</v>
      </c>
      <c r="Q15">
        <v>10.215148108332805</v>
      </c>
      <c r="R15">
        <v>17.712319110637416</v>
      </c>
      <c r="S15">
        <v>4.8598419780596434</v>
      </c>
      <c r="T15">
        <v>8.6280732970181955</v>
      </c>
      <c r="U15">
        <v>13.487915275077839</v>
      </c>
      <c r="V15">
        <v>0.4806541636707965</v>
      </c>
      <c r="W15">
        <v>0.23041451903658855</v>
      </c>
      <c r="X15">
        <v>30.852876705954461</v>
      </c>
      <c r="Y15">
        <v>48.45546557220068</v>
      </c>
      <c r="Z15">
        <v>23.64750435459662</v>
      </c>
      <c r="AA15">
        <v>24334.084385825412</v>
      </c>
      <c r="AB15">
        <v>1029.0339319081397</v>
      </c>
      <c r="AC15">
        <v>12.750613366546496</v>
      </c>
      <c r="AD15">
        <v>4.5715003675545107</v>
      </c>
      <c r="AE15">
        <v>5.0170539036133803</v>
      </c>
      <c r="AF15">
        <v>4.7155309939932604</v>
      </c>
      <c r="AG15">
        <v>4.9325117054732797</v>
      </c>
      <c r="AH15">
        <v>0.55666051738810574</v>
      </c>
      <c r="AI15">
        <v>1.687206994935867</v>
      </c>
      <c r="AJ15">
        <v>2.8641182692042522</v>
      </c>
      <c r="AK15">
        <v>7.0316516368177222</v>
      </c>
      <c r="AL15">
        <v>17.719842544043054</v>
      </c>
      <c r="AM15">
        <v>17.206053577132643</v>
      </c>
      <c r="AN15">
        <v>15.7348003544537</v>
      </c>
      <c r="AO15">
        <v>18.490505550235866</v>
      </c>
      <c r="AP15">
        <v>3.841385807532963</v>
      </c>
      <c r="AQ15">
        <v>1658034.8000000003</v>
      </c>
      <c r="AR15">
        <v>0.10968269409873463</v>
      </c>
      <c r="AS15">
        <v>0.6455309545733392</v>
      </c>
      <c r="AT15">
        <v>0.14892267616555802</v>
      </c>
      <c r="AU15">
        <v>4.5418681607680256</v>
      </c>
      <c r="AV15">
        <v>1</v>
      </c>
      <c r="AW15">
        <v>0.93375399999999997</v>
      </c>
      <c r="AX15">
        <v>45.719042055688206</v>
      </c>
      <c r="AY15">
        <v>14.095555555555555</v>
      </c>
      <c r="AZ15">
        <v>12.529757741564026</v>
      </c>
      <c r="BA15">
        <v>3.7087381606099847</v>
      </c>
      <c r="BB15">
        <v>8.7721599110391466</v>
      </c>
      <c r="BC15">
        <v>9.0794367219759291</v>
      </c>
      <c r="BD15">
        <v>8.9957629945599731</v>
      </c>
      <c r="BE15">
        <v>20.115082937305498</v>
      </c>
      <c r="BF15">
        <v>18.70976777535936</v>
      </c>
      <c r="BG15">
        <v>38.824850712664855</v>
      </c>
      <c r="BH15">
        <v>5.8297309448294001</v>
      </c>
      <c r="BI15">
        <v>6.5286476270995371</v>
      </c>
      <c r="BJ15">
        <v>12.358378571928938</v>
      </c>
      <c r="BK15">
        <v>57.530777017855385</v>
      </c>
      <c r="BL15">
        <v>1984.2205399929487</v>
      </c>
      <c r="BM15">
        <v>5.3680000000000003</v>
      </c>
      <c r="BN15">
        <v>10398</v>
      </c>
      <c r="BO15">
        <v>0.19865124577529464</v>
      </c>
      <c r="BP15">
        <v>1.0312670183643984</v>
      </c>
      <c r="BQ15">
        <v>8.7905752657694229</v>
      </c>
      <c r="BR15">
        <v>39.709185482917597</v>
      </c>
      <c r="BS15">
        <v>1.3028428767238756</v>
      </c>
      <c r="BT15">
        <v>39.431999999999995</v>
      </c>
      <c r="BU15">
        <v>49.353999999999999</v>
      </c>
      <c r="BV15">
        <v>1360.2354575587271</v>
      </c>
      <c r="BW15">
        <v>1216.6315794027375</v>
      </c>
      <c r="BX15">
        <v>0.77558868736081488</v>
      </c>
      <c r="BY15">
        <v>0.89229790740288395</v>
      </c>
      <c r="BZ15">
        <v>1.195881081939502</v>
      </c>
      <c r="CA15">
        <v>0.91322793603672803</v>
      </c>
      <c r="CB15">
        <v>1.2118803866094623</v>
      </c>
      <c r="CC15">
        <v>8.0117183885192613</v>
      </c>
      <c r="CD15">
        <v>0.99410347416595379</v>
      </c>
      <c r="CE15">
        <v>1234.1494699087848</v>
      </c>
      <c r="CF15">
        <v>0.78556988571365127</v>
      </c>
    </row>
    <row r="16" spans="1:84">
      <c r="A16" t="s">
        <v>103</v>
      </c>
      <c r="B16">
        <v>20639.335467702604</v>
      </c>
      <c r="C16">
        <v>5.4801778970760147</v>
      </c>
      <c r="D16">
        <v>4.4623884811539423</v>
      </c>
      <c r="E16">
        <v>16.866263254873225</v>
      </c>
      <c r="F16">
        <v>59.708509012414197</v>
      </c>
      <c r="G16">
        <v>27.073230942598922</v>
      </c>
      <c r="H16">
        <v>49.088192037611996</v>
      </c>
      <c r="I16">
        <v>54.842232531520622</v>
      </c>
      <c r="J16">
        <v>44.253584583534305</v>
      </c>
      <c r="K16">
        <v>50.957127031114055</v>
      </c>
      <c r="L16">
        <v>4.8346074540777</v>
      </c>
      <c r="M16">
        <v>3.8851055004065649</v>
      </c>
      <c r="N16">
        <v>9.4730627248265922</v>
      </c>
      <c r="O16">
        <v>0.58092821879492662</v>
      </c>
      <c r="P16">
        <v>13.208667169179009</v>
      </c>
      <c r="Q16">
        <v>9.6841340702566558</v>
      </c>
      <c r="R16">
        <v>17.536213819441038</v>
      </c>
      <c r="S16">
        <v>11.797629732333572</v>
      </c>
      <c r="T16">
        <v>21.386094583389891</v>
      </c>
      <c r="U16">
        <v>33.183724315723467</v>
      </c>
      <c r="V16">
        <v>0.95210711614648391</v>
      </c>
      <c r="W16">
        <v>8.7197129544842628E-2</v>
      </c>
      <c r="X16">
        <v>34.577436041353764</v>
      </c>
      <c r="Y16">
        <v>42.586036474324438</v>
      </c>
      <c r="Z16">
        <v>22.550211588716536</v>
      </c>
      <c r="AA16">
        <v>26455.594577672116</v>
      </c>
      <c r="AB16">
        <v>1173.186090675518</v>
      </c>
      <c r="AC16">
        <v>14.470944237605377</v>
      </c>
      <c r="AD16">
        <v>4.5643663375575256</v>
      </c>
      <c r="AE16">
        <v>4.5811691977561901</v>
      </c>
      <c r="AF16">
        <v>4.71077497399527</v>
      </c>
      <c r="AG16">
        <v>4.7844647693862798</v>
      </c>
      <c r="AH16">
        <v>0.44298205148752368</v>
      </c>
      <c r="AI16">
        <v>1.466346220079741</v>
      </c>
      <c r="AJ16">
        <v>3.9085544514687873</v>
      </c>
      <c r="AK16">
        <v>14.63351091019204</v>
      </c>
      <c r="AL16">
        <v>17.799515345364362</v>
      </c>
      <c r="AM16">
        <v>21.899340073209345</v>
      </c>
      <c r="AN16">
        <v>20.871917273299836</v>
      </c>
      <c r="AO16">
        <v>23.634226300363967</v>
      </c>
      <c r="AP16">
        <v>3.3156254667348826</v>
      </c>
      <c r="AQ16">
        <v>1042850.5999999999</v>
      </c>
      <c r="AR16">
        <v>0.58365494732365775</v>
      </c>
      <c r="AS16">
        <v>0.84810098537656986</v>
      </c>
      <c r="AT16">
        <v>0.80879474778880611</v>
      </c>
      <c r="AU16">
        <v>4.846503711620187</v>
      </c>
      <c r="AV16">
        <v>1</v>
      </c>
      <c r="AW16">
        <v>0.94741399999999998</v>
      </c>
      <c r="AX16">
        <v>66.443053685765193</v>
      </c>
      <c r="AY16">
        <v>14.66</v>
      </c>
      <c r="AZ16">
        <v>10.460193685212582</v>
      </c>
      <c r="BA16">
        <v>2.9847779265237144</v>
      </c>
      <c r="BB16">
        <v>7.5246788441261589</v>
      </c>
      <c r="BC16">
        <v>0.9422743885215954</v>
      </c>
      <c r="BD16">
        <v>0.93441656713874921</v>
      </c>
      <c r="BE16">
        <v>2.0859857884343556</v>
      </c>
      <c r="BF16">
        <v>1.9928442755995832</v>
      </c>
      <c r="BG16">
        <v>4.0788300640339381</v>
      </c>
      <c r="BH16">
        <v>5.5785222304924647</v>
      </c>
      <c r="BI16">
        <v>6.5891148073486994</v>
      </c>
      <c r="BJ16">
        <v>12.167637037841162</v>
      </c>
      <c r="BK16">
        <v>43.257414864738642</v>
      </c>
      <c r="BL16">
        <v>1521.2634109411697</v>
      </c>
      <c r="BM16">
        <v>3.6909999999999998</v>
      </c>
      <c r="BN16">
        <v>12040.4</v>
      </c>
      <c r="BO16">
        <v>0.15234363668168222</v>
      </c>
      <c r="BP16">
        <v>0.97344170094212856</v>
      </c>
      <c r="BQ16">
        <v>6.4151194653220829</v>
      </c>
      <c r="BR16">
        <v>27.954611020290422</v>
      </c>
      <c r="BS16">
        <v>0.92315907280095955</v>
      </c>
      <c r="BT16">
        <v>46.248000000000005</v>
      </c>
      <c r="BU16">
        <v>42.291999999999994</v>
      </c>
      <c r="BV16">
        <v>1093.8872428180155</v>
      </c>
      <c r="BW16">
        <v>978.40249386436051</v>
      </c>
      <c r="BX16">
        <v>0.62372037580952144</v>
      </c>
      <c r="BY16">
        <v>0.8668519032811921</v>
      </c>
      <c r="BZ16">
        <v>1.161777679154824</v>
      </c>
      <c r="CA16">
        <v>1.0462679288534913</v>
      </c>
      <c r="CB16">
        <v>1.3884283781536182</v>
      </c>
      <c r="CC16">
        <v>5.6589419781472419</v>
      </c>
      <c r="CD16">
        <v>0.70216820010063474</v>
      </c>
      <c r="CE16">
        <v>952.21381191300623</v>
      </c>
      <c r="CF16">
        <v>0.60611012980036116</v>
      </c>
    </row>
    <row r="17" spans="1:84">
      <c r="A17" t="s">
        <v>104</v>
      </c>
      <c r="B17">
        <v>326452.22350858239</v>
      </c>
      <c r="C17">
        <v>5.834279383039048</v>
      </c>
      <c r="D17">
        <v>4.6576476809241232</v>
      </c>
      <c r="E17">
        <v>14.393432984238164</v>
      </c>
      <c r="F17">
        <v>61.035869591002928</v>
      </c>
      <c r="G17">
        <v>27.544944021864705</v>
      </c>
      <c r="H17">
        <v>44.316301729187821</v>
      </c>
      <c r="I17">
        <v>40.846042310791809</v>
      </c>
      <c r="J17">
        <v>29.407912865890847</v>
      </c>
      <c r="K17">
        <v>22.496157302801311</v>
      </c>
      <c r="L17">
        <v>14.908388863296963</v>
      </c>
      <c r="M17">
        <v>18.34988500799048</v>
      </c>
      <c r="N17">
        <v>12.024046477925209</v>
      </c>
      <c r="O17">
        <v>5.1991570358495247</v>
      </c>
      <c r="P17">
        <v>29.428794875176983</v>
      </c>
      <c r="Q17">
        <v>9.1564699185256888</v>
      </c>
      <c r="R17">
        <v>23.385244250838095</v>
      </c>
      <c r="S17">
        <v>4.9737641554211347</v>
      </c>
      <c r="T17">
        <v>7.0638603107974181</v>
      </c>
      <c r="U17">
        <v>12.037624466218555</v>
      </c>
      <c r="V17">
        <v>0.51904070168692173</v>
      </c>
      <c r="W17">
        <v>0.33258273871287442</v>
      </c>
      <c r="X17">
        <v>30.581138103619576</v>
      </c>
      <c r="Y17">
        <v>68.009774140660042</v>
      </c>
      <c r="Z17">
        <v>33.80107918502253</v>
      </c>
      <c r="AA17">
        <v>27456.845788145023</v>
      </c>
      <c r="AB17">
        <v>812.30677984717488</v>
      </c>
      <c r="AC17">
        <v>13.460452204348517</v>
      </c>
      <c r="AD17">
        <v>4.7207205772747978</v>
      </c>
      <c r="AE17">
        <v>4.7858478740179899</v>
      </c>
      <c r="AF17">
        <v>4.7604766468628901</v>
      </c>
      <c r="AG17">
        <v>4.7892148931221996</v>
      </c>
      <c r="AH17">
        <v>0.49662621226022369</v>
      </c>
      <c r="AI17">
        <v>1.688669227001141</v>
      </c>
      <c r="AJ17">
        <v>2.6148879336119633</v>
      </c>
      <c r="AK17">
        <v>5.0806009772449903</v>
      </c>
      <c r="AL17">
        <v>14.416080193627863</v>
      </c>
      <c r="AM17">
        <v>14.439214813314361</v>
      </c>
      <c r="AN17">
        <v>10.474005472194282</v>
      </c>
      <c r="AO17">
        <v>17.290768621230754</v>
      </c>
      <c r="AP17">
        <v>4.5433128800430511</v>
      </c>
      <c r="AQ17">
        <v>2995817.3000000003</v>
      </c>
      <c r="AR17">
        <v>0.42194999238924902</v>
      </c>
      <c r="AS17">
        <v>0.49039971901714252</v>
      </c>
      <c r="AT17">
        <v>0.90090775301439607</v>
      </c>
      <c r="AU17">
        <v>4.9944465586590798</v>
      </c>
      <c r="AV17">
        <v>1</v>
      </c>
      <c r="AW17">
        <v>0.94396899999999995</v>
      </c>
      <c r="AX17">
        <v>47.583458760943344</v>
      </c>
      <c r="AY17">
        <v>12.782222222222224</v>
      </c>
      <c r="AZ17">
        <v>10.397993622367753</v>
      </c>
      <c r="BA17">
        <v>3.711725818650804</v>
      </c>
      <c r="BB17">
        <v>6.71660658157721</v>
      </c>
      <c r="BC17">
        <v>14.432249920111879</v>
      </c>
      <c r="BD17">
        <v>14.756235608674221</v>
      </c>
      <c r="BE17">
        <v>17.371326489668665</v>
      </c>
      <c r="BF17">
        <v>19.732538327884154</v>
      </c>
      <c r="BG17">
        <v>37.103864817552825</v>
      </c>
      <c r="BH17">
        <v>3.0571019135914352</v>
      </c>
      <c r="BI17">
        <v>4.1490688545222092</v>
      </c>
      <c r="BJ17">
        <v>7.2061707681136449</v>
      </c>
      <c r="BK17">
        <v>70.434209211161104</v>
      </c>
      <c r="BL17">
        <v>1812.2647517378721</v>
      </c>
      <c r="BM17">
        <v>4.2640000000000011</v>
      </c>
      <c r="BN17">
        <v>11532.6</v>
      </c>
      <c r="BO17">
        <v>0.18141222997548284</v>
      </c>
      <c r="BP17">
        <v>0.96556232461047964</v>
      </c>
      <c r="BQ17">
        <v>9.2714180998383977</v>
      </c>
      <c r="BR17">
        <v>41.911366345216173</v>
      </c>
      <c r="BS17">
        <v>1.248424620273608</v>
      </c>
      <c r="BT17">
        <v>38.164000000000001</v>
      </c>
      <c r="BU17">
        <v>47.202000000000005</v>
      </c>
      <c r="BV17">
        <v>1530.0009150324099</v>
      </c>
      <c r="BW17">
        <v>1368.4744206597359</v>
      </c>
      <c r="BX17">
        <v>0.8723867583047471</v>
      </c>
      <c r="BY17">
        <v>0.43635357732513708</v>
      </c>
      <c r="BZ17">
        <v>0.58481252038187903</v>
      </c>
      <c r="CA17">
        <v>0.37993455115045105</v>
      </c>
      <c r="CB17">
        <v>0.50418434715512628</v>
      </c>
      <c r="CC17">
        <v>8.6343839952999222</v>
      </c>
      <c r="CD17">
        <v>1.0713645576098403</v>
      </c>
      <c r="CE17">
        <v>1409.8135390237155</v>
      </c>
      <c r="CF17">
        <v>0.89738486928189787</v>
      </c>
    </row>
    <row r="18" spans="1:84">
      <c r="A18" t="s">
        <v>106</v>
      </c>
      <c r="B18">
        <v>31623.104477974099</v>
      </c>
      <c r="C18">
        <v>6.3284265973429106</v>
      </c>
      <c r="D18">
        <v>4.7561576830670607</v>
      </c>
      <c r="E18">
        <v>15.780227006881969</v>
      </c>
      <c r="F18">
        <v>53.739361256205697</v>
      </c>
      <c r="G18">
        <v>32.6124357894806</v>
      </c>
      <c r="H18">
        <v>70.960122618489933</v>
      </c>
      <c r="I18">
        <v>69.401511333949912</v>
      </c>
      <c r="J18">
        <v>35.85465808343605</v>
      </c>
      <c r="K18">
        <v>60.316088047703559</v>
      </c>
      <c r="L18">
        <v>35.105464535053876</v>
      </c>
      <c r="M18">
        <v>9.0854232862463409</v>
      </c>
      <c r="N18">
        <v>14.839352745089428</v>
      </c>
      <c r="O18">
        <v>1.1487673235483833</v>
      </c>
      <c r="P18">
        <v>6.6002073147131144</v>
      </c>
      <c r="Q18">
        <v>9.5299563943229391</v>
      </c>
      <c r="R18">
        <v>28.574926089939577</v>
      </c>
      <c r="S18">
        <v>9.9423262408225668</v>
      </c>
      <c r="T18">
        <v>14.856529347843628</v>
      </c>
      <c r="U18">
        <v>24.798855588666196</v>
      </c>
      <c r="V18">
        <v>0.96170746131139584</v>
      </c>
      <c r="W18">
        <v>0.44190887821300218</v>
      </c>
      <c r="X18">
        <v>56.720943247005238</v>
      </c>
      <c r="Y18">
        <v>55.190257963547282</v>
      </c>
      <c r="Z18">
        <v>30.600936463126345</v>
      </c>
      <c r="AA18">
        <v>21963.55709104894</v>
      </c>
      <c r="AB18">
        <v>717.74133832520772</v>
      </c>
      <c r="AC18">
        <v>14.401228350717329</v>
      </c>
      <c r="AD18">
        <v>4.6913634117599283</v>
      </c>
      <c r="AE18">
        <v>4.8828581523634202</v>
      </c>
      <c r="AF18">
        <v>4.7868447813715402</v>
      </c>
      <c r="AG18">
        <v>4.79406342743028</v>
      </c>
      <c r="AH18">
        <v>0.55125932617145079</v>
      </c>
      <c r="AI18">
        <v>1.6468667373831527</v>
      </c>
      <c r="AJ18">
        <v>4.4299130269025575</v>
      </c>
      <c r="AK18">
        <v>10.385769421225788</v>
      </c>
      <c r="AL18">
        <v>12.100530093801497</v>
      </c>
      <c r="AM18">
        <v>13.573523318647279</v>
      </c>
      <c r="AN18">
        <v>15.073046846552561</v>
      </c>
      <c r="AO18">
        <v>13.17373661398231</v>
      </c>
      <c r="AP18">
        <v>4.5905625943239352</v>
      </c>
      <c r="AQ18">
        <v>1980118.4000000001</v>
      </c>
      <c r="AR18">
        <v>0.51324186951144246</v>
      </c>
      <c r="AS18">
        <v>0.82928842003231085</v>
      </c>
      <c r="AT18">
        <v>1.5384347847712654</v>
      </c>
      <c r="AU18">
        <v>5.202601112599079</v>
      </c>
      <c r="AV18">
        <v>1</v>
      </c>
      <c r="AW18">
        <v>0.94094800000000001</v>
      </c>
      <c r="AX18">
        <v>60.208856557956452</v>
      </c>
      <c r="AY18">
        <v>4.4177777777777774</v>
      </c>
      <c r="AZ18">
        <v>11.091526493914692</v>
      </c>
      <c r="BA18">
        <v>3.1426872555047383</v>
      </c>
      <c r="BB18">
        <v>7.9031712727189465</v>
      </c>
      <c r="BC18">
        <v>1.3657857208121742</v>
      </c>
      <c r="BD18">
        <v>1.4262572283014197</v>
      </c>
      <c r="BE18">
        <v>2.4788045154607197</v>
      </c>
      <c r="BF18">
        <v>2.9248951013217557</v>
      </c>
      <c r="BG18">
        <v>5.4036996167824753</v>
      </c>
      <c r="BH18">
        <v>4.4867282058512066</v>
      </c>
      <c r="BI18">
        <v>6.3180609058952761</v>
      </c>
      <c r="BJ18">
        <v>10.804789111746482</v>
      </c>
      <c r="BK18">
        <v>57.858838119400559</v>
      </c>
      <c r="BL18">
        <v>1689.8940110165374</v>
      </c>
      <c r="BM18">
        <v>2.0169999999999999</v>
      </c>
      <c r="BN18">
        <v>14711.4</v>
      </c>
      <c r="BO18">
        <v>0.16923887802875498</v>
      </c>
      <c r="BP18">
        <v>0.97042352304872748</v>
      </c>
      <c r="BQ18">
        <v>11.446128713890923</v>
      </c>
      <c r="BR18">
        <v>50.41601901801225</v>
      </c>
      <c r="BS18">
        <v>1.0248474587377021</v>
      </c>
      <c r="BT18">
        <v>48.847999999999999</v>
      </c>
      <c r="BU18">
        <v>40.489999999999995</v>
      </c>
      <c r="BV18">
        <v>2212.7601090041398</v>
      </c>
      <c r="BW18">
        <v>1979.1528086532378</v>
      </c>
      <c r="BX18">
        <v>1.2616872313173024</v>
      </c>
      <c r="BY18">
        <v>0.56760804159991418</v>
      </c>
      <c r="BZ18">
        <v>0.76072319936483279</v>
      </c>
      <c r="CA18">
        <v>0.70998962186633074</v>
      </c>
      <c r="CB18">
        <v>0.94217715367992272</v>
      </c>
      <c r="CC18">
        <v>10.611454270911985</v>
      </c>
      <c r="CD18">
        <v>1.3166817710147216</v>
      </c>
      <c r="CE18">
        <v>2026.4518603699441</v>
      </c>
      <c r="CF18">
        <v>1.2898920229432913</v>
      </c>
    </row>
    <row r="19" spans="1:84">
      <c r="A19" t="s">
        <v>110</v>
      </c>
      <c r="B19">
        <v>27615.381108473102</v>
      </c>
      <c r="C19">
        <v>5.3242359348046584</v>
      </c>
      <c r="D19">
        <v>5.8385780950592432</v>
      </c>
      <c r="E19">
        <v>16.507636644296586</v>
      </c>
      <c r="F19">
        <v>53.973456905775762</v>
      </c>
      <c r="G19">
        <v>32.294329767143509</v>
      </c>
      <c r="H19">
        <v>13.166421193456012</v>
      </c>
      <c r="I19">
        <v>14.072629924021147</v>
      </c>
      <c r="J19">
        <v>1.2525212584368612</v>
      </c>
      <c r="K19">
        <v>8.3818423648995584</v>
      </c>
      <c r="L19">
        <v>11.913899935019156</v>
      </c>
      <c r="M19">
        <v>5.6907875591215937</v>
      </c>
      <c r="N19">
        <v>23.562297432634843</v>
      </c>
      <c r="O19">
        <v>4.5916180341556787</v>
      </c>
      <c r="P19">
        <v>16.622211031108407</v>
      </c>
      <c r="Q19">
        <v>10.544226020220778</v>
      </c>
      <c r="R19">
        <v>17.343461750860207</v>
      </c>
      <c r="S19">
        <v>6.9523155952749365</v>
      </c>
      <c r="T19">
        <v>11.684019833696205</v>
      </c>
      <c r="U19">
        <v>18.636335428971133</v>
      </c>
      <c r="V19">
        <v>9.6343636233364199E-2</v>
      </c>
      <c r="W19">
        <v>0.17604687494140747</v>
      </c>
      <c r="X19">
        <v>47.117643925021689</v>
      </c>
      <c r="Y19">
        <v>49.776993470951581</v>
      </c>
      <c r="Z19">
        <v>23.218301224283419</v>
      </c>
      <c r="AA19">
        <v>753.92199542929711</v>
      </c>
      <c r="AB19">
        <v>32.471023101414055</v>
      </c>
      <c r="AC19">
        <v>15.106049439755871</v>
      </c>
      <c r="AD19">
        <v>5.3919519389189539</v>
      </c>
      <c r="AE19">
        <v>5.2728059566596697</v>
      </c>
      <c r="AF19">
        <v>5.41643859838286</v>
      </c>
      <c r="AG19">
        <v>5.41643859838286</v>
      </c>
      <c r="AH19">
        <v>0.77727549768427284</v>
      </c>
      <c r="AI19">
        <v>2.2423218395158968</v>
      </c>
      <c r="AJ19">
        <v>3.9453880330837094</v>
      </c>
      <c r="AK19">
        <v>12.0648449814393</v>
      </c>
      <c r="AL19">
        <v>13.125487304246384</v>
      </c>
      <c r="AM19">
        <v>15.397685645199285</v>
      </c>
      <c r="AN19">
        <v>15.760442125256468</v>
      </c>
      <c r="AO19">
        <v>20.040924071051794</v>
      </c>
      <c r="AP19">
        <v>3.4937991765212244</v>
      </c>
      <c r="AQ19">
        <v>807737.90000000014</v>
      </c>
      <c r="AR19">
        <v>0.43855687502886181</v>
      </c>
      <c r="AS19">
        <v>1.5886380584001438</v>
      </c>
      <c r="AT19">
        <v>0.63560371911154423</v>
      </c>
      <c r="AU19">
        <v>4.7337233081796297</v>
      </c>
      <c r="AV19">
        <v>0</v>
      </c>
      <c r="AW19">
        <v>0.91661700000000002</v>
      </c>
      <c r="AX19">
        <v>30.213583188274399</v>
      </c>
      <c r="AY19">
        <v>8.2388888888888872</v>
      </c>
      <c r="AZ19">
        <v>4.2294142763337925</v>
      </c>
      <c r="BA19">
        <v>0.50229641996998209</v>
      </c>
      <c r="BB19">
        <v>3.7259232219106679</v>
      </c>
      <c r="BC19">
        <v>1.2538488634819502</v>
      </c>
      <c r="BD19">
        <v>1.2507268921100168</v>
      </c>
      <c r="BE19">
        <v>0.47979360637392682</v>
      </c>
      <c r="BF19">
        <v>1.2280437549124252</v>
      </c>
      <c r="BG19">
        <v>1.7078373612863522</v>
      </c>
      <c r="BH19">
        <v>1.0080449266691118</v>
      </c>
      <c r="BI19">
        <v>3.0973532658369192</v>
      </c>
      <c r="BJ19">
        <v>4.1053981925060317</v>
      </c>
      <c r="BK19">
        <v>49.842694345608841</v>
      </c>
      <c r="BL19">
        <v>1520.5850385660901</v>
      </c>
      <c r="BM19">
        <v>4.306</v>
      </c>
      <c r="BN19">
        <v>14067.8</v>
      </c>
      <c r="BO19">
        <v>0.15226590920140523</v>
      </c>
      <c r="BP19">
        <v>1.049197535556708</v>
      </c>
      <c r="BQ19">
        <v>4.894044993508456</v>
      </c>
      <c r="BR19">
        <v>20.549459224757239</v>
      </c>
      <c r="BS19">
        <v>0.80410315046894199</v>
      </c>
      <c r="BT19">
        <v>38.307999999999993</v>
      </c>
      <c r="BU19">
        <v>38.830000000000005</v>
      </c>
      <c r="BV19">
        <v>1126.6218087716925</v>
      </c>
      <c r="BW19">
        <v>1007.6811797389092</v>
      </c>
      <c r="BX19">
        <v>0.64238520247482855</v>
      </c>
      <c r="BY19">
        <v>0.4322087972779412</v>
      </c>
      <c r="BZ19">
        <v>0.57925757734534455</v>
      </c>
      <c r="CA19">
        <v>0.71013712537938845</v>
      </c>
      <c r="CB19">
        <v>0.94237289518910861</v>
      </c>
      <c r="CC19">
        <v>4.3008126022462037</v>
      </c>
      <c r="CD19">
        <v>0.53364990409003421</v>
      </c>
      <c r="CE19">
        <v>1003.0418081339973</v>
      </c>
      <c r="CF19">
        <v>0.63846353929891164</v>
      </c>
    </row>
    <row r="20" spans="1:84">
      <c r="A20" t="s">
        <v>111</v>
      </c>
      <c r="B20">
        <v>19306.012597822577</v>
      </c>
      <c r="C20">
        <v>6.6092810608066364</v>
      </c>
      <c r="D20">
        <v>5.0928863424303668</v>
      </c>
      <c r="E20">
        <v>14.225826794705474</v>
      </c>
      <c r="F20">
        <v>41.212569496543495</v>
      </c>
      <c r="G20">
        <v>42.678614455168237</v>
      </c>
      <c r="H20">
        <v>44.803560347239241</v>
      </c>
      <c r="I20">
        <v>45.6843961504837</v>
      </c>
      <c r="J20">
        <v>23.761526565267427</v>
      </c>
      <c r="K20">
        <v>44.611970957456528</v>
      </c>
      <c r="L20">
        <v>21.042033781971803</v>
      </c>
      <c r="M20">
        <v>1.3846430065176156</v>
      </c>
      <c r="N20">
        <v>21.924782759507629</v>
      </c>
      <c r="O20">
        <v>16.391818130667595</v>
      </c>
      <c r="P20">
        <v>15.100653205830335</v>
      </c>
      <c r="Q20">
        <v>8.5380466864676006</v>
      </c>
      <c r="R20">
        <v>12.805541425318149</v>
      </c>
      <c r="S20">
        <v>5.1445247265374805</v>
      </c>
      <c r="T20">
        <v>12.718923946994002</v>
      </c>
      <c r="U20">
        <v>17.863448673531487</v>
      </c>
      <c r="V20">
        <v>0.68373497522723981</v>
      </c>
      <c r="W20">
        <v>0.22426676788489433</v>
      </c>
      <c r="X20">
        <v>46.981663943826966</v>
      </c>
      <c r="Y20">
        <v>65.484936359931169</v>
      </c>
      <c r="Z20">
        <v>31.224607561267629</v>
      </c>
      <c r="AA20">
        <v>506.33337006731563</v>
      </c>
      <c r="AB20">
        <v>16.215844156689858</v>
      </c>
      <c r="AC20">
        <v>12.247475433476611</v>
      </c>
      <c r="AD20">
        <v>5.6874084484861891</v>
      </c>
      <c r="AE20">
        <v>5.3058571802154999</v>
      </c>
      <c r="AF20">
        <v>5.2770078215411296</v>
      </c>
      <c r="AG20">
        <v>5.2770078215411296</v>
      </c>
      <c r="AH20">
        <v>0.62785437567071323</v>
      </c>
      <c r="AI20">
        <v>1.527605654110276</v>
      </c>
      <c r="AJ20">
        <v>5.128416147999963</v>
      </c>
      <c r="AK20">
        <v>14.098565919228442</v>
      </c>
      <c r="AL20">
        <v>13.515133094651686</v>
      </c>
      <c r="AM20">
        <v>18.48271532945795</v>
      </c>
      <c r="AN20">
        <v>18.535736251319012</v>
      </c>
      <c r="AO20">
        <v>19.633567627801717</v>
      </c>
      <c r="AP20">
        <v>3.7788952197942791</v>
      </c>
      <c r="AQ20">
        <v>617546.79999999993</v>
      </c>
      <c r="AR20">
        <v>0.5516174521720083</v>
      </c>
      <c r="AS20">
        <v>1.3092084664972459</v>
      </c>
      <c r="AT20">
        <v>0.43598568366712764</v>
      </c>
      <c r="AU20">
        <v>4.6575270930843597</v>
      </c>
      <c r="AV20">
        <v>0</v>
      </c>
      <c r="AW20">
        <v>0.93590300000000004</v>
      </c>
      <c r="AX20">
        <v>33.46391734488985</v>
      </c>
      <c r="AY20">
        <v>6.0311111111111106</v>
      </c>
      <c r="AZ20">
        <v>3.8624845427681191</v>
      </c>
      <c r="BA20">
        <v>0.58262412106103878</v>
      </c>
      <c r="BB20">
        <v>3.2871443863126117</v>
      </c>
      <c r="BC20">
        <v>0.82363505408807858</v>
      </c>
      <c r="BD20">
        <v>0.86976103208051148</v>
      </c>
      <c r="BE20">
        <v>0.3157147406030083</v>
      </c>
      <c r="BF20">
        <v>0.75214323108680892</v>
      </c>
      <c r="BG20">
        <v>1.0678579716898173</v>
      </c>
      <c r="BH20">
        <v>0.86586212594352141</v>
      </c>
      <c r="BI20">
        <v>2.6572310146127074</v>
      </c>
      <c r="BJ20">
        <v>3.5230931405562291</v>
      </c>
      <c r="BK20">
        <v>76.925965966955204</v>
      </c>
      <c r="BL20">
        <v>1454.7934123999694</v>
      </c>
      <c r="BM20">
        <v>3.8600000000000003</v>
      </c>
      <c r="BN20">
        <v>16480</v>
      </c>
      <c r="BO20">
        <v>0.14577102576711704</v>
      </c>
      <c r="BP20">
        <v>1.0597406626981529</v>
      </c>
      <c r="BQ20">
        <v>6.718261795259922</v>
      </c>
      <c r="BR20">
        <v>28.459829427363292</v>
      </c>
      <c r="BS20">
        <v>0.75869254381199069</v>
      </c>
      <c r="BT20">
        <v>45.837999999999994</v>
      </c>
      <c r="BU20">
        <v>41.61</v>
      </c>
      <c r="BV20">
        <v>1521.5608762057468</v>
      </c>
      <c r="BW20">
        <v>1360.9254204400768</v>
      </c>
      <c r="BX20">
        <v>0.86757435718810938</v>
      </c>
      <c r="BY20">
        <v>0.61273521560658373</v>
      </c>
      <c r="BZ20">
        <v>0.82120382273987058</v>
      </c>
      <c r="CA20">
        <v>0.70745559652365098</v>
      </c>
      <c r="CB20">
        <v>0.93881442736507481</v>
      </c>
      <c r="CC20">
        <v>6.0293848514817867</v>
      </c>
      <c r="CD20">
        <v>0.74813318907099113</v>
      </c>
      <c r="CE20">
        <v>1308.7705504464438</v>
      </c>
      <c r="CF20">
        <v>0.83306824400742463</v>
      </c>
    </row>
    <row r="21" spans="1:84">
      <c r="A21" t="s">
        <v>112</v>
      </c>
      <c r="B21">
        <v>27291.162849730434</v>
      </c>
      <c r="C21">
        <v>5.0954624751628499</v>
      </c>
      <c r="D21">
        <v>5.3152406836013011</v>
      </c>
      <c r="E21">
        <v>13.411057284592474</v>
      </c>
      <c r="F21">
        <v>46.77714001680858</v>
      </c>
      <c r="G21">
        <v>22.046338510739435</v>
      </c>
      <c r="H21">
        <v>83.464453165824963</v>
      </c>
      <c r="I21">
        <v>64.552072843761863</v>
      </c>
      <c r="J21">
        <v>5.2046613469824852</v>
      </c>
      <c r="K21">
        <v>44.188755605576624</v>
      </c>
      <c r="L21">
        <v>78.259791818842459</v>
      </c>
      <c r="M21">
        <v>20.363317238185211</v>
      </c>
      <c r="N21">
        <v>14.609198959099377</v>
      </c>
      <c r="O21">
        <v>27.518718541730095</v>
      </c>
      <c r="P21">
        <v>13.018897444125695</v>
      </c>
      <c r="Q21">
        <v>7.2879706133584259</v>
      </c>
      <c r="R21">
        <v>10.081562403787121</v>
      </c>
      <c r="S21">
        <v>5.8303864607255615</v>
      </c>
      <c r="T21">
        <v>12.085947800712336</v>
      </c>
      <c r="U21">
        <v>17.916334261437903</v>
      </c>
      <c r="V21">
        <v>0.49393416952559122</v>
      </c>
      <c r="W21">
        <v>0.98623109057027702</v>
      </c>
      <c r="X21">
        <v>44.001264076184526</v>
      </c>
      <c r="Y21">
        <v>57.717612027395162</v>
      </c>
      <c r="Z21">
        <v>27.590690387670271</v>
      </c>
      <c r="AA21">
        <v>2837.3257533302494</v>
      </c>
      <c r="AB21">
        <v>102.83634492155349</v>
      </c>
      <c r="AC21">
        <v>11.914222010615219</v>
      </c>
      <c r="AD21">
        <v>4.8597950135497623</v>
      </c>
      <c r="AE21">
        <v>4.8660545639379196</v>
      </c>
      <c r="AF21">
        <v>5.0070479850009004</v>
      </c>
      <c r="AG21">
        <v>5.1597037395998502</v>
      </c>
      <c r="AH21">
        <v>0.58465993086557777</v>
      </c>
      <c r="AI21">
        <v>1.3547174695339892</v>
      </c>
      <c r="AJ21">
        <v>2.7616393152257279</v>
      </c>
      <c r="AK21">
        <v>11.142338065807509</v>
      </c>
      <c r="AL21">
        <v>11.034801197299602</v>
      </c>
      <c r="AM21">
        <v>15.241414686780397</v>
      </c>
      <c r="AN21">
        <v>15.228972864218354</v>
      </c>
      <c r="AO21">
        <v>17.355847933434259</v>
      </c>
      <c r="AP21">
        <v>2.6442157671052668</v>
      </c>
      <c r="AQ21">
        <v>847014.70000000007</v>
      </c>
      <c r="AR21">
        <v>0.71545253751673366</v>
      </c>
      <c r="AS21">
        <v>2.4204210425622761</v>
      </c>
      <c r="AT21">
        <v>0.30480599987636031</v>
      </c>
      <c r="AU21">
        <v>4.757913416514242</v>
      </c>
      <c r="AV21">
        <v>0</v>
      </c>
      <c r="AW21">
        <v>0.89986299999999997</v>
      </c>
      <c r="AX21">
        <v>42.053648279288453</v>
      </c>
      <c r="AY21">
        <v>4.9155555555555557</v>
      </c>
      <c r="AZ21">
        <v>6.400796765879825</v>
      </c>
      <c r="BA21">
        <v>1.0244355489182713</v>
      </c>
      <c r="BB21">
        <v>5.3342416967566306</v>
      </c>
      <c r="BC21">
        <v>1.2427643333785732</v>
      </c>
      <c r="BD21">
        <v>1.2378271276759514</v>
      </c>
      <c r="BE21">
        <v>0.84251951666500668</v>
      </c>
      <c r="BF21">
        <v>1.5034521485927097</v>
      </c>
      <c r="BG21">
        <v>2.3459716652577161</v>
      </c>
      <c r="BH21">
        <v>1.6864836603615403</v>
      </c>
      <c r="BI21">
        <v>3.604597125658795</v>
      </c>
      <c r="BJ21">
        <v>5.291080786020335</v>
      </c>
      <c r="BK21">
        <v>44.148789837557459</v>
      </c>
      <c r="BL21">
        <v>1557.574226489653</v>
      </c>
      <c r="BM21">
        <v>4.7859999999999996</v>
      </c>
      <c r="BN21">
        <v>15142.2</v>
      </c>
      <c r="BO21">
        <v>0.15617116948444909</v>
      </c>
      <c r="BP21">
        <v>1.0831017502274356</v>
      </c>
      <c r="BQ21">
        <v>5.3888393646438599</v>
      </c>
      <c r="BR21">
        <v>23.047547734930738</v>
      </c>
      <c r="BS21">
        <v>0.72949800396677222</v>
      </c>
      <c r="BT21">
        <v>40.274000000000001</v>
      </c>
      <c r="BU21">
        <v>46.573999999999998</v>
      </c>
      <c r="BV21">
        <v>1142.557525904057</v>
      </c>
      <c r="BW21">
        <v>1021.9345184501793</v>
      </c>
      <c r="BX21">
        <v>0.65147154253761885</v>
      </c>
      <c r="BY21">
        <v>0.80946072583335626</v>
      </c>
      <c r="BZ21">
        <v>1.0848605163881166</v>
      </c>
      <c r="CA21">
        <v>0.87002177831180894</v>
      </c>
      <c r="CB21">
        <v>1.1545445418971094</v>
      </c>
      <c r="CC21">
        <v>4.3114401904188142</v>
      </c>
      <c r="CD21">
        <v>0.53496858777461509</v>
      </c>
      <c r="CE21">
        <v>923.76082124583343</v>
      </c>
      <c r="CF21">
        <v>0.58799902318677211</v>
      </c>
    </row>
    <row r="22" spans="1:84">
      <c r="A22" t="s">
        <v>113</v>
      </c>
      <c r="B22">
        <v>109739.24657292358</v>
      </c>
      <c r="C22">
        <v>2.7635194824688103</v>
      </c>
      <c r="D22">
        <v>5.3279280159554734</v>
      </c>
      <c r="E22">
        <v>10.839856464742718</v>
      </c>
      <c r="F22">
        <v>14.170394367310502</v>
      </c>
      <c r="G22">
        <v>25.566869309529576</v>
      </c>
      <c r="H22">
        <v>106.56242506302121</v>
      </c>
      <c r="I22">
        <v>51.90332185907927</v>
      </c>
      <c r="J22">
        <v>44.550138330289855</v>
      </c>
      <c r="K22">
        <v>35.293645410358515</v>
      </c>
      <c r="L22">
        <v>62.012286732731376</v>
      </c>
      <c r="M22">
        <v>16.60967644872078</v>
      </c>
      <c r="N22">
        <v>6.1998207922848305</v>
      </c>
      <c r="O22">
        <v>50.069848179525266</v>
      </c>
      <c r="P22">
        <v>21.054684230076539</v>
      </c>
      <c r="Q22">
        <v>6.8186875337138435</v>
      </c>
      <c r="R22">
        <v>5.6391928359391583</v>
      </c>
      <c r="S22">
        <v>2.3958262829570858</v>
      </c>
      <c r="T22">
        <v>3.7696235018625024</v>
      </c>
      <c r="U22">
        <v>6.1654497848195886</v>
      </c>
      <c r="V22">
        <v>0.79843783740648377</v>
      </c>
      <c r="W22">
        <v>0.78621963181452137</v>
      </c>
      <c r="X22">
        <v>21.128645794204832</v>
      </c>
      <c r="Y22">
        <v>291.63648089925698</v>
      </c>
      <c r="Z22">
        <v>130.12438173774561</v>
      </c>
      <c r="AA22">
        <v>3450.7259070866035</v>
      </c>
      <c r="AB22">
        <v>26.518672834436536</v>
      </c>
      <c r="AC22">
        <v>9.7037822686147379</v>
      </c>
      <c r="AD22">
        <v>5.215440543449982</v>
      </c>
      <c r="AE22">
        <v>5.2440540325969396</v>
      </c>
      <c r="AF22">
        <v>5.3432207661801803</v>
      </c>
      <c r="AG22">
        <v>5.1576292469860396</v>
      </c>
      <c r="AH22">
        <v>0.68538049852747918</v>
      </c>
      <c r="AI22">
        <v>2.1470225402191403</v>
      </c>
      <c r="AJ22">
        <v>0.86316421477990002</v>
      </c>
      <c r="AK22">
        <v>3.485483391763303</v>
      </c>
      <c r="AL22">
        <v>2.0057649304706393</v>
      </c>
      <c r="AM22">
        <v>6.7435270571708639</v>
      </c>
      <c r="AN22">
        <v>5.2167080999059756</v>
      </c>
      <c r="AO22">
        <v>6.4223025227677031</v>
      </c>
      <c r="AP22">
        <v>1.1499220465343418</v>
      </c>
      <c r="AQ22">
        <v>2782672</v>
      </c>
      <c r="AR22">
        <v>2.2507150653017249</v>
      </c>
      <c r="AS22">
        <v>2.8757294301548355</v>
      </c>
      <c r="AT22">
        <v>2.1427148543789118</v>
      </c>
      <c r="AU22">
        <v>3.5907568608463443</v>
      </c>
      <c r="AV22">
        <v>0</v>
      </c>
      <c r="AW22">
        <v>0.95791000000000004</v>
      </c>
      <c r="AX22">
        <v>62.078143790645349</v>
      </c>
      <c r="AY22">
        <v>6.4844444444444447</v>
      </c>
      <c r="AZ22">
        <v>3.5235746295703159</v>
      </c>
      <c r="BA22">
        <v>0.51155420131825768</v>
      </c>
      <c r="BB22">
        <v>3.0351956527837207</v>
      </c>
      <c r="BC22">
        <v>5.5839972306001062</v>
      </c>
      <c r="BD22">
        <v>5.034152117739958</v>
      </c>
      <c r="BE22">
        <v>0.75580002598632223</v>
      </c>
      <c r="BF22">
        <v>1.019269718807444</v>
      </c>
      <c r="BG22">
        <v>1.7750697447937662</v>
      </c>
      <c r="BH22">
        <v>0.43451827614150346</v>
      </c>
      <c r="BI22">
        <v>0.66379658210510095</v>
      </c>
      <c r="BJ22">
        <v>1.0983148582466045</v>
      </c>
      <c r="BK22">
        <v>2.8393683614805543</v>
      </c>
      <c r="BL22">
        <v>3103.9022959225431</v>
      </c>
      <c r="BM22">
        <v>8.0590000000000011</v>
      </c>
      <c r="BN22">
        <v>20033.400000000001</v>
      </c>
      <c r="BO22">
        <v>0.31122042121621907</v>
      </c>
      <c r="BP22">
        <v>1.112892624958733</v>
      </c>
      <c r="BQ22">
        <v>8.645778609385502</v>
      </c>
      <c r="BR22">
        <v>36.437784522003035</v>
      </c>
      <c r="BS22">
        <v>0.60703693473918507</v>
      </c>
      <c r="BT22">
        <v>58.525999999999996</v>
      </c>
      <c r="BU22">
        <v>33.176000000000002</v>
      </c>
      <c r="BV22">
        <v>2424.7670609772008</v>
      </c>
      <c r="BW22">
        <v>2168.7775911789572</v>
      </c>
      <c r="BX22">
        <v>1.3825708567796644</v>
      </c>
      <c r="BY22">
        <v>1.692456794130945</v>
      </c>
      <c r="BZ22">
        <v>2.2682750293477083</v>
      </c>
      <c r="CA22">
        <v>1.5638692737128588</v>
      </c>
      <c r="CB22">
        <v>2.0753006180020939</v>
      </c>
      <c r="CC22">
        <v>8.0400806576582973</v>
      </c>
      <c r="CD22">
        <v>0.99762269799772851</v>
      </c>
      <c r="CE22">
        <v>2194.0299364087755</v>
      </c>
      <c r="CF22">
        <v>1.3965600508051579</v>
      </c>
    </row>
    <row r="23" spans="1:84">
      <c r="A23" t="s">
        <v>114</v>
      </c>
      <c r="B23">
        <v>11996.21552469969</v>
      </c>
      <c r="C23">
        <v>6.6126217483558136</v>
      </c>
      <c r="D23">
        <v>6.2456162132770583</v>
      </c>
      <c r="E23">
        <v>15.498717465074321</v>
      </c>
      <c r="F23">
        <v>17.556636380868945</v>
      </c>
      <c r="G23">
        <v>30.772749249457632</v>
      </c>
      <c r="H23">
        <v>86.052655094894561</v>
      </c>
      <c r="I23">
        <v>45.048524971783294</v>
      </c>
      <c r="J23">
        <v>59.564043022951694</v>
      </c>
      <c r="K23">
        <v>42.751618145601398</v>
      </c>
      <c r="L23">
        <v>26.488612071942857</v>
      </c>
      <c r="M23">
        <v>2.2969068261818983</v>
      </c>
      <c r="N23">
        <v>17.355783890322748</v>
      </c>
      <c r="O23">
        <v>29.687049671261498</v>
      </c>
      <c r="P23">
        <v>9.6571813694637569</v>
      </c>
      <c r="Q23">
        <v>11.816874262405559</v>
      </c>
      <c r="R23">
        <v>11.859963205961098</v>
      </c>
      <c r="S23">
        <v>2.3636904719895333</v>
      </c>
      <c r="T23">
        <v>8.6781606535937392</v>
      </c>
      <c r="U23">
        <v>11.041851125583269</v>
      </c>
      <c r="V23">
        <v>1.0231566116855311</v>
      </c>
      <c r="W23">
        <v>0.2878551889812474</v>
      </c>
      <c r="X23">
        <v>13.29940806327695</v>
      </c>
      <c r="Y23">
        <v>216.56296832509855</v>
      </c>
      <c r="Z23">
        <v>75.739832044776634</v>
      </c>
      <c r="AA23">
        <v>641.94550025095361</v>
      </c>
      <c r="AB23">
        <v>8.4756657483930233</v>
      </c>
      <c r="AC23">
        <v>14.295177502480072</v>
      </c>
      <c r="AD23">
        <v>5.3666395129194404</v>
      </c>
      <c r="AE23">
        <v>5.0843147214039899</v>
      </c>
      <c r="AF23">
        <v>5.1818090694189998</v>
      </c>
      <c r="AG23">
        <v>5.1818090694189998</v>
      </c>
      <c r="AH23">
        <v>0.81600845340312467</v>
      </c>
      <c r="AI23">
        <v>2.780514263886948</v>
      </c>
      <c r="AJ23">
        <v>1.9704317470210082</v>
      </c>
      <c r="AK23">
        <v>8.0541812615183908</v>
      </c>
      <c r="AL23">
        <v>13.445984099921796</v>
      </c>
      <c r="AM23">
        <v>18.011409279056004</v>
      </c>
      <c r="AN23">
        <v>37.333555180409327</v>
      </c>
      <c r="AO23">
        <v>92.130114559569762</v>
      </c>
      <c r="AP23">
        <v>9.8270368534548318</v>
      </c>
      <c r="AQ23">
        <v>511127.20000000007</v>
      </c>
      <c r="AR23">
        <v>1.9195276820950191</v>
      </c>
      <c r="AS23">
        <v>3.6019845045727816</v>
      </c>
      <c r="AT23">
        <v>1.3542219853000002</v>
      </c>
      <c r="AU23">
        <v>3.9936736003087892</v>
      </c>
      <c r="AV23">
        <v>0</v>
      </c>
      <c r="AW23">
        <v>0.94831399999999999</v>
      </c>
      <c r="AX23">
        <v>50</v>
      </c>
      <c r="AY23">
        <v>6.6950000000000003</v>
      </c>
      <c r="AZ23">
        <v>12.488305407121855</v>
      </c>
      <c r="BA23">
        <v>3.0994154347174647</v>
      </c>
      <c r="BB23">
        <v>6.7294241021572017</v>
      </c>
      <c r="BC23">
        <v>0.50871067981191087</v>
      </c>
      <c r="BD23">
        <v>0.54127858575583621</v>
      </c>
      <c r="BE23">
        <v>6.5597651057722209E-2</v>
      </c>
      <c r="BF23">
        <v>0.14372191508965848</v>
      </c>
      <c r="BG23">
        <v>0.20931956614738073</v>
      </c>
      <c r="BH23">
        <v>0.24021780998503628</v>
      </c>
      <c r="BI23">
        <v>0.89594166308529899</v>
      </c>
      <c r="BJ23">
        <v>1.136159473070335</v>
      </c>
      <c r="BK23">
        <v>58.460288730369484</v>
      </c>
      <c r="BL23">
        <v>1709.4592539634748</v>
      </c>
      <c r="BM23">
        <v>5.21</v>
      </c>
      <c r="BN23">
        <v>18948.400000000001</v>
      </c>
      <c r="BO23">
        <v>0.17131211097948607</v>
      </c>
      <c r="BP23">
        <v>1.0769411666811113</v>
      </c>
      <c r="BQ23">
        <v>6.5576918039459358</v>
      </c>
      <c r="BR23">
        <v>27.31478625624575</v>
      </c>
      <c r="BS23">
        <v>0.69880522746898466</v>
      </c>
      <c r="BT23">
        <v>56.384</v>
      </c>
      <c r="BU23">
        <v>29.768000000000001</v>
      </c>
      <c r="BV23">
        <v>1723.1853643761021</v>
      </c>
      <c r="BW23">
        <v>1541.2638450310837</v>
      </c>
      <c r="BX23">
        <v>0.98253803590333688</v>
      </c>
      <c r="BY23">
        <v>0.46330335634441483</v>
      </c>
      <c r="BZ23">
        <v>0.62093132176449017</v>
      </c>
      <c r="CA23">
        <v>0.62164745278618627</v>
      </c>
      <c r="CB23">
        <v>0.82494449160938976</v>
      </c>
      <c r="CC23">
        <v>6.2140170383003541</v>
      </c>
      <c r="CD23">
        <v>0.77104256873942933</v>
      </c>
      <c r="CE23">
        <v>1609.9864376513967</v>
      </c>
      <c r="CF23">
        <v>1.0248003930349001</v>
      </c>
    </row>
    <row r="24" spans="1:84">
      <c r="A24" t="s">
        <v>116</v>
      </c>
      <c r="B24">
        <v>17301.286980720808</v>
      </c>
      <c r="C24">
        <v>6.2216224116206318</v>
      </c>
      <c r="D24">
        <v>4.6850396610115741</v>
      </c>
      <c r="E24">
        <v>12.076795574645981</v>
      </c>
      <c r="F24">
        <v>47.740203280774537</v>
      </c>
      <c r="G24">
        <v>37.600262444473628</v>
      </c>
      <c r="H24">
        <v>29.566237307290969</v>
      </c>
      <c r="I24">
        <v>34.277528761477001</v>
      </c>
      <c r="J24">
        <v>13.833486429960999</v>
      </c>
      <c r="K24">
        <v>30.666322565518794</v>
      </c>
      <c r="L24">
        <v>15.732750877329977</v>
      </c>
      <c r="M24">
        <v>3.6917498053735365</v>
      </c>
      <c r="N24">
        <v>21.127367977603591</v>
      </c>
      <c r="O24">
        <v>4.9607275002532614</v>
      </c>
      <c r="P24">
        <v>10.501764120792243</v>
      </c>
      <c r="Q24">
        <v>12.92553407272638</v>
      </c>
      <c r="R24">
        <v>14.818383873527694</v>
      </c>
      <c r="S24">
        <v>7.4866470289947316</v>
      </c>
      <c r="T24">
        <v>14.998831938993991</v>
      </c>
      <c r="U24">
        <v>22.485478967988719</v>
      </c>
      <c r="V24">
        <v>0.44499808995479812</v>
      </c>
      <c r="W24">
        <v>0.19424500682703519</v>
      </c>
      <c r="X24">
        <v>45.2631580068837</v>
      </c>
      <c r="Y24">
        <v>68.636874354769233</v>
      </c>
      <c r="Z24">
        <v>28.817873396416861</v>
      </c>
      <c r="AA24">
        <v>5013.7599788448379</v>
      </c>
      <c r="AB24">
        <v>173.98091489527593</v>
      </c>
      <c r="AC24">
        <v>11.138788596488018</v>
      </c>
      <c r="AD24">
        <v>4.7504634426370167</v>
      </c>
      <c r="AE24">
        <v>5.2364611291534198</v>
      </c>
      <c r="AF24">
        <v>4.6697322828795604</v>
      </c>
      <c r="AG24">
        <v>4.6535284292399002</v>
      </c>
      <c r="AH24">
        <v>1.2151901487034833</v>
      </c>
      <c r="AI24">
        <v>2.3259646679031203</v>
      </c>
      <c r="AJ24">
        <v>5.8533126927097419</v>
      </c>
      <c r="AK24">
        <v>17.107729704709111</v>
      </c>
      <c r="AL24">
        <v>15.253583432258838</v>
      </c>
      <c r="AM24">
        <v>17.511788503015737</v>
      </c>
      <c r="AN24">
        <v>18.532435859761094</v>
      </c>
      <c r="AO24">
        <v>17.535244027796157</v>
      </c>
      <c r="AP24">
        <v>4.6307704606879234</v>
      </c>
      <c r="AQ24">
        <v>773501.09999999986</v>
      </c>
      <c r="AR24">
        <v>0.34274340146799726</v>
      </c>
      <c r="AS24">
        <v>0.46877135003522558</v>
      </c>
      <c r="AT24">
        <v>0.85638639909183734</v>
      </c>
      <c r="AU24">
        <v>5.4984489382207737</v>
      </c>
      <c r="AV24">
        <v>0</v>
      </c>
      <c r="AW24">
        <v>0.83323100000000005</v>
      </c>
      <c r="AX24">
        <v>49.164824862306901</v>
      </c>
      <c r="AY24">
        <v>8.3822222222222198</v>
      </c>
      <c r="AZ24">
        <v>8.2260732162115531</v>
      </c>
      <c r="BA24">
        <v>0.65001924843979764</v>
      </c>
      <c r="BB24">
        <v>7.5610061226300305</v>
      </c>
      <c r="BC24">
        <v>0.75350132912060963</v>
      </c>
      <c r="BD24">
        <v>0.78060510464837962</v>
      </c>
      <c r="BE24">
        <v>0.24876368954777364</v>
      </c>
      <c r="BF24">
        <v>1.168557173021433</v>
      </c>
      <c r="BG24">
        <v>1.4173208625692066</v>
      </c>
      <c r="BH24">
        <v>0.66678460948387697</v>
      </c>
      <c r="BI24">
        <v>4.6722986441575429</v>
      </c>
      <c r="BJ24">
        <v>5.3390832536414194</v>
      </c>
      <c r="BK24">
        <v>46.980856878986586</v>
      </c>
      <c r="BL24">
        <v>1416.373653501882</v>
      </c>
      <c r="BM24">
        <v>7.7029999999999985</v>
      </c>
      <c r="BN24">
        <v>16237.6</v>
      </c>
      <c r="BO24">
        <v>0.14192910167218753</v>
      </c>
      <c r="BP24">
        <v>1.0523264959233882</v>
      </c>
      <c r="BQ24">
        <v>10.192982788438641</v>
      </c>
      <c r="BR24">
        <v>44.548114177275245</v>
      </c>
      <c r="BS24">
        <v>1.0313758366714945</v>
      </c>
      <c r="BT24">
        <v>42.65</v>
      </c>
      <c r="BU24">
        <v>45.427999999999997</v>
      </c>
      <c r="BV24">
        <v>2134.2372876510267</v>
      </c>
      <c r="BW24">
        <v>1908.9198621209848</v>
      </c>
      <c r="BX24">
        <v>1.2169145328828481</v>
      </c>
      <c r="BY24">
        <v>1.4427600863160446</v>
      </c>
      <c r="BZ24">
        <v>1.9336249459831292</v>
      </c>
      <c r="CA24">
        <v>1.536336294737028</v>
      </c>
      <c r="CB24">
        <v>2.0387635434240359</v>
      </c>
      <c r="CC24">
        <v>9.2963684048533501</v>
      </c>
      <c r="CD24">
        <v>1.1535043645111644</v>
      </c>
      <c r="CE24">
        <v>1905.9768464788556</v>
      </c>
      <c r="CF24">
        <v>1.2132063821831265</v>
      </c>
    </row>
    <row r="25" spans="1:84">
      <c r="A25" t="s">
        <v>120</v>
      </c>
      <c r="B25">
        <v>5402.3003692155271</v>
      </c>
      <c r="C25">
        <v>6.9966061247004143</v>
      </c>
      <c r="D25">
        <v>4.3575570179374914</v>
      </c>
      <c r="E25">
        <v>17.958597988084215</v>
      </c>
      <c r="F25">
        <v>61.248345706178085</v>
      </c>
      <c r="G25">
        <v>31.813943062396948</v>
      </c>
      <c r="H25">
        <v>23.339182229562986</v>
      </c>
      <c r="I25">
        <v>40.815616256817023</v>
      </c>
      <c r="J25">
        <v>22.701231074236127</v>
      </c>
      <c r="K25">
        <v>38.865440618262198</v>
      </c>
      <c r="L25">
        <v>0.63133550548399364</v>
      </c>
      <c r="M25">
        <v>1.9512462351953612</v>
      </c>
      <c r="N25">
        <v>37.325463230806015</v>
      </c>
      <c r="O25">
        <v>1.3494193733487814</v>
      </c>
      <c r="P25">
        <v>4.0309848942510751</v>
      </c>
      <c r="Q25">
        <v>11.726463984748378</v>
      </c>
      <c r="R25">
        <v>12.714459411138014</v>
      </c>
      <c r="S25">
        <v>5.8322434101538718</v>
      </c>
      <c r="T25">
        <v>18.156608021120149</v>
      </c>
      <c r="U25">
        <v>23.988851431274036</v>
      </c>
      <c r="V25">
        <v>0.61566671692498309</v>
      </c>
      <c r="W25">
        <v>2.5825817406793551E-2</v>
      </c>
      <c r="X25">
        <v>45.009200593334377</v>
      </c>
      <c r="Y25">
        <v>43.631708236431066</v>
      </c>
      <c r="Z25">
        <v>19.160579487961201</v>
      </c>
      <c r="AA25">
        <v>1926.2075290587204</v>
      </c>
      <c r="AB25">
        <v>100.52971155016358</v>
      </c>
      <c r="AC25">
        <v>16.388840336661577</v>
      </c>
      <c r="AD25">
        <v>4.5973143950095938</v>
      </c>
      <c r="AE25">
        <v>5.1512402409791598</v>
      </c>
      <c r="AF25">
        <v>4.6670273032485996</v>
      </c>
      <c r="AG25">
        <v>4.7672552377252098</v>
      </c>
      <c r="AH25">
        <v>0.89076382020506284</v>
      </c>
      <c r="AI25">
        <v>1.6397636965222484</v>
      </c>
      <c r="AJ25">
        <v>4.6222449902495324</v>
      </c>
      <c r="AK25">
        <v>21.465442597598759</v>
      </c>
      <c r="AL25">
        <v>14.063769759987206</v>
      </c>
      <c r="AM25">
        <v>13.375655981988285</v>
      </c>
      <c r="AN25">
        <v>11.839142495398468</v>
      </c>
      <c r="AO25">
        <v>15.858683727973592</v>
      </c>
      <c r="AP25">
        <v>2.9316405350586536</v>
      </c>
      <c r="AQ25">
        <v>542572</v>
      </c>
      <c r="AR25">
        <v>0.63094582062929971</v>
      </c>
      <c r="AS25">
        <v>1.0605134936065455</v>
      </c>
      <c r="AT25">
        <v>0.20655709228923735</v>
      </c>
      <c r="AU25">
        <v>6.7304803858249747</v>
      </c>
      <c r="AV25">
        <v>0</v>
      </c>
      <c r="AW25">
        <v>0.81629099999999999</v>
      </c>
      <c r="AX25">
        <v>34.0026332702151</v>
      </c>
      <c r="AY25">
        <v>18.353333333333335</v>
      </c>
      <c r="AZ25">
        <v>10.204014739282764</v>
      </c>
      <c r="BA25">
        <v>1.9684298500419479</v>
      </c>
      <c r="BB25">
        <v>8.2537358074899849</v>
      </c>
      <c r="BC25">
        <v>0.2254579942997699</v>
      </c>
      <c r="BD25">
        <v>0.24309208894358689</v>
      </c>
      <c r="BE25">
        <v>0.49416910926968721</v>
      </c>
      <c r="BF25">
        <v>0.65529114174033898</v>
      </c>
      <c r="BG25">
        <v>1.1494602510100262</v>
      </c>
      <c r="BH25">
        <v>3.488681040526135</v>
      </c>
      <c r="BI25">
        <v>8.1306981145633532</v>
      </c>
      <c r="BJ25">
        <v>11.61937915508949</v>
      </c>
      <c r="BK25">
        <v>83.511934866049529</v>
      </c>
      <c r="BL25">
        <v>2151.0711778621553</v>
      </c>
      <c r="BM25">
        <v>4.3849999999999998</v>
      </c>
      <c r="BN25">
        <v>12163.8</v>
      </c>
      <c r="BO25">
        <v>0.21527948997519514</v>
      </c>
      <c r="BP25">
        <v>1.0352877494044119</v>
      </c>
      <c r="BQ25">
        <v>8.5823508955664138</v>
      </c>
      <c r="BR25">
        <v>33.691504318136168</v>
      </c>
      <c r="BS25">
        <v>0.68584996441752466</v>
      </c>
      <c r="BT25">
        <v>39.176000000000002</v>
      </c>
      <c r="BU25">
        <v>47.803999999999995</v>
      </c>
      <c r="BV25">
        <v>1370.4501815097067</v>
      </c>
      <c r="BW25">
        <v>1225.7679062530558</v>
      </c>
      <c r="BX25">
        <v>0.78141299101123729</v>
      </c>
      <c r="BY25">
        <v>1.0452458509312021</v>
      </c>
      <c r="BZ25">
        <v>1.4008659313598446</v>
      </c>
      <c r="CA25">
        <v>0.9839613813559992</v>
      </c>
      <c r="CB25">
        <v>1.3057457532689094</v>
      </c>
      <c r="CC25">
        <v>7.7538984008794856</v>
      </c>
      <c r="CD25">
        <v>0.96211286578543453</v>
      </c>
      <c r="CE25">
        <v>1240.7873637966102</v>
      </c>
      <c r="CF25">
        <v>0.78979508668807108</v>
      </c>
    </row>
    <row r="26" spans="1:84">
      <c r="A26" t="s">
        <v>117</v>
      </c>
      <c r="B26">
        <v>19918.132120809678</v>
      </c>
      <c r="C26">
        <v>8.9313393898756654</v>
      </c>
      <c r="D26">
        <v>5.3160014852384414</v>
      </c>
      <c r="E26">
        <v>14.96678545926093</v>
      </c>
      <c r="F26">
        <v>52.971050069481223</v>
      </c>
      <c r="G26">
        <v>40.822627934813781</v>
      </c>
      <c r="H26">
        <v>41.109589906436192</v>
      </c>
      <c r="I26">
        <v>50.869657488037021</v>
      </c>
      <c r="J26">
        <v>18.738713631643243</v>
      </c>
      <c r="K26">
        <v>41.519501545337633</v>
      </c>
      <c r="L26">
        <v>22.548206507195747</v>
      </c>
      <c r="M26">
        <v>9.3020289880412061</v>
      </c>
      <c r="N26">
        <v>32.376191151770755</v>
      </c>
      <c r="O26">
        <v>12.576040918980066</v>
      </c>
      <c r="P26">
        <v>9.1154897353491595</v>
      </c>
      <c r="Q26">
        <v>10.937201381067013</v>
      </c>
      <c r="R26">
        <v>10.154925589163113</v>
      </c>
      <c r="S26">
        <v>4.5405326916751516</v>
      </c>
      <c r="T26">
        <v>12.210280880682834</v>
      </c>
      <c r="U26">
        <v>16.750813572357984</v>
      </c>
      <c r="V26">
        <v>0.60258215176980889</v>
      </c>
      <c r="W26">
        <v>0.31850235495236962</v>
      </c>
      <c r="X26">
        <v>31.980062473745672</v>
      </c>
      <c r="Y26">
        <v>60.835381701470979</v>
      </c>
      <c r="Z26">
        <v>27.864670281813382</v>
      </c>
      <c r="AA26">
        <v>1294.4622124117971</v>
      </c>
      <c r="AB26">
        <v>46.455321355683232</v>
      </c>
      <c r="AC26">
        <v>13.796968983910979</v>
      </c>
      <c r="AD26">
        <v>4.4494327549292851</v>
      </c>
      <c r="AE26">
        <v>4.9505390676752103</v>
      </c>
      <c r="AF26">
        <v>4.6001803023742802</v>
      </c>
      <c r="AG26">
        <v>4.8928797911886504</v>
      </c>
      <c r="AH26">
        <v>1.0037546837917046</v>
      </c>
      <c r="AI26">
        <v>1.8418061463752449</v>
      </c>
      <c r="AJ26">
        <v>3.7310040132939846</v>
      </c>
      <c r="AK26">
        <v>12.378301881034004</v>
      </c>
      <c r="AL26">
        <v>14.837703259401941</v>
      </c>
      <c r="AM26">
        <v>15.149065143199802</v>
      </c>
      <c r="AN26">
        <v>13.866932917079305</v>
      </c>
      <c r="AO26">
        <v>17.151574337868961</v>
      </c>
      <c r="AP26">
        <v>6.5930503396372107</v>
      </c>
      <c r="AQ26">
        <v>758215.20000000007</v>
      </c>
      <c r="AR26">
        <v>3.2342085338324789</v>
      </c>
      <c r="AS26">
        <v>3.8189728481756302</v>
      </c>
      <c r="AT26">
        <v>1.266408181188456</v>
      </c>
      <c r="AU26">
        <v>5.3502010752667397</v>
      </c>
      <c r="AV26">
        <v>0</v>
      </c>
      <c r="AW26">
        <v>0.82838299999999998</v>
      </c>
      <c r="AX26">
        <v>24.324349597936852</v>
      </c>
      <c r="AY26">
        <v>14.943333333333332</v>
      </c>
      <c r="AZ26">
        <v>10.561275846169691</v>
      </c>
      <c r="BA26">
        <v>1.9256126496420767</v>
      </c>
      <c r="BB26">
        <v>8.8728488750886854</v>
      </c>
      <c r="BC26">
        <v>0.75394911285428101</v>
      </c>
      <c r="BD26">
        <v>0.88897582447225931</v>
      </c>
      <c r="BE26">
        <v>0.3920142174339511</v>
      </c>
      <c r="BF26">
        <v>1.1794860079451459</v>
      </c>
      <c r="BG26">
        <v>1.5715002253790968</v>
      </c>
      <c r="BH26">
        <v>1.0906035394468747</v>
      </c>
      <c r="BI26">
        <v>3.7146661715149443</v>
      </c>
      <c r="BJ26">
        <v>4.8052697109618192</v>
      </c>
      <c r="BK26">
        <v>328.940275157146</v>
      </c>
      <c r="BL26">
        <v>1742.7548349471238</v>
      </c>
      <c r="BM26">
        <v>4.0890000000000004</v>
      </c>
      <c r="BN26">
        <v>13463.8</v>
      </c>
      <c r="BO26">
        <v>0.17726927292546363</v>
      </c>
      <c r="BP26">
        <v>1.2768640602276604</v>
      </c>
      <c r="BQ26">
        <v>4.5693005634306498</v>
      </c>
      <c r="BR26">
        <v>19.117407588340662</v>
      </c>
      <c r="BS26">
        <v>0.72393225221331792</v>
      </c>
      <c r="BT26">
        <v>33.845999999999997</v>
      </c>
      <c r="BU26">
        <v>45.077999999999989</v>
      </c>
      <c r="BV26">
        <v>854.87730113742055</v>
      </c>
      <c r="BW26">
        <v>764.62550310593224</v>
      </c>
      <c r="BX26">
        <v>0.48743999442104097</v>
      </c>
      <c r="BY26">
        <v>1.0488877707150361</v>
      </c>
      <c r="BZ26">
        <v>1.4057469278693004</v>
      </c>
      <c r="CA26">
        <v>0.92511891127573265</v>
      </c>
      <c r="CB26">
        <v>1.2276600612133159</v>
      </c>
      <c r="CC26">
        <v>4.0852857290890832</v>
      </c>
      <c r="CD26">
        <v>0.50690707527460233</v>
      </c>
      <c r="CE26">
        <v>770.5179393817649</v>
      </c>
      <c r="CF26">
        <v>0.49045573841650486</v>
      </c>
    </row>
    <row r="27" spans="1:84">
      <c r="A27" t="s">
        <v>125</v>
      </c>
      <c r="B27">
        <v>6255.9189373983372</v>
      </c>
      <c r="C27">
        <v>7.4658823890129593</v>
      </c>
      <c r="D27">
        <v>4.1574911279197497</v>
      </c>
      <c r="E27">
        <v>18.09212582823934</v>
      </c>
      <c r="F27">
        <v>53.049754502916947</v>
      </c>
      <c r="G27">
        <v>28.129184040871174</v>
      </c>
      <c r="H27">
        <v>52.141296279546467</v>
      </c>
      <c r="I27">
        <v>51.910479216799082</v>
      </c>
      <c r="J27">
        <v>43.577715478526493</v>
      </c>
      <c r="K27">
        <v>51.804743743538857</v>
      </c>
      <c r="L27">
        <v>8.6658493869039752</v>
      </c>
      <c r="M27">
        <v>0.17879972478555928</v>
      </c>
      <c r="N27">
        <v>40.597662588983887</v>
      </c>
      <c r="O27">
        <v>2.1580735825770248</v>
      </c>
      <c r="P27">
        <v>10.061391361192374</v>
      </c>
      <c r="Q27">
        <v>7.8232247934657524</v>
      </c>
      <c r="R27">
        <v>10.321141882312022</v>
      </c>
      <c r="S27">
        <v>5.0669304571077891</v>
      </c>
      <c r="T27">
        <v>17.647521026248668</v>
      </c>
      <c r="U27">
        <v>22.714451483356463</v>
      </c>
      <c r="V27">
        <v>0.95382459222065352</v>
      </c>
      <c r="W27">
        <v>8.8446491116895357E-2</v>
      </c>
      <c r="X27">
        <v>27.135047265253306</v>
      </c>
      <c r="Y27">
        <v>43.341061239296572</v>
      </c>
      <c r="Z27">
        <v>19.646156225509944</v>
      </c>
      <c r="AA27">
        <v>1497.9860876999812</v>
      </c>
      <c r="AB27">
        <v>76.248303765135049</v>
      </c>
      <c r="AC27">
        <v>17.315452830314921</v>
      </c>
      <c r="AD27">
        <v>4.9110890739081894</v>
      </c>
      <c r="AE27">
        <v>5.0025958280435203</v>
      </c>
      <c r="AF27">
        <v>4.9106561613244999</v>
      </c>
      <c r="AG27">
        <v>5.0502298937933299</v>
      </c>
      <c r="AH27">
        <v>0.57811184204580668</v>
      </c>
      <c r="AI27">
        <v>1.9284593445073224</v>
      </c>
      <c r="AJ27">
        <v>5.3874293238249216</v>
      </c>
      <c r="AK27">
        <v>16.497980600499137</v>
      </c>
      <c r="AL27">
        <v>14.718688758175844</v>
      </c>
      <c r="AM27">
        <v>14.595274428632038</v>
      </c>
      <c r="AN27">
        <v>9.5342713051012709</v>
      </c>
      <c r="AO27">
        <v>24.918673010620282</v>
      </c>
      <c r="AP27">
        <v>4.4446261922791068</v>
      </c>
      <c r="AQ27">
        <v>131656.9</v>
      </c>
      <c r="AR27">
        <v>1.3228236766406791</v>
      </c>
      <c r="AS27">
        <v>2.3432951929180521</v>
      </c>
      <c r="AT27">
        <v>0.22103698889282378</v>
      </c>
      <c r="AU27">
        <v>5.0054347091272735</v>
      </c>
      <c r="AV27">
        <v>0</v>
      </c>
      <c r="AW27">
        <v>0.94211999999999996</v>
      </c>
      <c r="AX27">
        <v>22.8789152580501</v>
      </c>
      <c r="AY27">
        <v>12.408888888888889</v>
      </c>
      <c r="AZ27">
        <v>7.5410461216280895</v>
      </c>
      <c r="BA27">
        <v>0.98438560760353033</v>
      </c>
      <c r="BB27">
        <v>6.5442511149577651</v>
      </c>
      <c r="BC27">
        <v>0.25034234593805071</v>
      </c>
      <c r="BD27">
        <v>0.28103007001747837</v>
      </c>
      <c r="BE27">
        <v>0.21823171072102757</v>
      </c>
      <c r="BF27">
        <v>0.34468317830154588</v>
      </c>
      <c r="BG27">
        <v>0.56291488902257336</v>
      </c>
      <c r="BH27">
        <v>2.3026207999665913</v>
      </c>
      <c r="BI27">
        <v>3.6459200620572374</v>
      </c>
      <c r="BJ27">
        <v>5.9485408620238287</v>
      </c>
      <c r="BK27">
        <v>135.63232945740285</v>
      </c>
      <c r="BL27">
        <v>2291.9957658535805</v>
      </c>
      <c r="BM27">
        <v>2.9070000000000005</v>
      </c>
      <c r="BN27">
        <v>12838.4</v>
      </c>
      <c r="BO27">
        <v>0.22966953323088016</v>
      </c>
      <c r="BP27">
        <v>1.1291987822155991</v>
      </c>
      <c r="BQ27">
        <v>-2.2525969493773417</v>
      </c>
      <c r="BR27">
        <v>-9.5773855565712722</v>
      </c>
      <c r="BS27">
        <v>6.7224953975251078E-2</v>
      </c>
      <c r="BT27">
        <v>28.23</v>
      </c>
      <c r="BU27">
        <v>49.92</v>
      </c>
      <c r="BV27">
        <v>852.01220648532956</v>
      </c>
      <c r="BW27">
        <v>762.06288454431365</v>
      </c>
      <c r="BX27">
        <v>0.48580635445964199</v>
      </c>
      <c r="BY27">
        <v>0.51088267842148327</v>
      </c>
      <c r="BZ27">
        <v>0.6846983783623064</v>
      </c>
      <c r="CA27">
        <v>0.71441897629066919</v>
      </c>
      <c r="CB27">
        <v>0.94805503754700327</v>
      </c>
      <c r="CC27">
        <v>-2.5469397200669901</v>
      </c>
      <c r="CD27">
        <v>-0.31602728671018732</v>
      </c>
      <c r="CE27">
        <v>971.58311027636194</v>
      </c>
      <c r="CF27">
        <v>0.61843921786680067</v>
      </c>
    </row>
    <row r="28" spans="1:84">
      <c r="A28" t="s">
        <v>118</v>
      </c>
      <c r="B28">
        <v>61503.371302066022</v>
      </c>
      <c r="C28">
        <v>7.5529932850164556</v>
      </c>
      <c r="D28">
        <v>4.7472753640629772</v>
      </c>
      <c r="E28">
        <v>12.673230087997634</v>
      </c>
      <c r="F28">
        <v>54.43262861531921</v>
      </c>
      <c r="G28">
        <v>37.412934696822454</v>
      </c>
      <c r="H28">
        <v>21.034199329428954</v>
      </c>
      <c r="I28">
        <v>25.672613417572062</v>
      </c>
      <c r="J28">
        <v>14.225177769885402</v>
      </c>
      <c r="K28">
        <v>21.28001092838857</v>
      </c>
      <c r="L28">
        <v>6.9165435555932264</v>
      </c>
      <c r="M28">
        <v>4.2440132695056398</v>
      </c>
      <c r="N28">
        <v>21.631176555164839</v>
      </c>
      <c r="O28">
        <v>6.0833732750294924</v>
      </c>
      <c r="P28">
        <v>13.898587651231718</v>
      </c>
      <c r="Q28">
        <v>11.92858847699277</v>
      </c>
      <c r="R28">
        <v>15.583707827147361</v>
      </c>
      <c r="S28">
        <v>7.4157060011839322</v>
      </c>
      <c r="T28">
        <v>13.298204294897962</v>
      </c>
      <c r="U28">
        <v>20.713910296081895</v>
      </c>
      <c r="V28">
        <v>0.35505188698273971</v>
      </c>
      <c r="W28">
        <v>0.11160556825098866</v>
      </c>
      <c r="X28">
        <v>38.44157271365706</v>
      </c>
      <c r="Y28">
        <v>70.630792076933048</v>
      </c>
      <c r="Z28">
        <v>29.04701870001956</v>
      </c>
      <c r="AA28">
        <v>5292.7915581477446</v>
      </c>
      <c r="AB28">
        <v>182.2146228777751</v>
      </c>
      <c r="AC28">
        <v>11.54446469719641</v>
      </c>
      <c r="AD28">
        <v>4.7898482800515945</v>
      </c>
      <c r="AE28">
        <v>4.8303732940108697</v>
      </c>
      <c r="AF28">
        <v>4.8038124433235998</v>
      </c>
      <c r="AG28">
        <v>4.9162443914441702</v>
      </c>
      <c r="AH28">
        <v>0.61898645563717902</v>
      </c>
      <c r="AI28">
        <v>1.5328664905371541</v>
      </c>
      <c r="AJ28">
        <v>3.9362944026074138</v>
      </c>
      <c r="AK28">
        <v>9.7233826064408735</v>
      </c>
      <c r="AL28">
        <v>16.155906478427021</v>
      </c>
      <c r="AM28">
        <v>16.071597971626687</v>
      </c>
      <c r="AN28">
        <v>11.292098739410262</v>
      </c>
      <c r="AO28">
        <v>19.626716206038221</v>
      </c>
      <c r="AP28">
        <v>5.4909063870764658</v>
      </c>
      <c r="AQ28">
        <v>1284640.8</v>
      </c>
      <c r="AR28">
        <v>0.61111734969391629</v>
      </c>
      <c r="AS28">
        <v>1.1652175151402384</v>
      </c>
      <c r="AT28">
        <v>0.63724032637550931</v>
      </c>
      <c r="AU28">
        <v>6.1715768029651628</v>
      </c>
      <c r="AV28">
        <v>0</v>
      </c>
      <c r="AW28">
        <v>0.91223600000000005</v>
      </c>
      <c r="AX28">
        <v>36.658698982936201</v>
      </c>
      <c r="AY28">
        <v>9.8988888888888891</v>
      </c>
      <c r="AZ28">
        <v>6.7412727573688151</v>
      </c>
      <c r="BA28">
        <v>1.1340991549102073</v>
      </c>
      <c r="BB28">
        <v>5.5897250620252246</v>
      </c>
      <c r="BC28">
        <v>2.5020019512687974</v>
      </c>
      <c r="BD28">
        <v>2.7612780072619874</v>
      </c>
      <c r="BE28">
        <v>5.1719357776103232</v>
      </c>
      <c r="BF28">
        <v>3.0868726534981241</v>
      </c>
      <c r="BG28">
        <v>8.2588084311084469</v>
      </c>
      <c r="BH28">
        <v>4.2594416398864352</v>
      </c>
      <c r="BI28">
        <v>3.3808771050401591</v>
      </c>
      <c r="BJ28">
        <v>7.6403187449265948</v>
      </c>
      <c r="BK28">
        <v>89.930515977293112</v>
      </c>
      <c r="BL28">
        <v>1414.6266181771039</v>
      </c>
      <c r="BM28">
        <v>5.8609999999999998</v>
      </c>
      <c r="BN28">
        <v>15063</v>
      </c>
      <c r="BO28">
        <v>0.14167453060813071</v>
      </c>
      <c r="BP28">
        <v>1.0199577362853343</v>
      </c>
      <c r="BQ28">
        <v>7.8060557871179137</v>
      </c>
      <c r="BR28">
        <v>33.812834651961964</v>
      </c>
      <c r="BS28">
        <v>0.95869662571623171</v>
      </c>
      <c r="BT28">
        <v>37.164000000000001</v>
      </c>
      <c r="BU28">
        <v>43.793999999999997</v>
      </c>
      <c r="BV28">
        <v>1676.2408836441139</v>
      </c>
      <c r="BW28">
        <v>1499.2754249970217</v>
      </c>
      <c r="BX28">
        <v>0.95577089938485227</v>
      </c>
      <c r="BY28">
        <v>1.3432832910447468</v>
      </c>
      <c r="BZ28">
        <v>1.8003035332913015</v>
      </c>
      <c r="CA28">
        <v>1.154619440608712</v>
      </c>
      <c r="CB28">
        <v>1.5322140276876199</v>
      </c>
      <c r="CC28">
        <v>7.1040631780303203</v>
      </c>
      <c r="CD28">
        <v>0.88148054431049594</v>
      </c>
      <c r="CE28">
        <v>1481.3271743393689</v>
      </c>
      <c r="CF28">
        <v>0.94290525371802103</v>
      </c>
    </row>
    <row r="29" spans="1:84">
      <c r="A29" t="s">
        <v>119</v>
      </c>
      <c r="B29">
        <v>17759.356844083472</v>
      </c>
      <c r="C29">
        <v>7.6819971300167742</v>
      </c>
      <c r="D29">
        <v>4.2461222758774912</v>
      </c>
      <c r="E29">
        <v>17.845497592384806</v>
      </c>
      <c r="F29">
        <v>48.743990852471967</v>
      </c>
      <c r="G29">
        <v>41.205760948602254</v>
      </c>
      <c r="H29">
        <v>21.34471453682135</v>
      </c>
      <c r="I29">
        <v>28.157328302369201</v>
      </c>
      <c r="J29">
        <v>9.2712934394218145</v>
      </c>
      <c r="K29">
        <v>18.857581257676397</v>
      </c>
      <c r="L29">
        <v>12.073421097399532</v>
      </c>
      <c r="M29">
        <v>9.2997470446928006</v>
      </c>
      <c r="N29">
        <v>24.421223308210223</v>
      </c>
      <c r="O29">
        <v>20.816190365322772</v>
      </c>
      <c r="P29">
        <v>6.2314203605043534</v>
      </c>
      <c r="Q29">
        <v>12.278032273369869</v>
      </c>
      <c r="R29">
        <v>12.670146497337365</v>
      </c>
      <c r="S29">
        <v>4.0078067598176235</v>
      </c>
      <c r="T29">
        <v>12.475234363057993</v>
      </c>
      <c r="U29">
        <v>16.483041122875619</v>
      </c>
      <c r="V29">
        <v>0.28128874697098211</v>
      </c>
      <c r="W29">
        <v>0.21373168142092336</v>
      </c>
      <c r="X29">
        <v>26.262153809830991</v>
      </c>
      <c r="Y29">
        <v>65.91846879781302</v>
      </c>
      <c r="Z29">
        <v>28.560405029917625</v>
      </c>
      <c r="AA29">
        <v>1872.0672257607343</v>
      </c>
      <c r="AB29">
        <v>65.547642752254546</v>
      </c>
      <c r="AC29">
        <v>16.710291939933917</v>
      </c>
      <c r="AD29">
        <v>4.7065014359108739</v>
      </c>
      <c r="AE29">
        <v>4.8766837243378998</v>
      </c>
      <c r="AF29">
        <v>4.73319855343569</v>
      </c>
      <c r="AG29">
        <v>4.80167357608856</v>
      </c>
      <c r="AH29">
        <v>0.96488123358619737</v>
      </c>
      <c r="AI29">
        <v>1.9510686354544036</v>
      </c>
      <c r="AJ29">
        <v>4.3216132815676938</v>
      </c>
      <c r="AK29">
        <v>14.696943890322169</v>
      </c>
      <c r="AL29">
        <v>15.822974401274823</v>
      </c>
      <c r="AM29">
        <v>16.129801824409832</v>
      </c>
      <c r="AN29">
        <v>16.672258183564491</v>
      </c>
      <c r="AO29">
        <v>17.960654874824385</v>
      </c>
      <c r="AP29">
        <v>4.7846170440209885</v>
      </c>
      <c r="AQ29">
        <v>940755.70000000007</v>
      </c>
      <c r="AR29">
        <v>1.7945102402762647</v>
      </c>
      <c r="AS29">
        <v>0.95725872348887409</v>
      </c>
      <c r="AT29">
        <v>0.66979974883862925</v>
      </c>
      <c r="AU29">
        <v>6.2793875545838116</v>
      </c>
      <c r="AV29">
        <v>0</v>
      </c>
      <c r="AW29">
        <v>0.85785999999999996</v>
      </c>
      <c r="AX29">
        <v>27.38431194728895</v>
      </c>
      <c r="AY29">
        <v>13.559999999999999</v>
      </c>
      <c r="AZ29">
        <v>11.80583134850154</v>
      </c>
      <c r="BA29">
        <v>1.4492891318902694</v>
      </c>
      <c r="BB29">
        <v>10.172517454384046</v>
      </c>
      <c r="BC29">
        <v>0.70513132054239702</v>
      </c>
      <c r="BD29">
        <v>0.79793112399807653</v>
      </c>
      <c r="BE29">
        <v>0.26904099530279657</v>
      </c>
      <c r="BF29">
        <v>1.3866050956044436</v>
      </c>
      <c r="BG29">
        <v>1.6556460909072406</v>
      </c>
      <c r="BH29">
        <v>1.0588031353418603</v>
      </c>
      <c r="BI29">
        <v>5.2046018518515451</v>
      </c>
      <c r="BJ29">
        <v>6.2634049871934065</v>
      </c>
      <c r="BK29">
        <v>84.091164325405018</v>
      </c>
      <c r="BL29">
        <v>1598.3486426131319</v>
      </c>
      <c r="BM29">
        <v>4.0529999999999999</v>
      </c>
      <c r="BN29">
        <v>16271</v>
      </c>
      <c r="BO29">
        <v>0.16046056739385456</v>
      </c>
      <c r="BP29">
        <v>1.0556774030658265</v>
      </c>
      <c r="BQ29">
        <v>6.2015615799673789</v>
      </c>
      <c r="BR29">
        <v>17.298892988929882</v>
      </c>
      <c r="BS29">
        <v>-0.35194668979860727</v>
      </c>
      <c r="BT29">
        <v>34.520000000000003</v>
      </c>
      <c r="BU29">
        <v>47.36</v>
      </c>
      <c r="BV29">
        <v>2122.6973406493917</v>
      </c>
      <c r="BW29">
        <v>1898.5982197400272</v>
      </c>
      <c r="BX29">
        <v>1.2103346041672161</v>
      </c>
      <c r="BY29">
        <v>0.8554667342061486</v>
      </c>
      <c r="BZ29">
        <v>1.1465189766535979</v>
      </c>
      <c r="CA29">
        <v>0.86349656385504714</v>
      </c>
      <c r="CB29">
        <v>1.1458853899958998</v>
      </c>
      <c r="CC29">
        <v>5.264476960446105</v>
      </c>
      <c r="CD29">
        <v>0.65322251510307328</v>
      </c>
      <c r="CE29">
        <v>1955.6516009916429</v>
      </c>
      <c r="CF29">
        <v>1.2448257217987309</v>
      </c>
    </row>
    <row r="30" spans="1:84">
      <c r="A30" t="s">
        <v>148</v>
      </c>
      <c r="B30">
        <v>20249.689802446657</v>
      </c>
      <c r="C30">
        <v>3.66422575289918</v>
      </c>
      <c r="D30">
        <v>5.2149611144838852</v>
      </c>
      <c r="E30">
        <v>21.118323127148798</v>
      </c>
      <c r="F30">
        <v>64.10051410009369</v>
      </c>
      <c r="G30">
        <v>30.882117204824272</v>
      </c>
      <c r="H30">
        <v>27.056910658688757</v>
      </c>
      <c r="I30">
        <v>37.264876031022069</v>
      </c>
      <c r="J30">
        <v>14.317279849509186</v>
      </c>
      <c r="K30">
        <v>33.559095697639997</v>
      </c>
      <c r="L30">
        <v>12.739630809179577</v>
      </c>
      <c r="M30">
        <v>3.7057803333820623</v>
      </c>
      <c r="N30">
        <v>22.831980838461156</v>
      </c>
      <c r="O30">
        <v>19.92649181038265</v>
      </c>
      <c r="P30">
        <v>4.6682403937247994</v>
      </c>
      <c r="Q30">
        <v>9.472293908890693</v>
      </c>
      <c r="R30">
        <v>14.20529816564366</v>
      </c>
      <c r="S30">
        <v>5.9887333389645656</v>
      </c>
      <c r="T30">
        <v>13.784882637295411</v>
      </c>
      <c r="U30">
        <v>19.773615976259983</v>
      </c>
      <c r="V30">
        <v>0.47876375547149175</v>
      </c>
      <c r="W30">
        <v>0.16445411142561639</v>
      </c>
      <c r="X30">
        <v>36.458119618208755</v>
      </c>
      <c r="Y30">
        <v>37.80171527692525</v>
      </c>
      <c r="Z30">
        <v>16.782610520077348</v>
      </c>
      <c r="AA30">
        <v>4364.666835377323</v>
      </c>
      <c r="AB30">
        <v>260.07079352498766</v>
      </c>
      <c r="AC30">
        <v>20.696667195967112</v>
      </c>
      <c r="AD30">
        <v>4.8249718398663504</v>
      </c>
      <c r="AE30">
        <v>4.9645315224816304</v>
      </c>
      <c r="AF30">
        <v>4.8058306858059199</v>
      </c>
      <c r="AG30">
        <v>4.7286817843552802</v>
      </c>
      <c r="AH30">
        <v>0.71888067881323203</v>
      </c>
      <c r="AI30">
        <v>2.1124908650847067</v>
      </c>
      <c r="AJ30">
        <v>3.1837059858332211</v>
      </c>
      <c r="AK30">
        <v>13.621832334719194</v>
      </c>
      <c r="AL30">
        <v>15.752041582213275</v>
      </c>
      <c r="AM30">
        <v>16.439698468816811</v>
      </c>
      <c r="AN30">
        <v>17.217132224842562</v>
      </c>
      <c r="AO30">
        <v>17.680171055270929</v>
      </c>
      <c r="AP30">
        <v>1.9065579242647881</v>
      </c>
      <c r="AQ30">
        <v>825490.09999999986</v>
      </c>
      <c r="AR30">
        <v>7.9000851679054023</v>
      </c>
      <c r="AS30">
        <v>8.6626342977443365</v>
      </c>
      <c r="AT30">
        <v>1.6233348291442378</v>
      </c>
      <c r="AU30">
        <v>3.4121428683979911</v>
      </c>
      <c r="AV30">
        <v>0</v>
      </c>
      <c r="AW30">
        <v>0.92694799999999999</v>
      </c>
      <c r="AX30">
        <v>41.727544861219897</v>
      </c>
      <c r="AY30">
        <v>17.623333333333335</v>
      </c>
      <c r="AZ30">
        <v>13.206700430455797</v>
      </c>
      <c r="BA30">
        <v>5.9636830585714087</v>
      </c>
      <c r="BB30">
        <v>7.2309961665518401</v>
      </c>
      <c r="BC30">
        <v>1.021581678382449</v>
      </c>
      <c r="BD30">
        <v>0.91932318332847418</v>
      </c>
      <c r="BE30">
        <v>3.2214649214854085</v>
      </c>
      <c r="BF30">
        <v>2.124485281740919</v>
      </c>
      <c r="BG30">
        <v>5.3459502032263275</v>
      </c>
      <c r="BH30">
        <v>9.9145736897205818</v>
      </c>
      <c r="BI30">
        <v>7.4072709237268226</v>
      </c>
      <c r="BJ30">
        <v>17.321844613447407</v>
      </c>
      <c r="BK30">
        <v>38.315987776914653</v>
      </c>
      <c r="BL30">
        <v>1537.8653415616488</v>
      </c>
      <c r="BM30">
        <v>4.6630000000000003</v>
      </c>
      <c r="BN30">
        <v>10698.2</v>
      </c>
      <c r="BO30">
        <v>0.15714322389788504</v>
      </c>
      <c r="BP30">
        <v>1.1978531614411743</v>
      </c>
      <c r="BQ30">
        <v>7.2287651968502455</v>
      </c>
      <c r="BR30">
        <v>31.272970263949219</v>
      </c>
      <c r="BS30">
        <v>0.87082794514006945</v>
      </c>
      <c r="BT30">
        <v>27.447999999999997</v>
      </c>
      <c r="BU30">
        <v>59.315999999999995</v>
      </c>
      <c r="BV30">
        <v>1054.6258578282632</v>
      </c>
      <c r="BW30">
        <v>943.28604357321001</v>
      </c>
      <c r="BX30">
        <v>0.60133404123857825</v>
      </c>
      <c r="BY30">
        <v>1.0062697893154136</v>
      </c>
      <c r="BZ30">
        <v>1.3486291903027072</v>
      </c>
      <c r="CA30">
        <v>0.9743039350709507</v>
      </c>
      <c r="CB30">
        <v>1.2929300374155632</v>
      </c>
      <c r="CC30">
        <v>6.675331607463769</v>
      </c>
      <c r="CD30">
        <v>0.82828302498735284</v>
      </c>
      <c r="CE30">
        <v>949.94164549979962</v>
      </c>
      <c r="CF30">
        <v>0.60466383374541333</v>
      </c>
    </row>
    <row r="31" spans="1:84">
      <c r="A31" t="s">
        <v>149</v>
      </c>
      <c r="B31">
        <v>13979.619703049404</v>
      </c>
      <c r="C31">
        <v>5.2409584692436759</v>
      </c>
      <c r="D31">
        <v>5.1381668967460943</v>
      </c>
      <c r="E31">
        <v>15.782013044524264</v>
      </c>
      <c r="F31">
        <v>77.321090945411555</v>
      </c>
      <c r="G31">
        <v>40.69479153786493</v>
      </c>
      <c r="H31">
        <v>10.785963210996131</v>
      </c>
      <c r="I31">
        <v>61.721381140242919</v>
      </c>
      <c r="J31">
        <v>8.5668239476481638</v>
      </c>
      <c r="K31">
        <v>60.575149711709628</v>
      </c>
      <c r="L31">
        <v>2.2191392633479672</v>
      </c>
      <c r="M31">
        <v>1.2576994091216418</v>
      </c>
      <c r="N31">
        <v>28.855580389341753</v>
      </c>
      <c r="O31">
        <v>1.4319494810088484</v>
      </c>
      <c r="P31">
        <v>1.2692872744238994</v>
      </c>
      <c r="Q31">
        <v>10.646229249993336</v>
      </c>
      <c r="R31">
        <v>12.026763687496858</v>
      </c>
      <c r="S31">
        <v>6.5869348185311436</v>
      </c>
      <c r="T31">
        <v>25.494339488184071</v>
      </c>
      <c r="U31">
        <v>32.081274306715223</v>
      </c>
      <c r="V31">
        <v>0.69141973659357814</v>
      </c>
      <c r="W31">
        <v>3.4768386724696093E-2</v>
      </c>
      <c r="X31">
        <v>36.058678585385479</v>
      </c>
      <c r="Y31">
        <v>25.425071535445788</v>
      </c>
      <c r="Z31">
        <v>10.984783316215907</v>
      </c>
      <c r="AA31">
        <v>1152.8068776864459</v>
      </c>
      <c r="AB31">
        <v>104.94580043146183</v>
      </c>
      <c r="AC31">
        <v>15.258057303574631</v>
      </c>
      <c r="AD31">
        <v>4.7643904875130314</v>
      </c>
      <c r="AE31">
        <v>4.8972868759247703</v>
      </c>
      <c r="AF31">
        <v>4.7803097191480601</v>
      </c>
      <c r="AG31">
        <v>4.7645028427806997</v>
      </c>
      <c r="AH31">
        <v>0.89576827979580009</v>
      </c>
      <c r="AI31">
        <v>2.0653400199972816</v>
      </c>
      <c r="AJ31">
        <v>5.0426631134864532</v>
      </c>
      <c r="AK31">
        <v>28.14174806029672</v>
      </c>
      <c r="AL31">
        <v>20.426888198044665</v>
      </c>
      <c r="AM31">
        <v>21.973876886984517</v>
      </c>
      <c r="AN31">
        <v>15.46211611067449</v>
      </c>
      <c r="AO31">
        <v>30.70086565831247</v>
      </c>
      <c r="AP31">
        <v>3.114542022056765</v>
      </c>
      <c r="AQ31">
        <v>436558.20000000007</v>
      </c>
      <c r="AR31">
        <v>0.17853355443379931</v>
      </c>
      <c r="AS31">
        <v>0.65925210594868811</v>
      </c>
      <c r="AT31">
        <v>0.5957364599744045</v>
      </c>
      <c r="AU31">
        <v>5.0597649401629807</v>
      </c>
      <c r="AV31">
        <v>0</v>
      </c>
      <c r="AW31">
        <v>0.94981300000000002</v>
      </c>
      <c r="AX31">
        <v>19.342164914132201</v>
      </c>
      <c r="AY31">
        <v>21.44222222222222</v>
      </c>
      <c r="AZ31">
        <v>9.739186498622777</v>
      </c>
      <c r="BA31">
        <v>0.71908843914740117</v>
      </c>
      <c r="BB31">
        <v>9.0622969858267428</v>
      </c>
      <c r="BC31">
        <v>0.63877853218370118</v>
      </c>
      <c r="BD31">
        <v>0.63335664698483762</v>
      </c>
      <c r="BE31">
        <v>0.33428607290578866</v>
      </c>
      <c r="BF31">
        <v>1.3171349096024756</v>
      </c>
      <c r="BG31">
        <v>1.651420982508264</v>
      </c>
      <c r="BH31">
        <v>1.3697282117337701</v>
      </c>
      <c r="BI31">
        <v>6.502658684802971</v>
      </c>
      <c r="BJ31">
        <v>7.8723868965367414</v>
      </c>
      <c r="BK31">
        <v>65.374595783338634</v>
      </c>
      <c r="BL31">
        <v>1970.72299702697</v>
      </c>
      <c r="BM31">
        <v>3.2340000000000004</v>
      </c>
      <c r="BN31">
        <v>12303.6</v>
      </c>
      <c r="BO31">
        <v>0.19738214344761268</v>
      </c>
      <c r="BP31">
        <v>1.0742605584867106</v>
      </c>
      <c r="BQ31">
        <v>2.7897969109680703</v>
      </c>
      <c r="BR31">
        <v>10.47425593923872</v>
      </c>
      <c r="BS31">
        <v>5.4479122647737452E-2</v>
      </c>
      <c r="BT31">
        <v>24.565999999999999</v>
      </c>
      <c r="BU31">
        <v>48.870000000000005</v>
      </c>
      <c r="BV31">
        <v>621.68303821159543</v>
      </c>
      <c r="BW31">
        <v>556.05021355989072</v>
      </c>
      <c r="BX31">
        <v>0.35447563793579268</v>
      </c>
      <c r="BY31">
        <v>0.25347364535369132</v>
      </c>
      <c r="BZ31">
        <v>0.33971203421399199</v>
      </c>
      <c r="CA31">
        <v>0.4516551432465451</v>
      </c>
      <c r="CB31">
        <v>0.59935968668150985</v>
      </c>
      <c r="CC31">
        <v>2.5551928373177573</v>
      </c>
      <c r="CD31">
        <v>0.31705134324011275</v>
      </c>
      <c r="CE31">
        <v>531.7181874041288</v>
      </c>
      <c r="CF31">
        <v>0.33845316624557908</v>
      </c>
    </row>
    <row r="32" spans="1:84">
      <c r="A32" t="s">
        <v>122</v>
      </c>
      <c r="B32">
        <v>6105.6533275282118</v>
      </c>
      <c r="C32">
        <v>6.0049414939938535</v>
      </c>
      <c r="D32">
        <v>5.4471890020954401</v>
      </c>
      <c r="E32">
        <v>14.037082795821627</v>
      </c>
      <c r="F32">
        <v>66.258848579102249</v>
      </c>
      <c r="G32">
        <v>29.979517213795152</v>
      </c>
      <c r="H32">
        <v>22.607722144548156</v>
      </c>
      <c r="I32">
        <v>61.622942567071689</v>
      </c>
      <c r="J32">
        <v>12.900338835504863</v>
      </c>
      <c r="K32">
        <v>50.31746349605784</v>
      </c>
      <c r="L32">
        <v>9.6914467569415965</v>
      </c>
      <c r="M32">
        <v>11.272955113027123</v>
      </c>
      <c r="N32">
        <v>24.393499281596725</v>
      </c>
      <c r="O32">
        <v>3.0772937803457987</v>
      </c>
      <c r="P32">
        <v>5.4040566532142638</v>
      </c>
      <c r="Q32">
        <v>6.8155540797937366</v>
      </c>
      <c r="R32">
        <v>16.143310225702365</v>
      </c>
      <c r="S32">
        <v>5.0317706487984317</v>
      </c>
      <c r="T32">
        <v>29.334908376868906</v>
      </c>
      <c r="U32">
        <v>34.366679025667331</v>
      </c>
      <c r="V32">
        <v>0.63217802331562711</v>
      </c>
      <c r="W32">
        <v>0.20964401869968716</v>
      </c>
      <c r="X32">
        <v>38.899157465900103</v>
      </c>
      <c r="Y32">
        <v>38.347027770447276</v>
      </c>
      <c r="Z32">
        <v>14.60912929465189</v>
      </c>
      <c r="AA32">
        <v>524.35636029510476</v>
      </c>
      <c r="AB32">
        <v>35.89237590545941</v>
      </c>
      <c r="AC32">
        <v>13.913522260672661</v>
      </c>
      <c r="AD32">
        <v>4.5090340928134953</v>
      </c>
      <c r="AE32">
        <v>4.6040806090305804</v>
      </c>
      <c r="AF32">
        <v>4.6296010725807797</v>
      </c>
      <c r="AG32">
        <v>4.6355875780259304</v>
      </c>
      <c r="AH32">
        <v>1.1999967557293452</v>
      </c>
      <c r="AI32">
        <v>2.8626244384838837</v>
      </c>
      <c r="AJ32">
        <v>3.8039945032382865</v>
      </c>
      <c r="AK32">
        <v>38.748246394493556</v>
      </c>
      <c r="AL32">
        <v>14.168728445205522</v>
      </c>
      <c r="AM32">
        <v>14.636168069476378</v>
      </c>
      <c r="AN32">
        <v>13.075863175440912</v>
      </c>
      <c r="AO32">
        <v>20.597821270619452</v>
      </c>
      <c r="AP32">
        <v>4.9269288722979949</v>
      </c>
      <c r="AQ32">
        <v>792227.09999999986</v>
      </c>
      <c r="AR32">
        <v>0.63906916208710385</v>
      </c>
      <c r="AS32">
        <v>1.7489007522339435</v>
      </c>
      <c r="AT32">
        <v>1.2438111165645023</v>
      </c>
      <c r="AU32">
        <v>5.7050736855580713</v>
      </c>
      <c r="AV32">
        <v>0</v>
      </c>
      <c r="AW32">
        <v>0.88202199999999997</v>
      </c>
      <c r="AX32">
        <v>37.130247664932497</v>
      </c>
      <c r="AY32">
        <v>20.61</v>
      </c>
      <c r="AZ32">
        <v>8.377068600030114</v>
      </c>
      <c r="BA32">
        <v>0.38081342237633409</v>
      </c>
      <c r="BB32">
        <v>7.9189413984793537</v>
      </c>
      <c r="BC32">
        <v>0.26847650354921004</v>
      </c>
      <c r="BD32">
        <v>0.27579738661005271</v>
      </c>
      <c r="BE32">
        <v>0.13129073622023635</v>
      </c>
      <c r="BF32">
        <v>0.5689718878096599</v>
      </c>
      <c r="BG32">
        <v>0.70026262402989625</v>
      </c>
      <c r="BH32">
        <v>1.2133317454548818</v>
      </c>
      <c r="BI32">
        <v>6.2623962574267642</v>
      </c>
      <c r="BJ32">
        <v>7.4757280028816453</v>
      </c>
      <c r="BK32">
        <v>63.264819256692583</v>
      </c>
      <c r="BL32">
        <v>1911.8834370213715</v>
      </c>
      <c r="BM32">
        <v>8.8819999999999997</v>
      </c>
      <c r="BN32">
        <v>15913</v>
      </c>
      <c r="BO32">
        <v>0.19134213563193869</v>
      </c>
      <c r="BP32">
        <v>1.0094594413475244</v>
      </c>
      <c r="BQ32">
        <v>4.3615484690088717</v>
      </c>
      <c r="BR32">
        <v>16.719605325403798</v>
      </c>
      <c r="BS32">
        <v>0.6732149582609952</v>
      </c>
      <c r="BT32">
        <v>35.713999999999999</v>
      </c>
      <c r="BU32">
        <v>45.408000000000001</v>
      </c>
      <c r="BV32">
        <v>1044.8399398951019</v>
      </c>
      <c r="BW32">
        <v>934.53325248489693</v>
      </c>
      <c r="BX32">
        <v>0.59575423724050935</v>
      </c>
      <c r="BY32">
        <v>1.6034740063028441</v>
      </c>
      <c r="BZ32">
        <v>2.1490179609414999</v>
      </c>
      <c r="CA32">
        <v>1.4632202230192939</v>
      </c>
      <c r="CB32">
        <v>1.9417363613108847</v>
      </c>
      <c r="CC32">
        <v>3.8902760178509221</v>
      </c>
      <c r="CD32">
        <v>0.48271004012721686</v>
      </c>
      <c r="CE32">
        <v>1007.2092549676643</v>
      </c>
      <c r="CF32">
        <v>0.64111623316838551</v>
      </c>
    </row>
    <row r="33" spans="1:84">
      <c r="A33" t="s">
        <v>123</v>
      </c>
      <c r="B33">
        <v>5057.6984748719015</v>
      </c>
      <c r="C33">
        <v>6.5855460152902561</v>
      </c>
      <c r="D33">
        <v>4.796770521826911</v>
      </c>
      <c r="E33">
        <v>49.318819372139885</v>
      </c>
      <c r="F33">
        <v>59.217151968988311</v>
      </c>
      <c r="G33">
        <v>30.396761237337302</v>
      </c>
      <c r="H33">
        <v>71.09906239458806</v>
      </c>
      <c r="I33">
        <v>91.851195214138897</v>
      </c>
      <c r="J33">
        <v>49.51439409220378</v>
      </c>
      <c r="K33">
        <v>84.755780886134289</v>
      </c>
      <c r="L33">
        <v>22.017065001106651</v>
      </c>
      <c r="M33">
        <v>6.7518756294927558</v>
      </c>
      <c r="N33">
        <v>23.690806890584401</v>
      </c>
      <c r="O33">
        <v>11.07521771643086</v>
      </c>
      <c r="P33">
        <v>6.0917359967451903</v>
      </c>
      <c r="Q33">
        <v>6.4364262689456098</v>
      </c>
      <c r="R33">
        <v>17.488434361091645</v>
      </c>
      <c r="S33">
        <v>3.2592924146962998</v>
      </c>
      <c r="T33">
        <v>22.038046416847525</v>
      </c>
      <c r="U33">
        <v>25.297338831543833</v>
      </c>
      <c r="V33">
        <v>1.3427017497833806</v>
      </c>
      <c r="W33">
        <v>0.28768940630599416</v>
      </c>
      <c r="X33">
        <v>58.014246695101548</v>
      </c>
      <c r="Y33">
        <v>43.22627950346331</v>
      </c>
      <c r="Z33">
        <v>17.528915641557195</v>
      </c>
      <c r="AA33">
        <v>635.92160075065351</v>
      </c>
      <c r="AB33">
        <v>36.278433518330345</v>
      </c>
      <c r="AC33">
        <v>49.316207044403562</v>
      </c>
      <c r="AD33">
        <v>4.6475863051766249</v>
      </c>
      <c r="AE33">
        <v>4.7131291309923604</v>
      </c>
      <c r="AF33">
        <v>4.71318107919162</v>
      </c>
      <c r="AG33">
        <v>4.6475863051766204</v>
      </c>
      <c r="AH33">
        <v>1.050897734202769</v>
      </c>
      <c r="AI33">
        <v>2.5799838071824723</v>
      </c>
      <c r="AJ33">
        <v>5.965453526759279</v>
      </c>
      <c r="AK33">
        <v>29.832963411912964</v>
      </c>
      <c r="AL33">
        <v>14.507713596673105</v>
      </c>
      <c r="AM33">
        <v>19.41875328827707</v>
      </c>
      <c r="AN33">
        <v>16.466862370564353</v>
      </c>
      <c r="AO33">
        <v>25.743668798527743</v>
      </c>
      <c r="AP33">
        <v>4.4017452974547648</v>
      </c>
      <c r="AQ33">
        <v>563388.9</v>
      </c>
      <c r="AR33">
        <v>0.88468302515652664</v>
      </c>
      <c r="AS33">
        <v>1.2785482896047904</v>
      </c>
      <c r="AT33">
        <v>0.68215853079434918</v>
      </c>
      <c r="AU33">
        <v>4.4693156289635354</v>
      </c>
      <c r="AV33">
        <v>0</v>
      </c>
      <c r="AW33">
        <v>0.88013600000000003</v>
      </c>
      <c r="AX33">
        <v>27.092518966907399</v>
      </c>
      <c r="AY33">
        <v>7.5866666666666669</v>
      </c>
      <c r="AZ33">
        <v>6.5767946405577424</v>
      </c>
      <c r="BA33">
        <v>1.3149386456872916</v>
      </c>
      <c r="BB33">
        <v>5.3650676799593287</v>
      </c>
      <c r="BC33">
        <v>0.21829285152220501</v>
      </c>
      <c r="BD33">
        <v>0.22795582732331415</v>
      </c>
      <c r="BE33">
        <v>8.8796479316246221E-2</v>
      </c>
      <c r="BF33">
        <v>0.40697084815823281</v>
      </c>
      <c r="BG33">
        <v>0.4957673274744791</v>
      </c>
      <c r="BH33">
        <v>0.73553674846154682</v>
      </c>
      <c r="BI33">
        <v>5.6668071087352407</v>
      </c>
      <c r="BJ33">
        <v>6.4023438571967874</v>
      </c>
      <c r="BK33">
        <v>136.42266200638616</v>
      </c>
      <c r="BL33">
        <v>1659.5954538517401</v>
      </c>
      <c r="BM33">
        <v>5.0110000000000001</v>
      </c>
      <c r="BN33">
        <v>15557</v>
      </c>
      <c r="BO33">
        <v>0.16684102592891645</v>
      </c>
      <c r="BP33">
        <v>1.0855593673567312</v>
      </c>
      <c r="BQ33">
        <v>7.5041303661048833</v>
      </c>
      <c r="BR33">
        <v>32.125218448446155</v>
      </c>
      <c r="BS33">
        <v>0.97537772988235916</v>
      </c>
      <c r="BT33">
        <v>35.362000000000002</v>
      </c>
      <c r="BU33">
        <v>43.143999999999998</v>
      </c>
      <c r="BV33">
        <v>1518.2409229104583</v>
      </c>
      <c r="BW33">
        <v>1357.955963939921</v>
      </c>
      <c r="BX33">
        <v>0.86568136270389451</v>
      </c>
      <c r="BY33">
        <v>0.75249880029436056</v>
      </c>
      <c r="BZ33">
        <v>1.0085186482992401</v>
      </c>
      <c r="CA33">
        <v>0.74490126509278876</v>
      </c>
      <c r="CB33">
        <v>0.98850593318930247</v>
      </c>
      <c r="CC33">
        <v>6.9704921414504017</v>
      </c>
      <c r="CD33">
        <v>0.8649068924329758</v>
      </c>
      <c r="CE33">
        <v>1381.2875025576093</v>
      </c>
      <c r="CF33">
        <v>0.87922726701983256</v>
      </c>
    </row>
    <row r="34" spans="1:84">
      <c r="A34" t="s">
        <v>124</v>
      </c>
      <c r="B34">
        <v>12827.049697562315</v>
      </c>
      <c r="C34">
        <v>4.9004885839126171</v>
      </c>
      <c r="D34">
        <v>4.5677761322728809</v>
      </c>
      <c r="E34">
        <v>21.843611983245921</v>
      </c>
      <c r="F34">
        <v>26.172105656811066</v>
      </c>
      <c r="G34">
        <v>18.225824596273057</v>
      </c>
      <c r="H34">
        <v>70.054798503942607</v>
      </c>
      <c r="I34">
        <v>37.703524944126478</v>
      </c>
      <c r="J34">
        <v>14.019771046713496</v>
      </c>
      <c r="K34">
        <v>36.174250108033277</v>
      </c>
      <c r="L34">
        <v>55.521531609512621</v>
      </c>
      <c r="M34">
        <v>1.4948490364780391</v>
      </c>
      <c r="N34">
        <v>10.590026233887627</v>
      </c>
      <c r="O34">
        <v>22.133604346101141</v>
      </c>
      <c r="P34">
        <v>31.943250226118494</v>
      </c>
      <c r="Q34">
        <v>10.908879310611287</v>
      </c>
      <c r="R34">
        <v>6.4141277091619724</v>
      </c>
      <c r="S34">
        <v>2.4595975820435787</v>
      </c>
      <c r="T34">
        <v>11.427460548228726</v>
      </c>
      <c r="U34">
        <v>13.887058130272303</v>
      </c>
      <c r="V34">
        <v>0.5019402115474676</v>
      </c>
      <c r="W34">
        <v>0.57016380645990661</v>
      </c>
      <c r="X34">
        <v>22.057548412754191</v>
      </c>
      <c r="Y34">
        <v>135.6933995879142</v>
      </c>
      <c r="Z34">
        <v>59.215848256753453</v>
      </c>
      <c r="AA34">
        <v>516.17349958643467</v>
      </c>
      <c r="AB34">
        <v>8.7168134001621116</v>
      </c>
      <c r="AC34">
        <v>21.673066798756032</v>
      </c>
      <c r="AD34">
        <v>4.798883512719943</v>
      </c>
      <c r="AE34">
        <v>4.9202687003120298</v>
      </c>
      <c r="AF34">
        <v>4.6627875239779399</v>
      </c>
      <c r="AG34">
        <v>4.9202687003120298</v>
      </c>
      <c r="AH34">
        <v>1.0957932014382232</v>
      </c>
      <c r="AI34">
        <v>1.7058855747287074</v>
      </c>
      <c r="AJ34">
        <v>3.7995871886702952</v>
      </c>
      <c r="AK34">
        <v>16.926252017475235</v>
      </c>
      <c r="AL34">
        <v>11.377299667320663</v>
      </c>
      <c r="AM34">
        <v>12.074409925938605</v>
      </c>
      <c r="AN34">
        <v>13.429844882944302</v>
      </c>
      <c r="AO34">
        <v>12.458457773855997</v>
      </c>
      <c r="AP34">
        <v>1.4102583394839359</v>
      </c>
      <c r="AQ34">
        <v>359240.60000000003</v>
      </c>
      <c r="AR34">
        <v>1.514626970093309</v>
      </c>
      <c r="AS34">
        <v>7.4938976294604736</v>
      </c>
      <c r="AT34">
        <v>1.5415297715897183</v>
      </c>
      <c r="AU34">
        <v>5.2384392834873976</v>
      </c>
      <c r="AV34">
        <v>0</v>
      </c>
      <c r="AW34">
        <v>0.89209700000000003</v>
      </c>
      <c r="AX34">
        <v>29.95222222247645</v>
      </c>
      <c r="AY34">
        <v>27.528888888888886</v>
      </c>
      <c r="AZ34">
        <v>2.5102442743620346</v>
      </c>
      <c r="BA34">
        <v>0.30012656852763664</v>
      </c>
      <c r="BB34">
        <v>2.2628229581667014</v>
      </c>
      <c r="BC34">
        <v>0.60257677579125057</v>
      </c>
      <c r="BD34">
        <v>0.5820842704871162</v>
      </c>
      <c r="BE34">
        <v>7.7038127670709583E-2</v>
      </c>
      <c r="BF34">
        <v>0.19401884759195306</v>
      </c>
      <c r="BG34">
        <v>0.27105697526266265</v>
      </c>
      <c r="BH34">
        <v>0.2786620547261574</v>
      </c>
      <c r="BI34">
        <v>1.0700706247094993</v>
      </c>
      <c r="BJ34">
        <v>1.3487326794356569</v>
      </c>
      <c r="BK34">
        <v>39.330907164780335</v>
      </c>
      <c r="BL34">
        <v>1938.2632308465897</v>
      </c>
      <c r="BM34">
        <v>6.4159999999999995</v>
      </c>
      <c r="BN34">
        <v>20262.2</v>
      </c>
      <c r="BO34">
        <v>0.19517390897318143</v>
      </c>
      <c r="BP34">
        <v>1.2006476437398137</v>
      </c>
      <c r="BQ34">
        <v>8.1903715226889613</v>
      </c>
      <c r="BR34">
        <v>36.908370249475396</v>
      </c>
      <c r="BS34">
        <v>1.5085634488440267</v>
      </c>
      <c r="BT34">
        <v>42.874000000000002</v>
      </c>
      <c r="BU34">
        <v>37.677999999999997</v>
      </c>
      <c r="BV34">
        <v>2475.0006464645598</v>
      </c>
      <c r="BW34">
        <v>2213.7078759402739</v>
      </c>
      <c r="BX34">
        <v>1.4112133983433819</v>
      </c>
      <c r="BY34">
        <v>1.181667371885075</v>
      </c>
      <c r="BZ34">
        <v>1.5837016353603117</v>
      </c>
      <c r="CA34">
        <v>1.2624262354688214</v>
      </c>
      <c r="CB34">
        <v>1.6752768218474143</v>
      </c>
      <c r="CC34">
        <v>7.6720178559404317</v>
      </c>
      <c r="CD34">
        <v>0.95195303112285357</v>
      </c>
      <c r="CE34">
        <v>2282.3630765419957</v>
      </c>
      <c r="CF34">
        <v>1.4527865099911028</v>
      </c>
    </row>
    <row r="35" spans="1:84">
      <c r="A35" t="s">
        <v>4</v>
      </c>
      <c r="B35">
        <v>31971.180664341875</v>
      </c>
      <c r="C35">
        <v>3.0972459662318284</v>
      </c>
      <c r="D35">
        <v>4.6212685793159505</v>
      </c>
      <c r="E35">
        <v>11.359600302897626</v>
      </c>
      <c r="F35">
        <v>40.985752568358933</v>
      </c>
      <c r="G35">
        <v>27.006428413947809</v>
      </c>
      <c r="H35">
        <v>45.069192230266381</v>
      </c>
      <c r="I35">
        <v>33.125890105207688</v>
      </c>
      <c r="J35">
        <v>23.475445109731574</v>
      </c>
      <c r="K35">
        <v>26.49898773849511</v>
      </c>
      <c r="L35">
        <v>21.700182646575904</v>
      </c>
      <c r="M35">
        <v>6.5662284925264824</v>
      </c>
      <c r="N35">
        <v>11.422021240341998</v>
      </c>
      <c r="O35">
        <v>42.248215076272913</v>
      </c>
      <c r="P35">
        <v>2.0203674076129583</v>
      </c>
      <c r="Q35">
        <v>10.34636432821943</v>
      </c>
      <c r="R35">
        <v>8.5469463763738087</v>
      </c>
      <c r="S35">
        <v>4.9012810393396062</v>
      </c>
      <c r="T35">
        <v>12.732540331870625</v>
      </c>
      <c r="U35">
        <v>17.633821371210232</v>
      </c>
      <c r="V35">
        <v>0.49974432848226663</v>
      </c>
      <c r="W35">
        <v>0.28266411139102382</v>
      </c>
      <c r="X35">
        <v>13.187519630569238</v>
      </c>
      <c r="Y35">
        <v>79.09212427776292</v>
      </c>
      <c r="Z35">
        <v>40.761300498758168</v>
      </c>
      <c r="AA35">
        <v>401.57328446751023</v>
      </c>
      <c r="AB35">
        <v>9.8518270897599205</v>
      </c>
      <c r="AC35">
        <v>13.398159310655334</v>
      </c>
      <c r="AD35">
        <v>4.7503855203381269</v>
      </c>
      <c r="AE35">
        <v>4.8523297215167096</v>
      </c>
      <c r="AF35">
        <v>4.7450388289396503</v>
      </c>
      <c r="AG35">
        <v>4.4090204676764397</v>
      </c>
      <c r="AH35">
        <v>1.0092665047742917</v>
      </c>
      <c r="AI35">
        <v>2.315076463449302</v>
      </c>
      <c r="AJ35">
        <v>5.0465318856579451</v>
      </c>
      <c r="AK35">
        <v>18.764411633963068</v>
      </c>
      <c r="AL35">
        <v>10.985220347951046</v>
      </c>
      <c r="AM35">
        <v>10.881723636978553</v>
      </c>
      <c r="AN35">
        <v>13.99288413899875</v>
      </c>
      <c r="AO35">
        <v>10.797575456565681</v>
      </c>
      <c r="AP35">
        <v>1.1038903064615511</v>
      </c>
      <c r="AQ35">
        <v>577514</v>
      </c>
      <c r="AR35">
        <v>8.1126164935422143</v>
      </c>
      <c r="AS35">
        <v>13.496758389259641</v>
      </c>
      <c r="AT35">
        <v>0.99601565637527723</v>
      </c>
      <c r="AU35">
        <v>5.8261175414917927</v>
      </c>
      <c r="AV35">
        <v>0</v>
      </c>
      <c r="AW35">
        <v>0.872888</v>
      </c>
      <c r="AX35">
        <v>25.962919841154452</v>
      </c>
      <c r="AY35">
        <v>30.14222222222222</v>
      </c>
      <c r="AZ35">
        <v>1.4768943888102479</v>
      </c>
      <c r="BA35">
        <v>0.18913249132592588</v>
      </c>
      <c r="BB35">
        <v>1.2880586821999334</v>
      </c>
      <c r="BC35">
        <v>1.6143069342884626</v>
      </c>
      <c r="BD35">
        <v>1.4541358995095219</v>
      </c>
      <c r="BE35">
        <v>0.19835446564608231</v>
      </c>
      <c r="BF35">
        <v>0.60727345486611406</v>
      </c>
      <c r="BG35">
        <v>0.80562792051219645</v>
      </c>
      <c r="BH35">
        <v>0.36395964589794566</v>
      </c>
      <c r="BI35">
        <v>1.2758303425850759</v>
      </c>
      <c r="BJ35">
        <v>1.6397899884830214</v>
      </c>
      <c r="BK35">
        <v>43.520955124319812</v>
      </c>
      <c r="BL35">
        <v>2363.0693913850869</v>
      </c>
      <c r="BM35">
        <v>3.6339999999999995</v>
      </c>
      <c r="BN35">
        <v>23326.799999999999</v>
      </c>
      <c r="BO35">
        <v>0.24045239377962141</v>
      </c>
      <c r="BP35">
        <v>1.9308085016184371</v>
      </c>
      <c r="BQ35">
        <v>7.7254969880685493</v>
      </c>
      <c r="BR35">
        <v>32.524611329280752</v>
      </c>
      <c r="BS35">
        <v>0.57807228722173576</v>
      </c>
      <c r="BT35">
        <v>20.910000000000004</v>
      </c>
      <c r="BU35">
        <v>35.898000000000003</v>
      </c>
      <c r="BV35">
        <v>2998.4919876497997</v>
      </c>
      <c r="BW35">
        <v>2681.9327657493577</v>
      </c>
      <c r="BX35">
        <v>1.709701399004167</v>
      </c>
      <c r="BY35">
        <v>0.5608168645427466</v>
      </c>
      <c r="BZ35">
        <v>0.75162148557688224</v>
      </c>
      <c r="CA35">
        <v>0.52359586665571323</v>
      </c>
      <c r="CB35">
        <v>0.69482714694825387</v>
      </c>
      <c r="CC35">
        <v>7.5392893738283338</v>
      </c>
      <c r="CD35">
        <v>0.93548392439819794</v>
      </c>
      <c r="CE35">
        <v>2694.7177176048144</v>
      </c>
      <c r="CF35">
        <v>1.7152615149653008</v>
      </c>
    </row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55D5-283B-4C49-A973-C6BE4C0D0E0E}">
  <dimension ref="A1:C35"/>
  <sheetViews>
    <sheetView topLeftCell="A10" workbookViewId="0">
      <selection activeCell="A35" sqref="A35"/>
    </sheetView>
  </sheetViews>
  <sheetFormatPr defaultRowHeight="18"/>
  <cols>
    <col min="1" max="1" width="19.33203125" bestFit="1" customWidth="1"/>
    <col min="2" max="3" width="12.33203125" bestFit="1" customWidth="1"/>
  </cols>
  <sheetData>
    <row r="1" spans="1:3">
      <c r="A1" t="s">
        <v>87</v>
      </c>
      <c r="B1" t="s">
        <v>326</v>
      </c>
      <c r="C1" t="s">
        <v>327</v>
      </c>
    </row>
    <row r="2" spans="1:3">
      <c r="A2" t="s">
        <v>89</v>
      </c>
      <c r="B2">
        <v>1165.6784640165579</v>
      </c>
      <c r="C2">
        <v>1066.1194617764115</v>
      </c>
    </row>
    <row r="3" spans="1:3">
      <c r="A3" t="s">
        <v>106</v>
      </c>
      <c r="B3">
        <v>988.5690175874829</v>
      </c>
      <c r="C3">
        <v>949.12385438886645</v>
      </c>
    </row>
    <row r="4" spans="1:3">
      <c r="A4" t="s">
        <v>96</v>
      </c>
      <c r="B4">
        <v>1270.8068999297998</v>
      </c>
      <c r="C4">
        <v>1163.9369000163254</v>
      </c>
    </row>
    <row r="5" spans="1:3">
      <c r="A5" t="s">
        <v>100</v>
      </c>
      <c r="B5">
        <v>1117.3021644170005</v>
      </c>
      <c r="C5">
        <v>1252.7842608748165</v>
      </c>
    </row>
    <row r="6" spans="1:3">
      <c r="A6" t="s">
        <v>94</v>
      </c>
      <c r="B6">
        <v>1011.6999613665931</v>
      </c>
      <c r="C6">
        <v>1125.8776816302152</v>
      </c>
    </row>
    <row r="7" spans="1:3">
      <c r="A7" t="s">
        <v>120</v>
      </c>
      <c r="B7">
        <v>1138.9087384758168</v>
      </c>
      <c r="C7">
        <v>1165.03229719821</v>
      </c>
    </row>
    <row r="8" spans="1:3">
      <c r="A8" t="s">
        <v>124</v>
      </c>
      <c r="B8">
        <v>1222.0527818745118</v>
      </c>
      <c r="C8">
        <v>1312.0258204191259</v>
      </c>
    </row>
    <row r="9" spans="1:3">
      <c r="A9" t="s">
        <v>99</v>
      </c>
      <c r="B9">
        <v>1058.448290790014</v>
      </c>
      <c r="C9">
        <v>1139.8009139974397</v>
      </c>
    </row>
    <row r="10" spans="1:3">
      <c r="A10" t="s">
        <v>93</v>
      </c>
      <c r="B10">
        <v>1029.7207444898852</v>
      </c>
      <c r="C10">
        <v>1146.8444477222661</v>
      </c>
    </row>
    <row r="11" spans="1:3">
      <c r="A11" t="s">
        <v>101</v>
      </c>
      <c r="B11">
        <v>1137.2834836193672</v>
      </c>
      <c r="C11">
        <v>1239.9381110699787</v>
      </c>
    </row>
    <row r="12" spans="1:3">
      <c r="A12" t="s">
        <v>102</v>
      </c>
      <c r="B12">
        <v>1235.795700244739</v>
      </c>
      <c r="C12">
        <v>1098.9024829568459</v>
      </c>
    </row>
    <row r="13" spans="1:3">
      <c r="A13" t="s">
        <v>104</v>
      </c>
      <c r="B13">
        <v>1049.2601128973452</v>
      </c>
      <c r="C13">
        <v>1099.5496598669856</v>
      </c>
    </row>
    <row r="14" spans="1:3">
      <c r="A14" t="s">
        <v>110</v>
      </c>
      <c r="B14">
        <v>1305.0098483364955</v>
      </c>
      <c r="C14">
        <v>1278.1246892801951</v>
      </c>
    </row>
    <row r="15" spans="1:3">
      <c r="A15" t="s">
        <v>112</v>
      </c>
      <c r="B15">
        <v>1197.9434673440308</v>
      </c>
      <c r="C15">
        <v>1156.7192906024104</v>
      </c>
    </row>
    <row r="16" spans="1:3">
      <c r="A16" t="s">
        <v>111</v>
      </c>
      <c r="B16">
        <v>1158.0318928393103</v>
      </c>
      <c r="C16">
        <v>1146.2345770421159</v>
      </c>
    </row>
    <row r="17" spans="1:3">
      <c r="A17" t="s">
        <v>113</v>
      </c>
      <c r="B17">
        <v>1107.3105845143414</v>
      </c>
      <c r="C17">
        <v>1124.3377480540466</v>
      </c>
    </row>
    <row r="18" spans="1:3">
      <c r="A18" t="s">
        <v>114</v>
      </c>
      <c r="B18">
        <v>1148.6372524315068</v>
      </c>
      <c r="C18">
        <v>1258.6188649364301</v>
      </c>
    </row>
    <row r="19" spans="1:3">
      <c r="A19" t="s">
        <v>139</v>
      </c>
      <c r="B19">
        <v>1025.0864966445536</v>
      </c>
      <c r="C19">
        <v>1033.7028235840824</v>
      </c>
    </row>
    <row r="20" spans="1:3">
      <c r="A20" t="s">
        <v>97</v>
      </c>
      <c r="B20">
        <v>1227.6560996233536</v>
      </c>
      <c r="C20">
        <v>1177.2363068949862</v>
      </c>
    </row>
    <row r="21" spans="1:3">
      <c r="A21" t="s">
        <v>123</v>
      </c>
      <c r="B21">
        <v>1175.7241197660617</v>
      </c>
      <c r="C21">
        <v>1238.9923266905164</v>
      </c>
    </row>
    <row r="22" spans="1:3">
      <c r="A22" t="s">
        <v>122</v>
      </c>
      <c r="B22">
        <v>1271.8529023330291</v>
      </c>
      <c r="C22">
        <v>1402.3564439242075</v>
      </c>
    </row>
    <row r="23" spans="1:3">
      <c r="A23" t="s">
        <v>107</v>
      </c>
      <c r="B23">
        <v>1060.8996515145823</v>
      </c>
      <c r="C23">
        <v>1080.9001346237624</v>
      </c>
    </row>
    <row r="24" spans="1:3">
      <c r="A24" t="s">
        <v>108</v>
      </c>
      <c r="B24">
        <v>1087.8882227326953</v>
      </c>
      <c r="C24">
        <v>1046.5536740764619</v>
      </c>
    </row>
    <row r="25" spans="1:3">
      <c r="A25" t="s">
        <v>4</v>
      </c>
      <c r="B25">
        <v>1201.5431692016739</v>
      </c>
      <c r="C25">
        <v>1551.0177730351838</v>
      </c>
    </row>
    <row r="26" spans="1:3">
      <c r="A26" t="s">
        <v>92</v>
      </c>
      <c r="B26">
        <v>1132.0733545951066</v>
      </c>
      <c r="C26">
        <v>1084.4685448293242</v>
      </c>
    </row>
    <row r="27" spans="1:3">
      <c r="A27" t="s">
        <v>125</v>
      </c>
      <c r="B27">
        <v>1136.4939604166707</v>
      </c>
      <c r="C27">
        <v>1138.999515700569</v>
      </c>
    </row>
    <row r="28" spans="1:3">
      <c r="A28" t="s">
        <v>118</v>
      </c>
      <c r="B28">
        <v>1040.395437974089</v>
      </c>
      <c r="C28">
        <v>1097.148450823164</v>
      </c>
    </row>
    <row r="29" spans="1:3">
      <c r="A29" t="s">
        <v>117</v>
      </c>
      <c r="B29">
        <v>1196.1944756650921</v>
      </c>
      <c r="C29">
        <v>1150.1184656346611</v>
      </c>
    </row>
    <row r="30" spans="1:3">
      <c r="A30" t="s">
        <v>119</v>
      </c>
      <c r="B30">
        <v>1081.2292877666773</v>
      </c>
      <c r="C30">
        <v>1090.0791992277086</v>
      </c>
    </row>
    <row r="31" spans="1:3">
      <c r="A31" t="s">
        <v>116</v>
      </c>
      <c r="B31">
        <v>1098.3546203436038</v>
      </c>
      <c r="C31">
        <v>1063.6024665310697</v>
      </c>
    </row>
    <row r="32" spans="1:3">
      <c r="A32" t="s">
        <v>179</v>
      </c>
      <c r="B32">
        <v>1153.3456787481866</v>
      </c>
      <c r="C32">
        <v>1088.7603140244157</v>
      </c>
    </row>
    <row r="33" spans="1:3">
      <c r="A33" t="s">
        <v>181</v>
      </c>
      <c r="B33">
        <v>1160.1110644065513</v>
      </c>
      <c r="C33">
        <v>1141.9824751158715</v>
      </c>
    </row>
    <row r="34" spans="1:3">
      <c r="A34" t="s">
        <v>177</v>
      </c>
      <c r="B34">
        <v>1173.6887046837053</v>
      </c>
      <c r="C34">
        <v>1075.1873371844063</v>
      </c>
    </row>
    <row r="35" spans="1:3">
      <c r="A35" t="s">
        <v>103</v>
      </c>
      <c r="B35">
        <v>1221.8875595055497</v>
      </c>
      <c r="C35">
        <v>1051.9708175822434</v>
      </c>
    </row>
  </sheetData>
  <phoneticPr fontId="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362E-2F71-4CF9-ABD8-E67D9C887B8D}">
  <dimension ref="A1:AB344"/>
  <sheetViews>
    <sheetView workbookViewId="0">
      <pane xSplit="3" ySplit="1" topLeftCell="AA296" activePane="bottomRight" state="frozen"/>
      <selection pane="topRight" activeCell="C1" sqref="C1"/>
      <selection pane="bottomLeft" activeCell="A2" sqref="A2"/>
      <selection pane="bottomRight" activeCell="C300" sqref="C300"/>
    </sheetView>
  </sheetViews>
  <sheetFormatPr defaultRowHeight="18"/>
  <cols>
    <col min="3" max="3" width="40.5" bestFit="1" customWidth="1"/>
  </cols>
  <sheetData>
    <row r="1" spans="1:28"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55</v>
      </c>
      <c r="N1" t="s">
        <v>54</v>
      </c>
      <c r="O1" t="s">
        <v>53</v>
      </c>
      <c r="P1" t="s">
        <v>52</v>
      </c>
      <c r="Q1" t="s">
        <v>50</v>
      </c>
      <c r="R1" t="s">
        <v>49</v>
      </c>
      <c r="S1" t="s">
        <v>48</v>
      </c>
      <c r="T1" t="s">
        <v>47</v>
      </c>
      <c r="U1" t="s">
        <v>46</v>
      </c>
      <c r="V1" t="s">
        <v>45</v>
      </c>
      <c r="W1" t="s">
        <v>44</v>
      </c>
      <c r="X1" t="s">
        <v>41</v>
      </c>
      <c r="Y1" t="s">
        <v>42</v>
      </c>
      <c r="Z1" t="s">
        <v>2</v>
      </c>
      <c r="AA1" t="s">
        <v>3</v>
      </c>
      <c r="AB1" t="s">
        <v>40</v>
      </c>
    </row>
    <row r="2" spans="1:28">
      <c r="A2" t="s">
        <v>349</v>
      </c>
      <c r="B2">
        <v>1</v>
      </c>
      <c r="C2" t="s">
        <v>350</v>
      </c>
      <c r="D2">
        <v>9579</v>
      </c>
      <c r="E2">
        <v>11019</v>
      </c>
      <c r="F2">
        <v>12285</v>
      </c>
      <c r="G2">
        <v>13778</v>
      </c>
      <c r="H2">
        <v>15726</v>
      </c>
      <c r="I2">
        <v>19155</v>
      </c>
      <c r="J2">
        <v>21852</v>
      </c>
      <c r="K2">
        <v>25312</v>
      </c>
      <c r="L2">
        <v>29674</v>
      </c>
      <c r="M2">
        <v>34191</v>
      </c>
      <c r="N2">
        <v>40117</v>
      </c>
      <c r="O2">
        <v>46507</v>
      </c>
      <c r="P2">
        <v>54913</v>
      </c>
      <c r="Q2">
        <v>58140</v>
      </c>
      <c r="R2">
        <v>65683</v>
      </c>
      <c r="S2">
        <v>75834.61</v>
      </c>
      <c r="T2">
        <v>85307</v>
      </c>
      <c r="U2">
        <v>93997</v>
      </c>
      <c r="V2">
        <v>103400.41</v>
      </c>
      <c r="W2">
        <v>113073</v>
      </c>
      <c r="X2">
        <v>122749</v>
      </c>
      <c r="Y2">
        <v>134994</v>
      </c>
      <c r="Z2">
        <v>149843</v>
      </c>
      <c r="AA2">
        <v>173205</v>
      </c>
    </row>
    <row r="3" spans="1:28">
      <c r="B3">
        <v>2</v>
      </c>
      <c r="C3" t="s">
        <v>351</v>
      </c>
      <c r="D3">
        <v>7643</v>
      </c>
      <c r="E3">
        <v>8238</v>
      </c>
      <c r="F3">
        <v>9946</v>
      </c>
      <c r="G3">
        <v>11056</v>
      </c>
      <c r="H3">
        <v>12480</v>
      </c>
      <c r="I3">
        <v>14308</v>
      </c>
      <c r="J3">
        <v>16258</v>
      </c>
      <c r="K3">
        <v>18648</v>
      </c>
      <c r="L3">
        <v>21754</v>
      </c>
      <c r="M3">
        <v>25271</v>
      </c>
      <c r="N3">
        <v>28682</v>
      </c>
      <c r="O3">
        <v>34938</v>
      </c>
      <c r="P3">
        <v>41748</v>
      </c>
      <c r="Q3">
        <v>44992</v>
      </c>
      <c r="R3">
        <v>52963</v>
      </c>
      <c r="S3">
        <v>56477</v>
      </c>
      <c r="T3">
        <v>62225</v>
      </c>
      <c r="U3">
        <v>68864.292831660001</v>
      </c>
      <c r="V3">
        <v>73839</v>
      </c>
      <c r="W3">
        <v>81486</v>
      </c>
      <c r="X3">
        <v>87806</v>
      </c>
      <c r="Y3">
        <v>96964.546057379994</v>
      </c>
      <c r="Z3">
        <v>103930.85359901001</v>
      </c>
      <c r="AA3">
        <v>111602</v>
      </c>
    </row>
    <row r="4" spans="1:28">
      <c r="B4">
        <v>3</v>
      </c>
      <c r="C4" t="s">
        <v>352</v>
      </c>
      <c r="D4">
        <v>5726</v>
      </c>
      <c r="E4">
        <v>6256</v>
      </c>
      <c r="F4">
        <v>6970</v>
      </c>
      <c r="G4">
        <v>7938</v>
      </c>
      <c r="H4">
        <v>8972</v>
      </c>
      <c r="I4">
        <v>9965.73</v>
      </c>
      <c r="J4">
        <v>11167.75</v>
      </c>
      <c r="K4">
        <v>12306.11</v>
      </c>
      <c r="L4">
        <v>13602.16</v>
      </c>
      <c r="M4">
        <v>15239.37</v>
      </c>
      <c r="N4">
        <v>16911.09</v>
      </c>
      <c r="O4">
        <v>19991.830000000002</v>
      </c>
      <c r="P4">
        <v>22745.82</v>
      </c>
      <c r="Q4">
        <v>27369.84</v>
      </c>
      <c r="R4">
        <v>31458.78</v>
      </c>
      <c r="S4">
        <v>35131.75</v>
      </c>
      <c r="T4">
        <v>39669</v>
      </c>
      <c r="U4">
        <v>43137</v>
      </c>
      <c r="V4">
        <v>48272.09</v>
      </c>
      <c r="W4">
        <v>54441</v>
      </c>
      <c r="X4">
        <v>60566</v>
      </c>
      <c r="Y4">
        <v>68632</v>
      </c>
      <c r="Z4">
        <v>75113</v>
      </c>
    </row>
    <row r="5" spans="1:28">
      <c r="B5">
        <v>4</v>
      </c>
      <c r="C5" t="s">
        <v>353</v>
      </c>
      <c r="D5">
        <v>5749</v>
      </c>
      <c r="E5">
        <v>6028</v>
      </c>
      <c r="F5">
        <v>6629</v>
      </c>
      <c r="G5">
        <v>7288</v>
      </c>
      <c r="H5">
        <v>7938</v>
      </c>
      <c r="I5">
        <v>8987.33</v>
      </c>
      <c r="J5">
        <v>10393.42</v>
      </c>
      <c r="K5">
        <v>10322.42</v>
      </c>
      <c r="L5">
        <v>14077.9</v>
      </c>
      <c r="M5">
        <v>17104.560000000001</v>
      </c>
      <c r="N5">
        <v>19539.04</v>
      </c>
      <c r="O5">
        <v>23178.400000000001</v>
      </c>
      <c r="P5">
        <v>29422.98</v>
      </c>
      <c r="Q5">
        <v>33330.85</v>
      </c>
      <c r="R5">
        <v>37230.959999999999</v>
      </c>
      <c r="S5">
        <v>42029.4</v>
      </c>
      <c r="T5">
        <v>45838</v>
      </c>
      <c r="U5">
        <v>47848</v>
      </c>
      <c r="V5">
        <v>51052</v>
      </c>
      <c r="W5">
        <v>55565</v>
      </c>
      <c r="X5">
        <v>59623</v>
      </c>
      <c r="Y5">
        <v>66843</v>
      </c>
      <c r="Z5">
        <v>74569</v>
      </c>
    </row>
    <row r="6" spans="1:28">
      <c r="B6">
        <v>5</v>
      </c>
      <c r="C6" t="s">
        <v>354</v>
      </c>
      <c r="D6">
        <v>6331</v>
      </c>
      <c r="E6">
        <v>6802</v>
      </c>
      <c r="F6">
        <v>7482</v>
      </c>
      <c r="G6">
        <v>8314</v>
      </c>
      <c r="H6">
        <v>9434</v>
      </c>
      <c r="I6">
        <v>10616.21</v>
      </c>
      <c r="J6">
        <v>12256.54</v>
      </c>
      <c r="K6">
        <v>13479.54</v>
      </c>
      <c r="L6">
        <v>15840.34</v>
      </c>
      <c r="M6">
        <v>17526.59</v>
      </c>
      <c r="N6">
        <v>19648.52</v>
      </c>
      <c r="O6">
        <v>22832.27</v>
      </c>
      <c r="P6">
        <v>29140.71</v>
      </c>
      <c r="Q6">
        <v>32228.41</v>
      </c>
      <c r="R6">
        <v>35829.67</v>
      </c>
      <c r="S6">
        <v>37195.050000000003</v>
      </c>
      <c r="T6">
        <v>44824</v>
      </c>
      <c r="U6">
        <v>47367</v>
      </c>
      <c r="V6">
        <v>51593</v>
      </c>
      <c r="W6">
        <v>56397</v>
      </c>
      <c r="X6">
        <v>61988</v>
      </c>
      <c r="Y6">
        <v>70753</v>
      </c>
      <c r="Z6">
        <v>75131</v>
      </c>
    </row>
    <row r="7" spans="1:28">
      <c r="B7">
        <v>6</v>
      </c>
      <c r="C7" t="s">
        <v>355</v>
      </c>
      <c r="D7">
        <v>5233</v>
      </c>
      <c r="E7">
        <v>5395</v>
      </c>
      <c r="F7">
        <v>5920</v>
      </c>
      <c r="G7">
        <v>6169</v>
      </c>
      <c r="H7">
        <v>6967</v>
      </c>
      <c r="I7">
        <v>7882.06</v>
      </c>
      <c r="J7">
        <v>9024.41</v>
      </c>
      <c r="K7">
        <v>10041.84</v>
      </c>
      <c r="L7">
        <v>11928.62</v>
      </c>
      <c r="M7">
        <v>13774.79</v>
      </c>
      <c r="N7">
        <v>15361.23</v>
      </c>
      <c r="O7">
        <v>18215.11</v>
      </c>
      <c r="P7">
        <v>23654.65</v>
      </c>
      <c r="Q7">
        <v>27617.86</v>
      </c>
      <c r="R7">
        <v>32126.01</v>
      </c>
      <c r="S7">
        <v>36119.57</v>
      </c>
      <c r="T7">
        <v>38255</v>
      </c>
      <c r="U7">
        <v>39042</v>
      </c>
      <c r="V7">
        <v>41219</v>
      </c>
      <c r="W7">
        <v>46550</v>
      </c>
      <c r="X7">
        <v>50847</v>
      </c>
      <c r="Y7">
        <v>58917</v>
      </c>
      <c r="Z7">
        <v>62696</v>
      </c>
    </row>
    <row r="8" spans="1:28">
      <c r="B8">
        <v>7</v>
      </c>
      <c r="C8" t="s">
        <v>356</v>
      </c>
      <c r="D8">
        <v>4479</v>
      </c>
      <c r="E8">
        <v>5113</v>
      </c>
      <c r="F8">
        <v>5585</v>
      </c>
      <c r="G8">
        <v>6255</v>
      </c>
      <c r="H8">
        <v>6807</v>
      </c>
      <c r="I8">
        <v>7752.24</v>
      </c>
      <c r="J8">
        <v>9147</v>
      </c>
      <c r="K8">
        <v>10100.299999999999</v>
      </c>
      <c r="L8">
        <v>11715.8</v>
      </c>
      <c r="M8">
        <v>13545.9</v>
      </c>
      <c r="N8">
        <v>15166.35</v>
      </c>
      <c r="O8">
        <v>18189.96</v>
      </c>
      <c r="P8">
        <v>22545.56</v>
      </c>
      <c r="Q8">
        <v>25904.94</v>
      </c>
      <c r="R8">
        <v>28156.86</v>
      </c>
      <c r="S8">
        <v>34829.75</v>
      </c>
      <c r="T8">
        <v>36278</v>
      </c>
      <c r="U8">
        <v>39706</v>
      </c>
      <c r="V8">
        <v>41199</v>
      </c>
      <c r="W8">
        <v>46944</v>
      </c>
      <c r="X8">
        <v>50205</v>
      </c>
      <c r="Y8">
        <v>59431</v>
      </c>
      <c r="Z8">
        <v>64248</v>
      </c>
    </row>
    <row r="9" spans="1:28">
      <c r="B9">
        <v>8</v>
      </c>
      <c r="C9" t="s">
        <v>357</v>
      </c>
      <c r="D9">
        <v>4881</v>
      </c>
      <c r="E9">
        <v>5491</v>
      </c>
      <c r="F9">
        <v>6155</v>
      </c>
      <c r="G9">
        <v>6838</v>
      </c>
      <c r="H9">
        <v>7543</v>
      </c>
      <c r="I9">
        <v>8271.94</v>
      </c>
      <c r="J9">
        <v>9695.2900000000009</v>
      </c>
      <c r="K9">
        <v>10584.58</v>
      </c>
      <c r="L9">
        <v>11875.71</v>
      </c>
      <c r="M9">
        <v>13274.42</v>
      </c>
      <c r="N9">
        <v>14977.46</v>
      </c>
      <c r="O9">
        <v>17891.98</v>
      </c>
      <c r="P9">
        <v>21765.03</v>
      </c>
      <c r="Q9">
        <v>24967.69</v>
      </c>
      <c r="R9">
        <v>28090.880000000001</v>
      </c>
      <c r="S9">
        <v>32277.69</v>
      </c>
      <c r="T9">
        <v>34912</v>
      </c>
      <c r="U9">
        <v>39130</v>
      </c>
      <c r="V9">
        <v>43086</v>
      </c>
      <c r="W9">
        <v>50394</v>
      </c>
      <c r="X9">
        <v>54279</v>
      </c>
      <c r="Y9">
        <v>63835</v>
      </c>
      <c r="Z9">
        <v>70533</v>
      </c>
    </row>
    <row r="10" spans="1:28">
      <c r="B10">
        <v>9</v>
      </c>
      <c r="C10" t="s">
        <v>358</v>
      </c>
      <c r="D10">
        <v>4710</v>
      </c>
      <c r="E10">
        <v>4879</v>
      </c>
      <c r="F10">
        <v>5343</v>
      </c>
      <c r="G10">
        <v>6048</v>
      </c>
      <c r="H10">
        <v>6712</v>
      </c>
      <c r="I10">
        <v>7805.84</v>
      </c>
      <c r="J10">
        <v>8960.5499999999993</v>
      </c>
      <c r="K10">
        <v>10496.24</v>
      </c>
      <c r="L10">
        <v>12342.82</v>
      </c>
      <c r="M10">
        <v>13504.58</v>
      </c>
      <c r="N10">
        <v>15335.86</v>
      </c>
      <c r="O10">
        <v>18919.28</v>
      </c>
      <c r="P10">
        <v>23598.53</v>
      </c>
      <c r="Q10">
        <v>26680.9</v>
      </c>
      <c r="R10">
        <v>30588.82</v>
      </c>
      <c r="S10">
        <v>33437.11</v>
      </c>
      <c r="T10">
        <v>35615</v>
      </c>
      <c r="U10">
        <v>38218</v>
      </c>
      <c r="V10">
        <v>41469</v>
      </c>
      <c r="W10">
        <v>48892</v>
      </c>
      <c r="X10">
        <v>52277</v>
      </c>
      <c r="Y10">
        <v>62338</v>
      </c>
      <c r="Z10">
        <v>67785</v>
      </c>
    </row>
    <row r="11" spans="1:28">
      <c r="B11">
        <v>10</v>
      </c>
      <c r="C11" t="s">
        <v>359</v>
      </c>
      <c r="D11">
        <v>4604</v>
      </c>
      <c r="E11">
        <v>5067</v>
      </c>
      <c r="F11">
        <v>5662</v>
      </c>
      <c r="G11">
        <v>6255</v>
      </c>
      <c r="H11">
        <v>7168</v>
      </c>
      <c r="I11">
        <v>8149.34</v>
      </c>
      <c r="J11">
        <v>9542.9</v>
      </c>
      <c r="K11">
        <v>10761.39</v>
      </c>
      <c r="L11">
        <v>12917.6</v>
      </c>
      <c r="M11">
        <v>13899.08</v>
      </c>
      <c r="N11">
        <v>14978.36</v>
      </c>
      <c r="O11">
        <v>18962.82</v>
      </c>
      <c r="P11">
        <v>24209.279999999999</v>
      </c>
      <c r="Q11">
        <v>26725.119999999999</v>
      </c>
      <c r="R11">
        <v>29964.94</v>
      </c>
      <c r="S11">
        <v>34136.94</v>
      </c>
      <c r="T11">
        <v>37787</v>
      </c>
      <c r="U11">
        <v>41992</v>
      </c>
      <c r="V11">
        <v>44281</v>
      </c>
      <c r="W11">
        <v>49071</v>
      </c>
      <c r="X11">
        <v>53449</v>
      </c>
      <c r="Y11">
        <v>60270</v>
      </c>
      <c r="Z11">
        <v>65558</v>
      </c>
    </row>
    <row r="12" spans="1:28">
      <c r="B12">
        <v>11</v>
      </c>
      <c r="C12" t="s">
        <v>360</v>
      </c>
      <c r="D12">
        <v>4392</v>
      </c>
      <c r="E12">
        <v>4836</v>
      </c>
      <c r="F12">
        <v>5344</v>
      </c>
      <c r="G12">
        <v>6146</v>
      </c>
      <c r="H12">
        <v>6901</v>
      </c>
      <c r="I12">
        <v>7452.18</v>
      </c>
      <c r="J12">
        <v>8842.0499999999993</v>
      </c>
      <c r="K12">
        <v>9746.0400000000009</v>
      </c>
      <c r="L12">
        <v>11209.72</v>
      </c>
      <c r="M12">
        <v>14487.66</v>
      </c>
      <c r="N12">
        <v>16968.03</v>
      </c>
      <c r="O12">
        <v>20708.46</v>
      </c>
      <c r="P12">
        <v>25270.720000000001</v>
      </c>
      <c r="Q12">
        <v>29775</v>
      </c>
      <c r="R12">
        <v>33014.75</v>
      </c>
      <c r="S12">
        <v>36199.75</v>
      </c>
      <c r="T12">
        <v>40114</v>
      </c>
      <c r="U12">
        <v>43469</v>
      </c>
      <c r="V12">
        <v>47181</v>
      </c>
      <c r="W12">
        <v>54779</v>
      </c>
      <c r="X12">
        <v>58122</v>
      </c>
      <c r="Y12">
        <v>66984</v>
      </c>
      <c r="Z12">
        <v>73826</v>
      </c>
    </row>
    <row r="13" spans="1:28">
      <c r="B13">
        <v>12</v>
      </c>
      <c r="C13" t="s">
        <v>361</v>
      </c>
      <c r="D13">
        <v>4866</v>
      </c>
      <c r="E13">
        <v>5375</v>
      </c>
      <c r="F13">
        <v>6459</v>
      </c>
      <c r="G13">
        <v>7349</v>
      </c>
      <c r="H13">
        <v>7815</v>
      </c>
      <c r="I13">
        <v>8896.82</v>
      </c>
      <c r="J13">
        <v>10293.379999999999</v>
      </c>
      <c r="K13">
        <v>11327.35</v>
      </c>
      <c r="L13">
        <v>12813.54</v>
      </c>
      <c r="M13">
        <v>14913.77</v>
      </c>
      <c r="N13">
        <v>17445.88</v>
      </c>
      <c r="O13">
        <v>22028.29</v>
      </c>
      <c r="P13">
        <v>28636.04</v>
      </c>
      <c r="Q13">
        <v>31474.799999999999</v>
      </c>
      <c r="R13">
        <v>37225.910000000003</v>
      </c>
      <c r="S13">
        <v>39979.129999999997</v>
      </c>
      <c r="T13">
        <v>44886</v>
      </c>
      <c r="U13">
        <v>48994</v>
      </c>
      <c r="V13">
        <v>55536</v>
      </c>
      <c r="W13">
        <v>63426</v>
      </c>
      <c r="X13">
        <v>71352</v>
      </c>
      <c r="Y13">
        <v>77665</v>
      </c>
      <c r="Z13">
        <v>86177</v>
      </c>
    </row>
    <row r="14" spans="1:28">
      <c r="B14">
        <v>13</v>
      </c>
      <c r="C14" t="s">
        <v>362</v>
      </c>
      <c r="D14">
        <v>4330</v>
      </c>
      <c r="E14">
        <v>4706</v>
      </c>
      <c r="F14">
        <v>5174</v>
      </c>
      <c r="G14">
        <v>5958</v>
      </c>
      <c r="H14">
        <v>6677</v>
      </c>
      <c r="J14">
        <v>8272.2099999999991</v>
      </c>
      <c r="K14">
        <v>9428.7999999999993</v>
      </c>
      <c r="L14">
        <v>10757.61</v>
      </c>
      <c r="M14">
        <v>12038.19</v>
      </c>
      <c r="N14">
        <v>13362.81</v>
      </c>
      <c r="O14">
        <v>15878.15</v>
      </c>
      <c r="P14">
        <v>19379.62</v>
      </c>
      <c r="Q14">
        <v>22760.3</v>
      </c>
      <c r="R14">
        <v>25696.97</v>
      </c>
      <c r="S14">
        <v>28999.599999999999</v>
      </c>
      <c r="T14">
        <v>32800</v>
      </c>
      <c r="U14">
        <v>36498</v>
      </c>
      <c r="V14">
        <v>41011</v>
      </c>
      <c r="W14">
        <v>47088</v>
      </c>
      <c r="X14">
        <v>50134</v>
      </c>
      <c r="Y14">
        <v>58014</v>
      </c>
      <c r="Z14">
        <v>62877</v>
      </c>
    </row>
    <row r="15" spans="1:28">
      <c r="B15">
        <v>14</v>
      </c>
      <c r="C15" t="s">
        <v>363</v>
      </c>
      <c r="D15">
        <v>5964</v>
      </c>
      <c r="E15">
        <v>6479</v>
      </c>
      <c r="F15">
        <v>6837</v>
      </c>
      <c r="G15">
        <v>7378</v>
      </c>
      <c r="H15">
        <v>8394</v>
      </c>
      <c r="I15">
        <v>9600.84</v>
      </c>
      <c r="J15">
        <v>10994.93</v>
      </c>
      <c r="K15">
        <v>12678.9</v>
      </c>
      <c r="L15">
        <v>15399.73</v>
      </c>
      <c r="M15">
        <v>18546.900000000001</v>
      </c>
      <c r="N15">
        <v>21422.46</v>
      </c>
      <c r="O15">
        <v>24687.99</v>
      </c>
      <c r="P15">
        <v>29588.57</v>
      </c>
      <c r="Q15">
        <v>33140.33</v>
      </c>
      <c r="R15">
        <v>38838.910000000003</v>
      </c>
      <c r="S15">
        <v>44868.25</v>
      </c>
      <c r="T15">
        <v>46831</v>
      </c>
      <c r="U15">
        <v>51035</v>
      </c>
      <c r="V15">
        <v>56885</v>
      </c>
      <c r="W15">
        <v>60515</v>
      </c>
      <c r="X15">
        <v>64820</v>
      </c>
      <c r="Y15">
        <v>72114</v>
      </c>
      <c r="Z15">
        <v>80827</v>
      </c>
      <c r="AA15">
        <v>82860</v>
      </c>
    </row>
    <row r="16" spans="1:28">
      <c r="B16">
        <v>15</v>
      </c>
      <c r="C16" t="s">
        <v>364</v>
      </c>
      <c r="D16">
        <v>5904</v>
      </c>
      <c r="E16">
        <v>5598</v>
      </c>
      <c r="F16">
        <v>5753</v>
      </c>
      <c r="G16">
        <v>5742</v>
      </c>
      <c r="H16">
        <v>6658</v>
      </c>
      <c r="I16">
        <v>7543.6</v>
      </c>
      <c r="J16">
        <v>8965</v>
      </c>
      <c r="K16">
        <v>10303.9</v>
      </c>
      <c r="L16">
        <v>12590.4</v>
      </c>
      <c r="M16">
        <v>15724.22</v>
      </c>
      <c r="N16">
        <v>19318.11</v>
      </c>
      <c r="O16">
        <v>22449.72</v>
      </c>
      <c r="P16">
        <v>25382.959999999999</v>
      </c>
      <c r="Q16">
        <v>28172.02</v>
      </c>
      <c r="R16">
        <v>34431.230000000003</v>
      </c>
      <c r="S16">
        <v>43869.95</v>
      </c>
      <c r="T16">
        <v>47646</v>
      </c>
      <c r="U16">
        <v>50847</v>
      </c>
      <c r="V16">
        <v>55487</v>
      </c>
      <c r="W16">
        <v>57982</v>
      </c>
      <c r="X16">
        <v>55450</v>
      </c>
      <c r="Y16">
        <v>59415</v>
      </c>
      <c r="Z16">
        <v>63582</v>
      </c>
      <c r="AA16">
        <v>70638</v>
      </c>
    </row>
    <row r="17" spans="2:27">
      <c r="B17">
        <v>16</v>
      </c>
      <c r="C17" t="s">
        <v>365</v>
      </c>
      <c r="D17">
        <v>5487</v>
      </c>
      <c r="E17">
        <v>5724</v>
      </c>
      <c r="F17">
        <v>4617</v>
      </c>
      <c r="G17">
        <v>4786</v>
      </c>
      <c r="H17">
        <v>5823</v>
      </c>
      <c r="I17">
        <v>7440.23</v>
      </c>
      <c r="J17">
        <v>8826.61</v>
      </c>
      <c r="K17">
        <v>10920.92</v>
      </c>
      <c r="L17">
        <v>14170.06</v>
      </c>
      <c r="M17">
        <v>18319.060000000001</v>
      </c>
      <c r="N17">
        <v>21543.53</v>
      </c>
      <c r="O17">
        <v>25186.36</v>
      </c>
      <c r="P17">
        <v>30458.07</v>
      </c>
      <c r="Q17">
        <v>34730.870000000003</v>
      </c>
      <c r="R17">
        <v>42408.42</v>
      </c>
      <c r="S17">
        <v>47345.63</v>
      </c>
      <c r="T17">
        <v>53972</v>
      </c>
      <c r="U17">
        <v>47992</v>
      </c>
      <c r="V17">
        <v>46728</v>
      </c>
      <c r="W17">
        <v>46594</v>
      </c>
      <c r="X17">
        <v>48195</v>
      </c>
      <c r="Y17">
        <v>56255</v>
      </c>
      <c r="Z17">
        <v>61813</v>
      </c>
      <c r="AA17">
        <v>65202</v>
      </c>
    </row>
    <row r="18" spans="2:27">
      <c r="B18">
        <v>17</v>
      </c>
      <c r="C18" t="s">
        <v>366</v>
      </c>
      <c r="D18">
        <v>4738</v>
      </c>
      <c r="E18">
        <v>5037</v>
      </c>
      <c r="F18">
        <v>5778</v>
      </c>
      <c r="G18">
        <v>6286</v>
      </c>
      <c r="H18">
        <v>6999</v>
      </c>
      <c r="I18">
        <v>8213.44</v>
      </c>
      <c r="J18">
        <v>9347.4</v>
      </c>
      <c r="K18">
        <v>11008.64</v>
      </c>
      <c r="L18">
        <v>13630.25</v>
      </c>
      <c r="M18">
        <v>16221.68</v>
      </c>
      <c r="N18">
        <v>19399.68</v>
      </c>
      <c r="O18">
        <v>21914.19</v>
      </c>
      <c r="P18">
        <v>26523.88</v>
      </c>
      <c r="Q18">
        <v>28775.33</v>
      </c>
      <c r="R18">
        <v>33413.32</v>
      </c>
      <c r="S18">
        <v>39294.57</v>
      </c>
      <c r="T18">
        <v>44304</v>
      </c>
      <c r="U18">
        <v>44600</v>
      </c>
      <c r="V18">
        <v>48064</v>
      </c>
      <c r="W18">
        <v>49463</v>
      </c>
      <c r="X18">
        <v>50739</v>
      </c>
      <c r="Y18">
        <v>57750</v>
      </c>
      <c r="Z18">
        <v>61575</v>
      </c>
      <c r="AA18">
        <v>65172</v>
      </c>
    </row>
    <row r="19" spans="2:27">
      <c r="B19">
        <v>18</v>
      </c>
      <c r="C19" t="s">
        <v>367</v>
      </c>
      <c r="D19">
        <v>5036</v>
      </c>
      <c r="E19">
        <v>5345</v>
      </c>
      <c r="F19">
        <v>5770</v>
      </c>
      <c r="G19">
        <v>5767</v>
      </c>
      <c r="H19">
        <v>5767</v>
      </c>
      <c r="I19">
        <v>8788.8700000000008</v>
      </c>
      <c r="J19">
        <v>10322.93</v>
      </c>
      <c r="K19">
        <v>11736.69</v>
      </c>
      <c r="L19">
        <v>14471.83</v>
      </c>
      <c r="M19">
        <v>18739.2</v>
      </c>
      <c r="N19">
        <v>21270.63</v>
      </c>
      <c r="O19">
        <v>26401.46</v>
      </c>
      <c r="P19">
        <v>30996.2</v>
      </c>
      <c r="Q19">
        <v>34197.11</v>
      </c>
      <c r="R19">
        <v>40031.65</v>
      </c>
      <c r="S19">
        <v>48705.48</v>
      </c>
      <c r="T19">
        <v>54163</v>
      </c>
      <c r="U19">
        <v>54500</v>
      </c>
      <c r="V19">
        <v>55262</v>
      </c>
      <c r="W19">
        <v>54218</v>
      </c>
      <c r="X19">
        <v>54982</v>
      </c>
      <c r="Y19">
        <v>62008</v>
      </c>
      <c r="Z19">
        <v>66368</v>
      </c>
      <c r="AA19">
        <v>68461</v>
      </c>
    </row>
    <row r="20" spans="2:27">
      <c r="B20">
        <v>19</v>
      </c>
      <c r="C20" t="s">
        <v>368</v>
      </c>
      <c r="D20">
        <v>4508</v>
      </c>
      <c r="E20">
        <v>4984</v>
      </c>
      <c r="F20">
        <v>5540</v>
      </c>
      <c r="G20">
        <v>6076</v>
      </c>
      <c r="H20">
        <v>6909</v>
      </c>
      <c r="I20">
        <v>7834.86</v>
      </c>
      <c r="J20">
        <v>7955.62</v>
      </c>
      <c r="K20">
        <v>9558.86</v>
      </c>
      <c r="L20">
        <v>11603.6</v>
      </c>
      <c r="M20">
        <v>14770.53</v>
      </c>
      <c r="N20">
        <v>18453.75</v>
      </c>
      <c r="O20">
        <v>23457.22</v>
      </c>
      <c r="P20">
        <v>27043.65</v>
      </c>
      <c r="Q20">
        <v>27931.919999999998</v>
      </c>
      <c r="R20">
        <v>32532.880000000001</v>
      </c>
      <c r="S20">
        <v>38683.269999999997</v>
      </c>
      <c r="T20">
        <v>44777</v>
      </c>
      <c r="U20">
        <v>47181</v>
      </c>
      <c r="V20">
        <v>50919</v>
      </c>
      <c r="W20">
        <v>52012</v>
      </c>
      <c r="X20">
        <v>51377</v>
      </c>
      <c r="Y20">
        <v>59831</v>
      </c>
      <c r="Z20">
        <v>64854</v>
      </c>
      <c r="AA20">
        <v>69280</v>
      </c>
    </row>
    <row r="21" spans="2:27">
      <c r="B21">
        <v>20</v>
      </c>
      <c r="C21" t="s">
        <v>369</v>
      </c>
      <c r="H21">
        <v>5443</v>
      </c>
      <c r="I21">
        <v>6686.14</v>
      </c>
      <c r="J21">
        <v>7826.28</v>
      </c>
      <c r="K21">
        <v>9387.1299999999992</v>
      </c>
      <c r="L21">
        <v>11104.99</v>
      </c>
      <c r="M21">
        <v>13346.19</v>
      </c>
      <c r="N21">
        <v>14529.97</v>
      </c>
      <c r="O21">
        <v>17444.7</v>
      </c>
      <c r="P21">
        <v>22300.97</v>
      </c>
      <c r="Q21">
        <v>23706.62</v>
      </c>
      <c r="R21">
        <v>29027.46</v>
      </c>
      <c r="S21">
        <v>37720.54</v>
      </c>
      <c r="T21">
        <v>42099</v>
      </c>
      <c r="U21">
        <v>45458</v>
      </c>
      <c r="V21">
        <v>47234</v>
      </c>
      <c r="W21">
        <v>50432</v>
      </c>
      <c r="X21">
        <v>52558</v>
      </c>
      <c r="Y21">
        <v>60094</v>
      </c>
      <c r="Z21">
        <v>65640</v>
      </c>
      <c r="AA21">
        <v>67511</v>
      </c>
    </row>
    <row r="22" spans="2:27">
      <c r="B22">
        <v>21</v>
      </c>
      <c r="C22" t="s">
        <v>370</v>
      </c>
      <c r="H22">
        <v>6732</v>
      </c>
      <c r="I22">
        <v>7780.65</v>
      </c>
      <c r="J22">
        <v>9047.48</v>
      </c>
      <c r="K22">
        <v>9819.18</v>
      </c>
      <c r="L22">
        <v>11336.74</v>
      </c>
      <c r="M22">
        <v>12306.87</v>
      </c>
      <c r="N22">
        <v>13911.4</v>
      </c>
      <c r="O22">
        <v>16238.26</v>
      </c>
      <c r="P22">
        <v>19770.759999999998</v>
      </c>
      <c r="Q22">
        <v>20131.580000000002</v>
      </c>
      <c r="R22">
        <v>23692.6</v>
      </c>
      <c r="S22">
        <v>30490.76</v>
      </c>
      <c r="T22">
        <v>31912</v>
      </c>
      <c r="U22">
        <v>34964</v>
      </c>
      <c r="V22">
        <v>39815</v>
      </c>
      <c r="W22">
        <v>46588</v>
      </c>
      <c r="X22">
        <v>49545</v>
      </c>
      <c r="Y22">
        <v>54570</v>
      </c>
      <c r="Z22">
        <v>61243</v>
      </c>
      <c r="AA22">
        <v>61815</v>
      </c>
    </row>
    <row r="23" spans="2:27">
      <c r="B23">
        <v>22</v>
      </c>
      <c r="C23" t="s">
        <v>371</v>
      </c>
      <c r="H23">
        <v>5575</v>
      </c>
      <c r="I23">
        <v>5497.01</v>
      </c>
      <c r="J23">
        <v>7126.86</v>
      </c>
      <c r="K23">
        <v>7995.09</v>
      </c>
      <c r="L23">
        <v>9149.98</v>
      </c>
      <c r="M23">
        <v>9225.0300000000007</v>
      </c>
      <c r="N23">
        <v>11957.7</v>
      </c>
      <c r="O23">
        <v>14709.15</v>
      </c>
      <c r="P23">
        <v>19167.759999999998</v>
      </c>
      <c r="Q23">
        <v>20102.07</v>
      </c>
      <c r="R23">
        <v>24402.52</v>
      </c>
      <c r="S23">
        <v>30546.16</v>
      </c>
      <c r="T23">
        <v>34442.65</v>
      </c>
      <c r="U23">
        <v>38259</v>
      </c>
      <c r="V23">
        <v>40364</v>
      </c>
      <c r="W23">
        <v>44900</v>
      </c>
      <c r="X23">
        <v>47265</v>
      </c>
      <c r="Y23">
        <v>52191</v>
      </c>
      <c r="Z23">
        <v>57132</v>
      </c>
      <c r="AA23">
        <v>65612</v>
      </c>
    </row>
    <row r="24" spans="2:27">
      <c r="B24">
        <v>23</v>
      </c>
      <c r="C24" t="s">
        <v>372</v>
      </c>
      <c r="H24">
        <v>6790</v>
      </c>
      <c r="I24">
        <v>8081.66</v>
      </c>
      <c r="J24">
        <v>8824.2199999999993</v>
      </c>
      <c r="K24">
        <v>9786.91</v>
      </c>
      <c r="L24">
        <v>12347.13</v>
      </c>
      <c r="M24">
        <v>13665.69</v>
      </c>
      <c r="N24">
        <v>16507.52</v>
      </c>
      <c r="O24">
        <v>18729.810000000001</v>
      </c>
      <c r="P24">
        <v>22310.04</v>
      </c>
      <c r="Q24">
        <v>24216.83</v>
      </c>
      <c r="R24">
        <v>26601</v>
      </c>
      <c r="S24">
        <v>28522.78</v>
      </c>
      <c r="T24">
        <v>34555</v>
      </c>
      <c r="U24">
        <v>39222</v>
      </c>
      <c r="V24">
        <v>41293</v>
      </c>
      <c r="W24">
        <v>47543</v>
      </c>
      <c r="X24">
        <v>49984</v>
      </c>
      <c r="Y24">
        <v>56013</v>
      </c>
      <c r="Z24">
        <v>62471</v>
      </c>
      <c r="AA24">
        <v>65203</v>
      </c>
    </row>
    <row r="25" spans="2:27">
      <c r="B25">
        <v>24</v>
      </c>
      <c r="C25" t="s">
        <v>373</v>
      </c>
      <c r="K25">
        <v>8957.43</v>
      </c>
      <c r="L25">
        <v>10613.19</v>
      </c>
      <c r="M25">
        <v>13109.87</v>
      </c>
      <c r="N25">
        <v>16785.27</v>
      </c>
      <c r="O25">
        <v>19581.72</v>
      </c>
      <c r="P25">
        <v>20624.990000000002</v>
      </c>
      <c r="Q25">
        <v>26203.22</v>
      </c>
      <c r="R25">
        <v>31630.19</v>
      </c>
      <c r="S25">
        <v>38952.910000000003</v>
      </c>
      <c r="T25">
        <v>46561</v>
      </c>
      <c r="U25">
        <v>49648</v>
      </c>
      <c r="V25">
        <v>50104</v>
      </c>
      <c r="W25">
        <v>52574</v>
      </c>
      <c r="X25">
        <v>55208</v>
      </c>
      <c r="Y25">
        <v>60975</v>
      </c>
      <c r="Z25">
        <v>67813</v>
      </c>
      <c r="AA25">
        <v>69851</v>
      </c>
    </row>
    <row r="26" spans="2:27">
      <c r="B26">
        <v>25</v>
      </c>
      <c r="C26" t="s">
        <v>374</v>
      </c>
      <c r="D26">
        <v>4597</v>
      </c>
      <c r="E26">
        <v>5195</v>
      </c>
      <c r="F26">
        <v>6771</v>
      </c>
      <c r="G26">
        <v>7346</v>
      </c>
      <c r="H26">
        <v>7548</v>
      </c>
      <c r="I26">
        <v>11687.76</v>
      </c>
      <c r="J26">
        <v>11985.64</v>
      </c>
      <c r="K26">
        <v>14116.37</v>
      </c>
      <c r="L26">
        <v>16754.7</v>
      </c>
      <c r="M26">
        <v>19713.2</v>
      </c>
      <c r="N26">
        <v>22947.53</v>
      </c>
      <c r="O26">
        <v>26734.880000000001</v>
      </c>
      <c r="P26">
        <v>30871.77</v>
      </c>
      <c r="Q26">
        <v>33992.83</v>
      </c>
      <c r="R26">
        <v>37693.47</v>
      </c>
      <c r="S26">
        <v>42796.88</v>
      </c>
      <c r="T26">
        <v>44402</v>
      </c>
      <c r="U26">
        <v>48635</v>
      </c>
      <c r="V26">
        <v>50467</v>
      </c>
      <c r="W26">
        <v>53698</v>
      </c>
      <c r="X26">
        <v>56213</v>
      </c>
      <c r="Y26">
        <v>63084</v>
      </c>
      <c r="Z26">
        <v>70709.74149</v>
      </c>
      <c r="AA26">
        <v>82473</v>
      </c>
    </row>
    <row r="27" spans="2:27">
      <c r="B27">
        <v>26</v>
      </c>
      <c r="C27" t="s">
        <v>375</v>
      </c>
      <c r="D27">
        <v>5312</v>
      </c>
      <c r="E27">
        <v>5813</v>
      </c>
      <c r="F27">
        <v>6178</v>
      </c>
      <c r="G27">
        <v>6849</v>
      </c>
      <c r="H27">
        <v>7516</v>
      </c>
      <c r="I27">
        <v>8384.1</v>
      </c>
      <c r="J27">
        <v>10212.68</v>
      </c>
      <c r="K27">
        <v>13416.57</v>
      </c>
      <c r="L27">
        <v>16381.71</v>
      </c>
      <c r="M27">
        <v>21987.64</v>
      </c>
      <c r="N27">
        <v>22814.1</v>
      </c>
      <c r="O27">
        <v>26870.09</v>
      </c>
      <c r="P27">
        <v>31775.72</v>
      </c>
      <c r="Q27">
        <v>36725.760000000002</v>
      </c>
      <c r="R27">
        <v>41398.28</v>
      </c>
      <c r="S27">
        <v>47053.62</v>
      </c>
      <c r="T27">
        <v>51167</v>
      </c>
      <c r="U27">
        <v>53100</v>
      </c>
      <c r="V27">
        <v>56246</v>
      </c>
      <c r="W27">
        <v>59573</v>
      </c>
      <c r="X27">
        <v>63987</v>
      </c>
      <c r="Y27">
        <v>69706</v>
      </c>
      <c r="Z27">
        <v>73388.416400000002</v>
      </c>
      <c r="AA27">
        <v>79715</v>
      </c>
    </row>
    <row r="28" spans="2:27">
      <c r="B28">
        <v>27</v>
      </c>
      <c r="C28" t="s">
        <v>376</v>
      </c>
      <c r="D28">
        <v>4230</v>
      </c>
      <c r="E28">
        <v>4854</v>
      </c>
      <c r="F28">
        <v>5495</v>
      </c>
      <c r="G28">
        <v>5997</v>
      </c>
      <c r="H28">
        <v>6655</v>
      </c>
      <c r="I28">
        <v>7542.93</v>
      </c>
      <c r="J28">
        <v>8514.7099999999991</v>
      </c>
      <c r="K28">
        <v>10105.99</v>
      </c>
      <c r="L28">
        <v>12873.43</v>
      </c>
      <c r="M28">
        <v>12147.54</v>
      </c>
      <c r="N28">
        <v>18173.740000000002</v>
      </c>
      <c r="O28">
        <v>22378.73</v>
      </c>
      <c r="P28">
        <v>27289.95</v>
      </c>
      <c r="Q28">
        <v>35590.36</v>
      </c>
      <c r="R28">
        <v>39853.089999999997</v>
      </c>
      <c r="S28">
        <v>42941.89</v>
      </c>
      <c r="T28">
        <v>47547</v>
      </c>
      <c r="U28">
        <v>53191</v>
      </c>
      <c r="V28">
        <v>54129</v>
      </c>
      <c r="W28">
        <v>55577</v>
      </c>
      <c r="X28">
        <v>58301</v>
      </c>
      <c r="Y28">
        <v>67658</v>
      </c>
      <c r="Z28">
        <v>75242.963390000004</v>
      </c>
      <c r="AA28">
        <v>82156</v>
      </c>
    </row>
    <row r="29" spans="2:27">
      <c r="B29">
        <v>28</v>
      </c>
      <c r="C29" t="s">
        <v>377</v>
      </c>
      <c r="D29">
        <v>4315</v>
      </c>
      <c r="E29">
        <v>4880</v>
      </c>
      <c r="F29">
        <v>5143</v>
      </c>
      <c r="G29">
        <v>5815</v>
      </c>
      <c r="H29">
        <v>6200</v>
      </c>
      <c r="I29">
        <v>7566.84</v>
      </c>
      <c r="J29">
        <v>8814.06</v>
      </c>
      <c r="K29">
        <v>9578.02</v>
      </c>
      <c r="L29">
        <v>10875.54</v>
      </c>
      <c r="M29">
        <v>12602.02</v>
      </c>
      <c r="N29">
        <v>14985.06</v>
      </c>
      <c r="O29">
        <v>18263.18</v>
      </c>
      <c r="P29">
        <v>22104.58</v>
      </c>
      <c r="Q29">
        <v>27411.67</v>
      </c>
      <c r="R29">
        <v>31322.83</v>
      </c>
      <c r="S29">
        <v>38318.51</v>
      </c>
      <c r="T29">
        <v>44531</v>
      </c>
      <c r="U29">
        <v>47751</v>
      </c>
      <c r="V29">
        <v>52152</v>
      </c>
      <c r="W29">
        <v>55377</v>
      </c>
      <c r="X29">
        <v>59602</v>
      </c>
      <c r="Y29">
        <v>63809</v>
      </c>
      <c r="Z29">
        <v>70637.873219999994</v>
      </c>
      <c r="AA29">
        <v>74323</v>
      </c>
    </row>
    <row r="30" spans="2:27">
      <c r="B30">
        <v>29</v>
      </c>
      <c r="C30" t="s">
        <v>378</v>
      </c>
      <c r="G30">
        <v>5481</v>
      </c>
      <c r="H30">
        <v>5780</v>
      </c>
      <c r="I30">
        <v>7112.84</v>
      </c>
      <c r="J30">
        <v>7569.36</v>
      </c>
      <c r="K30">
        <v>9445.7900000000009</v>
      </c>
      <c r="L30">
        <v>10227.48</v>
      </c>
      <c r="M30">
        <v>11689.03</v>
      </c>
      <c r="N30">
        <v>13895.58</v>
      </c>
      <c r="O30">
        <v>17196.43</v>
      </c>
      <c r="P30">
        <v>19803.66</v>
      </c>
      <c r="Q30">
        <v>21878.27</v>
      </c>
      <c r="R30">
        <v>26072.42</v>
      </c>
      <c r="S30">
        <v>34591.68</v>
      </c>
      <c r="T30">
        <v>38281</v>
      </c>
      <c r="U30">
        <v>42929</v>
      </c>
      <c r="V30">
        <v>46971</v>
      </c>
      <c r="W30">
        <v>53093</v>
      </c>
      <c r="X30">
        <v>57029</v>
      </c>
      <c r="Y30">
        <v>61470</v>
      </c>
      <c r="Z30">
        <v>66104.195179999995</v>
      </c>
      <c r="AA30">
        <v>73313</v>
      </c>
    </row>
    <row r="31" spans="2:27">
      <c r="B31">
        <v>30</v>
      </c>
      <c r="C31" t="s">
        <v>379</v>
      </c>
      <c r="I31">
        <v>9919.98</v>
      </c>
      <c r="J31">
        <v>11219.97</v>
      </c>
      <c r="K31">
        <v>13149.62</v>
      </c>
      <c r="L31">
        <v>16960.3</v>
      </c>
      <c r="M31">
        <v>21625.39</v>
      </c>
      <c r="N31">
        <v>27073.91</v>
      </c>
      <c r="O31">
        <v>31583.1</v>
      </c>
      <c r="P31">
        <v>36261.279999999999</v>
      </c>
      <c r="Q31">
        <v>44815.83</v>
      </c>
      <c r="R31">
        <v>53018.06</v>
      </c>
      <c r="S31">
        <v>59298.57</v>
      </c>
      <c r="T31">
        <v>66892</v>
      </c>
      <c r="U31">
        <v>68231</v>
      </c>
      <c r="V31">
        <v>69955</v>
      </c>
      <c r="W31">
        <v>70583</v>
      </c>
      <c r="X31">
        <v>74496</v>
      </c>
      <c r="Y31">
        <v>78166</v>
      </c>
      <c r="Z31">
        <v>92827.444810000001</v>
      </c>
      <c r="AA31">
        <v>98126</v>
      </c>
    </row>
    <row r="32" spans="2:27">
      <c r="B32">
        <v>31</v>
      </c>
      <c r="C32" t="s">
        <v>380</v>
      </c>
      <c r="I32">
        <v>7486.7</v>
      </c>
      <c r="J32">
        <v>9074.7800000000007</v>
      </c>
      <c r="K32">
        <v>10018.02</v>
      </c>
      <c r="L32">
        <v>11344.05</v>
      </c>
      <c r="M32">
        <v>12716.72</v>
      </c>
      <c r="N32">
        <v>15077.05</v>
      </c>
      <c r="O32">
        <v>17716.73</v>
      </c>
      <c r="P32">
        <v>22108.62</v>
      </c>
      <c r="Q32">
        <v>28247.65</v>
      </c>
      <c r="R32">
        <v>31223.51</v>
      </c>
      <c r="S32">
        <v>37078.07</v>
      </c>
      <c r="T32">
        <v>45892</v>
      </c>
      <c r="U32">
        <v>49810</v>
      </c>
      <c r="V32">
        <v>53562</v>
      </c>
      <c r="W32">
        <v>54752</v>
      </c>
      <c r="X32">
        <v>59167</v>
      </c>
      <c r="Y32">
        <v>65045</v>
      </c>
      <c r="Z32">
        <v>69504.764559999996</v>
      </c>
      <c r="AA32">
        <v>74851</v>
      </c>
    </row>
    <row r="33" spans="2:27">
      <c r="B33">
        <v>32</v>
      </c>
      <c r="C33" t="s">
        <v>381</v>
      </c>
      <c r="K33">
        <v>9768.19</v>
      </c>
      <c r="L33">
        <v>10994.31</v>
      </c>
      <c r="M33">
        <v>12451.53</v>
      </c>
      <c r="N33">
        <v>14822.04</v>
      </c>
      <c r="O33">
        <v>16505.91</v>
      </c>
      <c r="P33">
        <v>20366.5</v>
      </c>
      <c r="Q33">
        <v>25883.93</v>
      </c>
      <c r="R33">
        <v>30324.47</v>
      </c>
      <c r="S33">
        <v>35260.639999999999</v>
      </c>
      <c r="T33">
        <v>40391</v>
      </c>
      <c r="U33">
        <v>44265</v>
      </c>
      <c r="V33">
        <v>48092</v>
      </c>
      <c r="W33">
        <v>51169</v>
      </c>
      <c r="X33">
        <v>54427</v>
      </c>
      <c r="Y33">
        <v>64696</v>
      </c>
      <c r="Z33">
        <v>65471.47509</v>
      </c>
      <c r="AA33">
        <v>68904</v>
      </c>
    </row>
    <row r="34" spans="2:27">
      <c r="B34">
        <v>33</v>
      </c>
      <c r="C34" t="s">
        <v>382</v>
      </c>
      <c r="K34">
        <v>11287.64</v>
      </c>
      <c r="L34">
        <v>13318.95</v>
      </c>
      <c r="M34">
        <v>14689.47</v>
      </c>
      <c r="N34">
        <v>16538</v>
      </c>
      <c r="O34">
        <v>20229.099999999999</v>
      </c>
      <c r="P34">
        <v>25132.31</v>
      </c>
      <c r="Q34">
        <v>28948.78</v>
      </c>
      <c r="R34">
        <v>30988.16</v>
      </c>
      <c r="S34">
        <v>35469.85</v>
      </c>
      <c r="T34">
        <v>41341</v>
      </c>
      <c r="U34">
        <v>45588</v>
      </c>
      <c r="V34">
        <v>50108</v>
      </c>
      <c r="W34">
        <v>56538</v>
      </c>
      <c r="X34">
        <v>65280</v>
      </c>
      <c r="Y34">
        <v>66332</v>
      </c>
      <c r="Z34">
        <v>68510.490709999998</v>
      </c>
      <c r="AA34">
        <v>75047</v>
      </c>
    </row>
    <row r="35" spans="2:27">
      <c r="B35">
        <v>34</v>
      </c>
      <c r="C35" t="s">
        <v>383</v>
      </c>
      <c r="D35">
        <v>5198</v>
      </c>
      <c r="E35">
        <v>5801</v>
      </c>
      <c r="F35">
        <v>7811</v>
      </c>
      <c r="G35">
        <v>8411</v>
      </c>
      <c r="H35">
        <v>9484</v>
      </c>
      <c r="I35">
        <v>11226.05</v>
      </c>
      <c r="J35">
        <v>13004.92</v>
      </c>
      <c r="K35">
        <v>14961.14</v>
      </c>
      <c r="L35">
        <v>17331.27</v>
      </c>
      <c r="M35">
        <v>19894.54</v>
      </c>
      <c r="N35">
        <v>23391.41</v>
      </c>
      <c r="O35">
        <v>27372.49</v>
      </c>
      <c r="P35">
        <v>33545.760000000002</v>
      </c>
      <c r="Q35">
        <v>38576.86</v>
      </c>
      <c r="R35">
        <v>41525</v>
      </c>
      <c r="S35">
        <v>45305.78926351</v>
      </c>
      <c r="T35">
        <v>48834.843402639999</v>
      </c>
      <c r="U35">
        <v>51344.109234930002</v>
      </c>
      <c r="V35">
        <v>55365.476081519999</v>
      </c>
      <c r="W35">
        <v>60653</v>
      </c>
      <c r="X35">
        <v>66207</v>
      </c>
      <c r="Y35">
        <v>72640</v>
      </c>
      <c r="Z35">
        <v>80655</v>
      </c>
      <c r="AA35">
        <v>86480</v>
      </c>
    </row>
    <row r="36" spans="2:27">
      <c r="B36">
        <v>35</v>
      </c>
      <c r="C36" t="s">
        <v>384</v>
      </c>
      <c r="D36">
        <v>7336</v>
      </c>
      <c r="E36">
        <v>7855</v>
      </c>
      <c r="F36">
        <v>9275</v>
      </c>
      <c r="G36">
        <v>10259</v>
      </c>
      <c r="H36">
        <v>11901</v>
      </c>
      <c r="I36">
        <v>13492.53</v>
      </c>
      <c r="J36">
        <v>15524.56</v>
      </c>
      <c r="K36">
        <v>17560.150000000001</v>
      </c>
      <c r="L36">
        <v>19717.82</v>
      </c>
      <c r="M36">
        <v>21884.46</v>
      </c>
      <c r="N36">
        <v>24227.17</v>
      </c>
      <c r="O36">
        <v>28270.5</v>
      </c>
      <c r="P36">
        <v>34304.370000000003</v>
      </c>
      <c r="Q36">
        <v>38765.370000000003</v>
      </c>
      <c r="R36">
        <v>44617</v>
      </c>
      <c r="S36">
        <v>49729.785787710003</v>
      </c>
      <c r="T36">
        <v>54820.485403949999</v>
      </c>
      <c r="U36">
        <v>59061.137909589997</v>
      </c>
      <c r="V36">
        <v>63610.536746630001</v>
      </c>
      <c r="W36">
        <v>69390</v>
      </c>
      <c r="X36">
        <v>73764</v>
      </c>
      <c r="Y36">
        <v>81884</v>
      </c>
      <c r="Z36">
        <v>87592</v>
      </c>
      <c r="AA36">
        <v>95542</v>
      </c>
    </row>
    <row r="37" spans="2:27">
      <c r="B37">
        <v>36</v>
      </c>
      <c r="C37" t="s">
        <v>385</v>
      </c>
      <c r="D37">
        <v>5451</v>
      </c>
      <c r="E37">
        <v>5566</v>
      </c>
      <c r="F37">
        <v>6644</v>
      </c>
      <c r="G37">
        <v>7122</v>
      </c>
      <c r="H37">
        <v>7955</v>
      </c>
      <c r="I37">
        <v>9251.2099999999991</v>
      </c>
      <c r="J37">
        <v>10933.73</v>
      </c>
      <c r="K37">
        <v>12731.41</v>
      </c>
      <c r="L37">
        <v>15396.15</v>
      </c>
      <c r="M37">
        <v>18708.689999999999</v>
      </c>
      <c r="N37">
        <v>21119.14</v>
      </c>
      <c r="O37">
        <v>25353.32</v>
      </c>
      <c r="P37">
        <v>29120.47</v>
      </c>
      <c r="Q37">
        <v>30432.65</v>
      </c>
      <c r="R37">
        <v>32913</v>
      </c>
      <c r="S37">
        <v>33730.258398040001</v>
      </c>
      <c r="T37">
        <v>34526.551566089998</v>
      </c>
      <c r="U37">
        <v>40263.299464509997</v>
      </c>
      <c r="V37">
        <v>43038.657663459999</v>
      </c>
      <c r="W37">
        <v>43652</v>
      </c>
      <c r="X37">
        <v>48164</v>
      </c>
      <c r="Y37">
        <v>50187</v>
      </c>
      <c r="Z37">
        <v>54947</v>
      </c>
      <c r="AA37">
        <v>60962</v>
      </c>
    </row>
    <row r="38" spans="2:27">
      <c r="B38">
        <v>37</v>
      </c>
      <c r="C38" t="s">
        <v>386</v>
      </c>
      <c r="D38">
        <v>4957</v>
      </c>
      <c r="E38">
        <v>4993</v>
      </c>
      <c r="F38">
        <v>6586</v>
      </c>
      <c r="G38">
        <v>7189</v>
      </c>
      <c r="H38">
        <v>8134</v>
      </c>
      <c r="I38">
        <v>9365.74</v>
      </c>
      <c r="J38">
        <v>10781.57</v>
      </c>
      <c r="K38">
        <v>12022.79</v>
      </c>
      <c r="L38">
        <v>13913.34</v>
      </c>
      <c r="M38">
        <v>16789.52</v>
      </c>
      <c r="N38">
        <v>19738.82</v>
      </c>
      <c r="O38">
        <v>23992.41</v>
      </c>
      <c r="P38">
        <v>28100.49</v>
      </c>
      <c r="Q38">
        <v>30826.880000000001</v>
      </c>
      <c r="R38">
        <v>35148</v>
      </c>
      <c r="S38">
        <v>36190.774702280003</v>
      </c>
      <c r="T38">
        <v>38756.812268479996</v>
      </c>
      <c r="U38">
        <v>42527.305486550002</v>
      </c>
      <c r="V38">
        <v>45233.440709629998</v>
      </c>
      <c r="W38">
        <v>50225</v>
      </c>
      <c r="X38">
        <v>52708</v>
      </c>
      <c r="Y38">
        <v>56941</v>
      </c>
      <c r="Z38">
        <v>63156</v>
      </c>
      <c r="AA38">
        <v>66686</v>
      </c>
    </row>
    <row r="39" spans="2:27">
      <c r="B39">
        <v>38</v>
      </c>
      <c r="C39" t="s">
        <v>387</v>
      </c>
      <c r="D39">
        <v>5198</v>
      </c>
      <c r="E39">
        <v>5023</v>
      </c>
      <c r="F39">
        <v>6658</v>
      </c>
      <c r="G39">
        <v>7400</v>
      </c>
      <c r="H39">
        <v>8839</v>
      </c>
      <c r="I39">
        <v>10129.799999999999</v>
      </c>
      <c r="J39">
        <v>10846.75</v>
      </c>
      <c r="K39">
        <v>11933.66</v>
      </c>
      <c r="L39">
        <v>14633.14</v>
      </c>
      <c r="M39">
        <v>16545.93</v>
      </c>
      <c r="N39">
        <v>19269.71</v>
      </c>
      <c r="O39">
        <v>22310.799999999999</v>
      </c>
      <c r="P39">
        <v>25078.97</v>
      </c>
      <c r="Q39">
        <v>28385.72</v>
      </c>
      <c r="R39">
        <v>31823</v>
      </c>
      <c r="S39">
        <v>36845.097768940002</v>
      </c>
      <c r="T39">
        <v>38765.704947589998</v>
      </c>
      <c r="U39">
        <v>41277.149727010001</v>
      </c>
      <c r="V39">
        <v>40724.207649370001</v>
      </c>
      <c r="W39">
        <v>43269</v>
      </c>
      <c r="X39">
        <v>46297</v>
      </c>
      <c r="Y39">
        <v>50881</v>
      </c>
      <c r="Z39">
        <v>55841</v>
      </c>
      <c r="AA39">
        <v>57489</v>
      </c>
    </row>
    <row r="40" spans="2:27">
      <c r="B40">
        <v>39</v>
      </c>
      <c r="C40" t="s">
        <v>388</v>
      </c>
      <c r="D40">
        <v>4128</v>
      </c>
      <c r="E40">
        <v>4108</v>
      </c>
      <c r="F40">
        <v>5658</v>
      </c>
      <c r="G40">
        <v>6462</v>
      </c>
      <c r="H40">
        <v>7382</v>
      </c>
      <c r="I40">
        <v>8360.99</v>
      </c>
      <c r="J40">
        <v>9919.51</v>
      </c>
      <c r="K40">
        <v>10639.38</v>
      </c>
      <c r="L40">
        <v>12235.65</v>
      </c>
      <c r="M40">
        <v>14383.45</v>
      </c>
      <c r="N40">
        <v>16257.57</v>
      </c>
      <c r="O40">
        <v>18671.82</v>
      </c>
      <c r="P40">
        <v>21528.77</v>
      </c>
      <c r="Q40">
        <v>23342.560000000001</v>
      </c>
      <c r="R40">
        <v>25863</v>
      </c>
      <c r="S40">
        <v>27054.620630730002</v>
      </c>
      <c r="T40">
        <v>28630.359216510002</v>
      </c>
      <c r="U40">
        <v>32179.260452949999</v>
      </c>
      <c r="V40">
        <v>32571.17461645</v>
      </c>
      <c r="W40">
        <v>35790</v>
      </c>
      <c r="X40">
        <v>38763</v>
      </c>
      <c r="Y40">
        <v>42230</v>
      </c>
      <c r="Z40">
        <v>44077</v>
      </c>
      <c r="AA40">
        <v>57008</v>
      </c>
    </row>
    <row r="41" spans="2:27">
      <c r="B41">
        <v>40</v>
      </c>
      <c r="C41" t="s">
        <v>389</v>
      </c>
      <c r="D41">
        <v>5176</v>
      </c>
      <c r="E41">
        <v>4510</v>
      </c>
      <c r="F41">
        <v>6315</v>
      </c>
      <c r="G41">
        <v>6729</v>
      </c>
      <c r="H41">
        <v>7621</v>
      </c>
      <c r="I41">
        <v>8941.66</v>
      </c>
      <c r="J41">
        <v>10339.34</v>
      </c>
      <c r="K41">
        <v>10761.97</v>
      </c>
      <c r="L41">
        <v>12202.07</v>
      </c>
      <c r="M41">
        <v>13869.08</v>
      </c>
      <c r="N41">
        <v>15282.47</v>
      </c>
      <c r="O41">
        <v>18052.59</v>
      </c>
      <c r="P41">
        <v>20435.189999999999</v>
      </c>
      <c r="Q41">
        <v>25895.45</v>
      </c>
      <c r="R41">
        <v>29450</v>
      </c>
      <c r="S41">
        <v>33499.640622819999</v>
      </c>
      <c r="T41">
        <v>37703.214196649998</v>
      </c>
      <c r="U41">
        <v>39751.98368225</v>
      </c>
      <c r="V41">
        <v>41443.845831140003</v>
      </c>
      <c r="W41">
        <v>47416</v>
      </c>
      <c r="X41">
        <v>49162</v>
      </c>
      <c r="Y41">
        <v>54892</v>
      </c>
      <c r="Z41">
        <v>60583</v>
      </c>
      <c r="AA41">
        <v>65771</v>
      </c>
    </row>
    <row r="42" spans="2:27">
      <c r="B42">
        <v>41</v>
      </c>
      <c r="C42" t="s">
        <v>390</v>
      </c>
      <c r="D42">
        <v>3940</v>
      </c>
      <c r="E42">
        <v>4220</v>
      </c>
      <c r="F42">
        <v>5725</v>
      </c>
      <c r="G42">
        <v>6663</v>
      </c>
      <c r="H42">
        <v>7319</v>
      </c>
      <c r="I42">
        <v>8360.2800000000007</v>
      </c>
      <c r="J42">
        <v>9786.84</v>
      </c>
      <c r="K42">
        <v>10920.11</v>
      </c>
      <c r="L42">
        <v>12584.38</v>
      </c>
      <c r="M42">
        <v>14301.01</v>
      </c>
      <c r="N42">
        <v>16301.99</v>
      </c>
      <c r="O42">
        <v>20621.39</v>
      </c>
      <c r="P42">
        <v>22461.88</v>
      </c>
      <c r="Q42">
        <v>27423.51</v>
      </c>
      <c r="R42">
        <v>30592</v>
      </c>
      <c r="S42">
        <v>31901.797816800001</v>
      </c>
      <c r="T42">
        <v>36027.839013290002</v>
      </c>
      <c r="U42">
        <v>39615.316179430003</v>
      </c>
      <c r="V42">
        <v>42193.073968620003</v>
      </c>
      <c r="W42">
        <v>48978</v>
      </c>
      <c r="X42">
        <v>46999</v>
      </c>
      <c r="Y42">
        <v>50074</v>
      </c>
      <c r="Z42">
        <v>54361</v>
      </c>
      <c r="AA42">
        <v>65261</v>
      </c>
    </row>
    <row r="43" spans="2:27">
      <c r="B43">
        <v>42</v>
      </c>
      <c r="C43" t="s">
        <v>391</v>
      </c>
      <c r="D43">
        <v>3956</v>
      </c>
      <c r="E43">
        <v>3801</v>
      </c>
      <c r="F43">
        <v>4182</v>
      </c>
      <c r="G43">
        <v>5406</v>
      </c>
      <c r="H43">
        <v>6243</v>
      </c>
      <c r="I43">
        <v>6988.39</v>
      </c>
      <c r="J43">
        <v>8342.92</v>
      </c>
      <c r="K43">
        <v>9873.11</v>
      </c>
      <c r="L43">
        <v>11292.58</v>
      </c>
      <c r="M43">
        <v>12560.85</v>
      </c>
      <c r="N43">
        <v>14702.37</v>
      </c>
      <c r="O43">
        <v>18479.34</v>
      </c>
      <c r="P43">
        <v>21556.86</v>
      </c>
      <c r="Q43">
        <v>23007.31</v>
      </c>
      <c r="R43">
        <v>25354</v>
      </c>
      <c r="S43">
        <v>33109.632165540002</v>
      </c>
      <c r="T43">
        <v>38557.674502859998</v>
      </c>
      <c r="U43">
        <v>40035.461094960003</v>
      </c>
      <c r="V43">
        <v>41413.442849710002</v>
      </c>
      <c r="W43">
        <v>45939</v>
      </c>
      <c r="X43">
        <v>49601</v>
      </c>
      <c r="Y43">
        <v>54331</v>
      </c>
      <c r="Z43">
        <v>56271</v>
      </c>
      <c r="AA43">
        <v>59849</v>
      </c>
    </row>
    <row r="44" spans="2:27">
      <c r="B44">
        <v>43</v>
      </c>
      <c r="C44" t="s">
        <v>392</v>
      </c>
      <c r="D44">
        <v>5108</v>
      </c>
      <c r="E44">
        <v>5490</v>
      </c>
      <c r="F44">
        <v>6897</v>
      </c>
      <c r="G44">
        <v>7653</v>
      </c>
      <c r="H44">
        <v>8533</v>
      </c>
      <c r="I44">
        <v>9648.7800000000007</v>
      </c>
      <c r="J44">
        <v>11075.46</v>
      </c>
      <c r="K44">
        <v>12538.64</v>
      </c>
      <c r="L44">
        <v>13890.68</v>
      </c>
      <c r="M44">
        <v>16022.58</v>
      </c>
      <c r="N44">
        <v>17433.48</v>
      </c>
      <c r="O44">
        <v>21463.16</v>
      </c>
      <c r="P44">
        <v>25178.75</v>
      </c>
      <c r="Q44">
        <v>27785.68</v>
      </c>
      <c r="R44">
        <v>32028</v>
      </c>
      <c r="S44">
        <v>36161.106035359997</v>
      </c>
      <c r="T44">
        <v>40243.85644286</v>
      </c>
      <c r="U44">
        <v>43052.875989450004</v>
      </c>
      <c r="V44">
        <v>46453.253564229999</v>
      </c>
      <c r="W44">
        <v>50716</v>
      </c>
      <c r="X44">
        <v>54507</v>
      </c>
      <c r="Y44">
        <v>60361</v>
      </c>
      <c r="Z44">
        <v>67941</v>
      </c>
      <c r="AA44">
        <v>69094</v>
      </c>
    </row>
    <row r="45" spans="2:27">
      <c r="B45">
        <v>44</v>
      </c>
      <c r="C45" t="s">
        <v>393</v>
      </c>
      <c r="D45">
        <v>6346</v>
      </c>
      <c r="E45">
        <v>6992</v>
      </c>
      <c r="F45">
        <v>7630</v>
      </c>
      <c r="G45">
        <v>8601</v>
      </c>
      <c r="H45">
        <v>8450</v>
      </c>
      <c r="I45">
        <v>8794.2800000000007</v>
      </c>
      <c r="J45">
        <v>9300.0499999999993</v>
      </c>
      <c r="K45">
        <v>10162.98</v>
      </c>
      <c r="L45">
        <v>12129</v>
      </c>
      <c r="M45">
        <v>13412.57</v>
      </c>
      <c r="N45">
        <v>14694.79</v>
      </c>
      <c r="O45">
        <v>16873.29</v>
      </c>
      <c r="P45">
        <v>22905.43</v>
      </c>
      <c r="Q45">
        <v>24361.72</v>
      </c>
      <c r="R45">
        <v>28028</v>
      </c>
      <c r="S45">
        <v>30397.268315000001</v>
      </c>
      <c r="T45">
        <v>33947.417784930003</v>
      </c>
      <c r="U45">
        <v>37760.363076599999</v>
      </c>
      <c r="V45">
        <v>39903.444731180003</v>
      </c>
      <c r="W45">
        <v>41579</v>
      </c>
      <c r="X45">
        <v>42944</v>
      </c>
      <c r="Y45">
        <v>45890</v>
      </c>
      <c r="Z45">
        <v>51592</v>
      </c>
      <c r="AA45">
        <v>55447</v>
      </c>
    </row>
    <row r="46" spans="2:27">
      <c r="B46">
        <v>45</v>
      </c>
      <c r="C46" t="s">
        <v>394</v>
      </c>
      <c r="D46">
        <v>4095</v>
      </c>
      <c r="E46">
        <v>4328</v>
      </c>
      <c r="F46">
        <v>4473</v>
      </c>
      <c r="G46">
        <v>4473</v>
      </c>
      <c r="H46">
        <v>7020</v>
      </c>
      <c r="I46">
        <v>7899.35</v>
      </c>
      <c r="J46">
        <v>9177.2999999999993</v>
      </c>
      <c r="K46">
        <v>9987.98</v>
      </c>
      <c r="L46">
        <v>11431.83</v>
      </c>
      <c r="M46">
        <v>14828.53</v>
      </c>
      <c r="N46">
        <v>16544.669999999998</v>
      </c>
      <c r="O46">
        <v>19176.47</v>
      </c>
      <c r="P46">
        <v>21189</v>
      </c>
      <c r="R46">
        <v>27959</v>
      </c>
      <c r="S46">
        <v>32639.957484589999</v>
      </c>
      <c r="T46">
        <v>36478.644477419999</v>
      </c>
      <c r="U46">
        <v>39762.580976390003</v>
      </c>
      <c r="V46">
        <v>39807.842315440001</v>
      </c>
      <c r="W46">
        <v>42473</v>
      </c>
      <c r="X46">
        <v>43596</v>
      </c>
      <c r="Y46">
        <v>47615</v>
      </c>
      <c r="Z46">
        <v>53457</v>
      </c>
      <c r="AA46">
        <v>60166</v>
      </c>
    </row>
    <row r="47" spans="2:27">
      <c r="B47">
        <v>46</v>
      </c>
      <c r="C47" t="s">
        <v>395</v>
      </c>
      <c r="D47">
        <v>4110</v>
      </c>
      <c r="E47">
        <v>4238</v>
      </c>
      <c r="F47">
        <v>5364</v>
      </c>
      <c r="G47">
        <v>5913</v>
      </c>
      <c r="H47">
        <v>6484</v>
      </c>
      <c r="I47">
        <v>7276.09</v>
      </c>
      <c r="J47">
        <v>8671.19</v>
      </c>
      <c r="K47">
        <v>9642.69</v>
      </c>
      <c r="L47">
        <v>10399.709999999999</v>
      </c>
      <c r="M47">
        <v>13307.85</v>
      </c>
      <c r="N47">
        <v>15516.73</v>
      </c>
      <c r="O47">
        <v>19862.22</v>
      </c>
      <c r="P47">
        <v>23095.22</v>
      </c>
      <c r="Q47">
        <v>26558.42</v>
      </c>
      <c r="R47">
        <v>29947</v>
      </c>
      <c r="S47">
        <v>31402.30888895</v>
      </c>
      <c r="T47">
        <v>36280.917143890001</v>
      </c>
      <c r="U47">
        <v>39091.078799570001</v>
      </c>
      <c r="V47">
        <v>40505.866809480001</v>
      </c>
      <c r="W47">
        <v>43950</v>
      </c>
      <c r="X47">
        <v>47846</v>
      </c>
      <c r="Y47">
        <v>52732</v>
      </c>
      <c r="Z47">
        <v>59534</v>
      </c>
      <c r="AA47">
        <v>64331</v>
      </c>
    </row>
    <row r="48" spans="2:27">
      <c r="B48">
        <v>47</v>
      </c>
      <c r="C48" t="s">
        <v>396</v>
      </c>
      <c r="D48">
        <v>4778</v>
      </c>
      <c r="E48">
        <v>5240</v>
      </c>
      <c r="F48">
        <v>6337</v>
      </c>
      <c r="G48">
        <v>7088</v>
      </c>
      <c r="H48">
        <v>8111</v>
      </c>
      <c r="I48">
        <v>9077.77</v>
      </c>
      <c r="J48">
        <v>9810.15</v>
      </c>
      <c r="K48">
        <v>10421.030000000001</v>
      </c>
      <c r="L48">
        <v>11588.36</v>
      </c>
      <c r="M48">
        <v>13222.76</v>
      </c>
      <c r="N48">
        <v>15287.01</v>
      </c>
      <c r="O48">
        <v>18468.68</v>
      </c>
      <c r="P48">
        <v>21224.2</v>
      </c>
      <c r="Q48">
        <v>24237.33</v>
      </c>
      <c r="R48">
        <v>26041</v>
      </c>
      <c r="S48">
        <v>31498.13022232</v>
      </c>
      <c r="T48">
        <v>35031.487476069997</v>
      </c>
      <c r="U48">
        <v>39724.205506999999</v>
      </c>
      <c r="V48">
        <v>42275.939880079997</v>
      </c>
      <c r="W48">
        <v>47048</v>
      </c>
      <c r="X48">
        <v>50711</v>
      </c>
      <c r="Y48">
        <v>55037</v>
      </c>
      <c r="Z48">
        <v>59891</v>
      </c>
      <c r="AA48">
        <v>62556</v>
      </c>
    </row>
    <row r="49" spans="2:27">
      <c r="B49">
        <v>48</v>
      </c>
      <c r="C49" t="s">
        <v>397</v>
      </c>
      <c r="D49">
        <v>6370</v>
      </c>
      <c r="E49">
        <v>7052</v>
      </c>
      <c r="F49">
        <v>7869</v>
      </c>
      <c r="G49">
        <v>8618</v>
      </c>
      <c r="H49">
        <v>9752</v>
      </c>
      <c r="I49">
        <v>11089.38</v>
      </c>
      <c r="J49">
        <v>12868.67</v>
      </c>
      <c r="K49">
        <v>13870.31</v>
      </c>
      <c r="L49">
        <v>15717.22</v>
      </c>
      <c r="M49">
        <v>17742</v>
      </c>
      <c r="N49">
        <v>19954.25</v>
      </c>
      <c r="O49">
        <v>24189.040000000001</v>
      </c>
      <c r="P49">
        <v>26968.1</v>
      </c>
      <c r="Q49">
        <v>30448.41</v>
      </c>
      <c r="R49">
        <v>35721.089999999997</v>
      </c>
      <c r="S49">
        <v>41471.21</v>
      </c>
      <c r="T49">
        <v>46674</v>
      </c>
      <c r="U49">
        <v>52351</v>
      </c>
      <c r="V49">
        <v>56976</v>
      </c>
      <c r="W49">
        <v>62519</v>
      </c>
      <c r="X49">
        <v>68434</v>
      </c>
      <c r="Y49">
        <v>73469</v>
      </c>
      <c r="Z49">
        <v>80425</v>
      </c>
      <c r="AA49">
        <v>88082</v>
      </c>
    </row>
    <row r="50" spans="2:27">
      <c r="B50">
        <v>49</v>
      </c>
      <c r="C50" t="s">
        <v>398</v>
      </c>
      <c r="D50">
        <v>5818</v>
      </c>
      <c r="E50">
        <v>5985</v>
      </c>
      <c r="F50">
        <v>6713</v>
      </c>
      <c r="G50">
        <v>7274</v>
      </c>
      <c r="H50">
        <v>8192</v>
      </c>
      <c r="I50">
        <v>8484.3799999999992</v>
      </c>
      <c r="J50">
        <v>9303.43</v>
      </c>
      <c r="K50">
        <v>10611.19</v>
      </c>
      <c r="L50">
        <v>12692.32</v>
      </c>
      <c r="M50">
        <v>14901.59</v>
      </c>
      <c r="N50">
        <v>17209.080000000002</v>
      </c>
      <c r="O50">
        <v>23040.18</v>
      </c>
      <c r="P50">
        <v>27118.47</v>
      </c>
      <c r="Q50">
        <v>29299.24</v>
      </c>
      <c r="R50">
        <v>30991.9</v>
      </c>
      <c r="S50">
        <v>35091.71</v>
      </c>
      <c r="T50">
        <v>40420</v>
      </c>
      <c r="U50">
        <v>42992</v>
      </c>
      <c r="V50">
        <v>45362</v>
      </c>
      <c r="W50">
        <v>49234</v>
      </c>
      <c r="X50">
        <v>53392</v>
      </c>
      <c r="Y50">
        <v>59923</v>
      </c>
      <c r="Z50">
        <v>66592</v>
      </c>
      <c r="AA50">
        <v>69766</v>
      </c>
    </row>
    <row r="51" spans="2:27">
      <c r="B51">
        <v>50</v>
      </c>
      <c r="C51" t="s">
        <v>399</v>
      </c>
      <c r="D51">
        <v>4330</v>
      </c>
      <c r="E51">
        <v>4638</v>
      </c>
      <c r="F51">
        <v>5064</v>
      </c>
      <c r="G51">
        <v>5228</v>
      </c>
      <c r="H51">
        <v>5699</v>
      </c>
      <c r="I51">
        <v>5944.47</v>
      </c>
      <c r="J51">
        <v>7240.48</v>
      </c>
      <c r="K51">
        <v>7893.59</v>
      </c>
      <c r="L51">
        <v>8795.52</v>
      </c>
      <c r="M51">
        <v>10140.56</v>
      </c>
      <c r="N51">
        <v>12346</v>
      </c>
      <c r="O51">
        <v>15491.82</v>
      </c>
      <c r="P51">
        <v>18231.330000000002</v>
      </c>
      <c r="Q51">
        <v>19966.98</v>
      </c>
      <c r="R51">
        <v>22377.35</v>
      </c>
      <c r="S51">
        <v>28016.48</v>
      </c>
      <c r="T51">
        <v>32056</v>
      </c>
      <c r="U51">
        <v>34972</v>
      </c>
      <c r="V51">
        <v>38383</v>
      </c>
      <c r="W51">
        <v>45948</v>
      </c>
      <c r="X51">
        <v>50676</v>
      </c>
      <c r="Y51">
        <v>56235</v>
      </c>
      <c r="Z51">
        <v>61008</v>
      </c>
      <c r="AA51">
        <v>64320</v>
      </c>
    </row>
    <row r="52" spans="2:27">
      <c r="B52">
        <v>51</v>
      </c>
      <c r="C52" t="s">
        <v>400</v>
      </c>
      <c r="D52">
        <v>4178</v>
      </c>
      <c r="E52">
        <v>4550</v>
      </c>
      <c r="F52">
        <v>5073</v>
      </c>
      <c r="G52">
        <v>5517</v>
      </c>
      <c r="H52">
        <v>5635</v>
      </c>
      <c r="I52">
        <v>6874.03</v>
      </c>
      <c r="J52">
        <v>7617.28</v>
      </c>
      <c r="K52">
        <v>8599.91</v>
      </c>
      <c r="L52">
        <v>9769.34</v>
      </c>
      <c r="M52">
        <v>12376.71</v>
      </c>
      <c r="N52">
        <v>15078.15</v>
      </c>
      <c r="O52">
        <v>17270.98</v>
      </c>
      <c r="P52">
        <v>18789.009999999998</v>
      </c>
      <c r="Q52">
        <v>22012.94</v>
      </c>
      <c r="R52">
        <v>23976.76</v>
      </c>
      <c r="S52">
        <v>27805.71</v>
      </c>
      <c r="T52">
        <v>32371</v>
      </c>
      <c r="U52">
        <v>36552</v>
      </c>
      <c r="V52">
        <v>39462</v>
      </c>
      <c r="W52">
        <v>43872</v>
      </c>
      <c r="X52">
        <v>46910</v>
      </c>
      <c r="Y52">
        <v>50474</v>
      </c>
      <c r="Z52">
        <v>57948</v>
      </c>
      <c r="AA52">
        <v>63708</v>
      </c>
    </row>
    <row r="53" spans="2:27">
      <c r="B53">
        <v>52</v>
      </c>
      <c r="C53" t="s">
        <v>401</v>
      </c>
      <c r="D53">
        <v>4573</v>
      </c>
      <c r="E53">
        <v>4433</v>
      </c>
      <c r="F53">
        <v>5713</v>
      </c>
      <c r="G53">
        <v>6210</v>
      </c>
      <c r="H53">
        <v>6949</v>
      </c>
      <c r="I53">
        <v>7704.31</v>
      </c>
      <c r="J53">
        <v>8676.6200000000008</v>
      </c>
      <c r="K53">
        <v>9763.7900000000009</v>
      </c>
      <c r="L53">
        <v>10773.41</v>
      </c>
      <c r="M53">
        <v>12184.63</v>
      </c>
      <c r="N53">
        <v>13686.58</v>
      </c>
      <c r="O53">
        <v>17334.75</v>
      </c>
      <c r="P53">
        <v>18626.419999999998</v>
      </c>
      <c r="Q53">
        <v>21588.5</v>
      </c>
      <c r="R53">
        <v>24057.69</v>
      </c>
      <c r="S53">
        <v>28397.35</v>
      </c>
      <c r="T53">
        <v>31761</v>
      </c>
      <c r="U53">
        <v>36074</v>
      </c>
      <c r="V53">
        <v>39348</v>
      </c>
      <c r="W53">
        <v>44405</v>
      </c>
      <c r="X53">
        <v>47506</v>
      </c>
      <c r="Y53">
        <v>52054</v>
      </c>
      <c r="Z53">
        <v>58342</v>
      </c>
      <c r="AA53">
        <v>60226</v>
      </c>
    </row>
    <row r="54" spans="2:27">
      <c r="B54">
        <v>53</v>
      </c>
      <c r="C54" t="s">
        <v>402</v>
      </c>
      <c r="D54">
        <v>4137</v>
      </c>
      <c r="E54">
        <v>4366</v>
      </c>
      <c r="F54">
        <v>5114</v>
      </c>
      <c r="G54">
        <v>5778</v>
      </c>
      <c r="H54">
        <v>6381</v>
      </c>
      <c r="I54">
        <v>6871.81</v>
      </c>
      <c r="J54">
        <v>7839.85</v>
      </c>
      <c r="K54">
        <v>8414.93</v>
      </c>
      <c r="L54">
        <v>9269.33</v>
      </c>
      <c r="M54">
        <v>10496.06</v>
      </c>
      <c r="N54">
        <v>12716.09</v>
      </c>
      <c r="O54">
        <v>17249.55</v>
      </c>
      <c r="P54">
        <v>20457.18</v>
      </c>
      <c r="Q54">
        <v>21953.78</v>
      </c>
      <c r="R54">
        <v>26416.92</v>
      </c>
      <c r="S54">
        <v>29987.03</v>
      </c>
      <c r="T54">
        <v>33385</v>
      </c>
      <c r="U54">
        <v>35605</v>
      </c>
      <c r="V54">
        <v>39331</v>
      </c>
      <c r="W54">
        <v>44532</v>
      </c>
      <c r="X54">
        <v>47294</v>
      </c>
      <c r="Y54">
        <v>50230</v>
      </c>
      <c r="Z54">
        <v>55846</v>
      </c>
      <c r="AA54">
        <v>58424</v>
      </c>
    </row>
    <row r="55" spans="2:27">
      <c r="B55">
        <v>54</v>
      </c>
      <c r="C55" t="s">
        <v>403</v>
      </c>
      <c r="D55">
        <v>5672</v>
      </c>
      <c r="E55">
        <v>6098</v>
      </c>
      <c r="F55">
        <v>6271</v>
      </c>
      <c r="G55">
        <v>7190</v>
      </c>
      <c r="H55">
        <v>8256</v>
      </c>
      <c r="I55">
        <v>9327.69</v>
      </c>
      <c r="J55">
        <v>9663.27</v>
      </c>
      <c r="K55">
        <v>10647.06</v>
      </c>
      <c r="L55">
        <v>12699.23</v>
      </c>
      <c r="M55">
        <v>15581.91</v>
      </c>
      <c r="N55">
        <v>17348.53</v>
      </c>
      <c r="O55">
        <v>23008.53</v>
      </c>
      <c r="P55">
        <v>27100.560000000001</v>
      </c>
      <c r="Q55">
        <v>28817.56</v>
      </c>
      <c r="R55">
        <v>29328.67</v>
      </c>
      <c r="S55">
        <v>33697.57</v>
      </c>
      <c r="T55">
        <v>36498</v>
      </c>
      <c r="U55">
        <v>43308</v>
      </c>
      <c r="V55">
        <v>44895.71</v>
      </c>
      <c r="W55">
        <v>48170</v>
      </c>
      <c r="X55">
        <v>50592</v>
      </c>
      <c r="Y55">
        <v>55434</v>
      </c>
      <c r="Z55">
        <v>63227</v>
      </c>
      <c r="AA55">
        <v>71455</v>
      </c>
    </row>
    <row r="56" spans="2:27">
      <c r="B56">
        <v>55</v>
      </c>
      <c r="C56" t="s">
        <v>404</v>
      </c>
      <c r="D56">
        <v>3672</v>
      </c>
      <c r="E56">
        <v>3768</v>
      </c>
      <c r="F56">
        <v>4796</v>
      </c>
      <c r="G56">
        <v>5008</v>
      </c>
      <c r="H56">
        <v>5597</v>
      </c>
      <c r="I56">
        <v>4761.51</v>
      </c>
      <c r="J56">
        <v>7562.41</v>
      </c>
      <c r="K56">
        <v>8408.42</v>
      </c>
      <c r="L56">
        <v>8640.6299999999992</v>
      </c>
      <c r="M56">
        <v>9940.83</v>
      </c>
      <c r="N56">
        <v>11835.4</v>
      </c>
      <c r="O56">
        <v>13900.53</v>
      </c>
      <c r="P56">
        <v>16128.41</v>
      </c>
      <c r="Q56">
        <v>17943.2</v>
      </c>
      <c r="R56">
        <v>20671.830000000002</v>
      </c>
      <c r="S56">
        <v>24336.31</v>
      </c>
      <c r="T56">
        <v>26649</v>
      </c>
      <c r="U56">
        <v>29043</v>
      </c>
      <c r="V56">
        <v>32133</v>
      </c>
      <c r="W56">
        <v>39493</v>
      </c>
      <c r="X56">
        <v>44619</v>
      </c>
      <c r="Y56">
        <v>49749</v>
      </c>
      <c r="Z56">
        <v>52514</v>
      </c>
      <c r="AA56">
        <v>62182</v>
      </c>
    </row>
    <row r="57" spans="2:27">
      <c r="B57">
        <v>56</v>
      </c>
      <c r="C57" t="s">
        <v>405</v>
      </c>
      <c r="D57">
        <v>4657</v>
      </c>
      <c r="E57">
        <v>5118</v>
      </c>
      <c r="F57">
        <v>6603</v>
      </c>
      <c r="G57">
        <v>7577</v>
      </c>
      <c r="H57">
        <v>8420</v>
      </c>
      <c r="I57">
        <v>9618.2800000000007</v>
      </c>
      <c r="J57">
        <v>10335.41</v>
      </c>
      <c r="K57">
        <v>12451.37</v>
      </c>
      <c r="L57">
        <v>13981</v>
      </c>
      <c r="M57">
        <v>16468.669999999998</v>
      </c>
      <c r="N57">
        <v>18779.71</v>
      </c>
      <c r="O57">
        <v>22104.03</v>
      </c>
      <c r="P57">
        <v>25525.67</v>
      </c>
      <c r="Q57">
        <v>29250.71</v>
      </c>
      <c r="R57">
        <v>32411.1</v>
      </c>
      <c r="S57">
        <v>36449.879999999997</v>
      </c>
      <c r="T57">
        <v>40720</v>
      </c>
      <c r="U57">
        <v>47210.34</v>
      </c>
      <c r="V57">
        <v>51554.1</v>
      </c>
      <c r="W57">
        <v>58405</v>
      </c>
      <c r="X57">
        <v>62583</v>
      </c>
      <c r="Y57">
        <v>67542</v>
      </c>
      <c r="Z57">
        <v>71771</v>
      </c>
    </row>
    <row r="58" spans="2:27">
      <c r="B58">
        <v>57</v>
      </c>
      <c r="C58" t="s">
        <v>406</v>
      </c>
      <c r="D58">
        <v>3988</v>
      </c>
      <c r="E58">
        <v>4135</v>
      </c>
      <c r="F58">
        <v>5657</v>
      </c>
      <c r="G58">
        <v>6022</v>
      </c>
      <c r="H58">
        <v>7358</v>
      </c>
      <c r="I58">
        <v>8375.93</v>
      </c>
      <c r="J58">
        <v>9410.68</v>
      </c>
      <c r="K58">
        <v>10080.01</v>
      </c>
      <c r="L58">
        <v>10408.19</v>
      </c>
      <c r="M58">
        <v>12572.19</v>
      </c>
      <c r="N58">
        <v>14216.72</v>
      </c>
      <c r="O58">
        <v>16503.8</v>
      </c>
      <c r="P58">
        <v>21934.07</v>
      </c>
      <c r="Q58">
        <v>21371.89</v>
      </c>
      <c r="R58">
        <v>27054.41</v>
      </c>
      <c r="S58">
        <v>30688.61</v>
      </c>
      <c r="T58">
        <v>33052</v>
      </c>
      <c r="U58">
        <v>36355</v>
      </c>
      <c r="V58">
        <v>42193.25</v>
      </c>
      <c r="W58">
        <v>47011</v>
      </c>
      <c r="X58">
        <v>50558</v>
      </c>
      <c r="Z58">
        <v>63738</v>
      </c>
    </row>
    <row r="59" spans="2:27">
      <c r="B59">
        <v>58</v>
      </c>
      <c r="C59" t="s">
        <v>407</v>
      </c>
      <c r="D59">
        <v>3961</v>
      </c>
      <c r="E59">
        <v>4194</v>
      </c>
      <c r="F59">
        <v>5269</v>
      </c>
      <c r="G59">
        <v>5304</v>
      </c>
      <c r="H59">
        <v>6335</v>
      </c>
      <c r="I59">
        <v>7352.76</v>
      </c>
      <c r="J59">
        <v>9651.48</v>
      </c>
      <c r="K59">
        <v>8662.34</v>
      </c>
      <c r="L59">
        <v>9499.7999999999993</v>
      </c>
      <c r="M59">
        <v>15186.04</v>
      </c>
      <c r="N59">
        <v>14984.42</v>
      </c>
      <c r="O59">
        <v>16133.18</v>
      </c>
      <c r="P59">
        <v>18783.830000000002</v>
      </c>
      <c r="Q59">
        <v>23437.59</v>
      </c>
      <c r="R59">
        <v>28841.5</v>
      </c>
      <c r="S59">
        <v>31138.15</v>
      </c>
      <c r="T59">
        <v>38307</v>
      </c>
      <c r="U59">
        <v>38523.32</v>
      </c>
      <c r="V59">
        <v>40429.08</v>
      </c>
      <c r="W59">
        <v>39891</v>
      </c>
      <c r="X59">
        <v>47866</v>
      </c>
      <c r="Y59">
        <v>54626</v>
      </c>
    </row>
    <row r="60" spans="2:27">
      <c r="B60">
        <v>59</v>
      </c>
      <c r="C60" t="s">
        <v>408</v>
      </c>
      <c r="D60">
        <v>3957</v>
      </c>
      <c r="E60">
        <v>4451</v>
      </c>
      <c r="F60">
        <v>5244</v>
      </c>
      <c r="G60">
        <v>5552</v>
      </c>
      <c r="H60">
        <v>4656</v>
      </c>
      <c r="I60">
        <v>6908.44</v>
      </c>
      <c r="J60">
        <v>7716.74</v>
      </c>
      <c r="K60">
        <v>8226.31</v>
      </c>
      <c r="L60">
        <v>10684.68</v>
      </c>
      <c r="M60">
        <v>13449.87</v>
      </c>
      <c r="N60">
        <v>18479.599999999999</v>
      </c>
      <c r="O60">
        <v>18558.439999999999</v>
      </c>
      <c r="P60">
        <v>22793.96</v>
      </c>
      <c r="Q60">
        <v>25247.5</v>
      </c>
      <c r="R60">
        <v>29366.76</v>
      </c>
      <c r="S60">
        <v>37525.83</v>
      </c>
      <c r="T60">
        <v>39205</v>
      </c>
      <c r="U60">
        <v>39937.93</v>
      </c>
      <c r="V60">
        <v>39621.65</v>
      </c>
      <c r="W60">
        <v>41066</v>
      </c>
      <c r="X60">
        <v>48745</v>
      </c>
      <c r="Y60">
        <v>54001</v>
      </c>
      <c r="Z60">
        <v>53486</v>
      </c>
    </row>
    <row r="61" spans="2:27">
      <c r="B61">
        <v>60</v>
      </c>
      <c r="C61" t="s">
        <v>409</v>
      </c>
      <c r="D61">
        <v>3421</v>
      </c>
      <c r="E61">
        <v>3259</v>
      </c>
      <c r="F61">
        <v>4320</v>
      </c>
      <c r="G61">
        <v>5492</v>
      </c>
      <c r="H61">
        <v>10242</v>
      </c>
      <c r="I61">
        <v>6026.02</v>
      </c>
      <c r="J61">
        <v>6717.51</v>
      </c>
      <c r="K61">
        <v>7342.36</v>
      </c>
      <c r="L61">
        <v>6464.29</v>
      </c>
      <c r="M61">
        <v>11378.66</v>
      </c>
      <c r="N61">
        <v>13396.13</v>
      </c>
      <c r="O61">
        <v>15933.92</v>
      </c>
      <c r="P61">
        <v>11707.47</v>
      </c>
      <c r="Q61">
        <v>16077.45</v>
      </c>
      <c r="R61">
        <v>17208.18</v>
      </c>
      <c r="S61">
        <v>17208.18</v>
      </c>
      <c r="T61">
        <v>37223</v>
      </c>
      <c r="U61">
        <v>40293.18</v>
      </c>
      <c r="V61">
        <v>39115.589999999997</v>
      </c>
      <c r="W61">
        <v>42176</v>
      </c>
      <c r="X61">
        <v>52648</v>
      </c>
      <c r="Y61">
        <v>58133</v>
      </c>
      <c r="Z61">
        <v>54264</v>
      </c>
    </row>
    <row r="62" spans="2:27">
      <c r="B62">
        <v>61</v>
      </c>
      <c r="C62" t="s">
        <v>410</v>
      </c>
      <c r="D62">
        <v>8763</v>
      </c>
      <c r="E62">
        <v>9474</v>
      </c>
      <c r="F62">
        <v>11177</v>
      </c>
      <c r="G62">
        <v>13109</v>
      </c>
      <c r="H62">
        <v>14265</v>
      </c>
      <c r="I62">
        <v>15803.67</v>
      </c>
      <c r="J62">
        <v>17679.66</v>
      </c>
      <c r="K62">
        <v>19702.05</v>
      </c>
      <c r="L62">
        <v>22616.799999999999</v>
      </c>
      <c r="M62">
        <v>24524.38</v>
      </c>
      <c r="N62">
        <v>26980.53</v>
      </c>
      <c r="O62">
        <v>29680.68</v>
      </c>
      <c r="P62">
        <v>34151.870000000003</v>
      </c>
      <c r="Q62">
        <v>41372.769999999997</v>
      </c>
      <c r="R62">
        <v>45688.45</v>
      </c>
      <c r="S62">
        <v>49539.34</v>
      </c>
      <c r="T62">
        <v>55945</v>
      </c>
      <c r="U62">
        <v>64305.04</v>
      </c>
      <c r="V62">
        <v>67671.27</v>
      </c>
      <c r="W62">
        <v>66839</v>
      </c>
      <c r="X62">
        <v>72459</v>
      </c>
      <c r="Y62">
        <v>74583</v>
      </c>
      <c r="Z62">
        <v>89756</v>
      </c>
    </row>
    <row r="63" spans="2:27">
      <c r="B63">
        <v>62</v>
      </c>
      <c r="C63" t="s">
        <v>411</v>
      </c>
      <c r="D63">
        <v>2668</v>
      </c>
      <c r="E63">
        <v>2715</v>
      </c>
      <c r="F63">
        <v>3712</v>
      </c>
      <c r="G63">
        <v>4189</v>
      </c>
      <c r="H63">
        <v>4630</v>
      </c>
      <c r="I63">
        <v>5197.21</v>
      </c>
      <c r="J63">
        <v>5656.28</v>
      </c>
      <c r="K63">
        <v>5919.71</v>
      </c>
      <c r="L63">
        <v>6207.11</v>
      </c>
      <c r="M63">
        <v>6409.73</v>
      </c>
      <c r="N63">
        <v>7378.07</v>
      </c>
      <c r="O63">
        <v>9523.2099999999991</v>
      </c>
      <c r="P63">
        <v>12116.04</v>
      </c>
      <c r="R63">
        <v>15986.25</v>
      </c>
      <c r="S63">
        <v>18514.419999999998</v>
      </c>
      <c r="T63">
        <v>24439</v>
      </c>
      <c r="U63">
        <v>24786.31</v>
      </c>
      <c r="V63">
        <v>27205.47</v>
      </c>
      <c r="W63">
        <v>35656</v>
      </c>
      <c r="X63">
        <v>36793</v>
      </c>
      <c r="Y63">
        <v>38713</v>
      </c>
      <c r="Z63">
        <v>42938</v>
      </c>
    </row>
    <row r="64" spans="2:27">
      <c r="B64">
        <v>63</v>
      </c>
      <c r="C64" t="s">
        <v>412</v>
      </c>
      <c r="D64">
        <v>3949</v>
      </c>
      <c r="E64">
        <v>3955</v>
      </c>
      <c r="F64">
        <v>4989</v>
      </c>
      <c r="G64">
        <v>5655</v>
      </c>
      <c r="H64">
        <v>6292</v>
      </c>
      <c r="I64">
        <v>6588.52</v>
      </c>
      <c r="J64">
        <v>7010.86</v>
      </c>
      <c r="K64">
        <v>9088.43</v>
      </c>
      <c r="L64">
        <v>10560</v>
      </c>
      <c r="M64">
        <v>11293.1</v>
      </c>
      <c r="N64">
        <v>12730.78</v>
      </c>
      <c r="O64">
        <v>14906.42</v>
      </c>
      <c r="P64">
        <v>21876.69</v>
      </c>
      <c r="Q64">
        <v>23220.39</v>
      </c>
      <c r="R64">
        <v>27032.99</v>
      </c>
      <c r="S64">
        <v>30469.84</v>
      </c>
      <c r="T64">
        <v>34611</v>
      </c>
      <c r="U64">
        <v>36018.76</v>
      </c>
      <c r="V64">
        <v>39518.42</v>
      </c>
      <c r="W64">
        <v>46978</v>
      </c>
      <c r="X64">
        <v>50020</v>
      </c>
      <c r="Y64">
        <v>54018</v>
      </c>
      <c r="Z64">
        <v>53286</v>
      </c>
    </row>
    <row r="65" spans="2:26">
      <c r="B65">
        <v>64</v>
      </c>
      <c r="C65" t="s">
        <v>413</v>
      </c>
      <c r="D65">
        <v>5007</v>
      </c>
      <c r="E65">
        <v>4860</v>
      </c>
      <c r="F65">
        <v>5433</v>
      </c>
      <c r="G65">
        <v>5958</v>
      </c>
      <c r="H65">
        <v>6058</v>
      </c>
      <c r="I65">
        <v>6287.53</v>
      </c>
      <c r="J65">
        <v>7713.83</v>
      </c>
      <c r="K65">
        <v>9335.19</v>
      </c>
      <c r="L65">
        <v>10281.89</v>
      </c>
      <c r="M65">
        <v>12352.55</v>
      </c>
      <c r="N65">
        <v>14279.86</v>
      </c>
      <c r="O65">
        <v>16530.830000000002</v>
      </c>
      <c r="P65">
        <v>21754.09</v>
      </c>
      <c r="R65">
        <v>28718.69</v>
      </c>
      <c r="S65">
        <v>33398.1</v>
      </c>
      <c r="T65">
        <v>37682</v>
      </c>
      <c r="U65">
        <v>39174.07</v>
      </c>
      <c r="V65">
        <v>39657.800000000003</v>
      </c>
      <c r="W65">
        <v>41301</v>
      </c>
      <c r="X65">
        <v>48695</v>
      </c>
      <c r="Y65">
        <v>53467</v>
      </c>
      <c r="Z65">
        <v>58334</v>
      </c>
    </row>
    <row r="66" spans="2:26">
      <c r="B66">
        <v>65</v>
      </c>
      <c r="C66" t="s">
        <v>414</v>
      </c>
      <c r="D66">
        <v>3836</v>
      </c>
      <c r="E66">
        <v>4134</v>
      </c>
      <c r="F66">
        <v>5392</v>
      </c>
      <c r="G66">
        <v>6021</v>
      </c>
      <c r="H66">
        <v>6785</v>
      </c>
      <c r="I66">
        <v>7883.95</v>
      </c>
      <c r="J66">
        <v>8436.3799999999992</v>
      </c>
      <c r="K66">
        <v>9491.98</v>
      </c>
      <c r="L66">
        <v>10851.24</v>
      </c>
      <c r="M66">
        <v>11793.7</v>
      </c>
      <c r="N66">
        <v>13363.37</v>
      </c>
      <c r="O66">
        <v>16902.599999999999</v>
      </c>
      <c r="P66">
        <v>19498.009999999998</v>
      </c>
      <c r="Q66">
        <v>23639.49</v>
      </c>
      <c r="R66">
        <v>27432.12</v>
      </c>
      <c r="S66">
        <v>31026.89</v>
      </c>
      <c r="T66">
        <v>34487</v>
      </c>
      <c r="U66">
        <v>38285.51</v>
      </c>
      <c r="V66">
        <v>42278.83</v>
      </c>
      <c r="W66">
        <v>47412</v>
      </c>
      <c r="X66">
        <v>55054</v>
      </c>
      <c r="Z66">
        <v>62277</v>
      </c>
    </row>
    <row r="67" spans="2:26">
      <c r="B67">
        <v>66</v>
      </c>
      <c r="C67" t="s">
        <v>415</v>
      </c>
      <c r="D67">
        <v>4019</v>
      </c>
      <c r="E67">
        <v>4041</v>
      </c>
      <c r="F67">
        <v>4607</v>
      </c>
      <c r="G67">
        <v>4839</v>
      </c>
      <c r="H67">
        <v>4869</v>
      </c>
      <c r="I67">
        <v>5031.13</v>
      </c>
      <c r="J67">
        <v>6723.96</v>
      </c>
      <c r="K67">
        <v>6611.95</v>
      </c>
      <c r="L67">
        <v>7210.22</v>
      </c>
      <c r="M67">
        <v>11924.33</v>
      </c>
      <c r="N67">
        <v>13445.24</v>
      </c>
      <c r="O67">
        <v>16606.88</v>
      </c>
      <c r="P67">
        <v>19537.330000000002</v>
      </c>
      <c r="Q67">
        <v>18347.47</v>
      </c>
      <c r="R67">
        <v>20228.419999999998</v>
      </c>
      <c r="S67">
        <v>19176.07</v>
      </c>
      <c r="T67">
        <v>30943</v>
      </c>
      <c r="U67">
        <v>33280.79</v>
      </c>
      <c r="V67">
        <v>33948.46</v>
      </c>
      <c r="X67">
        <v>51422</v>
      </c>
      <c r="Y67">
        <v>52329</v>
      </c>
      <c r="Z67">
        <v>46663</v>
      </c>
    </row>
    <row r="68" spans="2:26">
      <c r="B68">
        <v>67</v>
      </c>
      <c r="C68" t="s">
        <v>416</v>
      </c>
      <c r="H68">
        <v>5946</v>
      </c>
      <c r="I68">
        <v>6579.68</v>
      </c>
      <c r="J68">
        <v>7484.12</v>
      </c>
      <c r="K68">
        <v>7810.32</v>
      </c>
      <c r="L68">
        <v>8455.81</v>
      </c>
      <c r="M68">
        <v>9533.9599999999991</v>
      </c>
      <c r="N68">
        <v>10549.06</v>
      </c>
      <c r="O68">
        <v>13348</v>
      </c>
      <c r="P68">
        <v>15973.49</v>
      </c>
      <c r="Q68">
        <v>17782.68</v>
      </c>
      <c r="R68">
        <v>20407.21</v>
      </c>
      <c r="S68">
        <v>23034.32</v>
      </c>
      <c r="T68">
        <v>27128</v>
      </c>
      <c r="U68">
        <v>30313.34</v>
      </c>
      <c r="V68">
        <v>33575.68</v>
      </c>
      <c r="W68">
        <v>35229</v>
      </c>
      <c r="X68">
        <v>45545</v>
      </c>
      <c r="Y68">
        <v>48316</v>
      </c>
      <c r="Z68">
        <v>54303</v>
      </c>
    </row>
    <row r="69" spans="2:26">
      <c r="B69">
        <v>68</v>
      </c>
      <c r="C69" t="s">
        <v>417</v>
      </c>
      <c r="D69">
        <v>10663</v>
      </c>
      <c r="E69">
        <v>11425</v>
      </c>
      <c r="F69">
        <v>13580</v>
      </c>
      <c r="G69">
        <v>16641</v>
      </c>
      <c r="H69">
        <v>18531</v>
      </c>
      <c r="I69">
        <v>21781</v>
      </c>
      <c r="J69">
        <v>23959</v>
      </c>
      <c r="K69">
        <v>27304</v>
      </c>
      <c r="L69">
        <v>30085</v>
      </c>
      <c r="M69">
        <v>34345</v>
      </c>
      <c r="N69">
        <v>41188</v>
      </c>
      <c r="O69">
        <v>49310</v>
      </c>
      <c r="P69">
        <v>56565</v>
      </c>
      <c r="Q69">
        <v>63549</v>
      </c>
      <c r="R69">
        <v>71874</v>
      </c>
      <c r="S69">
        <v>77031</v>
      </c>
      <c r="T69">
        <v>80191</v>
      </c>
      <c r="U69">
        <v>91477</v>
      </c>
      <c r="V69">
        <v>100623</v>
      </c>
      <c r="W69">
        <v>100966</v>
      </c>
      <c r="X69">
        <v>120503</v>
      </c>
      <c r="Y69">
        <v>130765</v>
      </c>
      <c r="Z69">
        <v>142983</v>
      </c>
    </row>
    <row r="70" spans="2:26">
      <c r="B70">
        <v>69</v>
      </c>
      <c r="C70" t="s">
        <v>418</v>
      </c>
      <c r="D70">
        <v>8013</v>
      </c>
      <c r="E70">
        <v>8847</v>
      </c>
      <c r="F70">
        <v>10661</v>
      </c>
      <c r="G70">
        <v>11931</v>
      </c>
      <c r="H70">
        <v>13913</v>
      </c>
      <c r="I70">
        <v>16574.400000000001</v>
      </c>
      <c r="J70">
        <v>19147.14</v>
      </c>
      <c r="K70">
        <v>22190.22</v>
      </c>
      <c r="L70">
        <v>26063.35</v>
      </c>
      <c r="M70">
        <v>29343.759999999998</v>
      </c>
      <c r="N70">
        <v>32459.49</v>
      </c>
      <c r="O70">
        <v>35907.199999999997</v>
      </c>
      <c r="P70">
        <v>39877.53</v>
      </c>
      <c r="Q70">
        <v>43623.21</v>
      </c>
      <c r="R70">
        <v>48781.69</v>
      </c>
      <c r="S70">
        <v>54711.85</v>
      </c>
      <c r="T70">
        <v>60404.159670000001</v>
      </c>
      <c r="U70">
        <v>66382.52</v>
      </c>
      <c r="V70">
        <v>77286.259999999995</v>
      </c>
      <c r="W70">
        <v>81075</v>
      </c>
      <c r="X70">
        <v>90191</v>
      </c>
      <c r="Y70">
        <v>101502</v>
      </c>
      <c r="Z70">
        <v>111071</v>
      </c>
    </row>
    <row r="71" spans="2:26">
      <c r="B71">
        <v>70</v>
      </c>
      <c r="C71" t="s">
        <v>419</v>
      </c>
      <c r="D71">
        <v>8059</v>
      </c>
      <c r="E71">
        <v>8612</v>
      </c>
      <c r="F71">
        <v>9744</v>
      </c>
      <c r="G71">
        <v>10721</v>
      </c>
      <c r="H71">
        <v>11984</v>
      </c>
      <c r="I71">
        <v>13781.07</v>
      </c>
      <c r="J71">
        <v>15796.43</v>
      </c>
      <c r="K71">
        <v>18928.400000000001</v>
      </c>
      <c r="L71">
        <v>22125.09</v>
      </c>
      <c r="M71">
        <v>25603.98</v>
      </c>
      <c r="N71">
        <v>29658.58</v>
      </c>
      <c r="O71">
        <v>34375.660000000003</v>
      </c>
      <c r="P71">
        <v>38846</v>
      </c>
      <c r="Q71">
        <v>43346.97</v>
      </c>
      <c r="R71">
        <v>47004.39</v>
      </c>
      <c r="S71">
        <v>51516.54</v>
      </c>
      <c r="T71">
        <v>56883.073559999997</v>
      </c>
      <c r="U71">
        <v>60581.57</v>
      </c>
      <c r="V71">
        <v>68025.97</v>
      </c>
      <c r="W71">
        <v>76019</v>
      </c>
      <c r="X71">
        <v>84931</v>
      </c>
      <c r="Y71">
        <v>89551</v>
      </c>
      <c r="Z71">
        <v>90284</v>
      </c>
    </row>
    <row r="72" spans="2:26">
      <c r="B72">
        <v>71</v>
      </c>
      <c r="C72" t="s">
        <v>420</v>
      </c>
      <c r="D72">
        <v>6280</v>
      </c>
      <c r="E72">
        <v>6520</v>
      </c>
      <c r="F72">
        <v>7717</v>
      </c>
      <c r="G72">
        <v>8447</v>
      </c>
      <c r="H72">
        <v>9340</v>
      </c>
      <c r="I72">
        <v>10501.57</v>
      </c>
      <c r="J72">
        <v>11887.43</v>
      </c>
      <c r="K72">
        <v>13552</v>
      </c>
      <c r="L72">
        <v>15808.57</v>
      </c>
      <c r="M72">
        <v>18850.490000000002</v>
      </c>
      <c r="N72">
        <v>21896.83</v>
      </c>
      <c r="O72">
        <v>23710.89</v>
      </c>
      <c r="P72">
        <v>26822.62</v>
      </c>
      <c r="Q72">
        <v>31175.86</v>
      </c>
      <c r="R72">
        <v>34244.07</v>
      </c>
      <c r="S72">
        <v>39489.99</v>
      </c>
      <c r="T72">
        <v>44070.144740000003</v>
      </c>
      <c r="U72">
        <v>47014.91</v>
      </c>
      <c r="V72">
        <v>49778.92</v>
      </c>
      <c r="W72">
        <v>54310</v>
      </c>
      <c r="X72">
        <v>57228</v>
      </c>
      <c r="Y72">
        <v>63917</v>
      </c>
      <c r="Z72">
        <v>71457</v>
      </c>
    </row>
    <row r="73" spans="2:26">
      <c r="B73">
        <v>72</v>
      </c>
      <c r="C73" t="s">
        <v>421</v>
      </c>
      <c r="D73">
        <v>7983</v>
      </c>
      <c r="E73">
        <v>8507</v>
      </c>
      <c r="F73">
        <v>9571</v>
      </c>
      <c r="G73">
        <v>10515</v>
      </c>
      <c r="H73">
        <v>11541</v>
      </c>
      <c r="I73">
        <v>13108.5</v>
      </c>
      <c r="J73">
        <v>14906.69</v>
      </c>
      <c r="K73">
        <v>17257.580000000002</v>
      </c>
      <c r="L73">
        <v>19984.23</v>
      </c>
      <c r="M73">
        <v>22992.57</v>
      </c>
      <c r="N73">
        <v>26556.98</v>
      </c>
      <c r="O73">
        <v>30412.82</v>
      </c>
      <c r="P73">
        <v>34836.160000000003</v>
      </c>
      <c r="Q73">
        <v>39221.83</v>
      </c>
      <c r="R73">
        <v>44211.39</v>
      </c>
      <c r="S73">
        <v>49754.85</v>
      </c>
      <c r="T73">
        <v>55763.554940000002</v>
      </c>
      <c r="U73">
        <v>73034.509999999995</v>
      </c>
      <c r="V73">
        <v>67397.08</v>
      </c>
      <c r="W73">
        <v>70850</v>
      </c>
      <c r="X73">
        <v>81058</v>
      </c>
      <c r="Y73">
        <v>84744</v>
      </c>
      <c r="Z73">
        <v>91268</v>
      </c>
    </row>
    <row r="74" spans="2:26">
      <c r="B74">
        <v>73</v>
      </c>
      <c r="C74" t="s">
        <v>422</v>
      </c>
      <c r="D74">
        <v>7742</v>
      </c>
      <c r="E74">
        <v>8443</v>
      </c>
      <c r="F74">
        <v>9616</v>
      </c>
      <c r="G74">
        <v>10582</v>
      </c>
      <c r="H74">
        <v>11778</v>
      </c>
      <c r="I74">
        <v>13670.61</v>
      </c>
      <c r="J74">
        <v>15923.33</v>
      </c>
      <c r="K74">
        <v>19790.669999999998</v>
      </c>
      <c r="L74">
        <v>22510.32</v>
      </c>
      <c r="M74">
        <v>25015.21</v>
      </c>
      <c r="N74">
        <v>28010.06</v>
      </c>
      <c r="O74">
        <v>31403.71</v>
      </c>
      <c r="P74">
        <v>36088.71</v>
      </c>
      <c r="Q74">
        <v>40262.160000000003</v>
      </c>
      <c r="R74">
        <v>45567.59</v>
      </c>
      <c r="S74">
        <v>51658.96</v>
      </c>
      <c r="T74">
        <v>57622.362350000003</v>
      </c>
      <c r="U74">
        <v>60531.68</v>
      </c>
      <c r="V74">
        <v>66956.28</v>
      </c>
      <c r="W74">
        <v>72291</v>
      </c>
      <c r="X74">
        <v>79870</v>
      </c>
      <c r="Y74">
        <v>87350</v>
      </c>
      <c r="Z74">
        <v>94421</v>
      </c>
    </row>
    <row r="75" spans="2:26">
      <c r="B75">
        <v>74</v>
      </c>
      <c r="C75" t="s">
        <v>423</v>
      </c>
      <c r="D75">
        <v>6232</v>
      </c>
      <c r="E75">
        <v>6664</v>
      </c>
      <c r="F75">
        <v>7438</v>
      </c>
      <c r="G75">
        <v>8311</v>
      </c>
      <c r="H75">
        <v>9247</v>
      </c>
      <c r="I75">
        <v>10588.34</v>
      </c>
      <c r="J75">
        <v>12109.26</v>
      </c>
      <c r="K75">
        <v>13546.72</v>
      </c>
      <c r="L75">
        <v>15903.7</v>
      </c>
      <c r="M75">
        <v>18512.400000000001</v>
      </c>
      <c r="N75">
        <v>21660.87</v>
      </c>
      <c r="O75">
        <v>25947.16</v>
      </c>
      <c r="P75">
        <v>30854.01</v>
      </c>
      <c r="Q75">
        <v>35221.699999999997</v>
      </c>
      <c r="R75">
        <v>39445.86</v>
      </c>
      <c r="S75">
        <v>44570.66</v>
      </c>
      <c r="T75">
        <v>49398.932800000002</v>
      </c>
      <c r="U75">
        <v>58653.3</v>
      </c>
      <c r="V75">
        <v>63292.44</v>
      </c>
      <c r="W75">
        <v>66535</v>
      </c>
      <c r="X75">
        <v>71743</v>
      </c>
      <c r="Y75">
        <v>75315</v>
      </c>
      <c r="Z75">
        <v>79218</v>
      </c>
    </row>
    <row r="76" spans="2:26">
      <c r="B76">
        <v>75</v>
      </c>
      <c r="C76" t="s">
        <v>424</v>
      </c>
      <c r="D76">
        <v>5175</v>
      </c>
      <c r="E76">
        <v>5578</v>
      </c>
      <c r="F76">
        <v>6548</v>
      </c>
      <c r="G76">
        <v>7083</v>
      </c>
      <c r="H76">
        <v>8005</v>
      </c>
      <c r="I76">
        <v>8980.81</v>
      </c>
      <c r="J76">
        <v>10076.49</v>
      </c>
      <c r="K76">
        <v>11261.97</v>
      </c>
      <c r="L76">
        <v>12714.62</v>
      </c>
      <c r="M76">
        <v>15042.05</v>
      </c>
      <c r="N76">
        <v>17760.330000000002</v>
      </c>
      <c r="O76">
        <v>21485.14</v>
      </c>
      <c r="P76">
        <v>26495.23</v>
      </c>
      <c r="Q76">
        <v>29551.08</v>
      </c>
      <c r="R76">
        <v>33837.43</v>
      </c>
      <c r="S76">
        <v>38816.04</v>
      </c>
      <c r="T76">
        <v>44123.733220000002</v>
      </c>
      <c r="U76">
        <v>46246.81</v>
      </c>
      <c r="V76">
        <v>52614.12</v>
      </c>
      <c r="W76">
        <v>56154</v>
      </c>
      <c r="X76">
        <v>61262</v>
      </c>
      <c r="Y76">
        <v>69726</v>
      </c>
      <c r="Z76">
        <v>75808</v>
      </c>
    </row>
    <row r="77" spans="2:26">
      <c r="B77">
        <v>76</v>
      </c>
      <c r="C77" t="s">
        <v>425</v>
      </c>
      <c r="D77">
        <v>4647</v>
      </c>
      <c r="E77">
        <v>4988</v>
      </c>
      <c r="F77">
        <v>6133</v>
      </c>
      <c r="G77">
        <v>7076</v>
      </c>
      <c r="H77">
        <v>7978</v>
      </c>
      <c r="I77">
        <v>8948.5499999999993</v>
      </c>
      <c r="J77">
        <v>9853.77</v>
      </c>
      <c r="K77">
        <v>10803.48</v>
      </c>
      <c r="L77">
        <v>12171.02</v>
      </c>
      <c r="M77">
        <v>14135.02</v>
      </c>
      <c r="N77">
        <v>16589.650000000001</v>
      </c>
      <c r="O77">
        <v>19840.2</v>
      </c>
      <c r="P77">
        <v>23995.63</v>
      </c>
      <c r="Q77">
        <v>28178.95</v>
      </c>
      <c r="R77">
        <v>32781.870000000003</v>
      </c>
      <c r="S77">
        <v>36984.17</v>
      </c>
      <c r="T77">
        <v>41966.161590000003</v>
      </c>
      <c r="U77">
        <v>45522.74</v>
      </c>
      <c r="V77">
        <v>51302.82</v>
      </c>
      <c r="W77">
        <v>55232</v>
      </c>
      <c r="X77">
        <v>59642</v>
      </c>
      <c r="Y77">
        <v>64631</v>
      </c>
      <c r="Z77">
        <v>71472</v>
      </c>
    </row>
    <row r="78" spans="2:26">
      <c r="B78">
        <v>77</v>
      </c>
      <c r="C78" t="s">
        <v>426</v>
      </c>
      <c r="D78">
        <v>4922</v>
      </c>
      <c r="E78">
        <v>5395</v>
      </c>
      <c r="F78">
        <v>5722</v>
      </c>
      <c r="G78">
        <v>6977</v>
      </c>
      <c r="H78">
        <v>7739</v>
      </c>
      <c r="I78">
        <v>8609.86</v>
      </c>
      <c r="J78">
        <v>9691.2900000000009</v>
      </c>
      <c r="K78">
        <v>10618.35</v>
      </c>
      <c r="L78">
        <v>11951.14</v>
      </c>
      <c r="M78">
        <v>13648.75</v>
      </c>
      <c r="N78">
        <v>15688.55</v>
      </c>
      <c r="O78">
        <v>18849.05</v>
      </c>
      <c r="P78">
        <v>22382.15</v>
      </c>
      <c r="Q78">
        <v>26675.34</v>
      </c>
      <c r="R78">
        <v>30462.78</v>
      </c>
      <c r="S78">
        <v>35498.32</v>
      </c>
      <c r="T78">
        <v>40356.694990000004</v>
      </c>
      <c r="U78">
        <v>44271.89</v>
      </c>
      <c r="V78">
        <v>48140.800000000003</v>
      </c>
      <c r="W78">
        <v>53445</v>
      </c>
      <c r="X78">
        <v>58205</v>
      </c>
      <c r="Y78">
        <v>64280</v>
      </c>
      <c r="Z78">
        <v>71406</v>
      </c>
    </row>
    <row r="79" spans="2:26">
      <c r="B79">
        <v>78</v>
      </c>
      <c r="C79" t="s">
        <v>427</v>
      </c>
      <c r="D79">
        <v>6443</v>
      </c>
      <c r="E79">
        <v>6827</v>
      </c>
      <c r="F79">
        <v>7669</v>
      </c>
      <c r="G79">
        <v>8637</v>
      </c>
      <c r="H79">
        <v>9732</v>
      </c>
      <c r="I79">
        <v>10762.77</v>
      </c>
      <c r="J79">
        <v>12006.41</v>
      </c>
      <c r="K79">
        <v>13801.51</v>
      </c>
      <c r="L79">
        <v>15733.36</v>
      </c>
      <c r="M79">
        <v>18163.11</v>
      </c>
      <c r="N79">
        <v>20844.52</v>
      </c>
      <c r="O79">
        <v>24284.03</v>
      </c>
      <c r="P79">
        <v>27321.15</v>
      </c>
      <c r="Q79">
        <v>30607.89</v>
      </c>
      <c r="R79">
        <v>35432.99</v>
      </c>
      <c r="S79">
        <v>40284.239999999998</v>
      </c>
      <c r="T79">
        <v>44689</v>
      </c>
      <c r="U79">
        <v>52658.51</v>
      </c>
      <c r="V79">
        <v>57141.24</v>
      </c>
      <c r="W79">
        <v>63891</v>
      </c>
      <c r="X79">
        <v>67611</v>
      </c>
      <c r="Y79">
        <v>71663</v>
      </c>
      <c r="Z79">
        <v>75996</v>
      </c>
    </row>
    <row r="80" spans="2:26">
      <c r="B80">
        <v>79</v>
      </c>
      <c r="C80" t="s">
        <v>428</v>
      </c>
      <c r="D80">
        <v>6669</v>
      </c>
      <c r="E80">
        <v>7155</v>
      </c>
      <c r="F80">
        <v>8184</v>
      </c>
      <c r="G80">
        <v>9294</v>
      </c>
      <c r="H80">
        <v>10276</v>
      </c>
      <c r="I80">
        <v>11742.68</v>
      </c>
      <c r="J80">
        <v>13195.7</v>
      </c>
      <c r="K80">
        <v>15263.55</v>
      </c>
      <c r="L80">
        <v>17382.93</v>
      </c>
      <c r="M80">
        <v>19891.18</v>
      </c>
      <c r="N80">
        <v>22923.49</v>
      </c>
      <c r="O80">
        <v>27025.88</v>
      </c>
      <c r="P80">
        <v>30957.19</v>
      </c>
      <c r="Q80">
        <v>34205.480000000003</v>
      </c>
      <c r="R80">
        <v>37675.269999999997</v>
      </c>
      <c r="S80">
        <v>42660.39</v>
      </c>
      <c r="T80">
        <v>47626.221610000001</v>
      </c>
      <c r="U80">
        <v>54751.11</v>
      </c>
      <c r="V80">
        <v>58640.3</v>
      </c>
      <c r="W80">
        <v>63367</v>
      </c>
      <c r="X80">
        <v>68874</v>
      </c>
      <c r="Y80">
        <v>75315</v>
      </c>
      <c r="Z80">
        <v>79608</v>
      </c>
    </row>
    <row r="81" spans="2:27">
      <c r="B81">
        <v>80</v>
      </c>
      <c r="C81" t="s">
        <v>429</v>
      </c>
      <c r="D81">
        <v>5066</v>
      </c>
      <c r="E81">
        <v>5466</v>
      </c>
      <c r="F81">
        <v>6390</v>
      </c>
      <c r="G81">
        <v>7042</v>
      </c>
      <c r="H81">
        <v>7817</v>
      </c>
      <c r="I81">
        <v>9062.5499999999993</v>
      </c>
      <c r="J81">
        <v>10057.540000000001</v>
      </c>
      <c r="K81">
        <v>11423.26</v>
      </c>
      <c r="L81">
        <v>13190.02</v>
      </c>
      <c r="M81">
        <v>15091.75</v>
      </c>
      <c r="N81">
        <v>17310.47</v>
      </c>
      <c r="O81">
        <v>21267.18</v>
      </c>
      <c r="P81">
        <v>25733.51</v>
      </c>
      <c r="Q81">
        <v>29799.35</v>
      </c>
      <c r="R81">
        <v>34490.32</v>
      </c>
      <c r="S81">
        <v>38326.15</v>
      </c>
      <c r="T81">
        <v>42985.361250000002</v>
      </c>
      <c r="U81">
        <v>46791.99</v>
      </c>
      <c r="V81">
        <v>53399.32</v>
      </c>
      <c r="W81">
        <v>57874</v>
      </c>
      <c r="X81">
        <v>61069</v>
      </c>
      <c r="Y81">
        <v>65509</v>
      </c>
      <c r="Z81">
        <v>70851</v>
      </c>
    </row>
    <row r="82" spans="2:27">
      <c r="B82">
        <v>81</v>
      </c>
      <c r="C82" t="s">
        <v>430</v>
      </c>
      <c r="D82">
        <v>4325</v>
      </c>
      <c r="E82">
        <v>4593</v>
      </c>
      <c r="F82">
        <v>5621</v>
      </c>
      <c r="G82">
        <v>6190</v>
      </c>
      <c r="H82">
        <v>6813</v>
      </c>
      <c r="I82">
        <v>7940.2</v>
      </c>
      <c r="J82">
        <v>8700.7199999999993</v>
      </c>
      <c r="K82">
        <v>9286.06</v>
      </c>
      <c r="L82">
        <v>10339.74</v>
      </c>
      <c r="M82">
        <v>12113.88</v>
      </c>
      <c r="N82">
        <v>14051.61</v>
      </c>
      <c r="O82">
        <v>16850.52</v>
      </c>
      <c r="P82">
        <v>19987.27</v>
      </c>
      <c r="Q82">
        <v>23811.919999999998</v>
      </c>
      <c r="R82">
        <v>27612.79</v>
      </c>
      <c r="S82">
        <v>31995.59</v>
      </c>
      <c r="T82">
        <v>36624</v>
      </c>
      <c r="U82">
        <v>43244.86</v>
      </c>
      <c r="V82">
        <v>47393.07</v>
      </c>
      <c r="W82">
        <v>52161</v>
      </c>
      <c r="X82">
        <v>55844</v>
      </c>
      <c r="Y82">
        <v>59740</v>
      </c>
      <c r="Z82">
        <v>65088</v>
      </c>
    </row>
    <row r="83" spans="2:27">
      <c r="B83">
        <v>82</v>
      </c>
      <c r="C83" t="s">
        <v>431</v>
      </c>
      <c r="D83">
        <v>7966</v>
      </c>
      <c r="E83">
        <v>9178</v>
      </c>
      <c r="F83">
        <v>10555</v>
      </c>
      <c r="G83">
        <v>12187</v>
      </c>
      <c r="H83">
        <v>14313</v>
      </c>
      <c r="I83">
        <v>18319.240000000002</v>
      </c>
      <c r="J83">
        <v>21417.64</v>
      </c>
      <c r="K83">
        <v>24666.880000000001</v>
      </c>
      <c r="L83">
        <v>28891.25</v>
      </c>
      <c r="M83">
        <v>30578.5</v>
      </c>
      <c r="N83">
        <v>32791.949999999997</v>
      </c>
      <c r="O83">
        <v>36200</v>
      </c>
      <c r="P83">
        <v>40193.08</v>
      </c>
      <c r="Q83">
        <v>43946.59</v>
      </c>
      <c r="R83">
        <v>48771.9</v>
      </c>
      <c r="S83">
        <v>54408.46</v>
      </c>
      <c r="T83">
        <v>56417</v>
      </c>
      <c r="U83">
        <v>63664</v>
      </c>
      <c r="V83">
        <v>70823.44</v>
      </c>
      <c r="W83">
        <v>77816</v>
      </c>
      <c r="X83">
        <v>87153</v>
      </c>
      <c r="Y83">
        <v>96670</v>
      </c>
      <c r="Z83">
        <v>106709</v>
      </c>
    </row>
    <row r="84" spans="2:27">
      <c r="B84">
        <v>83</v>
      </c>
      <c r="C84" t="s">
        <v>432</v>
      </c>
      <c r="D84">
        <v>8507</v>
      </c>
      <c r="E84">
        <v>9674</v>
      </c>
      <c r="F84">
        <v>11330</v>
      </c>
      <c r="G84">
        <v>13259</v>
      </c>
      <c r="H84">
        <v>15512</v>
      </c>
      <c r="I84">
        <v>19088.580000000002</v>
      </c>
      <c r="J84">
        <v>21123.38</v>
      </c>
      <c r="K84">
        <v>23691.3</v>
      </c>
      <c r="L84">
        <v>25823.13</v>
      </c>
      <c r="M84">
        <v>29045.01</v>
      </c>
      <c r="N84">
        <v>28949.07</v>
      </c>
      <c r="O84">
        <v>32892</v>
      </c>
      <c r="P84">
        <v>35834.54</v>
      </c>
      <c r="Q84">
        <v>39139</v>
      </c>
      <c r="R84">
        <v>43476.23</v>
      </c>
      <c r="S84">
        <v>49756.38</v>
      </c>
      <c r="T84">
        <v>55031</v>
      </c>
      <c r="U84">
        <v>60659</v>
      </c>
      <c r="V84">
        <v>70227.63</v>
      </c>
      <c r="W84">
        <v>74989</v>
      </c>
      <c r="X84">
        <v>83656</v>
      </c>
      <c r="Y84">
        <v>91705</v>
      </c>
      <c r="Z84">
        <v>102325</v>
      </c>
    </row>
    <row r="85" spans="2:27">
      <c r="B85">
        <v>84</v>
      </c>
      <c r="C85" t="s">
        <v>433</v>
      </c>
      <c r="D85">
        <v>7054</v>
      </c>
      <c r="E85">
        <v>8013</v>
      </c>
      <c r="F85">
        <v>10105</v>
      </c>
      <c r="G85">
        <v>11145</v>
      </c>
      <c r="H85">
        <v>12497</v>
      </c>
      <c r="I85">
        <v>15173.58</v>
      </c>
      <c r="J85">
        <v>17242.11</v>
      </c>
      <c r="K85">
        <v>18912.939999999999</v>
      </c>
      <c r="L85">
        <v>19576.240000000002</v>
      </c>
      <c r="M85">
        <v>21686.26</v>
      </c>
      <c r="N85">
        <v>23022.69</v>
      </c>
      <c r="O85">
        <v>25740</v>
      </c>
      <c r="P85">
        <v>29594</v>
      </c>
      <c r="Q85">
        <v>33893</v>
      </c>
      <c r="R85">
        <v>37610</v>
      </c>
      <c r="S85">
        <v>42344.12</v>
      </c>
      <c r="T85">
        <v>48254</v>
      </c>
      <c r="U85">
        <v>54590</v>
      </c>
      <c r="V85">
        <v>59900.68</v>
      </c>
      <c r="W85">
        <v>64412</v>
      </c>
      <c r="X85">
        <v>70069</v>
      </c>
      <c r="Y85">
        <v>75881</v>
      </c>
      <c r="Z85">
        <v>82837</v>
      </c>
    </row>
    <row r="86" spans="2:27">
      <c r="B86">
        <v>85</v>
      </c>
      <c r="C86" t="s">
        <v>434</v>
      </c>
      <c r="D86">
        <v>6804</v>
      </c>
      <c r="E86">
        <v>7602</v>
      </c>
      <c r="F86">
        <v>8650</v>
      </c>
      <c r="G86">
        <v>9956</v>
      </c>
      <c r="H86">
        <v>12149</v>
      </c>
      <c r="I86">
        <v>15355.27</v>
      </c>
      <c r="J86">
        <v>17876.64</v>
      </c>
      <c r="K86">
        <v>20777.349999999999</v>
      </c>
      <c r="L86">
        <v>20700.97</v>
      </c>
      <c r="M86">
        <v>20647.32</v>
      </c>
      <c r="N86">
        <v>22625.01</v>
      </c>
      <c r="O86">
        <v>25883</v>
      </c>
      <c r="P86">
        <v>29219</v>
      </c>
      <c r="Q86">
        <v>31965</v>
      </c>
      <c r="R86">
        <v>36319</v>
      </c>
      <c r="S86">
        <v>42985.78</v>
      </c>
      <c r="T86">
        <v>47598</v>
      </c>
      <c r="U86">
        <v>52945</v>
      </c>
      <c r="V86">
        <v>60309.599999999999</v>
      </c>
      <c r="W86">
        <v>67689</v>
      </c>
      <c r="X86">
        <v>73836</v>
      </c>
      <c r="Y86">
        <v>82934</v>
      </c>
      <c r="Z86">
        <v>90342</v>
      </c>
    </row>
    <row r="87" spans="2:27">
      <c r="B87">
        <v>86</v>
      </c>
      <c r="C87" t="s">
        <v>435</v>
      </c>
      <c r="D87">
        <v>6776</v>
      </c>
      <c r="E87">
        <v>7288</v>
      </c>
      <c r="F87">
        <v>8032</v>
      </c>
      <c r="G87">
        <v>9014</v>
      </c>
      <c r="H87">
        <v>10343</v>
      </c>
      <c r="I87">
        <v>13046.65</v>
      </c>
      <c r="J87">
        <v>16650.54</v>
      </c>
      <c r="K87">
        <v>19971.13</v>
      </c>
      <c r="L87">
        <v>22024.66</v>
      </c>
      <c r="M87">
        <v>23874.1</v>
      </c>
      <c r="N87">
        <v>26041.119999999999</v>
      </c>
      <c r="O87">
        <v>28053</v>
      </c>
      <c r="P87">
        <v>31455</v>
      </c>
      <c r="Q87">
        <v>33843</v>
      </c>
      <c r="R87">
        <v>36485.42</v>
      </c>
      <c r="S87">
        <v>41106.89</v>
      </c>
      <c r="T87">
        <v>45933</v>
      </c>
      <c r="U87">
        <v>49890</v>
      </c>
      <c r="V87">
        <v>56445.78</v>
      </c>
      <c r="W87">
        <v>61201</v>
      </c>
      <c r="X87">
        <v>65051</v>
      </c>
      <c r="Y87">
        <v>72335</v>
      </c>
      <c r="Z87">
        <v>81617</v>
      </c>
    </row>
    <row r="88" spans="2:27">
      <c r="B88">
        <v>87</v>
      </c>
      <c r="C88" t="s">
        <v>436</v>
      </c>
      <c r="D88">
        <v>7402</v>
      </c>
      <c r="E88">
        <v>8342</v>
      </c>
      <c r="F88">
        <v>9168</v>
      </c>
      <c r="G88">
        <v>10212</v>
      </c>
      <c r="H88">
        <v>11461</v>
      </c>
      <c r="I88">
        <v>14730.83</v>
      </c>
      <c r="J88">
        <v>16861.63</v>
      </c>
      <c r="K88">
        <v>19693.95</v>
      </c>
      <c r="L88">
        <v>21579.85</v>
      </c>
      <c r="M88">
        <v>24630.06</v>
      </c>
      <c r="N88">
        <v>26914.15</v>
      </c>
      <c r="O88">
        <v>29807</v>
      </c>
      <c r="P88">
        <v>30636.13</v>
      </c>
      <c r="Q88">
        <v>32502</v>
      </c>
      <c r="R88">
        <v>35124.47</v>
      </c>
      <c r="S88">
        <v>39808.400000000001</v>
      </c>
      <c r="T88">
        <v>44609</v>
      </c>
      <c r="U88">
        <v>49033</v>
      </c>
      <c r="V88">
        <v>54764.22</v>
      </c>
      <c r="W88">
        <v>58728</v>
      </c>
      <c r="X88">
        <v>61394</v>
      </c>
      <c r="Y88">
        <v>67489</v>
      </c>
      <c r="Z88">
        <v>75375</v>
      </c>
    </row>
    <row r="89" spans="2:27">
      <c r="B89">
        <v>88</v>
      </c>
      <c r="C89" t="s">
        <v>437</v>
      </c>
      <c r="D89">
        <v>6521</v>
      </c>
      <c r="E89">
        <v>7314</v>
      </c>
      <c r="F89">
        <v>8410</v>
      </c>
      <c r="G89">
        <v>10201</v>
      </c>
      <c r="H89">
        <v>12385</v>
      </c>
      <c r="I89">
        <v>15704.44</v>
      </c>
      <c r="J89">
        <v>17542.27</v>
      </c>
      <c r="K89">
        <v>20554.82</v>
      </c>
      <c r="L89">
        <v>23261.96</v>
      </c>
      <c r="M89">
        <v>24018.3</v>
      </c>
      <c r="N89">
        <v>25040.92</v>
      </c>
      <c r="O89">
        <v>28638</v>
      </c>
      <c r="P89">
        <v>31594</v>
      </c>
      <c r="Q89">
        <v>34768.699999999997</v>
      </c>
      <c r="R89">
        <v>39467</v>
      </c>
      <c r="S89">
        <v>42863.91</v>
      </c>
      <c r="T89">
        <v>44349</v>
      </c>
      <c r="U89">
        <v>51721</v>
      </c>
      <c r="V89">
        <v>55806.04</v>
      </c>
      <c r="W89">
        <v>66782</v>
      </c>
      <c r="X89">
        <v>72962</v>
      </c>
      <c r="Y89">
        <v>82199</v>
      </c>
      <c r="Z89">
        <v>88664</v>
      </c>
    </row>
    <row r="90" spans="2:27">
      <c r="B90">
        <v>89</v>
      </c>
      <c r="C90" t="s">
        <v>438</v>
      </c>
      <c r="D90">
        <v>6302</v>
      </c>
      <c r="E90">
        <v>7026</v>
      </c>
      <c r="F90">
        <v>7899</v>
      </c>
      <c r="G90">
        <v>9033</v>
      </c>
      <c r="H90">
        <v>10686</v>
      </c>
      <c r="I90">
        <v>14094.84</v>
      </c>
      <c r="J90">
        <v>16031.66</v>
      </c>
      <c r="K90">
        <v>18571.34</v>
      </c>
      <c r="L90">
        <v>22501.65</v>
      </c>
      <c r="M90">
        <v>26462.86</v>
      </c>
      <c r="N90">
        <v>28663.57</v>
      </c>
      <c r="O90">
        <v>32185</v>
      </c>
      <c r="P90">
        <v>35929.870000000003</v>
      </c>
      <c r="Q90">
        <v>39106</v>
      </c>
      <c r="R90">
        <v>44067</v>
      </c>
      <c r="S90">
        <v>50047.06</v>
      </c>
      <c r="T90">
        <v>52681</v>
      </c>
      <c r="U90">
        <v>55543</v>
      </c>
      <c r="V90">
        <v>65076.13</v>
      </c>
      <c r="W90">
        <v>75447</v>
      </c>
      <c r="X90">
        <v>85527</v>
      </c>
      <c r="Y90">
        <v>96843</v>
      </c>
      <c r="Z90">
        <v>105793</v>
      </c>
    </row>
    <row r="91" spans="2:27">
      <c r="B91">
        <v>90</v>
      </c>
      <c r="C91" t="s">
        <v>439</v>
      </c>
      <c r="D91">
        <v>7456</v>
      </c>
      <c r="E91">
        <v>8369</v>
      </c>
      <c r="F91">
        <v>9210</v>
      </c>
      <c r="G91">
        <v>10389</v>
      </c>
      <c r="H91">
        <v>11504</v>
      </c>
      <c r="I91">
        <v>14735.48</v>
      </c>
      <c r="J91">
        <v>16690.330000000002</v>
      </c>
      <c r="K91">
        <v>18777.29</v>
      </c>
      <c r="L91">
        <v>22250.33</v>
      </c>
      <c r="M91">
        <v>25368.1</v>
      </c>
      <c r="N91">
        <v>28443.49</v>
      </c>
      <c r="O91">
        <v>32580</v>
      </c>
      <c r="P91">
        <v>38714</v>
      </c>
      <c r="Q91">
        <v>40560</v>
      </c>
      <c r="R91">
        <v>43642</v>
      </c>
      <c r="S91">
        <v>52905.71</v>
      </c>
      <c r="T91">
        <v>57294</v>
      </c>
      <c r="U91">
        <v>61680</v>
      </c>
      <c r="V91">
        <v>68967.25</v>
      </c>
      <c r="W91">
        <v>74717</v>
      </c>
      <c r="X91">
        <v>80311</v>
      </c>
      <c r="Y91">
        <v>93018</v>
      </c>
      <c r="Z91">
        <v>98394</v>
      </c>
    </row>
    <row r="92" spans="2:27">
      <c r="B92">
        <v>91</v>
      </c>
      <c r="C92" t="s">
        <v>429</v>
      </c>
      <c r="D92">
        <v>7068</v>
      </c>
      <c r="E92">
        <v>8208</v>
      </c>
      <c r="F92">
        <v>9887</v>
      </c>
      <c r="G92">
        <v>11343</v>
      </c>
      <c r="H92">
        <v>13206</v>
      </c>
      <c r="I92">
        <v>16232.02</v>
      </c>
      <c r="J92">
        <v>18834.07</v>
      </c>
      <c r="K92">
        <v>20997.42</v>
      </c>
      <c r="L92">
        <v>24881.9</v>
      </c>
      <c r="M92">
        <v>31079.599999999999</v>
      </c>
      <c r="N92">
        <v>31945.72</v>
      </c>
      <c r="O92">
        <v>33058</v>
      </c>
      <c r="P92">
        <v>34126</v>
      </c>
      <c r="Q92">
        <v>36822</v>
      </c>
      <c r="R92">
        <v>40562</v>
      </c>
      <c r="S92">
        <v>42198.16</v>
      </c>
      <c r="T92">
        <v>46630</v>
      </c>
      <c r="U92">
        <v>50515</v>
      </c>
      <c r="V92">
        <v>54839.03</v>
      </c>
      <c r="W92">
        <v>57215</v>
      </c>
      <c r="X92">
        <v>64816</v>
      </c>
      <c r="Y92">
        <v>70825</v>
      </c>
      <c r="Z92">
        <v>77675</v>
      </c>
    </row>
    <row r="93" spans="2:27">
      <c r="B93">
        <v>92</v>
      </c>
      <c r="C93" t="s">
        <v>440</v>
      </c>
      <c r="H93">
        <v>10316</v>
      </c>
      <c r="I93">
        <v>13410.53</v>
      </c>
      <c r="J93">
        <v>15947.86</v>
      </c>
      <c r="K93">
        <v>18621.45</v>
      </c>
      <c r="L93">
        <v>22917.46</v>
      </c>
      <c r="M93">
        <v>24956.49</v>
      </c>
      <c r="N93">
        <v>27349.360000000001</v>
      </c>
      <c r="O93">
        <v>31206</v>
      </c>
      <c r="P93">
        <v>36233</v>
      </c>
      <c r="Q93">
        <v>41124</v>
      </c>
      <c r="R93">
        <v>44979</v>
      </c>
      <c r="S93">
        <v>49070.73</v>
      </c>
      <c r="T93">
        <v>55003</v>
      </c>
      <c r="U93">
        <v>59783</v>
      </c>
      <c r="V93">
        <v>66100.990000000005</v>
      </c>
      <c r="W93">
        <v>77238</v>
      </c>
      <c r="X93">
        <v>85058</v>
      </c>
      <c r="Y93">
        <v>92581</v>
      </c>
      <c r="Z93">
        <v>103259</v>
      </c>
    </row>
    <row r="94" spans="2:27">
      <c r="B94">
        <v>93</v>
      </c>
      <c r="C94" t="s">
        <v>441</v>
      </c>
      <c r="D94">
        <v>5851</v>
      </c>
      <c r="E94">
        <v>6254</v>
      </c>
      <c r="F94">
        <v>7314</v>
      </c>
      <c r="G94">
        <v>7818</v>
      </c>
      <c r="H94">
        <v>8881</v>
      </c>
      <c r="I94">
        <v>10132.98</v>
      </c>
      <c r="J94">
        <v>11944.35</v>
      </c>
      <c r="K94">
        <v>13901.19</v>
      </c>
      <c r="L94">
        <v>16420.099999999999</v>
      </c>
      <c r="M94">
        <v>19030.150000000001</v>
      </c>
      <c r="N94">
        <v>21906.84</v>
      </c>
      <c r="O94">
        <v>25873.7</v>
      </c>
      <c r="P94">
        <v>30401.18</v>
      </c>
      <c r="Q94">
        <v>34143.620000000003</v>
      </c>
      <c r="R94">
        <v>39290.839999999997</v>
      </c>
      <c r="S94">
        <v>45442.22</v>
      </c>
      <c r="T94">
        <v>50722</v>
      </c>
      <c r="U94">
        <v>54210.78</v>
      </c>
      <c r="V94">
        <v>59648.42</v>
      </c>
      <c r="W94">
        <v>65806</v>
      </c>
      <c r="X94">
        <v>71054</v>
      </c>
      <c r="Y94">
        <v>77484</v>
      </c>
      <c r="Z94">
        <v>89022</v>
      </c>
      <c r="AA94">
        <v>95156</v>
      </c>
    </row>
    <row r="95" spans="2:27">
      <c r="B95">
        <v>94</v>
      </c>
      <c r="C95" t="s">
        <v>442</v>
      </c>
      <c r="D95">
        <v>5550</v>
      </c>
      <c r="E95">
        <v>6193</v>
      </c>
      <c r="F95">
        <v>7492</v>
      </c>
      <c r="G95">
        <v>8061</v>
      </c>
      <c r="H95">
        <v>8255</v>
      </c>
      <c r="I95">
        <v>8695.41</v>
      </c>
      <c r="J95">
        <v>9322.16</v>
      </c>
      <c r="K95">
        <v>11398.17</v>
      </c>
      <c r="L95">
        <v>14165.54</v>
      </c>
      <c r="M95">
        <v>16177.41</v>
      </c>
      <c r="N95">
        <v>18972.04</v>
      </c>
      <c r="O95">
        <v>22964.720000000001</v>
      </c>
      <c r="P95">
        <v>28053.37</v>
      </c>
      <c r="Q95">
        <v>32157.32</v>
      </c>
      <c r="R95">
        <v>36593.68</v>
      </c>
      <c r="S95">
        <v>41946.53</v>
      </c>
      <c r="T95">
        <v>47706</v>
      </c>
      <c r="U95">
        <v>44811.98</v>
      </c>
      <c r="V95">
        <v>54522.23</v>
      </c>
      <c r="W95">
        <v>57372</v>
      </c>
      <c r="X95">
        <v>61385</v>
      </c>
      <c r="Y95">
        <v>66884</v>
      </c>
      <c r="Z95">
        <v>71364</v>
      </c>
      <c r="AA95">
        <v>79161</v>
      </c>
    </row>
    <row r="96" spans="2:27">
      <c r="B96">
        <v>95</v>
      </c>
      <c r="C96" t="s">
        <v>443</v>
      </c>
      <c r="D96">
        <v>4783</v>
      </c>
      <c r="E96">
        <v>5043</v>
      </c>
      <c r="F96">
        <v>6056</v>
      </c>
      <c r="G96">
        <v>6448</v>
      </c>
      <c r="H96">
        <v>6967</v>
      </c>
      <c r="I96">
        <v>7929.37</v>
      </c>
      <c r="J96">
        <v>9010.18</v>
      </c>
      <c r="K96">
        <v>10263.719999999999</v>
      </c>
      <c r="L96">
        <v>12282.19</v>
      </c>
      <c r="M96">
        <v>13979.99</v>
      </c>
      <c r="N96">
        <v>15982.78</v>
      </c>
      <c r="O96">
        <v>19761.830000000002</v>
      </c>
      <c r="P96">
        <v>22347.91</v>
      </c>
      <c r="Q96">
        <v>25512.23</v>
      </c>
      <c r="R96">
        <v>28706.94</v>
      </c>
      <c r="S96">
        <v>33059</v>
      </c>
      <c r="T96">
        <v>38061</v>
      </c>
      <c r="U96">
        <v>42434</v>
      </c>
      <c r="V96">
        <v>45369.46</v>
      </c>
      <c r="W96">
        <v>51146</v>
      </c>
      <c r="X96">
        <v>55800</v>
      </c>
      <c r="Y96">
        <v>61191</v>
      </c>
      <c r="Z96">
        <v>70034</v>
      </c>
      <c r="AA96">
        <v>74660</v>
      </c>
    </row>
    <row r="97" spans="2:27">
      <c r="B97">
        <v>96</v>
      </c>
      <c r="C97" t="s">
        <v>444</v>
      </c>
      <c r="D97">
        <v>5858</v>
      </c>
      <c r="E97">
        <v>6056</v>
      </c>
      <c r="F97">
        <v>6014</v>
      </c>
      <c r="G97">
        <v>6021</v>
      </c>
      <c r="H97">
        <v>6824</v>
      </c>
      <c r="I97">
        <v>8089.13</v>
      </c>
      <c r="J97">
        <v>10187.07</v>
      </c>
      <c r="K97">
        <v>11816.93</v>
      </c>
      <c r="L97">
        <v>16973.18</v>
      </c>
      <c r="M97">
        <v>22656.16</v>
      </c>
      <c r="N97">
        <v>27491.87</v>
      </c>
      <c r="O97">
        <v>31367.54</v>
      </c>
      <c r="P97">
        <v>37551.57</v>
      </c>
      <c r="Q97">
        <v>40022.26</v>
      </c>
      <c r="R97">
        <v>45863.17</v>
      </c>
      <c r="S97">
        <v>51909.919999999998</v>
      </c>
      <c r="T97">
        <v>57559</v>
      </c>
      <c r="U97">
        <v>58597.11</v>
      </c>
      <c r="V97">
        <v>61775.37</v>
      </c>
      <c r="W97">
        <v>59424</v>
      </c>
      <c r="X97">
        <v>63713</v>
      </c>
      <c r="Y97">
        <v>71218</v>
      </c>
      <c r="Z97">
        <v>84508</v>
      </c>
      <c r="AA97">
        <v>91156</v>
      </c>
    </row>
    <row r="98" spans="2:27">
      <c r="B98">
        <v>97</v>
      </c>
      <c r="C98" t="s">
        <v>445</v>
      </c>
      <c r="D98">
        <v>7335</v>
      </c>
      <c r="E98">
        <v>7552</v>
      </c>
      <c r="F98">
        <v>8310</v>
      </c>
      <c r="G98">
        <v>8548</v>
      </c>
      <c r="H98">
        <v>9489</v>
      </c>
      <c r="I98">
        <v>11136.01</v>
      </c>
      <c r="J98">
        <v>13638.16</v>
      </c>
      <c r="K98">
        <v>16250.69</v>
      </c>
      <c r="L98">
        <v>20948.14</v>
      </c>
      <c r="M98">
        <v>24001.200000000001</v>
      </c>
      <c r="N98">
        <v>26289.7</v>
      </c>
      <c r="O98">
        <v>31890.17</v>
      </c>
      <c r="P98">
        <v>35991.14</v>
      </c>
      <c r="Q98">
        <v>38223.879999999997</v>
      </c>
      <c r="R98">
        <v>42964.81</v>
      </c>
      <c r="S98">
        <v>45737.79</v>
      </c>
      <c r="T98">
        <v>51164</v>
      </c>
      <c r="U98">
        <v>55296.95</v>
      </c>
      <c r="V98">
        <v>59096.14</v>
      </c>
      <c r="W98">
        <v>60093</v>
      </c>
      <c r="X98">
        <v>65060</v>
      </c>
      <c r="Y98">
        <v>74921</v>
      </c>
      <c r="Z98">
        <v>82120</v>
      </c>
      <c r="AA98">
        <v>83815</v>
      </c>
    </row>
    <row r="99" spans="2:27">
      <c r="B99">
        <v>98</v>
      </c>
      <c r="C99" t="s">
        <v>446</v>
      </c>
      <c r="D99">
        <v>6170</v>
      </c>
      <c r="E99">
        <v>6298</v>
      </c>
      <c r="F99">
        <v>6326</v>
      </c>
      <c r="G99">
        <v>6749</v>
      </c>
      <c r="H99">
        <v>7076</v>
      </c>
      <c r="I99">
        <v>7750.98</v>
      </c>
      <c r="J99">
        <v>9512.7199999999993</v>
      </c>
      <c r="K99">
        <v>10613.91</v>
      </c>
      <c r="L99">
        <v>13381.86</v>
      </c>
      <c r="M99">
        <v>15810.72</v>
      </c>
      <c r="N99">
        <v>18671.32</v>
      </c>
      <c r="O99">
        <v>25325.599999999999</v>
      </c>
      <c r="P99">
        <v>30020.36</v>
      </c>
      <c r="Q99">
        <v>35561.980000000003</v>
      </c>
      <c r="R99">
        <v>43009.75</v>
      </c>
      <c r="S99">
        <v>50070.239999999998</v>
      </c>
      <c r="T99">
        <v>57012</v>
      </c>
      <c r="U99">
        <v>52378.26</v>
      </c>
      <c r="V99">
        <v>52683.96</v>
      </c>
      <c r="W99">
        <v>51096</v>
      </c>
      <c r="X99">
        <v>50307</v>
      </c>
      <c r="Y99">
        <v>64335</v>
      </c>
      <c r="Z99">
        <v>72146</v>
      </c>
      <c r="AA99">
        <v>78796</v>
      </c>
    </row>
    <row r="100" spans="2:27">
      <c r="B100">
        <v>99</v>
      </c>
      <c r="C100" t="s">
        <v>447</v>
      </c>
      <c r="D100">
        <v>5873</v>
      </c>
      <c r="E100">
        <v>6102</v>
      </c>
      <c r="F100">
        <v>6819</v>
      </c>
      <c r="G100">
        <v>7153</v>
      </c>
      <c r="H100">
        <v>7766</v>
      </c>
      <c r="I100">
        <v>8591.67</v>
      </c>
      <c r="J100">
        <v>9894.93</v>
      </c>
      <c r="K100">
        <v>10983.25</v>
      </c>
      <c r="L100">
        <v>12761.71</v>
      </c>
      <c r="M100">
        <v>15826.68</v>
      </c>
      <c r="N100">
        <v>19288.419999999998</v>
      </c>
      <c r="O100">
        <v>23383.23</v>
      </c>
      <c r="P100">
        <v>27593.82</v>
      </c>
      <c r="Q100">
        <v>31025.5</v>
      </c>
      <c r="R100">
        <v>36641.39</v>
      </c>
      <c r="S100">
        <v>42796.05</v>
      </c>
      <c r="T100">
        <v>47634</v>
      </c>
      <c r="U100">
        <v>49065.66</v>
      </c>
      <c r="V100">
        <v>54336.55</v>
      </c>
      <c r="W100">
        <v>56543</v>
      </c>
      <c r="X100">
        <v>61501</v>
      </c>
      <c r="Y100">
        <v>65944</v>
      </c>
      <c r="Z100">
        <v>74690</v>
      </c>
      <c r="AA100">
        <v>76311</v>
      </c>
    </row>
    <row r="101" spans="2:27">
      <c r="B101">
        <v>100</v>
      </c>
      <c r="C101" t="s">
        <v>448</v>
      </c>
      <c r="D101">
        <v>4583</v>
      </c>
      <c r="E101">
        <v>5033</v>
      </c>
      <c r="F101">
        <v>5494</v>
      </c>
      <c r="G101">
        <v>5881</v>
      </c>
      <c r="H101">
        <v>6458</v>
      </c>
      <c r="I101">
        <v>7262.27</v>
      </c>
      <c r="J101">
        <v>8381.52</v>
      </c>
      <c r="K101">
        <v>9635.57</v>
      </c>
      <c r="L101">
        <v>11207.32</v>
      </c>
      <c r="M101">
        <v>12519.72</v>
      </c>
      <c r="N101">
        <v>14712.1</v>
      </c>
      <c r="O101">
        <v>19190.09</v>
      </c>
      <c r="P101">
        <v>22108.86</v>
      </c>
      <c r="Q101">
        <v>24024.27</v>
      </c>
      <c r="R101">
        <v>27985.87</v>
      </c>
      <c r="S101">
        <v>33093.25</v>
      </c>
      <c r="T101">
        <v>38197</v>
      </c>
      <c r="U101">
        <v>39330.21</v>
      </c>
      <c r="V101">
        <v>44270.58</v>
      </c>
      <c r="W101">
        <v>49802</v>
      </c>
      <c r="X101">
        <v>52954</v>
      </c>
      <c r="Y101">
        <v>58310</v>
      </c>
      <c r="Z101">
        <v>68286</v>
      </c>
      <c r="AA101">
        <v>71841</v>
      </c>
    </row>
    <row r="102" spans="2:27">
      <c r="B102">
        <v>101</v>
      </c>
      <c r="C102" t="s">
        <v>449</v>
      </c>
      <c r="D102">
        <v>4677</v>
      </c>
      <c r="E102">
        <v>5128</v>
      </c>
      <c r="F102">
        <v>5735</v>
      </c>
      <c r="G102">
        <v>6263</v>
      </c>
      <c r="H102">
        <v>6913</v>
      </c>
      <c r="I102">
        <v>8380.7999999999993</v>
      </c>
      <c r="J102">
        <v>10233.99</v>
      </c>
      <c r="K102">
        <v>10924.17</v>
      </c>
      <c r="L102">
        <v>12716.97</v>
      </c>
      <c r="M102">
        <v>15103.52</v>
      </c>
      <c r="N102">
        <v>17623.82</v>
      </c>
      <c r="O102">
        <v>21740.59</v>
      </c>
      <c r="P102">
        <v>24490.97</v>
      </c>
      <c r="Q102">
        <v>27054.87</v>
      </c>
      <c r="R102">
        <v>30660.23</v>
      </c>
      <c r="S102">
        <v>35933.919999999998</v>
      </c>
      <c r="T102">
        <v>40889</v>
      </c>
      <c r="U102">
        <v>43276.39</v>
      </c>
      <c r="V102">
        <v>47770.94</v>
      </c>
      <c r="W102">
        <v>55137</v>
      </c>
      <c r="X102">
        <v>59325</v>
      </c>
      <c r="Y102">
        <v>68668</v>
      </c>
      <c r="Z102">
        <v>76269</v>
      </c>
      <c r="AA102">
        <v>78519</v>
      </c>
    </row>
    <row r="103" spans="2:27">
      <c r="B103">
        <v>102</v>
      </c>
      <c r="C103" t="s">
        <v>450</v>
      </c>
      <c r="D103">
        <v>4404</v>
      </c>
      <c r="E103">
        <v>4748</v>
      </c>
      <c r="F103">
        <v>5195</v>
      </c>
      <c r="G103">
        <v>5646</v>
      </c>
      <c r="H103">
        <v>5924</v>
      </c>
      <c r="I103">
        <v>6594.24</v>
      </c>
      <c r="J103">
        <v>7319.9</v>
      </c>
      <c r="K103">
        <v>8459.61</v>
      </c>
      <c r="L103">
        <v>10062.15</v>
      </c>
      <c r="M103">
        <v>12170.41</v>
      </c>
      <c r="N103">
        <v>14072.47</v>
      </c>
      <c r="O103">
        <v>17751.63</v>
      </c>
      <c r="P103">
        <v>21485.759999999998</v>
      </c>
      <c r="Q103">
        <v>24276.69</v>
      </c>
      <c r="R103">
        <v>28533.71</v>
      </c>
      <c r="S103">
        <v>34877.71</v>
      </c>
      <c r="T103">
        <v>41841</v>
      </c>
      <c r="U103">
        <v>45198.03</v>
      </c>
      <c r="V103">
        <v>50795.4</v>
      </c>
      <c r="W103">
        <v>56336</v>
      </c>
      <c r="X103">
        <v>62855</v>
      </c>
      <c r="Y103">
        <v>67264</v>
      </c>
      <c r="Z103">
        <v>75494</v>
      </c>
      <c r="AA103">
        <v>76413</v>
      </c>
    </row>
    <row r="104" spans="2:27">
      <c r="B104">
        <v>103</v>
      </c>
      <c r="C104" t="s">
        <v>451</v>
      </c>
      <c r="D104">
        <v>4422</v>
      </c>
      <c r="E104">
        <v>5003</v>
      </c>
      <c r="F104">
        <v>5333</v>
      </c>
      <c r="G104">
        <v>5733</v>
      </c>
      <c r="H104">
        <v>5733</v>
      </c>
      <c r="I104">
        <v>6480.4</v>
      </c>
      <c r="J104">
        <v>8107.75</v>
      </c>
      <c r="K104">
        <v>8552.3799999999992</v>
      </c>
      <c r="L104">
        <v>9727.3799999999992</v>
      </c>
      <c r="M104">
        <v>11981.58</v>
      </c>
      <c r="N104">
        <v>13794.46</v>
      </c>
      <c r="O104">
        <v>17575.86</v>
      </c>
      <c r="P104">
        <v>20382.72</v>
      </c>
      <c r="Q104">
        <v>22158.63</v>
      </c>
      <c r="R104">
        <v>26275.23</v>
      </c>
      <c r="S104">
        <v>32480.51</v>
      </c>
      <c r="T104">
        <v>35924</v>
      </c>
      <c r="U104">
        <v>39474.53</v>
      </c>
      <c r="V104">
        <v>42288.33</v>
      </c>
      <c r="W104">
        <v>48583</v>
      </c>
      <c r="X104">
        <v>54704</v>
      </c>
      <c r="Y104">
        <v>59637</v>
      </c>
      <c r="Z104">
        <v>66886</v>
      </c>
      <c r="AA104">
        <v>73342</v>
      </c>
    </row>
    <row r="105" spans="2:27">
      <c r="B105">
        <v>104</v>
      </c>
      <c r="C105" t="s">
        <v>422</v>
      </c>
      <c r="F105">
        <v>4818</v>
      </c>
      <c r="G105">
        <v>5180</v>
      </c>
      <c r="H105">
        <v>5479</v>
      </c>
      <c r="I105">
        <v>6136.19</v>
      </c>
      <c r="J105">
        <v>7323.86</v>
      </c>
      <c r="K105">
        <v>8146.58</v>
      </c>
      <c r="L105">
        <v>10572.18</v>
      </c>
      <c r="M105">
        <v>12253.23</v>
      </c>
      <c r="N105">
        <v>14331.14</v>
      </c>
      <c r="O105">
        <v>18299.59</v>
      </c>
      <c r="P105">
        <v>22403.51</v>
      </c>
      <c r="Q105">
        <v>24684.34</v>
      </c>
      <c r="R105">
        <v>28682.14</v>
      </c>
      <c r="S105">
        <v>34368.089999999997</v>
      </c>
      <c r="T105">
        <v>38336</v>
      </c>
      <c r="U105">
        <v>36597.08</v>
      </c>
      <c r="V105">
        <v>39008.06</v>
      </c>
      <c r="W105">
        <v>45658</v>
      </c>
      <c r="X105">
        <v>49356</v>
      </c>
      <c r="Y105">
        <v>55971</v>
      </c>
      <c r="Z105">
        <v>64089</v>
      </c>
      <c r="AA105">
        <v>67755</v>
      </c>
    </row>
    <row r="106" spans="2:27">
      <c r="B106">
        <v>105</v>
      </c>
      <c r="C106" t="s">
        <v>452</v>
      </c>
      <c r="G106">
        <v>5770</v>
      </c>
      <c r="H106">
        <v>6356</v>
      </c>
      <c r="I106">
        <v>7432.14</v>
      </c>
      <c r="J106">
        <v>8789</v>
      </c>
      <c r="K106">
        <v>10034.19</v>
      </c>
      <c r="L106">
        <v>11471.99</v>
      </c>
      <c r="M106">
        <v>12906.9</v>
      </c>
      <c r="N106">
        <v>15588.94</v>
      </c>
      <c r="O106">
        <v>19873.96</v>
      </c>
      <c r="P106">
        <v>24247.68</v>
      </c>
      <c r="Q106">
        <v>27245.71</v>
      </c>
      <c r="R106">
        <v>30322.23</v>
      </c>
    </row>
    <row r="107" spans="2:27">
      <c r="B107">
        <v>106</v>
      </c>
      <c r="C107" t="s">
        <v>453</v>
      </c>
      <c r="G107">
        <v>4936</v>
      </c>
      <c r="H107">
        <v>6133</v>
      </c>
      <c r="I107">
        <v>6566.7</v>
      </c>
      <c r="J107">
        <v>7679.87</v>
      </c>
      <c r="K107">
        <v>8312.74</v>
      </c>
      <c r="L107">
        <v>10216.040000000001</v>
      </c>
      <c r="M107">
        <v>11537.4</v>
      </c>
      <c r="N107">
        <v>13250.69</v>
      </c>
      <c r="O107">
        <v>17400.650000000001</v>
      </c>
      <c r="P107">
        <v>20838.37</v>
      </c>
      <c r="Q107">
        <v>24000.1</v>
      </c>
      <c r="R107">
        <v>27084.43</v>
      </c>
      <c r="S107">
        <v>27489.52</v>
      </c>
      <c r="T107">
        <v>36922</v>
      </c>
      <c r="U107">
        <v>40278.959999999999</v>
      </c>
      <c r="V107">
        <v>42915.69</v>
      </c>
      <c r="W107">
        <v>51354</v>
      </c>
      <c r="X107">
        <v>59107</v>
      </c>
      <c r="Y107">
        <v>65070</v>
      </c>
      <c r="Z107">
        <v>77499</v>
      </c>
      <c r="AA107">
        <v>78842</v>
      </c>
    </row>
    <row r="108" spans="2:27">
      <c r="B108">
        <v>107</v>
      </c>
      <c r="C108" t="s">
        <v>454</v>
      </c>
      <c r="H108">
        <v>5692</v>
      </c>
      <c r="I108">
        <v>6112.24</v>
      </c>
      <c r="J108">
        <v>7426.99</v>
      </c>
      <c r="K108">
        <v>7995.76</v>
      </c>
      <c r="L108">
        <v>9706.6</v>
      </c>
      <c r="M108">
        <v>11138.18</v>
      </c>
      <c r="N108">
        <v>13324.01</v>
      </c>
      <c r="O108">
        <v>17118.75</v>
      </c>
      <c r="P108">
        <v>20323.46</v>
      </c>
      <c r="Q108">
        <v>22950.720000000001</v>
      </c>
      <c r="R108">
        <v>26779.46</v>
      </c>
      <c r="S108">
        <v>31756.89</v>
      </c>
      <c r="T108">
        <v>38425</v>
      </c>
      <c r="U108">
        <v>52395.83</v>
      </c>
      <c r="V108">
        <v>42191.4</v>
      </c>
      <c r="W108">
        <v>47338</v>
      </c>
      <c r="X108">
        <v>50292</v>
      </c>
      <c r="Y108">
        <v>56530</v>
      </c>
      <c r="Z108">
        <v>64547</v>
      </c>
      <c r="AA108">
        <v>65672</v>
      </c>
    </row>
    <row r="109" spans="2:27">
      <c r="B109">
        <v>108</v>
      </c>
      <c r="C109" t="s">
        <v>455</v>
      </c>
      <c r="H109">
        <v>6513</v>
      </c>
      <c r="I109">
        <v>7813.6</v>
      </c>
      <c r="J109">
        <v>8824.7000000000007</v>
      </c>
      <c r="K109">
        <v>10195.530000000001</v>
      </c>
      <c r="L109">
        <v>12015.06</v>
      </c>
      <c r="M109">
        <v>14030.07</v>
      </c>
      <c r="N109">
        <v>16145.1</v>
      </c>
      <c r="O109">
        <v>18467.59</v>
      </c>
      <c r="P109">
        <v>23410.959999999999</v>
      </c>
      <c r="Q109">
        <v>27596.43</v>
      </c>
      <c r="R109">
        <v>31293.52</v>
      </c>
      <c r="S109">
        <v>37501.18</v>
      </c>
      <c r="T109">
        <v>42243</v>
      </c>
      <c r="U109">
        <v>41999.33</v>
      </c>
      <c r="V109">
        <v>46178.51</v>
      </c>
      <c r="W109">
        <v>49733</v>
      </c>
      <c r="X109">
        <v>55068</v>
      </c>
      <c r="Y109">
        <v>62289</v>
      </c>
      <c r="Z109">
        <v>70720</v>
      </c>
      <c r="AA109">
        <v>79614</v>
      </c>
    </row>
    <row r="110" spans="2:27">
      <c r="B110">
        <v>109</v>
      </c>
      <c r="C110" t="s">
        <v>456</v>
      </c>
      <c r="H110">
        <v>7088</v>
      </c>
      <c r="I110">
        <v>8281.15</v>
      </c>
      <c r="J110">
        <v>9654.3700000000008</v>
      </c>
      <c r="K110">
        <v>10595.78</v>
      </c>
      <c r="L110">
        <v>12797.97</v>
      </c>
      <c r="M110">
        <v>15090.59</v>
      </c>
      <c r="N110">
        <v>17471.72</v>
      </c>
      <c r="O110">
        <v>21548.95</v>
      </c>
      <c r="P110">
        <v>26795.9</v>
      </c>
      <c r="Q110">
        <v>29170.48</v>
      </c>
      <c r="R110">
        <v>33487.15</v>
      </c>
      <c r="S110">
        <v>39394.82</v>
      </c>
      <c r="T110">
        <v>46426</v>
      </c>
      <c r="U110">
        <v>56664.58</v>
      </c>
      <c r="V110">
        <v>53633.62</v>
      </c>
      <c r="W110">
        <v>56767</v>
      </c>
      <c r="X110">
        <v>63219</v>
      </c>
      <c r="Y110">
        <v>68012</v>
      </c>
      <c r="Z110">
        <v>72357</v>
      </c>
      <c r="AA110">
        <v>77407</v>
      </c>
    </row>
    <row r="111" spans="2:27">
      <c r="B111">
        <v>110</v>
      </c>
      <c r="C111" t="s">
        <v>457</v>
      </c>
      <c r="D111">
        <v>6454</v>
      </c>
      <c r="E111">
        <v>7599</v>
      </c>
      <c r="F111">
        <v>8772</v>
      </c>
      <c r="G111">
        <v>9780</v>
      </c>
      <c r="H111">
        <v>11102</v>
      </c>
      <c r="I111">
        <v>12760.53</v>
      </c>
      <c r="J111">
        <v>14045.32</v>
      </c>
      <c r="K111">
        <v>15052.76</v>
      </c>
      <c r="L111">
        <v>16585.3</v>
      </c>
      <c r="M111">
        <v>18193.990000000002</v>
      </c>
      <c r="N111">
        <v>20665.14</v>
      </c>
      <c r="O111">
        <v>23950.48</v>
      </c>
      <c r="P111">
        <v>27521.06</v>
      </c>
      <c r="Q111">
        <v>30704.44</v>
      </c>
      <c r="R111">
        <v>34804.480000000003</v>
      </c>
      <c r="S111">
        <v>42240.09</v>
      </c>
      <c r="T111">
        <v>48089</v>
      </c>
      <c r="U111">
        <v>53333</v>
      </c>
      <c r="V111">
        <v>58839</v>
      </c>
      <c r="W111">
        <v>62478</v>
      </c>
      <c r="X111">
        <v>67630</v>
      </c>
      <c r="Y111">
        <v>75133</v>
      </c>
      <c r="Z111">
        <v>87384</v>
      </c>
      <c r="AA111">
        <v>88952</v>
      </c>
    </row>
    <row r="112" spans="2:27">
      <c r="B112">
        <v>111</v>
      </c>
      <c r="C112" t="s">
        <v>458</v>
      </c>
      <c r="D112">
        <v>10823</v>
      </c>
      <c r="E112">
        <v>11822</v>
      </c>
      <c r="F112">
        <v>12239</v>
      </c>
      <c r="G112">
        <v>14010</v>
      </c>
      <c r="H112">
        <v>15279</v>
      </c>
      <c r="I112">
        <v>16676.8</v>
      </c>
      <c r="J112">
        <v>17850.990000000002</v>
      </c>
      <c r="K112">
        <v>19023.57</v>
      </c>
      <c r="L112">
        <v>20540.09</v>
      </c>
      <c r="M112">
        <v>22578.13</v>
      </c>
      <c r="N112">
        <v>25543.42</v>
      </c>
      <c r="O112">
        <v>28959.18</v>
      </c>
      <c r="P112">
        <v>32343.5</v>
      </c>
      <c r="Q112">
        <v>36454.99</v>
      </c>
      <c r="R112">
        <v>40282.94</v>
      </c>
      <c r="S112">
        <v>46413.94</v>
      </c>
      <c r="T112">
        <v>52526</v>
      </c>
      <c r="U112">
        <v>55864</v>
      </c>
      <c r="V112">
        <v>60729</v>
      </c>
      <c r="W112">
        <v>64319</v>
      </c>
      <c r="X112">
        <v>69218</v>
      </c>
      <c r="Y112">
        <v>75452</v>
      </c>
      <c r="Z112">
        <v>87768</v>
      </c>
      <c r="AA112">
        <v>97779</v>
      </c>
    </row>
    <row r="113" spans="2:27">
      <c r="B113">
        <v>112</v>
      </c>
      <c r="C113" t="s">
        <v>459</v>
      </c>
      <c r="D113">
        <v>5549</v>
      </c>
      <c r="E113">
        <v>6666</v>
      </c>
      <c r="F113">
        <v>7402</v>
      </c>
      <c r="G113">
        <v>8321</v>
      </c>
      <c r="H113">
        <v>9146</v>
      </c>
      <c r="I113">
        <v>10456.200000000001</v>
      </c>
      <c r="J113">
        <v>11330.55</v>
      </c>
      <c r="K113">
        <v>11698.72</v>
      </c>
      <c r="L113">
        <v>12652.4</v>
      </c>
      <c r="M113">
        <v>13511.44</v>
      </c>
      <c r="N113">
        <v>15492.12</v>
      </c>
      <c r="O113">
        <v>18295.939999999999</v>
      </c>
      <c r="P113">
        <v>21856.98</v>
      </c>
      <c r="Q113">
        <v>24654.05</v>
      </c>
      <c r="R113">
        <v>27814.62</v>
      </c>
      <c r="S113">
        <v>34081.33</v>
      </c>
      <c r="T113">
        <v>40056</v>
      </c>
      <c r="U113">
        <v>43963</v>
      </c>
      <c r="V113">
        <v>51001</v>
      </c>
      <c r="W113">
        <v>52385</v>
      </c>
      <c r="X113">
        <v>56511</v>
      </c>
      <c r="Y113">
        <v>59358</v>
      </c>
      <c r="Z113">
        <v>65519</v>
      </c>
      <c r="AA113">
        <v>70204</v>
      </c>
    </row>
    <row r="114" spans="2:27">
      <c r="B114">
        <v>113</v>
      </c>
      <c r="C114" t="s">
        <v>460</v>
      </c>
      <c r="D114">
        <v>6361</v>
      </c>
      <c r="E114">
        <v>7217</v>
      </c>
      <c r="F114">
        <v>8019</v>
      </c>
      <c r="G114">
        <v>8531</v>
      </c>
      <c r="H114">
        <v>9394</v>
      </c>
      <c r="I114">
        <v>11107.91</v>
      </c>
      <c r="J114">
        <v>12555.97</v>
      </c>
      <c r="K114">
        <v>13962.43</v>
      </c>
      <c r="L114">
        <v>15052.92</v>
      </c>
      <c r="M114">
        <v>16204.06</v>
      </c>
      <c r="N114">
        <v>18412.07</v>
      </c>
      <c r="O114">
        <v>21357.56</v>
      </c>
      <c r="P114">
        <v>24181.91</v>
      </c>
      <c r="Q114">
        <v>27379.49</v>
      </c>
      <c r="R114">
        <v>30603.08</v>
      </c>
      <c r="S114">
        <v>37601.839999999997</v>
      </c>
      <c r="T114">
        <v>41941</v>
      </c>
      <c r="U114">
        <v>46552</v>
      </c>
      <c r="V114">
        <v>52087</v>
      </c>
      <c r="W114">
        <v>57807</v>
      </c>
      <c r="X114">
        <v>62712</v>
      </c>
      <c r="Y114">
        <v>71555</v>
      </c>
      <c r="Z114">
        <v>81998</v>
      </c>
      <c r="AA114">
        <v>86559</v>
      </c>
    </row>
    <row r="115" spans="2:27">
      <c r="B115">
        <v>114</v>
      </c>
      <c r="C115" t="s">
        <v>461</v>
      </c>
      <c r="D115">
        <v>6383</v>
      </c>
      <c r="E115">
        <v>7431</v>
      </c>
      <c r="F115">
        <v>8133</v>
      </c>
      <c r="G115">
        <v>9043</v>
      </c>
      <c r="H115">
        <v>9708</v>
      </c>
      <c r="I115">
        <v>10667.19</v>
      </c>
      <c r="J115">
        <v>12149.95</v>
      </c>
      <c r="K115">
        <v>13131.76</v>
      </c>
      <c r="L115">
        <v>14464.48</v>
      </c>
      <c r="M115">
        <v>15799.44</v>
      </c>
      <c r="N115">
        <v>17588.240000000002</v>
      </c>
      <c r="O115">
        <v>19913.29</v>
      </c>
      <c r="P115">
        <v>22225.19</v>
      </c>
      <c r="Q115">
        <v>25272.65</v>
      </c>
      <c r="R115">
        <v>28907.87</v>
      </c>
      <c r="S115">
        <v>35901.089999999997</v>
      </c>
      <c r="T115">
        <v>41117</v>
      </c>
      <c r="U115">
        <v>44895</v>
      </c>
      <c r="V115">
        <v>48823</v>
      </c>
      <c r="W115">
        <v>54044</v>
      </c>
      <c r="X115">
        <v>57141</v>
      </c>
      <c r="Y115">
        <v>61253</v>
      </c>
      <c r="Z115">
        <v>66257</v>
      </c>
      <c r="AA115">
        <v>72321</v>
      </c>
    </row>
    <row r="116" spans="2:27">
      <c r="B116">
        <v>115</v>
      </c>
      <c r="C116" t="s">
        <v>462</v>
      </c>
      <c r="D116">
        <v>5179</v>
      </c>
      <c r="E116">
        <v>5862</v>
      </c>
      <c r="F116">
        <v>6585</v>
      </c>
      <c r="G116">
        <v>7362</v>
      </c>
      <c r="H116">
        <v>8234</v>
      </c>
      <c r="I116">
        <v>9560.94</v>
      </c>
      <c r="J116">
        <v>10281.98</v>
      </c>
      <c r="K116">
        <v>11078.41</v>
      </c>
      <c r="L116">
        <v>11964.81</v>
      </c>
      <c r="M116">
        <v>13336.76</v>
      </c>
      <c r="N116">
        <v>14967.06</v>
      </c>
      <c r="O116">
        <v>18024.18</v>
      </c>
      <c r="P116">
        <v>22272.74</v>
      </c>
      <c r="Q116">
        <v>24710.36</v>
      </c>
      <c r="R116">
        <v>29537.45</v>
      </c>
      <c r="S116">
        <v>34899.949999999997</v>
      </c>
      <c r="T116">
        <v>42137</v>
      </c>
      <c r="U116">
        <v>46610</v>
      </c>
      <c r="V116">
        <v>51495</v>
      </c>
      <c r="W116">
        <v>56237</v>
      </c>
      <c r="X116">
        <v>61085</v>
      </c>
      <c r="Y116">
        <v>66483</v>
      </c>
      <c r="Z116">
        <v>76377</v>
      </c>
      <c r="AA116">
        <v>83421</v>
      </c>
    </row>
    <row r="117" spans="2:27">
      <c r="B117">
        <v>116</v>
      </c>
      <c r="C117" t="s">
        <v>463</v>
      </c>
      <c r="D117">
        <v>5178</v>
      </c>
      <c r="E117">
        <v>5817</v>
      </c>
      <c r="F117">
        <v>6426</v>
      </c>
      <c r="G117">
        <v>7207</v>
      </c>
      <c r="H117">
        <v>8504</v>
      </c>
      <c r="I117">
        <v>9645.83</v>
      </c>
      <c r="J117">
        <v>11024.37</v>
      </c>
      <c r="K117">
        <v>11929.06</v>
      </c>
      <c r="L117">
        <v>12167.26</v>
      </c>
      <c r="M117">
        <v>14175.53</v>
      </c>
      <c r="N117">
        <v>16280.05</v>
      </c>
      <c r="O117">
        <v>19063.12</v>
      </c>
      <c r="P117">
        <v>22372.07</v>
      </c>
      <c r="Q117">
        <v>25269.86</v>
      </c>
      <c r="R117">
        <v>28320.61</v>
      </c>
      <c r="S117">
        <v>33750.07</v>
      </c>
      <c r="T117">
        <v>39822</v>
      </c>
      <c r="U117">
        <v>44003</v>
      </c>
      <c r="V117">
        <v>48562</v>
      </c>
      <c r="W117">
        <v>55076</v>
      </c>
      <c r="X117">
        <v>59537</v>
      </c>
      <c r="Y117">
        <v>64347</v>
      </c>
      <c r="Z117">
        <v>72847</v>
      </c>
      <c r="AA117">
        <v>76230</v>
      </c>
    </row>
    <row r="118" spans="2:27">
      <c r="B118">
        <v>117</v>
      </c>
      <c r="C118" t="s">
        <v>464</v>
      </c>
      <c r="D118">
        <v>5519</v>
      </c>
      <c r="E118">
        <v>6266</v>
      </c>
      <c r="F118">
        <v>7107</v>
      </c>
      <c r="G118">
        <v>8194</v>
      </c>
      <c r="H118">
        <v>9177</v>
      </c>
      <c r="I118">
        <v>10979.69</v>
      </c>
      <c r="J118">
        <v>12465.59</v>
      </c>
      <c r="K118">
        <v>13442.32</v>
      </c>
      <c r="L118">
        <v>14806.54</v>
      </c>
      <c r="M118">
        <v>15384.31</v>
      </c>
      <c r="N118">
        <v>17862.150000000001</v>
      </c>
      <c r="O118">
        <v>20571.349999999999</v>
      </c>
      <c r="P118">
        <v>24053.279999999999</v>
      </c>
      <c r="Q118">
        <v>27642.91</v>
      </c>
      <c r="R118">
        <v>30834.46</v>
      </c>
      <c r="S118">
        <v>35552.230000000003</v>
      </c>
      <c r="T118">
        <v>41168</v>
      </c>
      <c r="U118">
        <v>45845</v>
      </c>
      <c r="V118">
        <v>49541</v>
      </c>
      <c r="W118">
        <v>55438</v>
      </c>
      <c r="X118">
        <v>59329</v>
      </c>
      <c r="Y118">
        <v>64211</v>
      </c>
      <c r="Z118">
        <v>72254</v>
      </c>
      <c r="AA118">
        <v>78850</v>
      </c>
    </row>
    <row r="119" spans="2:27">
      <c r="B119">
        <v>118</v>
      </c>
      <c r="C119" t="s">
        <v>465</v>
      </c>
      <c r="H119">
        <v>8694</v>
      </c>
      <c r="I119">
        <v>10505.37</v>
      </c>
      <c r="J119">
        <v>12084.68</v>
      </c>
      <c r="K119">
        <v>12973.73</v>
      </c>
      <c r="L119">
        <v>13957.16</v>
      </c>
      <c r="M119">
        <v>14995.39</v>
      </c>
      <c r="N119">
        <v>16446.400000000001</v>
      </c>
      <c r="O119">
        <v>18615.169999999998</v>
      </c>
      <c r="P119">
        <v>23307.93</v>
      </c>
      <c r="Q119">
        <v>27127.46</v>
      </c>
      <c r="R119">
        <v>31296.86</v>
      </c>
      <c r="S119">
        <v>38311.06</v>
      </c>
      <c r="T119">
        <v>43504.3</v>
      </c>
      <c r="U119">
        <v>47020</v>
      </c>
      <c r="V119">
        <v>50103</v>
      </c>
      <c r="W119">
        <v>56625</v>
      </c>
      <c r="X119">
        <v>61309</v>
      </c>
      <c r="Y119">
        <v>68669</v>
      </c>
      <c r="Z119">
        <v>75324</v>
      </c>
      <c r="AA119">
        <v>82982</v>
      </c>
    </row>
    <row r="120" spans="2:27">
      <c r="B120">
        <v>119</v>
      </c>
      <c r="C120" t="s">
        <v>466</v>
      </c>
      <c r="D120">
        <v>5360</v>
      </c>
      <c r="E120">
        <v>5487</v>
      </c>
      <c r="F120">
        <v>6600</v>
      </c>
      <c r="G120">
        <v>7725</v>
      </c>
      <c r="H120">
        <v>8756</v>
      </c>
      <c r="I120">
        <v>9952.6200000000008</v>
      </c>
      <c r="J120">
        <v>11730.92</v>
      </c>
      <c r="K120">
        <v>13912.77</v>
      </c>
      <c r="L120">
        <v>15589.09</v>
      </c>
      <c r="M120">
        <v>18045.55</v>
      </c>
      <c r="N120">
        <v>20285.669999999998</v>
      </c>
      <c r="O120">
        <v>23886.55</v>
      </c>
      <c r="P120">
        <v>26960.51</v>
      </c>
      <c r="Q120">
        <v>30449.86</v>
      </c>
      <c r="R120">
        <v>35037.980000000003</v>
      </c>
      <c r="S120">
        <v>39816.230000000003</v>
      </c>
      <c r="T120">
        <v>43769.02</v>
      </c>
      <c r="U120">
        <v>46744.1</v>
      </c>
      <c r="V120">
        <v>51848.13</v>
      </c>
      <c r="W120">
        <v>59509</v>
      </c>
      <c r="X120">
        <v>65812</v>
      </c>
      <c r="Y120">
        <v>72686</v>
      </c>
      <c r="Z120">
        <v>82672</v>
      </c>
      <c r="AA120">
        <v>88470</v>
      </c>
    </row>
    <row r="121" spans="2:27">
      <c r="B121">
        <v>120</v>
      </c>
      <c r="C121" t="s">
        <v>467</v>
      </c>
      <c r="D121">
        <v>4189</v>
      </c>
      <c r="E121">
        <v>3741</v>
      </c>
      <c r="F121">
        <v>4937</v>
      </c>
      <c r="G121">
        <v>5526</v>
      </c>
      <c r="H121">
        <v>6001</v>
      </c>
      <c r="I121">
        <v>7089</v>
      </c>
      <c r="J121">
        <v>8150.65</v>
      </c>
      <c r="K121">
        <v>9576.86</v>
      </c>
      <c r="L121">
        <v>10889.58</v>
      </c>
      <c r="M121">
        <v>11870.21</v>
      </c>
      <c r="N121">
        <v>13102.58</v>
      </c>
      <c r="O121">
        <v>16342.91</v>
      </c>
      <c r="P121">
        <v>18645.560000000001</v>
      </c>
      <c r="Q121">
        <v>20527.240000000002</v>
      </c>
      <c r="R121">
        <v>23247.17</v>
      </c>
      <c r="S121">
        <v>29046.82</v>
      </c>
      <c r="T121">
        <v>34034.43</v>
      </c>
      <c r="U121">
        <v>37323.550000000003</v>
      </c>
      <c r="V121">
        <v>41124.239999999998</v>
      </c>
      <c r="W121">
        <v>45372</v>
      </c>
      <c r="X121">
        <v>49909</v>
      </c>
      <c r="Y121">
        <v>57191</v>
      </c>
      <c r="Z121">
        <v>62975</v>
      </c>
      <c r="AA121">
        <v>69628</v>
      </c>
    </row>
    <row r="122" spans="2:27">
      <c r="B122">
        <v>121</v>
      </c>
      <c r="C122" t="s">
        <v>468</v>
      </c>
      <c r="D122">
        <v>5052</v>
      </c>
      <c r="E122">
        <v>5187</v>
      </c>
      <c r="F122">
        <v>5978</v>
      </c>
      <c r="G122">
        <v>6675</v>
      </c>
      <c r="H122">
        <v>7183</v>
      </c>
      <c r="I122">
        <v>7878.98</v>
      </c>
      <c r="J122">
        <v>8675.5499999999993</v>
      </c>
      <c r="K122">
        <v>10343.99</v>
      </c>
      <c r="L122">
        <v>12334</v>
      </c>
      <c r="M122">
        <v>14754.68</v>
      </c>
      <c r="N122">
        <v>15507.76</v>
      </c>
      <c r="O122">
        <v>18252.07</v>
      </c>
      <c r="P122">
        <v>20440.03</v>
      </c>
      <c r="Q122">
        <v>22169.15</v>
      </c>
      <c r="R122">
        <v>25337.919999999998</v>
      </c>
      <c r="S122">
        <v>31025.1</v>
      </c>
      <c r="T122">
        <v>34182.160000000003</v>
      </c>
      <c r="U122">
        <v>38416.32</v>
      </c>
      <c r="V122">
        <v>43352</v>
      </c>
      <c r="W122">
        <v>48100</v>
      </c>
      <c r="X122">
        <v>52389</v>
      </c>
      <c r="Y122">
        <v>61464</v>
      </c>
      <c r="Z122">
        <v>71636</v>
      </c>
      <c r="AA122">
        <v>76607</v>
      </c>
    </row>
    <row r="123" spans="2:27">
      <c r="B123">
        <v>122</v>
      </c>
      <c r="C123" t="s">
        <v>469</v>
      </c>
      <c r="D123">
        <v>4038</v>
      </c>
      <c r="E123">
        <v>4608</v>
      </c>
      <c r="F123">
        <v>5222</v>
      </c>
      <c r="G123">
        <v>5998</v>
      </c>
      <c r="H123">
        <v>6236</v>
      </c>
      <c r="I123">
        <v>6864.79</v>
      </c>
      <c r="J123">
        <v>8292.89</v>
      </c>
      <c r="K123">
        <v>9757.5300000000007</v>
      </c>
      <c r="L123">
        <v>10618.69</v>
      </c>
      <c r="M123">
        <v>12221</v>
      </c>
      <c r="N123">
        <v>13591.54</v>
      </c>
      <c r="O123">
        <v>15872.51</v>
      </c>
      <c r="P123">
        <v>17795.580000000002</v>
      </c>
      <c r="Q123">
        <v>21053.3</v>
      </c>
      <c r="R123">
        <v>24746.15</v>
      </c>
      <c r="S123">
        <v>29456</v>
      </c>
      <c r="T123">
        <v>33894.94</v>
      </c>
      <c r="U123">
        <v>39513</v>
      </c>
      <c r="V123">
        <v>44404.28</v>
      </c>
      <c r="W123">
        <v>51065</v>
      </c>
      <c r="X123">
        <v>56331</v>
      </c>
      <c r="Y123">
        <v>61938</v>
      </c>
      <c r="Z123">
        <v>71921</v>
      </c>
      <c r="AA123">
        <v>77121</v>
      </c>
    </row>
    <row r="124" spans="2:27">
      <c r="B124">
        <v>123</v>
      </c>
      <c r="C124" t="s">
        <v>470</v>
      </c>
      <c r="D124">
        <v>4713</v>
      </c>
      <c r="E124">
        <v>4670</v>
      </c>
      <c r="F124">
        <v>5853</v>
      </c>
      <c r="G124">
        <v>7173</v>
      </c>
      <c r="H124">
        <v>8259</v>
      </c>
      <c r="I124">
        <v>9032.4599999999991</v>
      </c>
      <c r="J124">
        <v>10404.94</v>
      </c>
      <c r="K124">
        <v>11404.51</v>
      </c>
      <c r="L124">
        <v>13282.89</v>
      </c>
      <c r="M124">
        <v>14933.19</v>
      </c>
      <c r="N124">
        <v>18389.91</v>
      </c>
      <c r="O124">
        <v>22698.75</v>
      </c>
      <c r="P124">
        <v>26301.1</v>
      </c>
      <c r="Q124">
        <v>27083.4</v>
      </c>
      <c r="R124">
        <v>31439.599999999999</v>
      </c>
      <c r="S124">
        <v>35370</v>
      </c>
      <c r="T124">
        <v>42230.54</v>
      </c>
      <c r="U124">
        <v>42640.85</v>
      </c>
      <c r="V124">
        <v>47471.8</v>
      </c>
      <c r="W124">
        <v>51639</v>
      </c>
      <c r="X124">
        <v>54602</v>
      </c>
      <c r="Y124">
        <v>59185</v>
      </c>
      <c r="Z124">
        <v>70453</v>
      </c>
      <c r="AA124">
        <v>78069</v>
      </c>
    </row>
    <row r="125" spans="2:27">
      <c r="B125">
        <v>124</v>
      </c>
      <c r="C125" t="s">
        <v>471</v>
      </c>
      <c r="D125">
        <v>4443</v>
      </c>
      <c r="E125">
        <v>4385</v>
      </c>
      <c r="F125">
        <v>6363</v>
      </c>
      <c r="G125">
        <v>7530</v>
      </c>
      <c r="H125">
        <v>8730</v>
      </c>
      <c r="I125">
        <v>9262.1299999999992</v>
      </c>
      <c r="J125">
        <v>10073.44</v>
      </c>
      <c r="K125">
        <v>11448.45</v>
      </c>
      <c r="L125">
        <v>12929.42</v>
      </c>
      <c r="M125">
        <v>14622.99</v>
      </c>
      <c r="N125">
        <v>16392.27</v>
      </c>
      <c r="O125">
        <v>16704.560000000001</v>
      </c>
      <c r="P125">
        <v>18317.41</v>
      </c>
      <c r="Q125">
        <v>20392.32</v>
      </c>
      <c r="R125">
        <v>23443</v>
      </c>
      <c r="S125">
        <v>30685.35</v>
      </c>
      <c r="T125">
        <v>34844.379999999997</v>
      </c>
      <c r="U125">
        <v>41304.9</v>
      </c>
      <c r="V125">
        <v>47283.17</v>
      </c>
      <c r="W125">
        <v>57623</v>
      </c>
      <c r="X125">
        <v>59595</v>
      </c>
      <c r="Y125">
        <v>65632</v>
      </c>
      <c r="Z125">
        <v>71481</v>
      </c>
      <c r="AA125">
        <v>77230</v>
      </c>
    </row>
    <row r="126" spans="2:27">
      <c r="B126">
        <v>125</v>
      </c>
      <c r="C126" t="s">
        <v>472</v>
      </c>
      <c r="G126">
        <v>5578</v>
      </c>
      <c r="H126">
        <v>6609</v>
      </c>
      <c r="I126">
        <v>7571.05</v>
      </c>
      <c r="J126">
        <v>8552.07</v>
      </c>
      <c r="K126">
        <v>9311.7199999999993</v>
      </c>
      <c r="L126">
        <v>9997.43</v>
      </c>
      <c r="M126">
        <v>11828.19</v>
      </c>
      <c r="N126">
        <v>13122.2</v>
      </c>
      <c r="O126">
        <v>16228.64</v>
      </c>
      <c r="P126">
        <v>18421.91</v>
      </c>
      <c r="Q126">
        <v>20561.98</v>
      </c>
      <c r="R126">
        <v>23600.560000000001</v>
      </c>
      <c r="S126">
        <v>27850.86</v>
      </c>
      <c r="T126">
        <v>32872.31</v>
      </c>
      <c r="U126">
        <v>40923.800000000003</v>
      </c>
      <c r="V126">
        <v>45112.52</v>
      </c>
      <c r="W126">
        <v>50313</v>
      </c>
      <c r="X126">
        <v>55253</v>
      </c>
      <c r="Y126">
        <v>60337</v>
      </c>
      <c r="Z126">
        <v>66875</v>
      </c>
      <c r="AA126">
        <v>70640</v>
      </c>
    </row>
    <row r="127" spans="2:27">
      <c r="B127">
        <v>126</v>
      </c>
      <c r="C127" t="s">
        <v>473</v>
      </c>
      <c r="H127">
        <v>6081</v>
      </c>
      <c r="I127">
        <v>7208.79</v>
      </c>
      <c r="J127">
        <v>7917.24</v>
      </c>
      <c r="K127">
        <v>8773.4500000000007</v>
      </c>
      <c r="L127">
        <v>9858.92</v>
      </c>
      <c r="M127">
        <v>11316.52</v>
      </c>
      <c r="N127">
        <v>12243.05</v>
      </c>
      <c r="O127">
        <v>15324.97</v>
      </c>
      <c r="P127">
        <v>19036.060000000001</v>
      </c>
      <c r="Q127">
        <v>20610.84</v>
      </c>
      <c r="R127">
        <v>23096.94</v>
      </c>
      <c r="S127">
        <v>27262.49</v>
      </c>
      <c r="T127">
        <v>33211.58</v>
      </c>
      <c r="U127">
        <v>39300.85</v>
      </c>
      <c r="V127">
        <v>43168.62</v>
      </c>
      <c r="W127">
        <v>48201</v>
      </c>
      <c r="X127">
        <v>52402</v>
      </c>
      <c r="Y127">
        <v>56109</v>
      </c>
      <c r="Z127">
        <v>60491</v>
      </c>
      <c r="AA127">
        <v>67605</v>
      </c>
    </row>
    <row r="128" spans="2:27">
      <c r="B128">
        <v>127</v>
      </c>
      <c r="C128" t="s">
        <v>411</v>
      </c>
      <c r="H128">
        <v>6229</v>
      </c>
      <c r="I128">
        <v>7387.71</v>
      </c>
      <c r="J128">
        <v>8548.67</v>
      </c>
      <c r="K128">
        <v>9256.39</v>
      </c>
      <c r="L128">
        <v>10918.54</v>
      </c>
      <c r="M128">
        <v>12749.31</v>
      </c>
      <c r="N128">
        <v>13984.37</v>
      </c>
      <c r="O128">
        <v>15988.44</v>
      </c>
      <c r="P128">
        <v>19081.46</v>
      </c>
      <c r="Q128">
        <v>23949.16</v>
      </c>
      <c r="R128">
        <v>24190</v>
      </c>
      <c r="S128">
        <v>27292.959999999999</v>
      </c>
      <c r="T128">
        <v>32740.6</v>
      </c>
      <c r="U128">
        <v>37752.78</v>
      </c>
      <c r="V128">
        <v>41421.82</v>
      </c>
      <c r="W128">
        <v>45330</v>
      </c>
      <c r="X128">
        <v>49614</v>
      </c>
      <c r="Y128">
        <v>53568</v>
      </c>
      <c r="Z128">
        <v>60751</v>
      </c>
      <c r="AA128">
        <v>65679</v>
      </c>
    </row>
    <row r="129" spans="2:27">
      <c r="B129">
        <v>128</v>
      </c>
      <c r="C129" t="s">
        <v>457</v>
      </c>
      <c r="H129">
        <v>6008</v>
      </c>
      <c r="I129">
        <v>6897.55</v>
      </c>
      <c r="J129">
        <v>7541.09</v>
      </c>
      <c r="K129">
        <v>8111.65</v>
      </c>
      <c r="L129">
        <v>8732.58</v>
      </c>
      <c r="M129">
        <v>9876.99</v>
      </c>
      <c r="N129">
        <v>10994.92</v>
      </c>
      <c r="O129">
        <v>13694.26</v>
      </c>
      <c r="P129">
        <v>15461.92</v>
      </c>
      <c r="Q129">
        <v>18205.099999999999</v>
      </c>
      <c r="R129">
        <v>21421.17</v>
      </c>
      <c r="S129">
        <v>26341.33</v>
      </c>
      <c r="T129">
        <v>32637.89</v>
      </c>
      <c r="U129">
        <v>40311.67</v>
      </c>
      <c r="V129">
        <v>45646.239999999998</v>
      </c>
      <c r="W129">
        <v>49522</v>
      </c>
      <c r="X129">
        <v>54607</v>
      </c>
      <c r="Y129">
        <v>59542</v>
      </c>
      <c r="Z129">
        <v>62764</v>
      </c>
      <c r="AA129">
        <v>67544</v>
      </c>
    </row>
    <row r="130" spans="2:27">
      <c r="B130">
        <v>129</v>
      </c>
      <c r="C130" t="s">
        <v>474</v>
      </c>
      <c r="H130">
        <v>5437</v>
      </c>
      <c r="I130">
        <v>6968.34</v>
      </c>
      <c r="J130">
        <v>8017.44</v>
      </c>
      <c r="K130">
        <v>9374.01</v>
      </c>
      <c r="L130">
        <v>10362.5</v>
      </c>
      <c r="M130">
        <v>11830.86</v>
      </c>
      <c r="N130">
        <v>13420.44</v>
      </c>
      <c r="O130">
        <v>15838.23</v>
      </c>
      <c r="P130">
        <v>17782</v>
      </c>
      <c r="Q130">
        <v>20758.990000000002</v>
      </c>
      <c r="R130">
        <v>23134.61</v>
      </c>
      <c r="S130">
        <v>27401.7</v>
      </c>
      <c r="T130">
        <v>33104.57</v>
      </c>
      <c r="U130">
        <v>40937.15</v>
      </c>
      <c r="V130">
        <v>43560.25</v>
      </c>
      <c r="W130">
        <v>50414</v>
      </c>
      <c r="X130">
        <v>54322</v>
      </c>
      <c r="Y130">
        <v>58376</v>
      </c>
      <c r="Z130">
        <v>64315</v>
      </c>
      <c r="AA130">
        <v>69145</v>
      </c>
    </row>
    <row r="131" spans="2:27">
      <c r="B131">
        <v>130</v>
      </c>
      <c r="C131" t="s">
        <v>475</v>
      </c>
      <c r="D131">
        <v>7031</v>
      </c>
      <c r="E131">
        <v>7892</v>
      </c>
      <c r="F131">
        <v>8327</v>
      </c>
      <c r="G131">
        <v>9083</v>
      </c>
      <c r="H131">
        <v>10422</v>
      </c>
      <c r="I131">
        <v>11979.98</v>
      </c>
      <c r="J131">
        <v>14395.53</v>
      </c>
      <c r="K131">
        <v>16026.54</v>
      </c>
      <c r="L131">
        <v>17980.900000000001</v>
      </c>
      <c r="M131">
        <v>20865.5</v>
      </c>
      <c r="N131">
        <v>22305.51</v>
      </c>
      <c r="O131">
        <v>26653.919999999998</v>
      </c>
      <c r="P131">
        <v>31599.81</v>
      </c>
      <c r="Q131">
        <v>35661.31</v>
      </c>
      <c r="R131">
        <v>37853.89</v>
      </c>
      <c r="S131">
        <v>44004.45</v>
      </c>
      <c r="T131">
        <v>48829.04</v>
      </c>
      <c r="U131">
        <v>54389</v>
      </c>
      <c r="V131">
        <v>62322.6</v>
      </c>
      <c r="W131">
        <v>68997</v>
      </c>
      <c r="X131">
        <v>77012</v>
      </c>
      <c r="Y131">
        <v>84645</v>
      </c>
      <c r="Z131">
        <v>91651</v>
      </c>
      <c r="AA131">
        <v>100593</v>
      </c>
    </row>
    <row r="132" spans="2:27">
      <c r="B132">
        <v>131</v>
      </c>
      <c r="C132" t="s">
        <v>476</v>
      </c>
      <c r="D132">
        <v>6641</v>
      </c>
      <c r="E132">
        <v>7030</v>
      </c>
      <c r="F132">
        <v>8125</v>
      </c>
      <c r="G132">
        <v>9290</v>
      </c>
      <c r="H132">
        <v>10178</v>
      </c>
      <c r="I132">
        <v>12720.59</v>
      </c>
      <c r="J132">
        <v>14113.8</v>
      </c>
      <c r="K132">
        <v>15335.29</v>
      </c>
      <c r="L132">
        <v>17263.759999999998</v>
      </c>
      <c r="M132">
        <v>20021.009999999998</v>
      </c>
      <c r="N132">
        <v>23458</v>
      </c>
      <c r="O132">
        <v>27084.240000000002</v>
      </c>
      <c r="P132">
        <v>30234.51</v>
      </c>
      <c r="Q132">
        <v>33257.15</v>
      </c>
      <c r="R132">
        <v>37803.49</v>
      </c>
      <c r="S132">
        <v>43161.52</v>
      </c>
      <c r="T132">
        <v>49052.31</v>
      </c>
      <c r="U132">
        <v>55363</v>
      </c>
      <c r="V132">
        <v>62096.82</v>
      </c>
      <c r="W132">
        <v>69465</v>
      </c>
      <c r="X132">
        <v>76616</v>
      </c>
      <c r="Y132">
        <v>83539</v>
      </c>
      <c r="Z132">
        <v>90840</v>
      </c>
      <c r="AA132">
        <v>103108</v>
      </c>
    </row>
    <row r="133" spans="2:27">
      <c r="B133">
        <v>132</v>
      </c>
      <c r="C133" t="s">
        <v>477</v>
      </c>
      <c r="D133">
        <v>6200</v>
      </c>
      <c r="E133">
        <v>6416</v>
      </c>
      <c r="F133">
        <v>7188</v>
      </c>
      <c r="G133">
        <v>8151</v>
      </c>
      <c r="H133">
        <v>9302</v>
      </c>
      <c r="I133">
        <v>10532.55</v>
      </c>
      <c r="J133">
        <v>12020.78</v>
      </c>
      <c r="K133">
        <v>13403.81</v>
      </c>
      <c r="L133">
        <v>15083.33</v>
      </c>
      <c r="M133">
        <v>17166.39</v>
      </c>
      <c r="N133">
        <v>19929.419999999998</v>
      </c>
      <c r="O133">
        <v>23265.360000000001</v>
      </c>
      <c r="P133">
        <v>26341.65</v>
      </c>
      <c r="Q133">
        <v>29949.86</v>
      </c>
      <c r="R133">
        <v>33896.67</v>
      </c>
      <c r="S133">
        <v>37943.89</v>
      </c>
      <c r="T133">
        <v>41998.59</v>
      </c>
      <c r="U133">
        <v>47182</v>
      </c>
      <c r="V133">
        <v>51143.39</v>
      </c>
      <c r="W133">
        <v>56782</v>
      </c>
      <c r="X133">
        <v>61928</v>
      </c>
      <c r="Y133">
        <v>67003</v>
      </c>
      <c r="Z133">
        <v>71432</v>
      </c>
      <c r="AA133">
        <v>78815</v>
      </c>
    </row>
    <row r="134" spans="2:27">
      <c r="B134">
        <v>133</v>
      </c>
      <c r="C134" t="s">
        <v>478</v>
      </c>
      <c r="D134">
        <v>5824</v>
      </c>
      <c r="E134">
        <v>6005</v>
      </c>
      <c r="F134">
        <v>6137</v>
      </c>
      <c r="G134">
        <v>6333</v>
      </c>
      <c r="H134">
        <v>6874</v>
      </c>
      <c r="I134">
        <v>7668.13</v>
      </c>
      <c r="J134">
        <v>9190.51</v>
      </c>
      <c r="K134">
        <v>10508.81</v>
      </c>
      <c r="L134">
        <v>12870.78</v>
      </c>
      <c r="M134">
        <v>14832.44</v>
      </c>
      <c r="N134">
        <v>16833.72</v>
      </c>
      <c r="O134">
        <v>21114.81</v>
      </c>
      <c r="P134">
        <v>24682.1</v>
      </c>
      <c r="Q134">
        <v>26987.79</v>
      </c>
      <c r="R134">
        <v>30440.82</v>
      </c>
      <c r="S134">
        <v>34977.839999999997</v>
      </c>
      <c r="T134">
        <v>38990.980000000003</v>
      </c>
      <c r="U134">
        <v>42497</v>
      </c>
      <c r="V134">
        <v>47189.31</v>
      </c>
      <c r="W134">
        <v>49673</v>
      </c>
      <c r="X134">
        <v>53793</v>
      </c>
      <c r="Y134">
        <v>58353</v>
      </c>
      <c r="Z134">
        <v>63410</v>
      </c>
      <c r="AA134">
        <v>70788</v>
      </c>
    </row>
    <row r="135" spans="2:27">
      <c r="B135">
        <v>134</v>
      </c>
      <c r="C135" t="s">
        <v>479</v>
      </c>
      <c r="D135">
        <v>8221</v>
      </c>
      <c r="E135">
        <v>10069</v>
      </c>
      <c r="F135">
        <v>10817</v>
      </c>
      <c r="G135">
        <v>13269</v>
      </c>
      <c r="H135">
        <v>15330</v>
      </c>
      <c r="I135">
        <v>17686.78</v>
      </c>
      <c r="J135">
        <v>19172.7</v>
      </c>
      <c r="K135">
        <v>21182.16</v>
      </c>
      <c r="L135">
        <v>24264.71</v>
      </c>
      <c r="M135">
        <v>26007.82</v>
      </c>
      <c r="N135">
        <v>27609.59</v>
      </c>
      <c r="O135">
        <v>30132.6</v>
      </c>
      <c r="P135">
        <v>33674.67</v>
      </c>
      <c r="Q135">
        <v>36920.269999999997</v>
      </c>
      <c r="R135">
        <v>41197.760000000002</v>
      </c>
      <c r="S135">
        <v>45608.44</v>
      </c>
      <c r="T135">
        <v>50194.16</v>
      </c>
      <c r="U135">
        <v>56814</v>
      </c>
      <c r="V135">
        <v>60773.71</v>
      </c>
      <c r="W135">
        <v>67466</v>
      </c>
      <c r="X135">
        <v>73129</v>
      </c>
      <c r="Y135">
        <v>76938</v>
      </c>
      <c r="Z135">
        <v>89503</v>
      </c>
      <c r="AA135">
        <v>100224</v>
      </c>
    </row>
    <row r="136" spans="2:27">
      <c r="B136">
        <v>135</v>
      </c>
      <c r="C136" t="s">
        <v>480</v>
      </c>
      <c r="D136">
        <v>5603</v>
      </c>
      <c r="E136">
        <v>6067</v>
      </c>
      <c r="F136">
        <v>6899</v>
      </c>
      <c r="G136">
        <v>7746</v>
      </c>
      <c r="H136">
        <v>8892</v>
      </c>
      <c r="I136">
        <v>10499.7</v>
      </c>
      <c r="J136">
        <v>12033.58</v>
      </c>
      <c r="K136">
        <v>13428.54</v>
      </c>
      <c r="L136">
        <v>15509.48</v>
      </c>
      <c r="M136">
        <v>18765.07</v>
      </c>
      <c r="N136">
        <v>22166.51</v>
      </c>
      <c r="O136">
        <v>25099.49</v>
      </c>
      <c r="P136">
        <v>28717.26</v>
      </c>
      <c r="Q136">
        <v>31200.15</v>
      </c>
      <c r="R136">
        <v>34193.93</v>
      </c>
      <c r="S136">
        <v>37789.519999999997</v>
      </c>
      <c r="T136">
        <v>41625.67</v>
      </c>
      <c r="U136">
        <v>48088</v>
      </c>
      <c r="V136">
        <v>52809.71</v>
      </c>
      <c r="W136">
        <v>59906</v>
      </c>
      <c r="X136">
        <v>64219</v>
      </c>
      <c r="Y136">
        <v>68979</v>
      </c>
      <c r="Z136">
        <v>74653</v>
      </c>
      <c r="AA136">
        <v>82280</v>
      </c>
    </row>
    <row r="137" spans="2:27">
      <c r="B137">
        <v>136</v>
      </c>
      <c r="C137" t="s">
        <v>481</v>
      </c>
      <c r="D137">
        <v>5638</v>
      </c>
      <c r="E137">
        <v>5834</v>
      </c>
      <c r="F137">
        <v>6189</v>
      </c>
      <c r="G137">
        <v>6783</v>
      </c>
      <c r="H137">
        <v>7556</v>
      </c>
      <c r="I137">
        <v>8770.84</v>
      </c>
      <c r="J137">
        <v>9845.23</v>
      </c>
      <c r="K137">
        <v>10780.8</v>
      </c>
      <c r="L137">
        <v>12299.17</v>
      </c>
      <c r="M137">
        <v>13915.63</v>
      </c>
      <c r="N137">
        <v>15603.76</v>
      </c>
      <c r="O137">
        <v>18904.48</v>
      </c>
      <c r="P137">
        <v>23721.37</v>
      </c>
      <c r="Q137">
        <v>28803.67</v>
      </c>
      <c r="R137">
        <v>33710.57</v>
      </c>
      <c r="S137">
        <v>36646.1</v>
      </c>
      <c r="T137">
        <v>40966.449999999997</v>
      </c>
      <c r="U137">
        <v>46100</v>
      </c>
      <c r="V137">
        <v>51231.3</v>
      </c>
      <c r="W137">
        <v>57148</v>
      </c>
      <c r="X137">
        <v>61815</v>
      </c>
      <c r="Y137">
        <v>68139</v>
      </c>
      <c r="Z137">
        <v>70054</v>
      </c>
      <c r="AA137">
        <v>75283</v>
      </c>
    </row>
    <row r="138" spans="2:27">
      <c r="B138">
        <v>137</v>
      </c>
      <c r="C138" t="s">
        <v>482</v>
      </c>
      <c r="D138">
        <v>6103</v>
      </c>
      <c r="E138">
        <v>6407</v>
      </c>
      <c r="F138">
        <v>6764</v>
      </c>
      <c r="G138">
        <v>7543</v>
      </c>
      <c r="H138">
        <v>8183</v>
      </c>
      <c r="I138">
        <v>9277.41</v>
      </c>
      <c r="J138">
        <v>10837.77</v>
      </c>
      <c r="K138">
        <v>11986.97</v>
      </c>
      <c r="L138">
        <v>13515.3</v>
      </c>
      <c r="M138">
        <v>15639.87</v>
      </c>
      <c r="N138">
        <v>18988.669999999998</v>
      </c>
      <c r="O138">
        <v>23752.3</v>
      </c>
      <c r="P138">
        <v>27983.439999999999</v>
      </c>
      <c r="Q138">
        <v>30995.96</v>
      </c>
      <c r="R138">
        <v>35820.800000000003</v>
      </c>
      <c r="S138">
        <v>39251.5</v>
      </c>
      <c r="T138">
        <v>44526.47</v>
      </c>
      <c r="U138">
        <v>47304</v>
      </c>
      <c r="V138">
        <v>50435.519999999997</v>
      </c>
      <c r="W138">
        <v>54077</v>
      </c>
      <c r="X138">
        <v>57362</v>
      </c>
      <c r="Y138">
        <v>61909</v>
      </c>
      <c r="Z138">
        <v>65213</v>
      </c>
      <c r="AA138">
        <v>75238</v>
      </c>
    </row>
    <row r="139" spans="2:27">
      <c r="B139">
        <v>138</v>
      </c>
      <c r="C139" t="s">
        <v>483</v>
      </c>
      <c r="D139">
        <v>5546</v>
      </c>
      <c r="E139">
        <v>5907</v>
      </c>
      <c r="F139">
        <v>6194</v>
      </c>
      <c r="G139">
        <v>5898</v>
      </c>
      <c r="H139">
        <v>6962</v>
      </c>
      <c r="I139">
        <v>8290.0300000000007</v>
      </c>
      <c r="J139">
        <v>9261.7199999999993</v>
      </c>
      <c r="K139">
        <v>10401.049999999999</v>
      </c>
      <c r="L139">
        <v>11955.29</v>
      </c>
      <c r="M139">
        <v>13379.58</v>
      </c>
      <c r="N139">
        <v>15264.11</v>
      </c>
      <c r="O139">
        <v>17907.95</v>
      </c>
      <c r="P139">
        <v>21842.75</v>
      </c>
      <c r="Q139">
        <v>25630.12</v>
      </c>
      <c r="R139">
        <v>30904.21</v>
      </c>
      <c r="S139">
        <v>35500.69</v>
      </c>
      <c r="T139">
        <v>39987.440000000002</v>
      </c>
      <c r="U139">
        <v>44828</v>
      </c>
      <c r="V139">
        <v>48323.79</v>
      </c>
      <c r="W139">
        <v>51835</v>
      </c>
      <c r="X139">
        <v>55493</v>
      </c>
      <c r="Y139">
        <v>59653</v>
      </c>
      <c r="Z139">
        <v>61508</v>
      </c>
      <c r="AA139">
        <v>67883</v>
      </c>
    </row>
    <row r="140" spans="2:27">
      <c r="B140">
        <v>139</v>
      </c>
      <c r="C140" t="s">
        <v>484</v>
      </c>
      <c r="D140">
        <v>5331</v>
      </c>
      <c r="E140">
        <v>5712</v>
      </c>
      <c r="F140">
        <v>5029</v>
      </c>
      <c r="G140">
        <v>7070</v>
      </c>
      <c r="H140">
        <v>8024</v>
      </c>
      <c r="I140">
        <v>9190.94</v>
      </c>
      <c r="J140">
        <v>10230.200000000001</v>
      </c>
      <c r="K140">
        <v>11215.69</v>
      </c>
      <c r="L140">
        <v>13200.57</v>
      </c>
      <c r="M140">
        <v>15783.33</v>
      </c>
      <c r="N140">
        <v>18165.919999999998</v>
      </c>
      <c r="O140">
        <v>21123.01</v>
      </c>
      <c r="P140">
        <v>24122.3</v>
      </c>
      <c r="Q140">
        <v>27370.62</v>
      </c>
      <c r="R140">
        <v>31913.040000000001</v>
      </c>
      <c r="S140">
        <v>35375.61</v>
      </c>
      <c r="T140">
        <v>38800.25</v>
      </c>
      <c r="U140">
        <v>43671</v>
      </c>
      <c r="V140">
        <v>48727.98</v>
      </c>
      <c r="W140">
        <v>53494</v>
      </c>
      <c r="X140">
        <v>57812</v>
      </c>
      <c r="Y140">
        <v>62344</v>
      </c>
      <c r="Z140">
        <v>66733</v>
      </c>
      <c r="AA140">
        <v>71202</v>
      </c>
    </row>
    <row r="141" spans="2:27">
      <c r="B141">
        <v>140</v>
      </c>
      <c r="C141" t="s">
        <v>485</v>
      </c>
      <c r="D141">
        <v>5184</v>
      </c>
      <c r="E141">
        <v>5323</v>
      </c>
      <c r="F141">
        <v>6229</v>
      </c>
      <c r="G141">
        <v>6404</v>
      </c>
      <c r="H141">
        <v>7550</v>
      </c>
      <c r="I141">
        <v>8539.76</v>
      </c>
      <c r="J141">
        <v>9308.2800000000007</v>
      </c>
      <c r="K141">
        <v>10226.81</v>
      </c>
      <c r="L141">
        <v>11817.76</v>
      </c>
      <c r="M141">
        <v>13042.3</v>
      </c>
      <c r="N141">
        <v>15934</v>
      </c>
      <c r="O141">
        <v>20006.849999999999</v>
      </c>
      <c r="P141">
        <v>24134.04</v>
      </c>
      <c r="Q141">
        <v>28383.56</v>
      </c>
      <c r="R141">
        <v>33522.17</v>
      </c>
      <c r="S141">
        <v>36958.81</v>
      </c>
      <c r="T141">
        <v>39931.269999999997</v>
      </c>
      <c r="U141">
        <v>43946</v>
      </c>
      <c r="V141">
        <v>49850.05</v>
      </c>
      <c r="W141">
        <v>54734</v>
      </c>
      <c r="X141">
        <v>59095</v>
      </c>
      <c r="Y141">
        <v>63418</v>
      </c>
      <c r="Z141">
        <v>71548</v>
      </c>
      <c r="AA141">
        <v>79686</v>
      </c>
    </row>
    <row r="142" spans="2:27">
      <c r="B142">
        <v>141</v>
      </c>
      <c r="C142" t="s">
        <v>486</v>
      </c>
      <c r="D142">
        <v>6089</v>
      </c>
      <c r="E142">
        <v>6459</v>
      </c>
      <c r="F142">
        <v>5391</v>
      </c>
      <c r="G142">
        <v>7972</v>
      </c>
      <c r="H142">
        <v>9168</v>
      </c>
      <c r="I142">
        <v>9945.4</v>
      </c>
      <c r="J142">
        <v>11308.7</v>
      </c>
      <c r="K142">
        <v>13243.47</v>
      </c>
      <c r="L142">
        <v>15726.92</v>
      </c>
      <c r="M142">
        <v>18288.560000000001</v>
      </c>
      <c r="N142">
        <v>21001.57</v>
      </c>
      <c r="O142">
        <v>25929.759999999998</v>
      </c>
      <c r="P142">
        <v>28773.279999999999</v>
      </c>
      <c r="Q142">
        <v>31596.69</v>
      </c>
      <c r="R142">
        <v>36615.440000000002</v>
      </c>
      <c r="S142">
        <v>37750.46</v>
      </c>
      <c r="T142">
        <v>41097.93</v>
      </c>
      <c r="U142">
        <v>47482</v>
      </c>
      <c r="V142">
        <v>48710.92</v>
      </c>
      <c r="W142">
        <v>49713</v>
      </c>
      <c r="X142">
        <v>55014</v>
      </c>
      <c r="Y142">
        <v>59740</v>
      </c>
      <c r="Z142">
        <v>66027</v>
      </c>
    </row>
    <row r="143" spans="2:27">
      <c r="B143">
        <v>142</v>
      </c>
      <c r="C143" t="s">
        <v>487</v>
      </c>
      <c r="D143">
        <v>4588</v>
      </c>
      <c r="E143">
        <v>5208</v>
      </c>
      <c r="F143">
        <v>5734</v>
      </c>
      <c r="G143">
        <v>6390</v>
      </c>
      <c r="H143">
        <v>7236</v>
      </c>
      <c r="I143">
        <v>8145.99</v>
      </c>
      <c r="J143">
        <v>9103.2099999999991</v>
      </c>
      <c r="K143">
        <v>9885.02</v>
      </c>
      <c r="L143">
        <v>11116.87</v>
      </c>
      <c r="M143">
        <v>13457.35</v>
      </c>
      <c r="N143">
        <v>15830.05</v>
      </c>
      <c r="O143">
        <v>19127.45</v>
      </c>
      <c r="P143">
        <v>24101.49</v>
      </c>
      <c r="Q143">
        <v>27666.84</v>
      </c>
      <c r="R143">
        <v>31724.03</v>
      </c>
      <c r="S143">
        <v>37445.64</v>
      </c>
      <c r="T143">
        <v>42137.86</v>
      </c>
      <c r="U143">
        <v>45140</v>
      </c>
      <c r="V143">
        <v>49310.79</v>
      </c>
      <c r="W143">
        <v>56312</v>
      </c>
      <c r="X143">
        <v>60039</v>
      </c>
      <c r="Y143">
        <v>63440</v>
      </c>
      <c r="Z143">
        <v>67679</v>
      </c>
      <c r="AA143">
        <v>76310</v>
      </c>
    </row>
    <row r="144" spans="2:27">
      <c r="B144">
        <v>143</v>
      </c>
      <c r="C144" t="s">
        <v>488</v>
      </c>
      <c r="D144">
        <v>4125</v>
      </c>
      <c r="E144">
        <v>4446</v>
      </c>
      <c r="F144">
        <v>7207</v>
      </c>
      <c r="G144">
        <v>5722</v>
      </c>
      <c r="H144">
        <v>6365</v>
      </c>
      <c r="I144">
        <v>6876.72</v>
      </c>
      <c r="J144">
        <v>7461.08</v>
      </c>
      <c r="K144">
        <v>8320.84</v>
      </c>
      <c r="L144">
        <v>9303.15</v>
      </c>
      <c r="M144">
        <v>10778.71</v>
      </c>
      <c r="N144">
        <v>12652.14</v>
      </c>
      <c r="O144">
        <v>15776.19</v>
      </c>
      <c r="P144">
        <v>18587.21</v>
      </c>
      <c r="Q144">
        <v>21647.43</v>
      </c>
      <c r="R144">
        <v>24262.28</v>
      </c>
      <c r="S144">
        <v>28398.82</v>
      </c>
      <c r="T144">
        <v>33477.449999999997</v>
      </c>
      <c r="U144">
        <v>38945</v>
      </c>
      <c r="V144">
        <v>43203.24</v>
      </c>
      <c r="W144">
        <v>48589</v>
      </c>
      <c r="X144">
        <v>54390</v>
      </c>
      <c r="Y144">
        <v>58912</v>
      </c>
      <c r="Z144">
        <v>62690</v>
      </c>
      <c r="AA144">
        <v>71740</v>
      </c>
    </row>
    <row r="145" spans="2:27">
      <c r="B145">
        <v>144</v>
      </c>
      <c r="C145" t="s">
        <v>489</v>
      </c>
      <c r="F145">
        <v>5691</v>
      </c>
      <c r="G145">
        <v>6241</v>
      </c>
      <c r="H145">
        <v>7022</v>
      </c>
      <c r="I145">
        <v>8020.62</v>
      </c>
      <c r="J145">
        <v>8742.42</v>
      </c>
      <c r="K145">
        <v>9841.2000000000007</v>
      </c>
      <c r="L145">
        <v>10820.32</v>
      </c>
      <c r="M145">
        <v>11714.52</v>
      </c>
      <c r="N145">
        <v>14119.82</v>
      </c>
      <c r="O145">
        <v>15879.27</v>
      </c>
      <c r="P145">
        <v>18178.36</v>
      </c>
      <c r="Q145">
        <v>21382.02</v>
      </c>
      <c r="R145">
        <v>25783.32</v>
      </c>
      <c r="S145">
        <v>29764.05</v>
      </c>
      <c r="T145">
        <v>33690.480000000003</v>
      </c>
      <c r="U145">
        <v>37649</v>
      </c>
      <c r="V145">
        <v>42237.1</v>
      </c>
      <c r="W145">
        <v>48070</v>
      </c>
      <c r="X145">
        <v>55223</v>
      </c>
      <c r="Y145">
        <v>60034</v>
      </c>
      <c r="Z145">
        <v>65436</v>
      </c>
      <c r="AA145">
        <v>74491</v>
      </c>
    </row>
    <row r="146" spans="2:27">
      <c r="B146">
        <v>145</v>
      </c>
      <c r="C146" t="s">
        <v>490</v>
      </c>
      <c r="H146">
        <v>7509</v>
      </c>
      <c r="I146">
        <v>8706.26</v>
      </c>
      <c r="J146">
        <v>9435.73</v>
      </c>
      <c r="K146">
        <v>10249.17</v>
      </c>
      <c r="L146">
        <v>11773.04</v>
      </c>
      <c r="M146">
        <v>13550.25</v>
      </c>
      <c r="N146">
        <v>15085.33</v>
      </c>
      <c r="O146">
        <v>17887.75</v>
      </c>
      <c r="P146">
        <v>20713.68</v>
      </c>
      <c r="Q146">
        <v>23846.99</v>
      </c>
      <c r="R146">
        <v>28004.78</v>
      </c>
      <c r="S146">
        <v>33713.25</v>
      </c>
      <c r="T146">
        <v>40465.96</v>
      </c>
      <c r="U146">
        <v>45110</v>
      </c>
      <c r="V146">
        <v>48475.47</v>
      </c>
      <c r="W146">
        <v>53865</v>
      </c>
      <c r="X146">
        <v>58659</v>
      </c>
      <c r="Y146">
        <v>64749</v>
      </c>
      <c r="Z146">
        <v>70047</v>
      </c>
      <c r="AA146">
        <v>73518</v>
      </c>
    </row>
    <row r="147" spans="2:27">
      <c r="B147">
        <v>146</v>
      </c>
      <c r="C147" t="s">
        <v>491</v>
      </c>
      <c r="H147">
        <v>5728</v>
      </c>
      <c r="I147">
        <v>6376.91</v>
      </c>
      <c r="J147">
        <v>7027.25</v>
      </c>
      <c r="K147">
        <v>7778.49</v>
      </c>
      <c r="L147">
        <v>8860.56</v>
      </c>
      <c r="M147">
        <v>9869.52</v>
      </c>
      <c r="N147">
        <v>11870.9</v>
      </c>
      <c r="O147">
        <v>14358.39</v>
      </c>
      <c r="P147">
        <v>16805.29</v>
      </c>
      <c r="Q147">
        <v>19252.36</v>
      </c>
      <c r="R147">
        <v>21959.38</v>
      </c>
      <c r="S147">
        <v>26921.25</v>
      </c>
      <c r="T147">
        <v>32213.73</v>
      </c>
      <c r="U147">
        <v>35697</v>
      </c>
      <c r="V147">
        <v>39416.86</v>
      </c>
      <c r="W147">
        <v>45060</v>
      </c>
      <c r="X147">
        <v>50979</v>
      </c>
      <c r="Y147">
        <v>55298</v>
      </c>
      <c r="Z147">
        <v>60527</v>
      </c>
      <c r="AA147">
        <v>66362</v>
      </c>
    </row>
    <row r="148" spans="2:27">
      <c r="B148">
        <v>147</v>
      </c>
      <c r="C148" t="s">
        <v>492</v>
      </c>
      <c r="D148">
        <v>6093</v>
      </c>
      <c r="E148">
        <v>6797</v>
      </c>
      <c r="F148">
        <v>7744</v>
      </c>
      <c r="G148">
        <v>8231</v>
      </c>
      <c r="H148">
        <v>9018</v>
      </c>
      <c r="I148">
        <v>10379.4</v>
      </c>
      <c r="J148">
        <v>11965.7</v>
      </c>
      <c r="K148">
        <v>13537.99</v>
      </c>
      <c r="L148">
        <v>15023.84</v>
      </c>
      <c r="M148">
        <v>16695.7</v>
      </c>
      <c r="N148">
        <v>18862.080000000002</v>
      </c>
      <c r="O148">
        <v>22156.23</v>
      </c>
      <c r="P148">
        <v>26477.63</v>
      </c>
      <c r="Q148">
        <v>29836.720000000001</v>
      </c>
      <c r="R148">
        <v>32777.81</v>
      </c>
      <c r="S148">
        <v>35755.56</v>
      </c>
      <c r="T148">
        <v>41480</v>
      </c>
      <c r="U148">
        <v>44622.182638040002</v>
      </c>
      <c r="V148">
        <v>49756.03</v>
      </c>
      <c r="W148">
        <v>52987</v>
      </c>
      <c r="X148">
        <v>61149</v>
      </c>
      <c r="Y148">
        <v>70486</v>
      </c>
      <c r="Z148">
        <v>80963</v>
      </c>
      <c r="AA148">
        <v>88030</v>
      </c>
    </row>
    <row r="149" spans="2:27">
      <c r="B149">
        <v>148</v>
      </c>
      <c r="C149" t="s">
        <v>493</v>
      </c>
      <c r="D149">
        <v>4080</v>
      </c>
      <c r="E149">
        <v>4242</v>
      </c>
      <c r="F149">
        <v>4800</v>
      </c>
      <c r="G149">
        <v>5404</v>
      </c>
      <c r="H149">
        <v>5884</v>
      </c>
      <c r="I149">
        <v>6536.34</v>
      </c>
      <c r="J149">
        <v>7006.27</v>
      </c>
      <c r="K149">
        <v>7703.57</v>
      </c>
      <c r="L149">
        <v>8657.39</v>
      </c>
      <c r="M149">
        <v>10121.77</v>
      </c>
      <c r="N149">
        <v>11398.27</v>
      </c>
      <c r="O149">
        <v>14432.06</v>
      </c>
      <c r="P149">
        <v>15586.65</v>
      </c>
      <c r="Q149">
        <v>21232.35</v>
      </c>
      <c r="R149">
        <v>24090.18</v>
      </c>
      <c r="S149">
        <v>27446.95</v>
      </c>
      <c r="T149">
        <v>31551</v>
      </c>
      <c r="U149">
        <v>35197.37211484</v>
      </c>
      <c r="V149">
        <v>35749.43</v>
      </c>
      <c r="W149">
        <v>43643</v>
      </c>
      <c r="X149">
        <v>48807</v>
      </c>
      <c r="Y149">
        <v>51951</v>
      </c>
      <c r="Z149">
        <v>57037</v>
      </c>
      <c r="AA149">
        <v>59288</v>
      </c>
    </row>
    <row r="150" spans="2:27">
      <c r="B150">
        <v>149</v>
      </c>
      <c r="C150" t="s">
        <v>494</v>
      </c>
      <c r="D150">
        <v>5872</v>
      </c>
      <c r="E150">
        <v>6024</v>
      </c>
      <c r="F150">
        <v>6506</v>
      </c>
      <c r="G150">
        <v>6881</v>
      </c>
      <c r="H150">
        <v>7478</v>
      </c>
      <c r="I150">
        <v>8114.26</v>
      </c>
      <c r="J150">
        <v>9471.8700000000008</v>
      </c>
      <c r="K150">
        <v>10745.19</v>
      </c>
      <c r="L150">
        <v>13030.57</v>
      </c>
      <c r="M150">
        <v>14640.22</v>
      </c>
      <c r="N150">
        <v>16274.2</v>
      </c>
      <c r="O150">
        <v>19517.18</v>
      </c>
      <c r="P150">
        <v>22881.52</v>
      </c>
      <c r="Q150">
        <v>26151.79</v>
      </c>
      <c r="R150">
        <v>29908.09</v>
      </c>
      <c r="S150">
        <v>33471.82</v>
      </c>
      <c r="T150">
        <v>38322</v>
      </c>
      <c r="U150">
        <v>40469.397614419999</v>
      </c>
      <c r="V150">
        <v>44484.2</v>
      </c>
      <c r="W150">
        <v>46515</v>
      </c>
      <c r="X150">
        <v>51295</v>
      </c>
      <c r="Y150">
        <v>57863</v>
      </c>
      <c r="Z150">
        <v>65974</v>
      </c>
      <c r="AA150">
        <v>72457</v>
      </c>
    </row>
    <row r="151" spans="2:27">
      <c r="B151">
        <v>150</v>
      </c>
      <c r="C151" t="s">
        <v>495</v>
      </c>
      <c r="D151">
        <v>5706</v>
      </c>
      <c r="E151">
        <v>6099</v>
      </c>
      <c r="F151">
        <v>6472</v>
      </c>
      <c r="G151">
        <v>6680</v>
      </c>
      <c r="H151">
        <v>6926</v>
      </c>
      <c r="I151">
        <v>7915.34</v>
      </c>
      <c r="J151">
        <v>9073.2199999999993</v>
      </c>
      <c r="K151">
        <v>10367.459999999999</v>
      </c>
      <c r="L151">
        <v>12088.58</v>
      </c>
      <c r="M151">
        <v>14537.02</v>
      </c>
      <c r="N151">
        <v>16449.62</v>
      </c>
      <c r="O151">
        <v>20095.7</v>
      </c>
      <c r="P151">
        <v>25003.38</v>
      </c>
      <c r="Q151">
        <v>28435.05</v>
      </c>
      <c r="R151">
        <v>31936.03</v>
      </c>
      <c r="S151">
        <v>36740.74</v>
      </c>
      <c r="T151">
        <v>40896</v>
      </c>
      <c r="U151">
        <v>42489.95684295</v>
      </c>
      <c r="V151">
        <v>44120.41</v>
      </c>
      <c r="W151">
        <v>45046</v>
      </c>
      <c r="X151">
        <v>46759</v>
      </c>
      <c r="Y151">
        <v>52728</v>
      </c>
      <c r="Z151">
        <v>60797</v>
      </c>
      <c r="AA151">
        <v>62154</v>
      </c>
    </row>
    <row r="152" spans="2:27">
      <c r="B152">
        <v>151</v>
      </c>
      <c r="C152" t="s">
        <v>496</v>
      </c>
      <c r="D152">
        <v>5200</v>
      </c>
      <c r="E152">
        <v>5208</v>
      </c>
      <c r="F152">
        <v>5965</v>
      </c>
      <c r="G152">
        <v>6548</v>
      </c>
      <c r="H152">
        <v>7628</v>
      </c>
      <c r="I152">
        <v>8268.17</v>
      </c>
      <c r="J152">
        <v>9183.48</v>
      </c>
      <c r="K152">
        <v>10564.82</v>
      </c>
      <c r="L152">
        <v>11987.21</v>
      </c>
      <c r="M152">
        <v>13421.39</v>
      </c>
      <c r="N152">
        <v>15039.42</v>
      </c>
      <c r="O152">
        <v>18534.93</v>
      </c>
      <c r="P152">
        <v>21495.41</v>
      </c>
      <c r="Q152">
        <v>24092.74</v>
      </c>
      <c r="R152">
        <v>26775.33</v>
      </c>
      <c r="S152">
        <v>29495.74</v>
      </c>
      <c r="T152">
        <v>33925</v>
      </c>
      <c r="U152">
        <v>34612.791751750003</v>
      </c>
      <c r="V152">
        <v>38875.769999999997</v>
      </c>
      <c r="W152">
        <v>41379</v>
      </c>
      <c r="X152">
        <v>45734</v>
      </c>
      <c r="Y152">
        <v>51098</v>
      </c>
      <c r="Z152">
        <v>61079</v>
      </c>
      <c r="AA152">
        <v>62727</v>
      </c>
    </row>
    <row r="153" spans="2:27">
      <c r="B153">
        <v>152</v>
      </c>
      <c r="C153" t="s">
        <v>497</v>
      </c>
      <c r="D153">
        <v>4643</v>
      </c>
      <c r="E153">
        <v>4943</v>
      </c>
      <c r="F153">
        <v>5199</v>
      </c>
      <c r="G153">
        <v>5285</v>
      </c>
      <c r="H153">
        <v>6498</v>
      </c>
      <c r="I153">
        <v>7167.01</v>
      </c>
      <c r="J153">
        <v>8066.27</v>
      </c>
      <c r="K153">
        <v>9173.93</v>
      </c>
      <c r="L153">
        <v>10327.68</v>
      </c>
      <c r="M153">
        <v>12040.59</v>
      </c>
      <c r="N153">
        <v>13711.65</v>
      </c>
      <c r="O153">
        <v>16738.509999999998</v>
      </c>
      <c r="P153">
        <v>18431.14</v>
      </c>
      <c r="Q153">
        <v>21130</v>
      </c>
      <c r="R153">
        <v>25857.81</v>
      </c>
      <c r="S153">
        <v>30265.48</v>
      </c>
      <c r="T153">
        <v>33978</v>
      </c>
      <c r="U153">
        <v>37190.832231510001</v>
      </c>
      <c r="V153">
        <v>37725.1</v>
      </c>
      <c r="W153">
        <v>39646</v>
      </c>
      <c r="X153">
        <v>42148</v>
      </c>
      <c r="Y153">
        <v>46419</v>
      </c>
      <c r="Z153">
        <v>54967</v>
      </c>
      <c r="AA153">
        <v>57039</v>
      </c>
    </row>
    <row r="154" spans="2:27">
      <c r="B154">
        <v>153</v>
      </c>
      <c r="C154" t="s">
        <v>498</v>
      </c>
      <c r="D154">
        <v>4746</v>
      </c>
      <c r="E154">
        <v>5179</v>
      </c>
      <c r="F154">
        <v>5294</v>
      </c>
      <c r="G154">
        <v>5577</v>
      </c>
      <c r="H154">
        <v>5982</v>
      </c>
      <c r="I154">
        <v>6389.79</v>
      </c>
      <c r="J154">
        <v>7366.04</v>
      </c>
      <c r="K154">
        <v>8407.2999999999993</v>
      </c>
      <c r="L154">
        <v>9513.51</v>
      </c>
      <c r="M154">
        <v>10603.68</v>
      </c>
      <c r="N154">
        <v>11886.67</v>
      </c>
      <c r="O154">
        <v>14794.1</v>
      </c>
      <c r="P154">
        <v>17271.009999999998</v>
      </c>
      <c r="Q154">
        <v>19969.14</v>
      </c>
      <c r="R154">
        <v>21968.5</v>
      </c>
      <c r="S154">
        <v>25451.57</v>
      </c>
      <c r="T154">
        <v>30409</v>
      </c>
      <c r="U154">
        <v>33563.827573100003</v>
      </c>
      <c r="V154">
        <v>37866.57</v>
      </c>
      <c r="W154">
        <v>40831</v>
      </c>
      <c r="X154">
        <v>44237</v>
      </c>
      <c r="Y154">
        <v>48886</v>
      </c>
      <c r="Z154">
        <v>57828</v>
      </c>
      <c r="AA154">
        <v>61149</v>
      </c>
    </row>
    <row r="155" spans="2:27">
      <c r="B155">
        <v>154</v>
      </c>
      <c r="C155" t="s">
        <v>499</v>
      </c>
      <c r="D155">
        <v>4767</v>
      </c>
      <c r="E155">
        <v>4876</v>
      </c>
      <c r="F155">
        <v>5117</v>
      </c>
      <c r="G155">
        <v>5099</v>
      </c>
      <c r="H155">
        <v>5964</v>
      </c>
      <c r="I155">
        <v>7115.34</v>
      </c>
      <c r="J155">
        <v>8373.0300000000007</v>
      </c>
      <c r="K155">
        <v>9607.36</v>
      </c>
      <c r="L155">
        <v>10962.79</v>
      </c>
      <c r="M155">
        <v>12405.79</v>
      </c>
      <c r="N155">
        <v>14557</v>
      </c>
      <c r="O155">
        <v>18555.36</v>
      </c>
      <c r="P155">
        <v>20687.490000000002</v>
      </c>
      <c r="Q155">
        <v>24487.22</v>
      </c>
      <c r="R155">
        <v>26330.62</v>
      </c>
      <c r="S155">
        <v>30384.74</v>
      </c>
      <c r="T155">
        <v>35508</v>
      </c>
      <c r="U155">
        <v>37794.199956750002</v>
      </c>
      <c r="V155">
        <v>39916.51</v>
      </c>
      <c r="W155">
        <v>41995</v>
      </c>
      <c r="X155">
        <v>46103</v>
      </c>
      <c r="Y155">
        <v>50980</v>
      </c>
      <c r="Z155">
        <v>59234</v>
      </c>
      <c r="AA155">
        <v>61831</v>
      </c>
    </row>
    <row r="156" spans="2:27">
      <c r="B156">
        <v>155</v>
      </c>
      <c r="C156" t="s">
        <v>500</v>
      </c>
      <c r="D156">
        <v>5827</v>
      </c>
      <c r="E156">
        <v>6257</v>
      </c>
      <c r="F156">
        <v>6812</v>
      </c>
      <c r="G156">
        <v>7750</v>
      </c>
      <c r="H156">
        <v>8956</v>
      </c>
      <c r="I156">
        <v>9986.17</v>
      </c>
      <c r="J156">
        <v>10776.11</v>
      </c>
      <c r="K156">
        <v>12070.19</v>
      </c>
      <c r="L156">
        <v>13355.05</v>
      </c>
      <c r="M156">
        <v>14510.26</v>
      </c>
      <c r="N156">
        <v>15744.07</v>
      </c>
      <c r="O156">
        <v>19551.79</v>
      </c>
      <c r="P156">
        <v>22712.46</v>
      </c>
      <c r="Q156">
        <v>24046.2</v>
      </c>
      <c r="R156">
        <v>27151.45</v>
      </c>
      <c r="S156">
        <v>32530.720000000001</v>
      </c>
      <c r="T156">
        <v>35760</v>
      </c>
      <c r="U156">
        <v>37589.877150139997</v>
      </c>
      <c r="V156">
        <v>41746.92</v>
      </c>
      <c r="W156">
        <v>43587</v>
      </c>
      <c r="X156">
        <v>46227</v>
      </c>
      <c r="Y156">
        <v>51319</v>
      </c>
      <c r="Z156">
        <v>63099</v>
      </c>
      <c r="AA156">
        <v>68852</v>
      </c>
    </row>
    <row r="157" spans="2:27">
      <c r="B157">
        <v>156</v>
      </c>
      <c r="C157" t="s">
        <v>501</v>
      </c>
      <c r="D157">
        <v>4113</v>
      </c>
      <c r="E157">
        <v>4355</v>
      </c>
      <c r="F157">
        <v>5252</v>
      </c>
      <c r="G157">
        <v>5568</v>
      </c>
      <c r="H157">
        <v>5987</v>
      </c>
      <c r="I157">
        <v>6799.13</v>
      </c>
      <c r="J157">
        <v>7580.28</v>
      </c>
      <c r="K157">
        <v>8611.07</v>
      </c>
      <c r="L157">
        <v>9709.7000000000007</v>
      </c>
      <c r="M157">
        <v>10683.64</v>
      </c>
      <c r="N157">
        <v>12072.45</v>
      </c>
      <c r="O157">
        <v>15599.38</v>
      </c>
      <c r="P157">
        <v>18582.61</v>
      </c>
      <c r="Q157">
        <v>22813.07</v>
      </c>
      <c r="R157">
        <v>26643.55</v>
      </c>
      <c r="S157">
        <v>29854.1</v>
      </c>
      <c r="T157">
        <v>33805</v>
      </c>
      <c r="U157">
        <v>36021.614781900003</v>
      </c>
      <c r="V157">
        <v>41474.400000000001</v>
      </c>
      <c r="W157">
        <v>43792</v>
      </c>
      <c r="X157">
        <v>48235</v>
      </c>
      <c r="Y157">
        <v>53268</v>
      </c>
      <c r="Z157">
        <v>59223</v>
      </c>
      <c r="AA157">
        <v>64380</v>
      </c>
    </row>
    <row r="158" spans="2:27">
      <c r="B158">
        <v>157</v>
      </c>
      <c r="C158" t="s">
        <v>502</v>
      </c>
      <c r="D158">
        <v>3931</v>
      </c>
      <c r="E158">
        <v>4030</v>
      </c>
      <c r="F158">
        <v>4574</v>
      </c>
      <c r="G158">
        <v>5046</v>
      </c>
      <c r="H158">
        <v>5428</v>
      </c>
      <c r="I158">
        <v>6164.68</v>
      </c>
      <c r="J158">
        <v>7011.75</v>
      </c>
      <c r="K158">
        <v>7914.95</v>
      </c>
      <c r="L158">
        <v>8601.18</v>
      </c>
      <c r="M158">
        <v>10268.41</v>
      </c>
      <c r="N158">
        <v>11129.73</v>
      </c>
      <c r="O158">
        <v>14296.54</v>
      </c>
      <c r="P158">
        <v>16407.97</v>
      </c>
      <c r="Q158">
        <v>18912.009999999998</v>
      </c>
      <c r="R158">
        <v>21108.3</v>
      </c>
      <c r="S158">
        <v>25535.46</v>
      </c>
      <c r="T158">
        <v>30948</v>
      </c>
      <c r="U158">
        <v>34750.853266389997</v>
      </c>
      <c r="V158">
        <v>38714.92</v>
      </c>
      <c r="W158">
        <v>41389</v>
      </c>
      <c r="X158">
        <v>45838</v>
      </c>
      <c r="Y158">
        <v>50681</v>
      </c>
      <c r="Z158">
        <v>56931</v>
      </c>
      <c r="AA158">
        <v>60787</v>
      </c>
    </row>
    <row r="159" spans="2:27">
      <c r="B159">
        <v>158</v>
      </c>
      <c r="C159" t="s">
        <v>503</v>
      </c>
      <c r="D159">
        <v>5025</v>
      </c>
      <c r="E159">
        <v>5555</v>
      </c>
      <c r="F159">
        <v>5419</v>
      </c>
      <c r="G159">
        <v>5739</v>
      </c>
      <c r="H159">
        <v>6608</v>
      </c>
      <c r="I159">
        <v>7432.94</v>
      </c>
      <c r="J159">
        <v>8703.86</v>
      </c>
      <c r="K159">
        <v>9905.0300000000007</v>
      </c>
      <c r="L159">
        <v>11298.23</v>
      </c>
      <c r="M159">
        <v>13647.51</v>
      </c>
      <c r="N159">
        <v>16572.919999999998</v>
      </c>
      <c r="O159">
        <v>19874.46</v>
      </c>
      <c r="P159">
        <v>23794.69</v>
      </c>
      <c r="Q159">
        <v>26695.49</v>
      </c>
      <c r="R159">
        <v>30456.45</v>
      </c>
      <c r="S159">
        <v>33628.160000000003</v>
      </c>
      <c r="T159">
        <v>39387</v>
      </c>
      <c r="U159">
        <v>42929.234473470002</v>
      </c>
      <c r="V159">
        <v>44357.84</v>
      </c>
      <c r="W159">
        <v>44573</v>
      </c>
      <c r="X159">
        <v>46479</v>
      </c>
      <c r="Y159">
        <v>57207</v>
      </c>
      <c r="Z159">
        <v>64578</v>
      </c>
      <c r="AA159">
        <v>66132</v>
      </c>
    </row>
    <row r="160" spans="2:27">
      <c r="B160">
        <v>159</v>
      </c>
      <c r="C160" t="s">
        <v>504</v>
      </c>
      <c r="D160">
        <v>4699</v>
      </c>
      <c r="E160">
        <v>4807</v>
      </c>
      <c r="F160">
        <v>4883</v>
      </c>
      <c r="G160">
        <v>5760</v>
      </c>
      <c r="H160">
        <v>6165</v>
      </c>
      <c r="I160">
        <v>6803.45</v>
      </c>
      <c r="J160">
        <v>7614.31</v>
      </c>
      <c r="K160">
        <v>8774.2999999999993</v>
      </c>
      <c r="L160">
        <v>10393.07</v>
      </c>
      <c r="M160">
        <v>11819.18</v>
      </c>
      <c r="N160">
        <v>13435.99</v>
      </c>
      <c r="O160">
        <v>16007.18</v>
      </c>
      <c r="P160">
        <v>17847.3</v>
      </c>
      <c r="Q160">
        <v>20804.22</v>
      </c>
      <c r="R160">
        <v>23308.01</v>
      </c>
      <c r="S160">
        <v>26535.73</v>
      </c>
      <c r="T160">
        <v>30583</v>
      </c>
      <c r="U160">
        <v>36564.960140640003</v>
      </c>
      <c r="V160">
        <v>41172.080000000002</v>
      </c>
      <c r="W160">
        <v>43082</v>
      </c>
      <c r="X160">
        <v>47468</v>
      </c>
      <c r="Y160">
        <v>51871</v>
      </c>
      <c r="Z160">
        <v>57453</v>
      </c>
      <c r="AA160">
        <v>58160</v>
      </c>
    </row>
    <row r="161" spans="2:27">
      <c r="B161">
        <v>160</v>
      </c>
      <c r="C161" t="s">
        <v>505</v>
      </c>
      <c r="E161">
        <v>3817</v>
      </c>
      <c r="F161">
        <v>4415</v>
      </c>
      <c r="G161">
        <v>4986</v>
      </c>
      <c r="H161">
        <v>5098</v>
      </c>
      <c r="I161">
        <v>5566.75</v>
      </c>
      <c r="J161">
        <v>6164.48</v>
      </c>
      <c r="K161">
        <v>6920.77</v>
      </c>
      <c r="L161">
        <v>8858.69</v>
      </c>
      <c r="M161">
        <v>10197.77</v>
      </c>
      <c r="N161">
        <v>12349.36</v>
      </c>
      <c r="O161">
        <v>16877.25</v>
      </c>
      <c r="P161">
        <v>18771.78</v>
      </c>
      <c r="Q161">
        <v>21653.279999999999</v>
      </c>
      <c r="R161">
        <v>24258.62</v>
      </c>
      <c r="S161">
        <v>26193.43</v>
      </c>
      <c r="T161">
        <v>31162</v>
      </c>
      <c r="U161">
        <v>36815.207986879999</v>
      </c>
      <c r="V161">
        <v>44168.41</v>
      </c>
      <c r="W161">
        <v>43695</v>
      </c>
      <c r="X161">
        <v>47508</v>
      </c>
      <c r="Y161">
        <v>52257</v>
      </c>
      <c r="Z161">
        <v>57679</v>
      </c>
      <c r="AA161">
        <v>59489</v>
      </c>
    </row>
    <row r="162" spans="2:27">
      <c r="B162">
        <v>161</v>
      </c>
      <c r="C162" t="s">
        <v>506</v>
      </c>
      <c r="F162">
        <v>4753</v>
      </c>
      <c r="G162">
        <v>5289</v>
      </c>
      <c r="H162">
        <v>5788</v>
      </c>
      <c r="I162">
        <v>6321.79</v>
      </c>
      <c r="J162">
        <v>7110.03</v>
      </c>
      <c r="K162">
        <v>8217.41</v>
      </c>
      <c r="L162">
        <v>8837.4699999999993</v>
      </c>
      <c r="M162">
        <v>10115.52</v>
      </c>
      <c r="N162">
        <v>12447.84</v>
      </c>
      <c r="O162">
        <v>15166.62</v>
      </c>
      <c r="P162">
        <v>18413.45</v>
      </c>
      <c r="Q162">
        <v>21408.27</v>
      </c>
      <c r="R162">
        <v>24705.98</v>
      </c>
      <c r="S162">
        <v>26832.61</v>
      </c>
      <c r="T162">
        <v>30682</v>
      </c>
      <c r="U162">
        <v>34396.069297419999</v>
      </c>
      <c r="V162">
        <v>39808.980000000003</v>
      </c>
      <c r="W162">
        <v>41300</v>
      </c>
      <c r="X162">
        <v>45413</v>
      </c>
      <c r="Y162">
        <v>50013</v>
      </c>
      <c r="Z162">
        <v>56705</v>
      </c>
      <c r="AA162">
        <v>60256</v>
      </c>
    </row>
    <row r="163" spans="2:27">
      <c r="B163">
        <v>162</v>
      </c>
      <c r="C163" t="s">
        <v>507</v>
      </c>
      <c r="H163">
        <v>4840</v>
      </c>
      <c r="I163">
        <v>5179.32</v>
      </c>
      <c r="J163">
        <v>5919.16</v>
      </c>
      <c r="K163">
        <v>6330.82</v>
      </c>
      <c r="L163">
        <v>7202.72</v>
      </c>
      <c r="M163">
        <v>8051.25</v>
      </c>
      <c r="N163">
        <v>9235.68</v>
      </c>
      <c r="O163">
        <v>12562.81</v>
      </c>
      <c r="P163">
        <v>16723.919999999998</v>
      </c>
      <c r="Q163">
        <v>20548.900000000001</v>
      </c>
      <c r="R163">
        <v>23376.6</v>
      </c>
      <c r="S163">
        <v>27227.88</v>
      </c>
      <c r="T163">
        <v>32104</v>
      </c>
      <c r="U163">
        <v>36492.048304850003</v>
      </c>
      <c r="V163">
        <v>39490.769999999997</v>
      </c>
      <c r="W163">
        <v>42763</v>
      </c>
      <c r="X163">
        <v>46355</v>
      </c>
      <c r="Y163">
        <v>50259</v>
      </c>
      <c r="Z163">
        <v>55539</v>
      </c>
      <c r="AA163">
        <v>56667</v>
      </c>
    </row>
    <row r="164" spans="2:27">
      <c r="B164">
        <v>163</v>
      </c>
      <c r="C164" t="s">
        <v>508</v>
      </c>
      <c r="H164">
        <v>5691</v>
      </c>
      <c r="I164">
        <v>6126.25</v>
      </c>
      <c r="J164">
        <v>6883.62</v>
      </c>
      <c r="K164">
        <v>7759.08</v>
      </c>
      <c r="L164">
        <v>8552.7900000000009</v>
      </c>
      <c r="M164">
        <v>9494.3700000000008</v>
      </c>
      <c r="N164">
        <v>11032.05</v>
      </c>
      <c r="O164">
        <v>14133.29</v>
      </c>
      <c r="P164">
        <v>16965.97</v>
      </c>
      <c r="Q164">
        <v>18997.27</v>
      </c>
      <c r="R164">
        <v>21490.38</v>
      </c>
      <c r="S164">
        <v>24877.06</v>
      </c>
      <c r="T164">
        <v>29219</v>
      </c>
      <c r="U164">
        <v>32289.255362380001</v>
      </c>
      <c r="V164">
        <v>36362.75</v>
      </c>
      <c r="W164">
        <v>39847</v>
      </c>
      <c r="X164">
        <v>44657</v>
      </c>
      <c r="Y164">
        <v>49801</v>
      </c>
      <c r="Z164">
        <v>55644</v>
      </c>
      <c r="AA164">
        <v>58957</v>
      </c>
    </row>
    <row r="165" spans="2:27">
      <c r="B165">
        <v>164</v>
      </c>
      <c r="C165" t="s">
        <v>509</v>
      </c>
      <c r="D165">
        <v>5981</v>
      </c>
      <c r="E165">
        <v>6406</v>
      </c>
      <c r="F165">
        <v>8255</v>
      </c>
      <c r="G165">
        <v>8812</v>
      </c>
      <c r="H165">
        <v>9727</v>
      </c>
      <c r="I165">
        <v>11314.48</v>
      </c>
      <c r="J165">
        <v>12970.86</v>
      </c>
      <c r="K165">
        <v>13729.79</v>
      </c>
      <c r="L165">
        <v>15970.97</v>
      </c>
      <c r="M165">
        <v>18504.98</v>
      </c>
      <c r="N165">
        <v>20632.82</v>
      </c>
      <c r="O165">
        <v>25135.54</v>
      </c>
      <c r="P165">
        <v>28431.31</v>
      </c>
      <c r="R165">
        <v>39302.17</v>
      </c>
      <c r="S165">
        <v>45643.64</v>
      </c>
      <c r="T165">
        <v>48941.72</v>
      </c>
      <c r="U165">
        <v>53745</v>
      </c>
      <c r="V165">
        <v>60624.480000000003</v>
      </c>
      <c r="W165">
        <v>65720</v>
      </c>
      <c r="X165">
        <v>71963</v>
      </c>
      <c r="Y165">
        <v>79684</v>
      </c>
      <c r="Z165">
        <v>88327</v>
      </c>
    </row>
    <row r="166" spans="2:27">
      <c r="B166">
        <v>165</v>
      </c>
      <c r="C166" t="s">
        <v>510</v>
      </c>
      <c r="D166">
        <v>4709</v>
      </c>
      <c r="E166">
        <v>4832</v>
      </c>
      <c r="F166">
        <v>6027</v>
      </c>
      <c r="G166">
        <v>6570</v>
      </c>
      <c r="H166">
        <v>6898</v>
      </c>
      <c r="I166">
        <v>8104.7</v>
      </c>
      <c r="J166">
        <v>9017.89</v>
      </c>
      <c r="K166">
        <v>10378.41</v>
      </c>
      <c r="L166">
        <v>11271.46</v>
      </c>
      <c r="M166">
        <v>12398.2</v>
      </c>
      <c r="N166">
        <v>13821.08</v>
      </c>
      <c r="O166">
        <v>15920.01</v>
      </c>
      <c r="P166">
        <v>17374.66</v>
      </c>
      <c r="Q166">
        <v>17272.11</v>
      </c>
      <c r="R166">
        <v>23662.99</v>
      </c>
      <c r="S166">
        <v>26996.240000000002</v>
      </c>
      <c r="T166">
        <v>30079.71</v>
      </c>
      <c r="U166">
        <v>33550.61</v>
      </c>
      <c r="V166">
        <v>37514.79</v>
      </c>
      <c r="W166">
        <v>41655</v>
      </c>
      <c r="X166">
        <v>44549</v>
      </c>
      <c r="Y166">
        <v>48801</v>
      </c>
      <c r="Z166">
        <v>54437</v>
      </c>
    </row>
    <row r="167" spans="2:27">
      <c r="B167">
        <v>166</v>
      </c>
      <c r="C167" t="s">
        <v>511</v>
      </c>
      <c r="D167">
        <v>5936</v>
      </c>
      <c r="E167">
        <v>6015</v>
      </c>
      <c r="F167">
        <v>6987</v>
      </c>
      <c r="G167">
        <v>7289</v>
      </c>
      <c r="H167">
        <v>7590</v>
      </c>
      <c r="I167">
        <v>9405.0499999999993</v>
      </c>
      <c r="J167">
        <v>11699.03</v>
      </c>
      <c r="K167">
        <v>13849.04</v>
      </c>
      <c r="L167">
        <v>14388.58</v>
      </c>
      <c r="M167">
        <v>16315.58</v>
      </c>
      <c r="N167">
        <v>17313.599999999999</v>
      </c>
      <c r="O167">
        <v>19159.14</v>
      </c>
      <c r="P167">
        <v>19182.16</v>
      </c>
      <c r="Q167">
        <v>20991.85</v>
      </c>
      <c r="R167">
        <v>24725.200000000001</v>
      </c>
      <c r="S167">
        <v>28556.400000000001</v>
      </c>
      <c r="T167">
        <v>31501.88</v>
      </c>
      <c r="U167">
        <v>34926.120000000003</v>
      </c>
      <c r="V167">
        <v>39378.800000000003</v>
      </c>
      <c r="W167">
        <v>42676</v>
      </c>
      <c r="X167">
        <v>46056</v>
      </c>
      <c r="Y167">
        <v>49733</v>
      </c>
      <c r="Z167">
        <v>53608</v>
      </c>
    </row>
    <row r="168" spans="2:27">
      <c r="B168">
        <v>167</v>
      </c>
      <c r="C168" t="s">
        <v>512</v>
      </c>
      <c r="D168">
        <v>5522</v>
      </c>
      <c r="E168">
        <v>5876</v>
      </c>
      <c r="F168">
        <v>6585</v>
      </c>
      <c r="G168">
        <v>7157</v>
      </c>
      <c r="H168">
        <v>7906</v>
      </c>
      <c r="I168">
        <v>8776.41</v>
      </c>
      <c r="J168">
        <v>9300.19</v>
      </c>
      <c r="K168">
        <v>9971.8799999999992</v>
      </c>
      <c r="L168">
        <v>10635.77</v>
      </c>
      <c r="M168">
        <v>11824.17</v>
      </c>
      <c r="N168">
        <v>12731.96</v>
      </c>
      <c r="O168">
        <v>18186.77</v>
      </c>
      <c r="P168">
        <v>19744.21</v>
      </c>
      <c r="Q168">
        <v>19332</v>
      </c>
      <c r="R168">
        <v>22670.79</v>
      </c>
      <c r="S168">
        <v>25977.8</v>
      </c>
      <c r="T168">
        <v>28696.73</v>
      </c>
      <c r="U168">
        <v>33030.21</v>
      </c>
      <c r="V168">
        <v>39475.82</v>
      </c>
      <c r="W168">
        <v>43282</v>
      </c>
      <c r="X168">
        <v>47193</v>
      </c>
      <c r="Y168">
        <v>50498</v>
      </c>
      <c r="Z168">
        <v>54870</v>
      </c>
    </row>
    <row r="169" spans="2:27">
      <c r="B169">
        <v>168</v>
      </c>
      <c r="C169" t="s">
        <v>513</v>
      </c>
      <c r="D169">
        <v>4604</v>
      </c>
      <c r="E169">
        <v>4810</v>
      </c>
      <c r="F169">
        <v>5293</v>
      </c>
      <c r="G169">
        <v>5748</v>
      </c>
      <c r="H169">
        <v>6143</v>
      </c>
      <c r="I169">
        <v>6610.04</v>
      </c>
      <c r="J169">
        <v>7499.53</v>
      </c>
      <c r="K169">
        <v>8461.7900000000009</v>
      </c>
      <c r="L169">
        <v>9167.9</v>
      </c>
      <c r="M169">
        <v>10196.59</v>
      </c>
      <c r="N169">
        <v>11279.73</v>
      </c>
      <c r="O169">
        <v>15381.52</v>
      </c>
      <c r="P169">
        <v>17907.72</v>
      </c>
      <c r="Q169">
        <v>20290.439999999999</v>
      </c>
      <c r="R169">
        <v>24442.12</v>
      </c>
      <c r="S169">
        <v>25768.84</v>
      </c>
      <c r="T169">
        <v>29119.279999999999</v>
      </c>
      <c r="U169">
        <v>28493.66</v>
      </c>
      <c r="V169">
        <v>43470.05</v>
      </c>
      <c r="W169">
        <v>48022</v>
      </c>
      <c r="X169">
        <v>50677</v>
      </c>
      <c r="Y169">
        <v>58706</v>
      </c>
      <c r="Z169">
        <v>67488</v>
      </c>
    </row>
    <row r="170" spans="2:27">
      <c r="B170">
        <v>169</v>
      </c>
      <c r="C170" t="s">
        <v>514</v>
      </c>
      <c r="D170">
        <v>4777</v>
      </c>
      <c r="E170">
        <v>5044</v>
      </c>
      <c r="F170">
        <v>5525</v>
      </c>
      <c r="G170">
        <v>6417</v>
      </c>
      <c r="H170">
        <v>6837</v>
      </c>
      <c r="I170">
        <v>7265.45</v>
      </c>
      <c r="J170">
        <v>7647.67</v>
      </c>
      <c r="K170">
        <v>8242.5400000000009</v>
      </c>
      <c r="L170">
        <v>9190.7000000000007</v>
      </c>
      <c r="M170">
        <v>10275.86</v>
      </c>
      <c r="N170">
        <v>11501.32</v>
      </c>
      <c r="O170">
        <v>14092</v>
      </c>
      <c r="P170">
        <v>16182.64</v>
      </c>
      <c r="Q170">
        <v>18600</v>
      </c>
      <c r="R170">
        <v>22818</v>
      </c>
      <c r="S170">
        <v>26040.6</v>
      </c>
      <c r="T170">
        <v>27544.91</v>
      </c>
      <c r="U170">
        <v>29627.55</v>
      </c>
      <c r="V170">
        <v>34041.589999999997</v>
      </c>
      <c r="W170">
        <v>37215</v>
      </c>
      <c r="X170">
        <v>41189</v>
      </c>
      <c r="Y170">
        <v>46920</v>
      </c>
      <c r="Z170">
        <v>51741</v>
      </c>
    </row>
    <row r="171" spans="2:27">
      <c r="B171">
        <v>170</v>
      </c>
      <c r="C171" t="s">
        <v>515</v>
      </c>
      <c r="D171">
        <v>4896</v>
      </c>
      <c r="E171">
        <v>5093</v>
      </c>
      <c r="F171">
        <v>6004</v>
      </c>
      <c r="G171">
        <v>6638</v>
      </c>
      <c r="H171">
        <v>6921</v>
      </c>
      <c r="I171">
        <v>7540.56</v>
      </c>
      <c r="J171">
        <v>8765.06</v>
      </c>
      <c r="K171">
        <v>9598.14</v>
      </c>
      <c r="L171">
        <v>10453.15</v>
      </c>
      <c r="M171">
        <v>11570.65</v>
      </c>
      <c r="N171">
        <v>12988.05</v>
      </c>
      <c r="O171">
        <v>17202.09</v>
      </c>
      <c r="P171">
        <v>20327.41</v>
      </c>
      <c r="Q171">
        <v>23426.47</v>
      </c>
      <c r="R171">
        <v>28055.43</v>
      </c>
      <c r="S171">
        <v>26015.11</v>
      </c>
      <c r="T171">
        <v>29174.58</v>
      </c>
      <c r="U171">
        <v>31019.43</v>
      </c>
      <c r="V171">
        <v>35967.620000000003</v>
      </c>
      <c r="W171">
        <v>39516</v>
      </c>
      <c r="X171">
        <v>43245</v>
      </c>
      <c r="Y171">
        <v>48129</v>
      </c>
      <c r="Z171">
        <v>52376</v>
      </c>
    </row>
    <row r="172" spans="2:27">
      <c r="B172">
        <v>171</v>
      </c>
      <c r="C172" t="s">
        <v>516</v>
      </c>
      <c r="D172">
        <v>4087</v>
      </c>
      <c r="E172">
        <v>4257</v>
      </c>
      <c r="F172">
        <v>6166</v>
      </c>
      <c r="G172">
        <v>5746</v>
      </c>
      <c r="H172">
        <v>6114</v>
      </c>
      <c r="I172">
        <v>6728.22</v>
      </c>
      <c r="J172">
        <v>7479.08</v>
      </c>
      <c r="K172">
        <v>8017.1</v>
      </c>
      <c r="L172">
        <v>8764.61</v>
      </c>
      <c r="M172">
        <v>9449.49</v>
      </c>
      <c r="N172">
        <v>10630.17</v>
      </c>
      <c r="O172">
        <v>14437.19</v>
      </c>
      <c r="P172">
        <v>16280</v>
      </c>
      <c r="Q172">
        <v>16490.88</v>
      </c>
      <c r="R172">
        <v>21470.25</v>
      </c>
      <c r="S172">
        <v>25523.15</v>
      </c>
      <c r="T172">
        <v>28179.83</v>
      </c>
      <c r="U172">
        <v>31601.95</v>
      </c>
      <c r="V172">
        <v>35649.019999999997</v>
      </c>
      <c r="W172">
        <v>39315</v>
      </c>
      <c r="X172">
        <v>42666</v>
      </c>
      <c r="Y172">
        <v>45100</v>
      </c>
      <c r="Z172">
        <v>48481</v>
      </c>
    </row>
    <row r="173" spans="2:27">
      <c r="B173">
        <v>172</v>
      </c>
      <c r="C173" t="s">
        <v>517</v>
      </c>
      <c r="E173">
        <v>4499</v>
      </c>
      <c r="F173">
        <v>5181</v>
      </c>
      <c r="G173">
        <v>5817</v>
      </c>
      <c r="H173">
        <v>6148</v>
      </c>
      <c r="I173">
        <v>6906.47</v>
      </c>
      <c r="J173">
        <v>7775.45</v>
      </c>
      <c r="K173">
        <v>8507.26</v>
      </c>
      <c r="L173">
        <v>9263.44</v>
      </c>
      <c r="M173">
        <v>9744.39</v>
      </c>
      <c r="N173">
        <v>11279.65</v>
      </c>
      <c r="O173">
        <v>14451.63</v>
      </c>
      <c r="P173">
        <v>16239.4</v>
      </c>
      <c r="Q173">
        <v>18897.689999999999</v>
      </c>
      <c r="R173">
        <v>24567.05</v>
      </c>
      <c r="S173">
        <v>25052.16</v>
      </c>
      <c r="T173">
        <v>31177.5</v>
      </c>
      <c r="U173">
        <v>36027.26</v>
      </c>
      <c r="V173">
        <v>41742.230000000003</v>
      </c>
      <c r="W173">
        <v>39565</v>
      </c>
      <c r="X173">
        <v>43111</v>
      </c>
      <c r="Y173">
        <v>56499</v>
      </c>
      <c r="Z173">
        <v>63569</v>
      </c>
    </row>
    <row r="174" spans="2:27">
      <c r="B174">
        <v>173</v>
      </c>
      <c r="C174" t="s">
        <v>518</v>
      </c>
      <c r="D174">
        <v>3826</v>
      </c>
      <c r="E174">
        <v>4021</v>
      </c>
      <c r="F174">
        <v>5201</v>
      </c>
      <c r="G174">
        <v>5890</v>
      </c>
      <c r="H174">
        <v>6316</v>
      </c>
      <c r="I174">
        <v>6813.75</v>
      </c>
      <c r="J174">
        <v>7554.76</v>
      </c>
      <c r="K174">
        <v>7950.64</v>
      </c>
      <c r="L174">
        <v>8348.65</v>
      </c>
      <c r="M174">
        <v>9265.9699999999993</v>
      </c>
      <c r="N174">
        <v>10295.18</v>
      </c>
      <c r="O174">
        <v>12161.67</v>
      </c>
      <c r="P174">
        <v>15349.17</v>
      </c>
      <c r="Q174">
        <v>17486.29</v>
      </c>
      <c r="R174">
        <v>22014.03</v>
      </c>
      <c r="S174">
        <v>25673</v>
      </c>
      <c r="T174">
        <v>27710</v>
      </c>
      <c r="U174">
        <v>30263.27</v>
      </c>
      <c r="V174">
        <v>30235.33</v>
      </c>
      <c r="W174">
        <v>39165</v>
      </c>
      <c r="X174">
        <v>41497</v>
      </c>
      <c r="Y174">
        <v>44922</v>
      </c>
      <c r="Z174">
        <v>47091</v>
      </c>
    </row>
    <row r="175" spans="2:27">
      <c r="B175">
        <v>174</v>
      </c>
      <c r="C175" t="s">
        <v>519</v>
      </c>
      <c r="G175">
        <v>5512</v>
      </c>
      <c r="H175">
        <v>6065</v>
      </c>
      <c r="I175">
        <v>6758.58</v>
      </c>
      <c r="J175">
        <v>7686.99</v>
      </c>
      <c r="K175">
        <v>8469.35</v>
      </c>
      <c r="L175">
        <v>9171.26</v>
      </c>
      <c r="M175">
        <v>10180.15</v>
      </c>
      <c r="N175">
        <v>11134.81</v>
      </c>
      <c r="O175">
        <v>13809.16</v>
      </c>
      <c r="P175">
        <v>15957.62</v>
      </c>
      <c r="Q175">
        <v>17614.82</v>
      </c>
      <c r="R175">
        <v>21636.78</v>
      </c>
      <c r="S175">
        <v>23840.86</v>
      </c>
      <c r="T175">
        <v>26094.26</v>
      </c>
      <c r="U175">
        <v>29027.58</v>
      </c>
      <c r="V175">
        <v>35781.919999999998</v>
      </c>
      <c r="W175">
        <v>36853</v>
      </c>
      <c r="X175">
        <v>41019</v>
      </c>
      <c r="Y175">
        <v>44700</v>
      </c>
      <c r="Z175">
        <v>50157</v>
      </c>
    </row>
    <row r="176" spans="2:27">
      <c r="B176">
        <v>175</v>
      </c>
      <c r="C176" t="s">
        <v>520</v>
      </c>
      <c r="D176">
        <v>4317</v>
      </c>
      <c r="H176">
        <v>5663</v>
      </c>
      <c r="I176">
        <v>6367.78</v>
      </c>
      <c r="J176">
        <v>7341.99</v>
      </c>
      <c r="K176">
        <v>8036.01</v>
      </c>
      <c r="L176">
        <v>8835.65</v>
      </c>
      <c r="M176">
        <v>10113.6</v>
      </c>
      <c r="N176">
        <v>11099.27</v>
      </c>
      <c r="O176">
        <v>13811.43</v>
      </c>
      <c r="P176">
        <v>16872.23</v>
      </c>
      <c r="Q176">
        <v>20024.28</v>
      </c>
      <c r="R176">
        <v>23499.45</v>
      </c>
      <c r="S176">
        <v>26984.67</v>
      </c>
      <c r="T176">
        <v>30610.85</v>
      </c>
      <c r="U176">
        <v>32791.980000000003</v>
      </c>
      <c r="V176">
        <v>38041.53</v>
      </c>
      <c r="W176">
        <v>39056</v>
      </c>
      <c r="X176">
        <v>44226</v>
      </c>
      <c r="Y176">
        <v>48909</v>
      </c>
      <c r="Z176">
        <v>52680</v>
      </c>
    </row>
    <row r="177" spans="2:27">
      <c r="B177">
        <v>176</v>
      </c>
      <c r="C177" t="s">
        <v>521</v>
      </c>
      <c r="D177">
        <v>5849</v>
      </c>
      <c r="E177">
        <v>6281</v>
      </c>
      <c r="F177">
        <v>7586</v>
      </c>
      <c r="G177">
        <v>8581</v>
      </c>
      <c r="H177">
        <v>10137</v>
      </c>
      <c r="I177">
        <v>12266.39</v>
      </c>
      <c r="J177">
        <v>14341.93</v>
      </c>
      <c r="K177">
        <v>16987.41</v>
      </c>
      <c r="L177">
        <v>18944.59</v>
      </c>
      <c r="M177">
        <v>21501.03</v>
      </c>
      <c r="N177">
        <v>24616.58</v>
      </c>
      <c r="O177">
        <v>27966.74</v>
      </c>
      <c r="P177">
        <v>31833.93</v>
      </c>
      <c r="Q177">
        <v>34887.870000000003</v>
      </c>
      <c r="R177">
        <v>38337.699999999997</v>
      </c>
      <c r="S177">
        <v>44495.199999999997</v>
      </c>
      <c r="T177">
        <v>50904.300972969999</v>
      </c>
      <c r="U177">
        <v>56381.237043499998</v>
      </c>
      <c r="V177">
        <v>61848.29</v>
      </c>
      <c r="W177">
        <v>67266</v>
      </c>
      <c r="X177">
        <v>77782</v>
      </c>
      <c r="Y177">
        <v>85187</v>
      </c>
      <c r="Z177">
        <v>93293</v>
      </c>
      <c r="AA177">
        <v>98459</v>
      </c>
    </row>
    <row r="178" spans="2:27">
      <c r="B178">
        <v>177</v>
      </c>
      <c r="C178" t="s">
        <v>522</v>
      </c>
      <c r="D178">
        <v>5855</v>
      </c>
      <c r="E178">
        <v>6062</v>
      </c>
      <c r="F178">
        <v>7389</v>
      </c>
      <c r="G178">
        <v>8380</v>
      </c>
      <c r="H178">
        <v>9496</v>
      </c>
      <c r="I178">
        <v>10535.85</v>
      </c>
      <c r="J178">
        <v>12141.23</v>
      </c>
      <c r="K178">
        <v>13452.52</v>
      </c>
      <c r="L178">
        <v>14907.17</v>
      </c>
      <c r="M178">
        <v>16573.330000000002</v>
      </c>
      <c r="N178">
        <v>18770.990000000002</v>
      </c>
      <c r="O178">
        <v>22664.46</v>
      </c>
      <c r="P178">
        <v>26193.03</v>
      </c>
      <c r="Q178">
        <v>29228.48</v>
      </c>
      <c r="R178">
        <v>33345.17</v>
      </c>
      <c r="S178">
        <v>38503.22</v>
      </c>
      <c r="T178">
        <v>43307.292743849997</v>
      </c>
      <c r="U178">
        <v>46319.097560449998</v>
      </c>
      <c r="V178">
        <v>52135.26</v>
      </c>
      <c r="W178">
        <v>57584</v>
      </c>
      <c r="X178">
        <v>59423</v>
      </c>
      <c r="Y178">
        <v>61418</v>
      </c>
      <c r="Z178">
        <v>76936</v>
      </c>
      <c r="AA178">
        <v>81646</v>
      </c>
    </row>
    <row r="179" spans="2:27">
      <c r="B179">
        <v>178</v>
      </c>
      <c r="C179" t="s">
        <v>523</v>
      </c>
      <c r="D179">
        <v>5471</v>
      </c>
      <c r="E179">
        <v>5600</v>
      </c>
      <c r="F179">
        <v>6890</v>
      </c>
      <c r="G179">
        <v>7507</v>
      </c>
      <c r="H179">
        <v>8423</v>
      </c>
      <c r="I179">
        <v>9762.07</v>
      </c>
      <c r="J179">
        <v>11159.64</v>
      </c>
      <c r="K179">
        <v>11933.76</v>
      </c>
      <c r="L179">
        <v>13613.6</v>
      </c>
      <c r="M179">
        <v>15090</v>
      </c>
      <c r="N179">
        <v>16508.73</v>
      </c>
      <c r="O179">
        <v>19831.22</v>
      </c>
      <c r="P179">
        <v>21843.21</v>
      </c>
      <c r="Q179">
        <v>25347.16</v>
      </c>
      <c r="R179">
        <v>27291.71</v>
      </c>
      <c r="S179">
        <v>33376.01</v>
      </c>
      <c r="T179">
        <v>38326.715289029999</v>
      </c>
      <c r="U179">
        <v>43078.100970239997</v>
      </c>
      <c r="V179">
        <v>47921.35</v>
      </c>
      <c r="W179">
        <v>51742</v>
      </c>
      <c r="X179">
        <v>56619</v>
      </c>
      <c r="Y179">
        <v>62933</v>
      </c>
      <c r="Z179">
        <v>66887</v>
      </c>
      <c r="AA179">
        <v>69324</v>
      </c>
    </row>
    <row r="180" spans="2:27">
      <c r="B180">
        <v>179</v>
      </c>
      <c r="C180" t="s">
        <v>524</v>
      </c>
      <c r="D180">
        <v>4654</v>
      </c>
      <c r="E180">
        <v>4752</v>
      </c>
      <c r="F180">
        <v>6380</v>
      </c>
      <c r="G180">
        <v>6847</v>
      </c>
      <c r="H180">
        <v>7583</v>
      </c>
      <c r="I180">
        <v>9053.2800000000007</v>
      </c>
      <c r="J180">
        <v>9266.85</v>
      </c>
      <c r="K180">
        <v>10688.34</v>
      </c>
      <c r="L180">
        <v>12015.33</v>
      </c>
      <c r="M180">
        <v>13927.11</v>
      </c>
      <c r="N180">
        <v>15556.75</v>
      </c>
      <c r="O180">
        <v>19715.009999999998</v>
      </c>
      <c r="P180">
        <v>23196.07</v>
      </c>
      <c r="Q180">
        <v>25393.17</v>
      </c>
      <c r="R180">
        <v>27613.4</v>
      </c>
      <c r="S180">
        <v>30942.57</v>
      </c>
      <c r="T180">
        <v>33459.151270479997</v>
      </c>
      <c r="U180">
        <v>36361.360818790003</v>
      </c>
      <c r="V180">
        <v>40265.480000000003</v>
      </c>
      <c r="W180">
        <v>44983</v>
      </c>
      <c r="X180">
        <v>50768</v>
      </c>
      <c r="Y180">
        <v>55761</v>
      </c>
      <c r="Z180">
        <v>62328</v>
      </c>
      <c r="AA180">
        <v>66236</v>
      </c>
    </row>
    <row r="181" spans="2:27">
      <c r="B181">
        <v>180</v>
      </c>
      <c r="C181" t="s">
        <v>525</v>
      </c>
      <c r="D181">
        <v>4181</v>
      </c>
      <c r="E181">
        <v>4390</v>
      </c>
      <c r="F181">
        <v>5866</v>
      </c>
      <c r="G181">
        <v>6274</v>
      </c>
      <c r="H181">
        <v>6889</v>
      </c>
      <c r="I181">
        <v>8084.78</v>
      </c>
      <c r="J181">
        <v>9202.01</v>
      </c>
      <c r="K181">
        <v>9929.41</v>
      </c>
      <c r="L181">
        <v>10982.48</v>
      </c>
      <c r="M181">
        <v>12402.46</v>
      </c>
      <c r="N181">
        <v>13479.67</v>
      </c>
      <c r="O181">
        <v>17765.27</v>
      </c>
      <c r="P181">
        <v>20085.8</v>
      </c>
      <c r="Q181">
        <v>22419.15</v>
      </c>
      <c r="R181">
        <v>24904.09</v>
      </c>
      <c r="S181">
        <v>29464.92</v>
      </c>
      <c r="T181">
        <v>32262.824721730001</v>
      </c>
      <c r="U181">
        <v>36480.66121536</v>
      </c>
      <c r="V181">
        <v>41259.25</v>
      </c>
      <c r="W181">
        <v>47249</v>
      </c>
      <c r="X181">
        <v>52334</v>
      </c>
      <c r="Y181">
        <v>58665</v>
      </c>
      <c r="Z181">
        <v>63871</v>
      </c>
      <c r="AA181">
        <v>65835</v>
      </c>
    </row>
    <row r="182" spans="2:27">
      <c r="B182">
        <v>181</v>
      </c>
      <c r="C182" t="s">
        <v>526</v>
      </c>
      <c r="D182">
        <v>4789</v>
      </c>
      <c r="E182">
        <v>4859</v>
      </c>
      <c r="F182">
        <v>5937</v>
      </c>
      <c r="G182">
        <v>6678</v>
      </c>
      <c r="H182">
        <v>7265</v>
      </c>
      <c r="I182">
        <v>9080.44</v>
      </c>
      <c r="J182">
        <v>10165.459999999999</v>
      </c>
      <c r="K182">
        <v>11012.26</v>
      </c>
      <c r="L182">
        <v>12275.12</v>
      </c>
      <c r="M182">
        <v>13458.16</v>
      </c>
      <c r="N182">
        <v>15460.48</v>
      </c>
      <c r="O182">
        <v>18572.2</v>
      </c>
      <c r="P182">
        <v>20279.3</v>
      </c>
      <c r="Q182">
        <v>21800.87</v>
      </c>
      <c r="R182">
        <v>25586.33</v>
      </c>
      <c r="S182">
        <v>30928.68</v>
      </c>
      <c r="T182">
        <v>35720.093123660001</v>
      </c>
      <c r="U182">
        <v>38117.110544379997</v>
      </c>
      <c r="V182">
        <v>41255.519999999997</v>
      </c>
      <c r="W182">
        <v>45592</v>
      </c>
      <c r="X182">
        <v>49009</v>
      </c>
      <c r="Y182">
        <v>54893</v>
      </c>
      <c r="Z182">
        <v>59177</v>
      </c>
      <c r="AA182">
        <v>64156</v>
      </c>
    </row>
    <row r="183" spans="2:27">
      <c r="B183">
        <v>182</v>
      </c>
      <c r="C183" t="s">
        <v>527</v>
      </c>
      <c r="D183">
        <v>4571</v>
      </c>
      <c r="E183">
        <v>4881</v>
      </c>
      <c r="F183">
        <v>6317</v>
      </c>
      <c r="G183">
        <v>6986</v>
      </c>
      <c r="H183">
        <v>7658</v>
      </c>
      <c r="I183">
        <v>9649.76</v>
      </c>
      <c r="J183">
        <v>11265.24</v>
      </c>
      <c r="K183">
        <v>12526.8</v>
      </c>
      <c r="L183">
        <v>14124.45</v>
      </c>
      <c r="M183">
        <v>14281.88</v>
      </c>
      <c r="N183">
        <v>15980.89</v>
      </c>
      <c r="O183">
        <v>19656.689999999999</v>
      </c>
      <c r="P183">
        <v>23042.720000000001</v>
      </c>
      <c r="Q183">
        <v>25052.34</v>
      </c>
      <c r="R183">
        <v>28187.119999999999</v>
      </c>
      <c r="S183">
        <v>30829.39</v>
      </c>
      <c r="T183">
        <v>33932.76009222</v>
      </c>
      <c r="U183">
        <v>38058.542151009999</v>
      </c>
      <c r="V183">
        <v>42596.44</v>
      </c>
      <c r="W183">
        <v>48655</v>
      </c>
      <c r="X183">
        <v>54725</v>
      </c>
      <c r="Y183">
        <v>59399</v>
      </c>
      <c r="Z183">
        <v>66335</v>
      </c>
      <c r="AA183">
        <v>70688</v>
      </c>
    </row>
    <row r="184" spans="2:27">
      <c r="B184">
        <v>183</v>
      </c>
      <c r="C184" t="s">
        <v>528</v>
      </c>
      <c r="D184">
        <v>4839</v>
      </c>
      <c r="E184">
        <v>4904</v>
      </c>
      <c r="F184">
        <v>6067</v>
      </c>
      <c r="G184">
        <v>7088</v>
      </c>
      <c r="H184">
        <v>7992</v>
      </c>
      <c r="I184">
        <v>9289.74</v>
      </c>
      <c r="J184">
        <v>10963.9</v>
      </c>
      <c r="K184">
        <v>12284.87</v>
      </c>
      <c r="L184">
        <v>13802.5</v>
      </c>
      <c r="M184">
        <v>14967.69</v>
      </c>
      <c r="N184">
        <v>16440.189999999999</v>
      </c>
      <c r="O184">
        <v>20154.38</v>
      </c>
      <c r="P184">
        <v>23587.11</v>
      </c>
      <c r="Q184">
        <v>25440.63</v>
      </c>
      <c r="R184">
        <v>26504.81</v>
      </c>
      <c r="S184">
        <v>31085.21</v>
      </c>
      <c r="T184">
        <v>34454.01515431</v>
      </c>
      <c r="U184">
        <v>38130.851317289998</v>
      </c>
      <c r="V184">
        <v>42332.29</v>
      </c>
      <c r="W184">
        <v>48425</v>
      </c>
      <c r="X184">
        <v>58259</v>
      </c>
      <c r="Y184">
        <v>63884</v>
      </c>
      <c r="Z184">
        <v>70633</v>
      </c>
      <c r="AA184">
        <v>70521</v>
      </c>
    </row>
    <row r="185" spans="2:27">
      <c r="B185">
        <v>184</v>
      </c>
      <c r="C185" t="s">
        <v>529</v>
      </c>
      <c r="D185">
        <v>3897</v>
      </c>
      <c r="E185">
        <v>4110</v>
      </c>
      <c r="F185">
        <v>5102</v>
      </c>
      <c r="G185">
        <v>5472</v>
      </c>
      <c r="H185">
        <v>6056</v>
      </c>
      <c r="I185">
        <v>6887.36</v>
      </c>
      <c r="J185">
        <v>8076.86</v>
      </c>
      <c r="K185">
        <v>8908.4599999999991</v>
      </c>
      <c r="L185">
        <v>11983.68</v>
      </c>
      <c r="M185">
        <v>13038.75</v>
      </c>
      <c r="N185">
        <v>15148.37</v>
      </c>
      <c r="O185">
        <v>18683.509999999998</v>
      </c>
      <c r="P185">
        <v>21533.75</v>
      </c>
      <c r="Q185">
        <v>23309.11</v>
      </c>
      <c r="R185">
        <v>26366.59</v>
      </c>
      <c r="S185">
        <v>30088.86</v>
      </c>
      <c r="T185">
        <v>34153.798008309997</v>
      </c>
      <c r="U185">
        <v>37835.029490679997</v>
      </c>
      <c r="V185">
        <v>42553.68</v>
      </c>
      <c r="W185">
        <v>48724</v>
      </c>
      <c r="X185">
        <v>55880</v>
      </c>
      <c r="Y185">
        <v>60754</v>
      </c>
      <c r="Z185">
        <v>67477</v>
      </c>
      <c r="AA185">
        <v>69867</v>
      </c>
    </row>
    <row r="186" spans="2:27">
      <c r="B186">
        <v>185</v>
      </c>
      <c r="C186" t="s">
        <v>530</v>
      </c>
      <c r="D186">
        <v>5402</v>
      </c>
      <c r="E186">
        <v>5548</v>
      </c>
      <c r="F186">
        <v>6417</v>
      </c>
      <c r="G186">
        <v>7266</v>
      </c>
      <c r="H186">
        <v>8146</v>
      </c>
      <c r="I186">
        <v>9452.7999999999993</v>
      </c>
      <c r="J186">
        <v>11011.58</v>
      </c>
      <c r="K186">
        <v>12129.66</v>
      </c>
      <c r="L186">
        <v>13813.61</v>
      </c>
      <c r="M186">
        <v>15826.05</v>
      </c>
      <c r="N186">
        <v>17211.59</v>
      </c>
      <c r="O186">
        <v>21145.32</v>
      </c>
      <c r="P186">
        <v>23741.599999999999</v>
      </c>
      <c r="Q186">
        <v>26419.09</v>
      </c>
      <c r="R186">
        <v>29865.27</v>
      </c>
      <c r="S186">
        <v>34825.949999999997</v>
      </c>
      <c r="T186">
        <v>37946.423151360003</v>
      </c>
      <c r="U186">
        <v>40792.242762560003</v>
      </c>
      <c r="V186">
        <v>44281</v>
      </c>
      <c r="W186">
        <v>49086</v>
      </c>
      <c r="X186">
        <v>55560</v>
      </c>
      <c r="Y186">
        <v>60820</v>
      </c>
      <c r="Z186">
        <v>65367</v>
      </c>
      <c r="AA186">
        <v>67178</v>
      </c>
    </row>
    <row r="187" spans="2:27">
      <c r="B187">
        <v>186</v>
      </c>
      <c r="C187" t="s">
        <v>531</v>
      </c>
      <c r="D187">
        <v>4374</v>
      </c>
      <c r="E187">
        <v>4600</v>
      </c>
      <c r="F187">
        <v>5519</v>
      </c>
      <c r="G187">
        <v>6251</v>
      </c>
      <c r="H187">
        <v>7084</v>
      </c>
      <c r="I187">
        <v>8010.63</v>
      </c>
      <c r="J187">
        <v>9022.9500000000007</v>
      </c>
      <c r="K187">
        <v>10290.77</v>
      </c>
      <c r="L187">
        <v>11555.22</v>
      </c>
      <c r="M187">
        <v>13563.51</v>
      </c>
      <c r="N187">
        <v>15620.88</v>
      </c>
      <c r="O187">
        <v>19701.900000000001</v>
      </c>
      <c r="P187">
        <v>23105.54</v>
      </c>
      <c r="Q187">
        <v>25116.05</v>
      </c>
      <c r="R187">
        <v>27521.23</v>
      </c>
      <c r="S187">
        <v>30626.31</v>
      </c>
      <c r="T187">
        <v>34692.743207350002</v>
      </c>
      <c r="U187">
        <v>37131.650215529997</v>
      </c>
      <c r="V187">
        <v>39906.959999999999</v>
      </c>
      <c r="W187">
        <v>44553</v>
      </c>
      <c r="X187">
        <v>52483</v>
      </c>
      <c r="Y187">
        <v>56212</v>
      </c>
      <c r="Z187">
        <v>63149</v>
      </c>
      <c r="AA187">
        <v>66406</v>
      </c>
    </row>
    <row r="188" spans="2:27">
      <c r="B188">
        <v>187</v>
      </c>
      <c r="C188" t="s">
        <v>532</v>
      </c>
      <c r="E188">
        <v>4828</v>
      </c>
      <c r="F188">
        <v>5837</v>
      </c>
      <c r="G188">
        <v>6498</v>
      </c>
      <c r="H188">
        <v>7137</v>
      </c>
      <c r="I188">
        <v>8172.04</v>
      </c>
      <c r="J188">
        <v>9455.2999999999993</v>
      </c>
      <c r="K188">
        <v>10623.63</v>
      </c>
      <c r="L188">
        <v>11872.11</v>
      </c>
      <c r="M188">
        <v>13369.38</v>
      </c>
      <c r="N188">
        <v>15429.43</v>
      </c>
      <c r="O188">
        <v>18789.57</v>
      </c>
      <c r="P188">
        <v>22104.81</v>
      </c>
      <c r="Q188">
        <v>25749.72</v>
      </c>
      <c r="R188">
        <v>28751.96</v>
      </c>
      <c r="S188">
        <v>32099.11</v>
      </c>
      <c r="T188">
        <v>35088.125419429998</v>
      </c>
      <c r="U188">
        <v>37669.565968180003</v>
      </c>
      <c r="V188">
        <v>43083.21</v>
      </c>
      <c r="W188">
        <v>49006</v>
      </c>
      <c r="X188">
        <v>54835</v>
      </c>
      <c r="Y188">
        <v>62046</v>
      </c>
      <c r="Z188">
        <v>66300</v>
      </c>
      <c r="AA188">
        <v>71893</v>
      </c>
    </row>
    <row r="189" spans="2:27">
      <c r="B189">
        <v>188</v>
      </c>
      <c r="C189" t="s">
        <v>533</v>
      </c>
      <c r="G189">
        <v>6952</v>
      </c>
      <c r="H189">
        <v>7728</v>
      </c>
      <c r="I189">
        <v>8940.83</v>
      </c>
      <c r="J189">
        <v>9995.84</v>
      </c>
      <c r="K189">
        <v>11001.49</v>
      </c>
      <c r="L189">
        <v>13009.89</v>
      </c>
      <c r="M189">
        <v>13977.54</v>
      </c>
      <c r="N189">
        <v>16323.98</v>
      </c>
      <c r="O189">
        <v>27074.89</v>
      </c>
      <c r="P189">
        <v>19394.71</v>
      </c>
      <c r="Q189">
        <v>18777.87</v>
      </c>
      <c r="R189">
        <v>18603.939999999999</v>
      </c>
      <c r="S189">
        <v>31067.66</v>
      </c>
      <c r="T189">
        <v>34911.590045450001</v>
      </c>
      <c r="U189">
        <v>37984.433957269997</v>
      </c>
      <c r="V189">
        <v>41291.160000000003</v>
      </c>
      <c r="W189">
        <v>43986</v>
      </c>
      <c r="X189">
        <v>48530</v>
      </c>
      <c r="Y189">
        <v>53301</v>
      </c>
      <c r="Z189">
        <v>63427</v>
      </c>
      <c r="AA189">
        <v>64351</v>
      </c>
    </row>
    <row r="190" spans="2:27">
      <c r="B190">
        <v>189</v>
      </c>
      <c r="C190" t="s">
        <v>534</v>
      </c>
      <c r="D190">
        <v>11813</v>
      </c>
      <c r="E190">
        <v>13118</v>
      </c>
      <c r="F190">
        <v>14692</v>
      </c>
      <c r="G190">
        <v>16671</v>
      </c>
      <c r="H190">
        <v>19675</v>
      </c>
      <c r="I190">
        <v>22771.96</v>
      </c>
      <c r="J190">
        <v>26219.52</v>
      </c>
      <c r="K190">
        <v>28804.83</v>
      </c>
      <c r="L190">
        <v>31592.94</v>
      </c>
      <c r="M190">
        <v>34327.660000000003</v>
      </c>
      <c r="N190">
        <v>36769.58</v>
      </c>
      <c r="O190">
        <v>40561.01</v>
      </c>
      <c r="P190">
        <v>45701.99</v>
      </c>
      <c r="Q190">
        <v>49518.11</v>
      </c>
      <c r="R190">
        <v>54494.11</v>
      </c>
      <c r="S190">
        <v>57473.59</v>
      </c>
      <c r="T190">
        <v>63752</v>
      </c>
      <c r="U190">
        <v>69692</v>
      </c>
      <c r="V190">
        <v>74246.13</v>
      </c>
      <c r="W190">
        <v>81171</v>
      </c>
      <c r="X190">
        <v>89096</v>
      </c>
      <c r="Y190">
        <v>98612</v>
      </c>
      <c r="Z190">
        <v>111839</v>
      </c>
      <c r="AA190">
        <v>123498</v>
      </c>
    </row>
    <row r="191" spans="2:27">
      <c r="B191">
        <v>190</v>
      </c>
      <c r="C191" t="s">
        <v>535</v>
      </c>
      <c r="D191">
        <v>6558</v>
      </c>
      <c r="E191">
        <v>6619</v>
      </c>
      <c r="F191">
        <v>7437</v>
      </c>
      <c r="G191">
        <v>8243</v>
      </c>
      <c r="H191">
        <v>9194</v>
      </c>
      <c r="I191">
        <v>10347.09</v>
      </c>
      <c r="J191">
        <v>12146</v>
      </c>
      <c r="K191">
        <v>13974.68</v>
      </c>
      <c r="L191">
        <v>16386.169999999998</v>
      </c>
      <c r="M191">
        <v>18029.77</v>
      </c>
      <c r="N191">
        <v>20033.73</v>
      </c>
      <c r="O191">
        <v>23046.720000000001</v>
      </c>
      <c r="P191">
        <v>25966.51</v>
      </c>
      <c r="Q191">
        <v>28273.119999999999</v>
      </c>
      <c r="R191">
        <v>31872.45</v>
      </c>
      <c r="S191">
        <v>35828.86</v>
      </c>
      <c r="T191">
        <v>40133</v>
      </c>
      <c r="U191">
        <v>44898</v>
      </c>
      <c r="V191">
        <v>49063.34</v>
      </c>
      <c r="W191">
        <v>54923</v>
      </c>
      <c r="X191">
        <v>61465</v>
      </c>
      <c r="Y191">
        <v>65739</v>
      </c>
      <c r="Z191">
        <v>75531</v>
      </c>
      <c r="AA191">
        <v>87326</v>
      </c>
    </row>
    <row r="192" spans="2:27">
      <c r="B192">
        <v>191</v>
      </c>
      <c r="C192" t="s">
        <v>536</v>
      </c>
      <c r="D192">
        <v>14507</v>
      </c>
      <c r="E192">
        <v>16531</v>
      </c>
      <c r="F192">
        <v>18381</v>
      </c>
      <c r="G192">
        <v>20714</v>
      </c>
      <c r="H192">
        <v>23039</v>
      </c>
      <c r="I192">
        <v>25941</v>
      </c>
      <c r="J192">
        <v>28218</v>
      </c>
      <c r="K192">
        <v>30611</v>
      </c>
      <c r="L192">
        <v>31928</v>
      </c>
      <c r="M192">
        <v>32476</v>
      </c>
      <c r="N192">
        <v>35107</v>
      </c>
      <c r="O192">
        <v>38798</v>
      </c>
      <c r="P192">
        <v>43454</v>
      </c>
      <c r="Q192">
        <v>46723</v>
      </c>
      <c r="R192">
        <v>50456</v>
      </c>
      <c r="S192">
        <v>55143</v>
      </c>
      <c r="T192">
        <v>59010</v>
      </c>
      <c r="U192">
        <v>62619</v>
      </c>
      <c r="V192">
        <v>72651</v>
      </c>
      <c r="W192">
        <v>81034</v>
      </c>
      <c r="X192">
        <v>89757</v>
      </c>
      <c r="Y192">
        <v>100173</v>
      </c>
      <c r="Z192">
        <v>111709</v>
      </c>
      <c r="AA192">
        <v>127757</v>
      </c>
    </row>
    <row r="193" spans="2:27">
      <c r="B193">
        <v>192</v>
      </c>
      <c r="C193" t="s">
        <v>537</v>
      </c>
      <c r="D193">
        <v>12259</v>
      </c>
      <c r="E193">
        <v>12795</v>
      </c>
      <c r="F193">
        <v>13926</v>
      </c>
      <c r="G193">
        <v>15282</v>
      </c>
      <c r="H193">
        <v>15628</v>
      </c>
      <c r="I193">
        <v>17038.509999999998</v>
      </c>
      <c r="J193">
        <v>18503.45</v>
      </c>
      <c r="K193">
        <v>19201.599999999999</v>
      </c>
      <c r="L193">
        <v>20086.34</v>
      </c>
      <c r="M193">
        <v>21653.72</v>
      </c>
      <c r="N193">
        <v>23773.360000000001</v>
      </c>
      <c r="O193">
        <v>26611.52</v>
      </c>
      <c r="P193">
        <v>29127.23</v>
      </c>
      <c r="Q193">
        <v>31760.66</v>
      </c>
      <c r="R193">
        <v>34407.82</v>
      </c>
      <c r="S193">
        <v>41055.599999999999</v>
      </c>
      <c r="T193">
        <v>48486</v>
      </c>
      <c r="U193">
        <v>55985</v>
      </c>
      <c r="V193">
        <v>62579.63</v>
      </c>
      <c r="W193">
        <v>67958</v>
      </c>
      <c r="X193">
        <v>74931</v>
      </c>
      <c r="Y193">
        <v>81014</v>
      </c>
      <c r="Z193">
        <v>87032</v>
      </c>
      <c r="AA193">
        <v>100878</v>
      </c>
    </row>
    <row r="194" spans="2:27">
      <c r="B194">
        <v>193</v>
      </c>
      <c r="C194" t="s">
        <v>538</v>
      </c>
      <c r="D194">
        <v>7434</v>
      </c>
      <c r="E194">
        <v>7715</v>
      </c>
      <c r="F194">
        <v>9188</v>
      </c>
      <c r="G194">
        <v>9781</v>
      </c>
      <c r="H194">
        <v>10917</v>
      </c>
      <c r="I194">
        <v>11928.6</v>
      </c>
      <c r="J194">
        <v>13565</v>
      </c>
      <c r="K194">
        <v>11959.87</v>
      </c>
      <c r="L194">
        <v>15842.81</v>
      </c>
      <c r="M194">
        <v>17391.03</v>
      </c>
      <c r="N194">
        <v>18954.16</v>
      </c>
      <c r="O194">
        <v>21561.19</v>
      </c>
      <c r="P194">
        <v>23085.96</v>
      </c>
      <c r="Q194">
        <v>25386.83</v>
      </c>
      <c r="R194">
        <v>27740.9</v>
      </c>
      <c r="S194">
        <v>32785.06</v>
      </c>
      <c r="T194">
        <v>37716.089999999997</v>
      </c>
      <c r="U194">
        <v>42645</v>
      </c>
      <c r="V194">
        <v>45938.13</v>
      </c>
      <c r="W194">
        <v>52299</v>
      </c>
      <c r="X194">
        <v>55867</v>
      </c>
      <c r="Y194">
        <v>61868</v>
      </c>
      <c r="Z194">
        <v>68899</v>
      </c>
      <c r="AA194">
        <v>76697</v>
      </c>
    </row>
    <row r="195" spans="2:27">
      <c r="B195">
        <v>194</v>
      </c>
      <c r="C195" t="s">
        <v>539</v>
      </c>
      <c r="D195">
        <v>10406</v>
      </c>
      <c r="E195">
        <v>10787</v>
      </c>
      <c r="F195">
        <v>11160</v>
      </c>
      <c r="G195">
        <v>11796</v>
      </c>
      <c r="H195">
        <v>12789</v>
      </c>
      <c r="I195">
        <v>14220.77</v>
      </c>
      <c r="J195">
        <v>15871.52</v>
      </c>
      <c r="K195">
        <v>17641.59</v>
      </c>
      <c r="L195">
        <v>19559.54</v>
      </c>
      <c r="M195">
        <v>22116.880000000001</v>
      </c>
      <c r="N195">
        <v>25190.69</v>
      </c>
      <c r="O195">
        <v>28331.38</v>
      </c>
      <c r="P195">
        <v>31044.06</v>
      </c>
      <c r="R195">
        <v>37081.730000000003</v>
      </c>
      <c r="S195">
        <v>40664.89</v>
      </c>
      <c r="T195">
        <v>46203</v>
      </c>
      <c r="U195">
        <v>50356</v>
      </c>
      <c r="V195">
        <v>55678.43</v>
      </c>
      <c r="W195">
        <v>61810</v>
      </c>
      <c r="X195">
        <v>67187</v>
      </c>
      <c r="Y195">
        <v>72712</v>
      </c>
      <c r="Z195">
        <v>80288</v>
      </c>
      <c r="AA195">
        <v>86401</v>
      </c>
    </row>
    <row r="196" spans="2:27">
      <c r="B196">
        <v>195</v>
      </c>
      <c r="C196" t="s">
        <v>540</v>
      </c>
      <c r="D196">
        <v>7874</v>
      </c>
      <c r="E196">
        <v>8136</v>
      </c>
      <c r="F196">
        <v>8287</v>
      </c>
      <c r="G196">
        <v>8679</v>
      </c>
      <c r="H196">
        <v>9524</v>
      </c>
      <c r="I196">
        <v>10262.57</v>
      </c>
      <c r="J196">
        <v>11169.12</v>
      </c>
      <c r="K196">
        <v>12405.1</v>
      </c>
      <c r="L196">
        <v>13736.64</v>
      </c>
      <c r="M196">
        <v>15030.15</v>
      </c>
      <c r="N196">
        <v>16658.71</v>
      </c>
      <c r="O196">
        <v>19376.29</v>
      </c>
      <c r="P196">
        <v>21674.39</v>
      </c>
      <c r="Q196">
        <v>24304</v>
      </c>
      <c r="R196">
        <v>27495.64</v>
      </c>
      <c r="S196">
        <v>31910.5</v>
      </c>
      <c r="T196">
        <v>37983</v>
      </c>
      <c r="U196">
        <v>42851</v>
      </c>
      <c r="V196">
        <v>48167.96</v>
      </c>
      <c r="W196">
        <v>54106</v>
      </c>
      <c r="X196">
        <v>61366</v>
      </c>
      <c r="Y196">
        <v>66107</v>
      </c>
      <c r="Z196">
        <v>71371</v>
      </c>
      <c r="AA196">
        <v>80332</v>
      </c>
    </row>
    <row r="197" spans="2:27">
      <c r="B197">
        <v>196</v>
      </c>
      <c r="C197" t="s">
        <v>541</v>
      </c>
      <c r="D197">
        <v>6541</v>
      </c>
      <c r="E197">
        <v>6488</v>
      </c>
      <c r="F197">
        <v>6985</v>
      </c>
      <c r="G197">
        <v>7370</v>
      </c>
      <c r="H197">
        <v>8349</v>
      </c>
      <c r="I197">
        <v>9518.56</v>
      </c>
      <c r="J197">
        <v>10519.68</v>
      </c>
      <c r="K197">
        <v>12035.02</v>
      </c>
      <c r="L197">
        <v>13402.17</v>
      </c>
      <c r="M197">
        <v>15076.96</v>
      </c>
      <c r="N197">
        <v>16947.2</v>
      </c>
      <c r="O197">
        <v>19885.47</v>
      </c>
      <c r="P197">
        <v>21809.56</v>
      </c>
      <c r="Q197">
        <v>23943.29</v>
      </c>
      <c r="R197">
        <v>26789.65</v>
      </c>
      <c r="S197">
        <v>29821.08</v>
      </c>
      <c r="T197">
        <v>33965</v>
      </c>
      <c r="U197">
        <v>40534</v>
      </c>
      <c r="V197">
        <v>45453.120000000003</v>
      </c>
      <c r="W197">
        <v>50177</v>
      </c>
      <c r="X197">
        <v>55565</v>
      </c>
      <c r="Y197">
        <v>62094</v>
      </c>
      <c r="Z197">
        <v>70118</v>
      </c>
      <c r="AA197">
        <v>81168</v>
      </c>
    </row>
    <row r="198" spans="2:27">
      <c r="B198">
        <v>197</v>
      </c>
      <c r="C198" t="s">
        <v>542</v>
      </c>
      <c r="D198">
        <v>6662</v>
      </c>
      <c r="E198">
        <v>6983</v>
      </c>
      <c r="F198">
        <v>7727</v>
      </c>
      <c r="G198">
        <v>8236</v>
      </c>
      <c r="H198">
        <v>9038</v>
      </c>
      <c r="I198">
        <v>9472.69</v>
      </c>
      <c r="J198">
        <v>10382.1</v>
      </c>
      <c r="K198">
        <v>12439.18</v>
      </c>
      <c r="L198">
        <v>14530.64</v>
      </c>
      <c r="M198">
        <v>16106.16</v>
      </c>
      <c r="N198">
        <v>17150.43</v>
      </c>
      <c r="O198">
        <v>19887.560000000001</v>
      </c>
      <c r="P198">
        <v>22039.06</v>
      </c>
      <c r="Q198">
        <v>24258.22</v>
      </c>
      <c r="R198">
        <v>25810.03</v>
      </c>
      <c r="S198">
        <v>30583.34</v>
      </c>
      <c r="T198">
        <v>36671</v>
      </c>
      <c r="U198">
        <v>42889</v>
      </c>
      <c r="V198">
        <v>48095.23</v>
      </c>
      <c r="W198">
        <v>53036</v>
      </c>
      <c r="X198">
        <v>57059</v>
      </c>
      <c r="Y198">
        <v>61442</v>
      </c>
      <c r="Z198">
        <v>67843</v>
      </c>
      <c r="AA198">
        <v>73057</v>
      </c>
    </row>
    <row r="199" spans="2:27">
      <c r="B199">
        <v>198</v>
      </c>
      <c r="C199" t="s">
        <v>543</v>
      </c>
      <c r="D199">
        <v>6875</v>
      </c>
      <c r="E199">
        <v>7122</v>
      </c>
      <c r="F199">
        <v>7475</v>
      </c>
      <c r="G199">
        <v>8219</v>
      </c>
      <c r="H199">
        <v>8989</v>
      </c>
      <c r="I199">
        <v>9671.77</v>
      </c>
      <c r="J199">
        <v>11184.23</v>
      </c>
      <c r="K199">
        <v>13069.37</v>
      </c>
      <c r="L199">
        <v>14914.88</v>
      </c>
      <c r="M199">
        <v>16718.77</v>
      </c>
      <c r="N199">
        <v>18415.3</v>
      </c>
      <c r="O199">
        <v>20834.830000000002</v>
      </c>
      <c r="P199">
        <v>23387.279999999999</v>
      </c>
      <c r="Q199">
        <v>26319.99</v>
      </c>
      <c r="R199">
        <v>30113.58</v>
      </c>
      <c r="S199">
        <v>34115.25</v>
      </c>
      <c r="T199">
        <v>39151</v>
      </c>
      <c r="U199">
        <v>44660</v>
      </c>
      <c r="V199">
        <v>49050.79</v>
      </c>
      <c r="W199">
        <v>54469</v>
      </c>
      <c r="X199">
        <v>59591</v>
      </c>
      <c r="Y199">
        <v>65227</v>
      </c>
      <c r="Z199">
        <v>71451</v>
      </c>
      <c r="AA199">
        <v>80271</v>
      </c>
    </row>
    <row r="200" spans="2:27">
      <c r="B200">
        <v>199</v>
      </c>
      <c r="C200" t="s">
        <v>544</v>
      </c>
      <c r="D200">
        <v>6890</v>
      </c>
      <c r="E200">
        <v>6966</v>
      </c>
      <c r="F200">
        <v>7836</v>
      </c>
      <c r="G200">
        <v>8882</v>
      </c>
      <c r="H200">
        <v>9606</v>
      </c>
      <c r="I200">
        <v>10481.89</v>
      </c>
      <c r="J200">
        <v>11317.14</v>
      </c>
      <c r="K200">
        <v>13266.18</v>
      </c>
      <c r="L200">
        <v>13855.53</v>
      </c>
      <c r="M200">
        <v>16017.39</v>
      </c>
      <c r="N200">
        <v>17463.95</v>
      </c>
      <c r="O200">
        <v>19644.14</v>
      </c>
      <c r="P200">
        <v>22728.81</v>
      </c>
      <c r="Q200">
        <v>25786.99</v>
      </c>
      <c r="R200">
        <v>29597.64</v>
      </c>
      <c r="S200">
        <v>36023.410000000003</v>
      </c>
      <c r="T200">
        <v>41506</v>
      </c>
      <c r="U200">
        <v>47126</v>
      </c>
      <c r="V200">
        <v>53573.81</v>
      </c>
      <c r="W200">
        <v>58607</v>
      </c>
      <c r="X200">
        <v>64766</v>
      </c>
      <c r="Y200">
        <v>70890</v>
      </c>
      <c r="Z200">
        <v>77634</v>
      </c>
      <c r="AA200">
        <v>83639</v>
      </c>
    </row>
    <row r="201" spans="2:27">
      <c r="B201">
        <v>200</v>
      </c>
      <c r="C201" t="s">
        <v>545</v>
      </c>
      <c r="D201">
        <v>5471</v>
      </c>
      <c r="E201">
        <v>5516</v>
      </c>
      <c r="F201">
        <v>6768</v>
      </c>
      <c r="G201">
        <v>7584</v>
      </c>
      <c r="H201">
        <v>8411</v>
      </c>
      <c r="I201">
        <v>9621.5499999999993</v>
      </c>
      <c r="J201">
        <v>11016.09</v>
      </c>
      <c r="K201">
        <v>11867.78</v>
      </c>
      <c r="L201">
        <v>12972.08</v>
      </c>
      <c r="M201">
        <v>14416.82</v>
      </c>
      <c r="N201">
        <v>15787.02</v>
      </c>
      <c r="O201">
        <v>18821.060000000001</v>
      </c>
      <c r="P201">
        <v>21816.06</v>
      </c>
      <c r="Q201">
        <v>24099.59</v>
      </c>
      <c r="R201">
        <v>26670.86</v>
      </c>
      <c r="S201">
        <v>31466.89</v>
      </c>
      <c r="T201">
        <v>37129</v>
      </c>
      <c r="U201">
        <v>39882</v>
      </c>
      <c r="V201">
        <v>44859.3</v>
      </c>
      <c r="W201">
        <v>54018</v>
      </c>
      <c r="X201">
        <v>60191</v>
      </c>
      <c r="Y201">
        <v>67186</v>
      </c>
      <c r="Z201">
        <v>72469</v>
      </c>
      <c r="AA201">
        <v>79652</v>
      </c>
    </row>
    <row r="202" spans="2:27">
      <c r="B202">
        <v>201</v>
      </c>
      <c r="C202" t="s">
        <v>546</v>
      </c>
      <c r="D202">
        <v>5206</v>
      </c>
      <c r="E202">
        <v>5562</v>
      </c>
      <c r="F202">
        <v>6816</v>
      </c>
      <c r="G202">
        <v>7785</v>
      </c>
      <c r="H202">
        <v>8340</v>
      </c>
      <c r="I202">
        <v>9520</v>
      </c>
      <c r="J202">
        <v>9921.9500000000007</v>
      </c>
      <c r="K202">
        <v>11437.96</v>
      </c>
      <c r="L202">
        <v>12658.96</v>
      </c>
      <c r="M202">
        <v>13407.93</v>
      </c>
      <c r="N202">
        <v>14940.86</v>
      </c>
      <c r="O202">
        <v>17763.78</v>
      </c>
      <c r="P202">
        <v>20387.310000000001</v>
      </c>
      <c r="Q202">
        <v>23245.4</v>
      </c>
      <c r="R202">
        <v>25571.11</v>
      </c>
      <c r="S202">
        <v>30375.24</v>
      </c>
      <c r="T202">
        <v>34786</v>
      </c>
      <c r="U202">
        <v>39333</v>
      </c>
      <c r="V202">
        <v>44812.56</v>
      </c>
      <c r="W202">
        <v>48162</v>
      </c>
      <c r="X202">
        <v>54425</v>
      </c>
      <c r="Y202">
        <v>56810</v>
      </c>
      <c r="Z202">
        <v>64288</v>
      </c>
      <c r="AA202">
        <v>75334</v>
      </c>
    </row>
    <row r="203" spans="2:27">
      <c r="B203">
        <v>202</v>
      </c>
      <c r="C203" t="s">
        <v>547</v>
      </c>
      <c r="D203">
        <v>4985</v>
      </c>
      <c r="E203">
        <v>4984</v>
      </c>
      <c r="F203">
        <v>5822</v>
      </c>
      <c r="G203">
        <v>6880</v>
      </c>
      <c r="H203">
        <v>9126</v>
      </c>
      <c r="I203">
        <v>9054.5</v>
      </c>
      <c r="J203">
        <v>10225.02</v>
      </c>
      <c r="K203">
        <v>12495.5</v>
      </c>
      <c r="L203">
        <v>14237.98</v>
      </c>
      <c r="M203">
        <v>16132.81</v>
      </c>
      <c r="N203">
        <v>17357.82</v>
      </c>
      <c r="O203">
        <v>20106.400000000001</v>
      </c>
      <c r="P203">
        <v>22054.65</v>
      </c>
      <c r="Q203">
        <v>23805.95</v>
      </c>
      <c r="R203">
        <v>26379.29</v>
      </c>
      <c r="S203">
        <v>31237.15</v>
      </c>
      <c r="T203">
        <v>35747</v>
      </c>
      <c r="U203">
        <v>41098</v>
      </c>
      <c r="V203">
        <v>46077.27</v>
      </c>
      <c r="W203">
        <v>51456</v>
      </c>
      <c r="X203">
        <v>56513</v>
      </c>
      <c r="Y203">
        <v>61561</v>
      </c>
      <c r="Z203">
        <v>68940</v>
      </c>
      <c r="AA203">
        <v>71939</v>
      </c>
    </row>
    <row r="204" spans="2:27">
      <c r="B204">
        <v>203</v>
      </c>
      <c r="C204" t="s">
        <v>548</v>
      </c>
      <c r="D204">
        <v>6787</v>
      </c>
      <c r="E204">
        <v>6858</v>
      </c>
      <c r="F204">
        <v>7514</v>
      </c>
      <c r="G204">
        <v>7776</v>
      </c>
      <c r="H204">
        <v>8169</v>
      </c>
      <c r="I204">
        <v>8731.49</v>
      </c>
      <c r="J204">
        <v>9300.31</v>
      </c>
      <c r="K204">
        <v>10715.1</v>
      </c>
      <c r="L204">
        <v>12398.04</v>
      </c>
      <c r="M204">
        <v>13866.51</v>
      </c>
      <c r="N204">
        <v>15312.4</v>
      </c>
      <c r="O204">
        <v>17748.349999999999</v>
      </c>
      <c r="P204">
        <v>19477.14</v>
      </c>
      <c r="Q204">
        <v>21442.799999999999</v>
      </c>
      <c r="R204">
        <v>23647.53</v>
      </c>
      <c r="S204">
        <v>28732.86</v>
      </c>
      <c r="T204">
        <v>33858</v>
      </c>
      <c r="U204">
        <v>40383</v>
      </c>
      <c r="V204">
        <v>44751.57</v>
      </c>
      <c r="W204">
        <v>50182</v>
      </c>
      <c r="X204">
        <v>54245</v>
      </c>
      <c r="Y204">
        <v>59559</v>
      </c>
      <c r="Z204">
        <v>66999</v>
      </c>
      <c r="AA204">
        <v>76293</v>
      </c>
    </row>
    <row r="205" spans="2:27">
      <c r="B205">
        <v>204</v>
      </c>
      <c r="C205" t="s">
        <v>549</v>
      </c>
      <c r="D205">
        <v>5860</v>
      </c>
      <c r="E205">
        <v>6329</v>
      </c>
      <c r="F205">
        <v>6981</v>
      </c>
      <c r="G205">
        <v>7647</v>
      </c>
      <c r="H205">
        <v>8692</v>
      </c>
      <c r="I205">
        <v>10262.67</v>
      </c>
      <c r="J205">
        <v>12244.65</v>
      </c>
      <c r="K205">
        <v>13959.47</v>
      </c>
      <c r="L205">
        <v>15842.44</v>
      </c>
      <c r="M205">
        <v>18321.57</v>
      </c>
      <c r="N205">
        <v>20290.55</v>
      </c>
      <c r="O205">
        <v>23551.25</v>
      </c>
      <c r="P205">
        <v>25769.200000000001</v>
      </c>
      <c r="Q205">
        <v>28375.53</v>
      </c>
      <c r="R205">
        <v>32719.39</v>
      </c>
      <c r="S205">
        <v>37875.949999999997</v>
      </c>
      <c r="T205">
        <v>44590</v>
      </c>
      <c r="U205">
        <v>47172</v>
      </c>
      <c r="V205">
        <v>53624.03</v>
      </c>
      <c r="W205">
        <v>59788</v>
      </c>
      <c r="X205">
        <v>66648</v>
      </c>
      <c r="Y205">
        <v>73323</v>
      </c>
      <c r="Z205">
        <v>77341</v>
      </c>
      <c r="AA205">
        <v>86026</v>
      </c>
    </row>
    <row r="206" spans="2:27">
      <c r="B206">
        <v>205</v>
      </c>
      <c r="C206" t="s">
        <v>550</v>
      </c>
      <c r="D206">
        <v>10381</v>
      </c>
      <c r="E206">
        <v>10693</v>
      </c>
      <c r="F206">
        <v>11420</v>
      </c>
      <c r="G206">
        <v>12480</v>
      </c>
      <c r="H206">
        <v>13720</v>
      </c>
      <c r="I206">
        <v>15409.01</v>
      </c>
      <c r="J206">
        <v>17802.2</v>
      </c>
      <c r="K206">
        <v>22598.69</v>
      </c>
      <c r="L206">
        <v>25330.19</v>
      </c>
      <c r="M206">
        <v>28777.78</v>
      </c>
      <c r="N206">
        <v>31134.02</v>
      </c>
      <c r="O206">
        <v>35279.79</v>
      </c>
      <c r="P206">
        <v>39506.980000000003</v>
      </c>
      <c r="Q206">
        <v>42591.02</v>
      </c>
      <c r="R206">
        <v>46579.51</v>
      </c>
      <c r="S206">
        <v>49898.54</v>
      </c>
      <c r="T206">
        <v>57007</v>
      </c>
      <c r="U206">
        <v>42870</v>
      </c>
      <c r="V206">
        <v>47599.51</v>
      </c>
      <c r="W206">
        <v>53221</v>
      </c>
      <c r="X206">
        <v>57649</v>
      </c>
      <c r="Y206">
        <v>61619</v>
      </c>
      <c r="Z206">
        <v>69937</v>
      </c>
      <c r="AA206">
        <v>74017</v>
      </c>
    </row>
    <row r="207" spans="2:27">
      <c r="B207">
        <v>206</v>
      </c>
      <c r="C207" t="s">
        <v>551</v>
      </c>
      <c r="D207">
        <v>10441</v>
      </c>
      <c r="E207">
        <v>11037</v>
      </c>
      <c r="F207">
        <v>11814</v>
      </c>
      <c r="G207">
        <v>12606</v>
      </c>
      <c r="H207">
        <v>14179</v>
      </c>
      <c r="I207">
        <v>16285.61</v>
      </c>
      <c r="J207">
        <v>18799.21</v>
      </c>
      <c r="K207">
        <v>20377.650000000001</v>
      </c>
      <c r="L207">
        <v>21681.31</v>
      </c>
      <c r="M207">
        <v>22305.91</v>
      </c>
      <c r="N207">
        <v>24953.25</v>
      </c>
      <c r="O207">
        <v>27502.5</v>
      </c>
      <c r="P207">
        <v>31700.04</v>
      </c>
      <c r="Q207">
        <v>36159.440000000002</v>
      </c>
      <c r="R207">
        <v>40573.480000000003</v>
      </c>
      <c r="S207">
        <v>48420.3</v>
      </c>
      <c r="T207">
        <v>55480</v>
      </c>
      <c r="U207">
        <v>48449</v>
      </c>
      <c r="V207">
        <v>53125.99</v>
      </c>
      <c r="W207">
        <v>58776</v>
      </c>
      <c r="X207">
        <v>64790</v>
      </c>
      <c r="Y207">
        <v>68034</v>
      </c>
      <c r="Z207">
        <v>74484</v>
      </c>
      <c r="AA207">
        <v>85691</v>
      </c>
    </row>
    <row r="208" spans="2:27">
      <c r="B208">
        <v>207</v>
      </c>
      <c r="C208" t="s">
        <v>552</v>
      </c>
      <c r="D208">
        <v>6200</v>
      </c>
      <c r="E208">
        <v>6522</v>
      </c>
      <c r="F208">
        <v>6584</v>
      </c>
      <c r="G208">
        <v>6898</v>
      </c>
      <c r="H208">
        <v>7373</v>
      </c>
      <c r="I208">
        <v>8535.61</v>
      </c>
      <c r="J208">
        <v>9351.57</v>
      </c>
      <c r="K208">
        <v>10679.4</v>
      </c>
      <c r="L208">
        <v>12947.13</v>
      </c>
      <c r="M208">
        <v>13322.07</v>
      </c>
      <c r="N208">
        <v>14413.69</v>
      </c>
      <c r="O208">
        <v>17387.21</v>
      </c>
      <c r="P208">
        <v>19914.38</v>
      </c>
      <c r="Q208">
        <v>21287.59</v>
      </c>
      <c r="R208">
        <v>24525.96</v>
      </c>
      <c r="S208">
        <v>30951.119999999999</v>
      </c>
      <c r="T208">
        <v>33404</v>
      </c>
      <c r="U208">
        <v>37962</v>
      </c>
      <c r="V208">
        <v>43097.91</v>
      </c>
      <c r="W208">
        <v>48471</v>
      </c>
      <c r="X208">
        <v>53940</v>
      </c>
      <c r="Y208">
        <v>59540</v>
      </c>
      <c r="Z208">
        <v>67431</v>
      </c>
      <c r="AA208">
        <v>74574</v>
      </c>
    </row>
    <row r="209" spans="2:27">
      <c r="B209">
        <v>208</v>
      </c>
      <c r="C209" t="s">
        <v>553</v>
      </c>
      <c r="D209">
        <v>4719</v>
      </c>
      <c r="E209">
        <v>4760</v>
      </c>
      <c r="F209">
        <v>6200</v>
      </c>
      <c r="G209">
        <v>6685</v>
      </c>
      <c r="H209">
        <v>7226</v>
      </c>
      <c r="I209">
        <v>7884.86</v>
      </c>
      <c r="J209">
        <v>9366.11</v>
      </c>
      <c r="K209">
        <v>10143.219999999999</v>
      </c>
      <c r="L209">
        <v>10936.22</v>
      </c>
      <c r="M209">
        <v>11651.3</v>
      </c>
      <c r="N209">
        <v>12342.32</v>
      </c>
      <c r="O209">
        <v>15041.76</v>
      </c>
      <c r="P209">
        <v>17254.669999999998</v>
      </c>
      <c r="Q209">
        <v>19877.71</v>
      </c>
      <c r="R209">
        <v>22610.639999999999</v>
      </c>
      <c r="S209">
        <v>26929.22</v>
      </c>
      <c r="T209">
        <v>30752</v>
      </c>
      <c r="U209">
        <v>41932</v>
      </c>
      <c r="V209">
        <v>43621.3</v>
      </c>
      <c r="W209">
        <v>44878</v>
      </c>
      <c r="X209">
        <v>48156</v>
      </c>
      <c r="Y209">
        <v>50598</v>
      </c>
      <c r="Z209">
        <v>54855</v>
      </c>
      <c r="AA209">
        <v>65614</v>
      </c>
    </row>
    <row r="210" spans="2:27">
      <c r="B210">
        <v>209</v>
      </c>
      <c r="C210" t="s">
        <v>554</v>
      </c>
      <c r="D210">
        <v>6000</v>
      </c>
      <c r="E210">
        <v>6526</v>
      </c>
      <c r="F210">
        <v>6991</v>
      </c>
      <c r="G210">
        <v>7641</v>
      </c>
      <c r="H210">
        <v>8153</v>
      </c>
      <c r="I210">
        <v>9113.92</v>
      </c>
      <c r="J210">
        <v>10564.82</v>
      </c>
      <c r="K210">
        <v>11646.71</v>
      </c>
      <c r="L210">
        <v>12758.87</v>
      </c>
      <c r="M210">
        <v>14437.55</v>
      </c>
      <c r="N210">
        <v>15483.04</v>
      </c>
      <c r="O210">
        <v>16928.28</v>
      </c>
      <c r="P210">
        <v>19435.939999999999</v>
      </c>
      <c r="Q210">
        <v>21918.29</v>
      </c>
      <c r="R210">
        <v>24764.75</v>
      </c>
      <c r="S210">
        <v>30121.29</v>
      </c>
      <c r="T210">
        <v>34885.47</v>
      </c>
      <c r="U210">
        <v>40085</v>
      </c>
      <c r="V210">
        <v>44916.71</v>
      </c>
      <c r="W210">
        <v>49934</v>
      </c>
      <c r="X210">
        <v>54780</v>
      </c>
      <c r="Y210">
        <v>64527</v>
      </c>
      <c r="Z210">
        <v>72525</v>
      </c>
      <c r="AA210">
        <v>78144</v>
      </c>
    </row>
    <row r="211" spans="2:27">
      <c r="B211">
        <v>210</v>
      </c>
      <c r="C211" t="s">
        <v>555</v>
      </c>
      <c r="D211">
        <v>6022</v>
      </c>
      <c r="E211">
        <v>6445</v>
      </c>
      <c r="F211">
        <v>7293</v>
      </c>
      <c r="G211">
        <v>8246</v>
      </c>
      <c r="H211">
        <v>8729</v>
      </c>
      <c r="I211">
        <v>10288.459999999999</v>
      </c>
      <c r="J211">
        <v>12130.72</v>
      </c>
      <c r="K211">
        <v>13171.41</v>
      </c>
      <c r="L211">
        <v>15448.19</v>
      </c>
      <c r="M211">
        <v>17521.02</v>
      </c>
      <c r="N211">
        <v>20651.91</v>
      </c>
      <c r="O211">
        <v>24790.83</v>
      </c>
      <c r="P211">
        <v>29375.96</v>
      </c>
      <c r="Q211">
        <v>32596.13</v>
      </c>
      <c r="R211">
        <v>37039.89</v>
      </c>
      <c r="S211">
        <v>40118.93</v>
      </c>
      <c r="T211">
        <v>42551</v>
      </c>
      <c r="U211">
        <v>48188</v>
      </c>
      <c r="V211">
        <v>54330.28</v>
      </c>
      <c r="W211">
        <v>63820</v>
      </c>
      <c r="X211">
        <v>68560</v>
      </c>
      <c r="Y211">
        <v>75481</v>
      </c>
      <c r="Z211">
        <v>83452</v>
      </c>
      <c r="AA211">
        <v>90986</v>
      </c>
    </row>
    <row r="212" spans="2:27">
      <c r="B212">
        <v>211</v>
      </c>
      <c r="C212" t="s">
        <v>556</v>
      </c>
      <c r="D212">
        <v>6240</v>
      </c>
      <c r="E212">
        <v>6637</v>
      </c>
      <c r="F212">
        <v>7652</v>
      </c>
      <c r="G212">
        <v>8461</v>
      </c>
      <c r="H212">
        <v>10185</v>
      </c>
      <c r="I212">
        <v>11671.47</v>
      </c>
      <c r="J212">
        <v>13362.06</v>
      </c>
      <c r="K212">
        <v>14175.7</v>
      </c>
      <c r="L212">
        <v>16502.66</v>
      </c>
      <c r="M212">
        <v>19078.91</v>
      </c>
      <c r="N212">
        <v>23540.62</v>
      </c>
      <c r="O212">
        <v>26821.45</v>
      </c>
      <c r="P212">
        <v>30561.45</v>
      </c>
      <c r="Q212">
        <v>33644.839999999997</v>
      </c>
      <c r="R212">
        <v>37276.230000000003</v>
      </c>
      <c r="S212">
        <v>38226.639999999999</v>
      </c>
      <c r="T212">
        <v>39148</v>
      </c>
      <c r="U212">
        <v>44862</v>
      </c>
      <c r="V212">
        <v>51720.59</v>
      </c>
      <c r="W212">
        <v>54223</v>
      </c>
      <c r="X212">
        <v>60228</v>
      </c>
      <c r="Y212">
        <v>64958</v>
      </c>
      <c r="Z212">
        <v>72014</v>
      </c>
      <c r="AA212">
        <v>77035</v>
      </c>
    </row>
    <row r="213" spans="2:27">
      <c r="B213">
        <v>212</v>
      </c>
      <c r="C213" t="s">
        <v>557</v>
      </c>
      <c r="D213">
        <v>6114</v>
      </c>
      <c r="E213">
        <v>6098</v>
      </c>
      <c r="F213">
        <v>7255</v>
      </c>
      <c r="G213">
        <v>6972</v>
      </c>
      <c r="H213">
        <v>7834</v>
      </c>
      <c r="I213">
        <v>9289.61</v>
      </c>
      <c r="J213">
        <v>11409.61</v>
      </c>
      <c r="K213">
        <v>12278.62</v>
      </c>
      <c r="L213">
        <v>13770.49</v>
      </c>
      <c r="M213">
        <v>15644.62</v>
      </c>
      <c r="N213">
        <v>17613.400000000001</v>
      </c>
      <c r="O213">
        <v>21240.7</v>
      </c>
      <c r="P213">
        <v>24845.03</v>
      </c>
      <c r="Q213">
        <v>27843.9</v>
      </c>
      <c r="R213">
        <v>30827.84</v>
      </c>
      <c r="S213">
        <v>34081.660000000003</v>
      </c>
      <c r="T213">
        <v>37037</v>
      </c>
      <c r="U213">
        <v>42257</v>
      </c>
      <c r="V213">
        <v>46673.51</v>
      </c>
      <c r="W213">
        <v>53925</v>
      </c>
      <c r="X213">
        <v>59129</v>
      </c>
      <c r="Y213">
        <v>65694</v>
      </c>
      <c r="Z213">
        <v>73226</v>
      </c>
      <c r="AA213">
        <v>78252</v>
      </c>
    </row>
    <row r="214" spans="2:27">
      <c r="B214">
        <v>213</v>
      </c>
      <c r="C214" t="s">
        <v>558</v>
      </c>
      <c r="D214">
        <v>5135</v>
      </c>
      <c r="E214">
        <v>4842</v>
      </c>
      <c r="F214">
        <v>5300</v>
      </c>
      <c r="G214">
        <v>5857</v>
      </c>
      <c r="H214">
        <v>6339</v>
      </c>
      <c r="I214">
        <v>7472.81</v>
      </c>
      <c r="J214">
        <v>9629.81</v>
      </c>
      <c r="K214">
        <v>10766.78</v>
      </c>
      <c r="L214">
        <v>11656.1</v>
      </c>
      <c r="M214">
        <v>13430.33</v>
      </c>
      <c r="N214">
        <v>15264.02</v>
      </c>
      <c r="O214">
        <v>18588.8</v>
      </c>
      <c r="P214">
        <v>22277.16</v>
      </c>
      <c r="Q214">
        <v>24374.44</v>
      </c>
      <c r="R214">
        <v>28158.25</v>
      </c>
      <c r="S214">
        <v>30168.86</v>
      </c>
      <c r="T214">
        <v>32614</v>
      </c>
      <c r="U214">
        <v>33936</v>
      </c>
      <c r="V214">
        <v>36694.269999999997</v>
      </c>
      <c r="W214">
        <v>47471</v>
      </c>
      <c r="X214">
        <v>52479</v>
      </c>
      <c r="Y214">
        <v>57618</v>
      </c>
      <c r="Z214">
        <v>65438</v>
      </c>
      <c r="AA214">
        <v>69643</v>
      </c>
    </row>
    <row r="215" spans="2:27">
      <c r="B215">
        <v>214</v>
      </c>
      <c r="C215" t="s">
        <v>559</v>
      </c>
      <c r="D215">
        <v>5650</v>
      </c>
      <c r="E215">
        <v>5736</v>
      </c>
      <c r="F215">
        <v>6408</v>
      </c>
      <c r="G215">
        <v>6888</v>
      </c>
      <c r="H215">
        <v>7572</v>
      </c>
      <c r="I215">
        <v>8329.33</v>
      </c>
      <c r="J215">
        <v>10943.91</v>
      </c>
      <c r="K215">
        <v>11655.93</v>
      </c>
      <c r="L215">
        <v>12658.69</v>
      </c>
      <c r="M215">
        <v>13620.11</v>
      </c>
      <c r="N215">
        <v>15095.79</v>
      </c>
      <c r="O215">
        <v>18324.77</v>
      </c>
      <c r="P215">
        <v>21658.18</v>
      </c>
      <c r="Q215">
        <v>24761.279999999999</v>
      </c>
      <c r="R215">
        <v>28062.44</v>
      </c>
      <c r="S215">
        <v>31013.34</v>
      </c>
      <c r="T215">
        <v>36379</v>
      </c>
      <c r="U215">
        <v>40878</v>
      </c>
      <c r="V215">
        <v>44598.23</v>
      </c>
      <c r="W215">
        <v>49562</v>
      </c>
      <c r="X215">
        <v>55502</v>
      </c>
      <c r="Y215">
        <v>60622</v>
      </c>
      <c r="Z215">
        <v>69625</v>
      </c>
      <c r="AA215">
        <v>74639</v>
      </c>
    </row>
    <row r="216" spans="2:27">
      <c r="B216">
        <v>215</v>
      </c>
      <c r="C216" t="s">
        <v>560</v>
      </c>
      <c r="D216">
        <v>5345</v>
      </c>
      <c r="E216">
        <v>5604</v>
      </c>
      <c r="F216">
        <v>6234</v>
      </c>
      <c r="G216">
        <v>6748</v>
      </c>
      <c r="H216">
        <v>7185</v>
      </c>
      <c r="I216">
        <v>8502.25</v>
      </c>
      <c r="J216">
        <v>10443.39</v>
      </c>
      <c r="K216">
        <v>11510.44</v>
      </c>
      <c r="L216">
        <v>11870.9</v>
      </c>
      <c r="M216">
        <v>13503.27</v>
      </c>
      <c r="N216">
        <v>16010.23</v>
      </c>
      <c r="O216">
        <v>21140.84</v>
      </c>
      <c r="P216">
        <v>24613.47</v>
      </c>
      <c r="Q216">
        <v>26423.73</v>
      </c>
      <c r="R216">
        <v>29855.97</v>
      </c>
      <c r="S216">
        <v>33656.21</v>
      </c>
      <c r="T216">
        <v>36750</v>
      </c>
      <c r="U216">
        <v>41512</v>
      </c>
      <c r="V216">
        <v>43451.71</v>
      </c>
      <c r="W216">
        <v>51230</v>
      </c>
      <c r="X216">
        <v>55409</v>
      </c>
      <c r="Y216">
        <v>63484</v>
      </c>
      <c r="Z216">
        <v>71658</v>
      </c>
      <c r="AA216">
        <v>78165</v>
      </c>
    </row>
    <row r="217" spans="2:27">
      <c r="B217">
        <v>216</v>
      </c>
      <c r="C217" t="s">
        <v>561</v>
      </c>
      <c r="D217">
        <v>4835</v>
      </c>
      <c r="E217">
        <v>4961</v>
      </c>
      <c r="F217">
        <v>5489</v>
      </c>
      <c r="G217">
        <v>5964</v>
      </c>
      <c r="H217">
        <v>6456</v>
      </c>
      <c r="I217">
        <v>7218.51</v>
      </c>
      <c r="J217">
        <v>8131.41</v>
      </c>
      <c r="K217">
        <v>9194.2099999999991</v>
      </c>
      <c r="L217">
        <v>10352.02</v>
      </c>
      <c r="M217">
        <v>11401.45</v>
      </c>
      <c r="N217">
        <v>12920.29</v>
      </c>
      <c r="O217">
        <v>17060.25</v>
      </c>
      <c r="P217">
        <v>22206.7</v>
      </c>
      <c r="Q217">
        <v>24759.34</v>
      </c>
      <c r="R217">
        <v>27366.69</v>
      </c>
      <c r="S217">
        <v>30235.37</v>
      </c>
      <c r="T217">
        <v>34657</v>
      </c>
      <c r="U217">
        <v>37328</v>
      </c>
      <c r="V217">
        <v>40491.43</v>
      </c>
      <c r="W217">
        <v>46502</v>
      </c>
      <c r="X217">
        <v>52127</v>
      </c>
      <c r="Y217">
        <v>56863</v>
      </c>
      <c r="Z217">
        <v>61666</v>
      </c>
      <c r="AA217">
        <v>66847</v>
      </c>
    </row>
    <row r="218" spans="2:27">
      <c r="B218">
        <v>217</v>
      </c>
      <c r="C218" t="s">
        <v>562</v>
      </c>
      <c r="D218">
        <v>4591</v>
      </c>
      <c r="E218">
        <v>4508</v>
      </c>
      <c r="F218">
        <v>4916</v>
      </c>
      <c r="G218">
        <v>5540</v>
      </c>
      <c r="H218">
        <v>6097</v>
      </c>
      <c r="I218">
        <v>7528.95</v>
      </c>
      <c r="J218">
        <v>8778.66</v>
      </c>
      <c r="K218">
        <v>9718.14</v>
      </c>
      <c r="L218">
        <v>11031.89</v>
      </c>
      <c r="M218">
        <v>12523.82</v>
      </c>
      <c r="N218">
        <v>13844.47</v>
      </c>
      <c r="O218">
        <v>18166.509999999998</v>
      </c>
      <c r="P218">
        <v>20535.93</v>
      </c>
      <c r="Q218">
        <v>22386.97</v>
      </c>
      <c r="R218">
        <v>26201.58</v>
      </c>
      <c r="S218">
        <v>28221.14</v>
      </c>
      <c r="T218">
        <v>29975</v>
      </c>
      <c r="U218">
        <v>37843</v>
      </c>
      <c r="V218">
        <v>41303.629999999997</v>
      </c>
      <c r="W218">
        <v>52653</v>
      </c>
      <c r="X218">
        <v>55121</v>
      </c>
      <c r="Y218">
        <v>61245</v>
      </c>
      <c r="Z218">
        <v>67934</v>
      </c>
      <c r="AA218">
        <v>73816</v>
      </c>
    </row>
    <row r="219" spans="2:27">
      <c r="B219">
        <v>218</v>
      </c>
      <c r="C219" t="s">
        <v>563</v>
      </c>
      <c r="E219">
        <v>4618</v>
      </c>
      <c r="F219">
        <v>5081</v>
      </c>
      <c r="G219">
        <v>5945</v>
      </c>
      <c r="H219">
        <v>6762</v>
      </c>
      <c r="I219">
        <v>8111.96</v>
      </c>
      <c r="J219">
        <v>9189.57</v>
      </c>
      <c r="K219">
        <v>10360.77</v>
      </c>
      <c r="L219">
        <v>11316.38</v>
      </c>
      <c r="M219">
        <v>14176.78</v>
      </c>
      <c r="N219">
        <v>16565</v>
      </c>
      <c r="O219">
        <v>18990.8</v>
      </c>
      <c r="P219">
        <v>21313.91</v>
      </c>
      <c r="Q219">
        <v>24138.38</v>
      </c>
      <c r="R219">
        <v>28354.77</v>
      </c>
      <c r="S219">
        <v>30359.919999999998</v>
      </c>
      <c r="T219">
        <v>33603</v>
      </c>
      <c r="U219">
        <v>37377</v>
      </c>
      <c r="V219">
        <v>41303.550000000003</v>
      </c>
      <c r="W219">
        <v>47658</v>
      </c>
      <c r="X219">
        <v>52771</v>
      </c>
      <c r="Y219">
        <v>60901</v>
      </c>
      <c r="Z219">
        <v>65810</v>
      </c>
      <c r="AA219">
        <v>71968</v>
      </c>
    </row>
    <row r="220" spans="2:27">
      <c r="B220">
        <v>219</v>
      </c>
      <c r="C220" t="s">
        <v>564</v>
      </c>
      <c r="J220">
        <v>11080.73</v>
      </c>
      <c r="K220">
        <v>11917.02</v>
      </c>
      <c r="L220">
        <v>13473.25</v>
      </c>
      <c r="M220">
        <v>15278.09</v>
      </c>
      <c r="N220">
        <v>16310.54</v>
      </c>
      <c r="O220">
        <v>21432.62</v>
      </c>
      <c r="P220">
        <v>26026</v>
      </c>
      <c r="Q220">
        <v>27410.04</v>
      </c>
      <c r="R220">
        <v>29174.86</v>
      </c>
      <c r="S220">
        <v>32311.759999999998</v>
      </c>
      <c r="T220">
        <v>35142</v>
      </c>
      <c r="U220">
        <v>38037</v>
      </c>
      <c r="V220">
        <v>40986.36</v>
      </c>
      <c r="W220">
        <v>49809</v>
      </c>
      <c r="X220">
        <v>55364</v>
      </c>
      <c r="Y220">
        <v>62528</v>
      </c>
      <c r="Z220">
        <v>67866</v>
      </c>
      <c r="AA220">
        <v>76420</v>
      </c>
    </row>
    <row r="221" spans="2:27">
      <c r="B221">
        <v>220</v>
      </c>
      <c r="C221" t="s">
        <v>565</v>
      </c>
      <c r="J221">
        <v>9236.68</v>
      </c>
      <c r="K221">
        <v>10570.03</v>
      </c>
      <c r="L221">
        <v>11742.49</v>
      </c>
      <c r="M221">
        <v>12990.11</v>
      </c>
      <c r="N221">
        <v>14773.03</v>
      </c>
      <c r="O221">
        <v>18235.07</v>
      </c>
      <c r="P221">
        <v>22247.96</v>
      </c>
      <c r="Q221">
        <v>22964.83</v>
      </c>
      <c r="R221">
        <v>28279.06</v>
      </c>
      <c r="S221">
        <v>29266.85</v>
      </c>
      <c r="T221">
        <v>35055</v>
      </c>
      <c r="U221">
        <v>39006</v>
      </c>
      <c r="V221">
        <v>43134.54</v>
      </c>
      <c r="W221">
        <v>55407</v>
      </c>
      <c r="X221">
        <v>62110</v>
      </c>
      <c r="Y221">
        <v>65799</v>
      </c>
      <c r="Z221">
        <v>71144</v>
      </c>
      <c r="AA221">
        <v>76481</v>
      </c>
    </row>
    <row r="222" spans="2:27">
      <c r="B222">
        <v>221</v>
      </c>
      <c r="C222" t="s">
        <v>566</v>
      </c>
      <c r="J222">
        <v>10271.89</v>
      </c>
      <c r="K222">
        <v>11218.41</v>
      </c>
      <c r="L222">
        <v>12430.89</v>
      </c>
      <c r="M222">
        <v>14193.9</v>
      </c>
      <c r="N222">
        <v>16067.84</v>
      </c>
      <c r="O222">
        <v>19642.669999999998</v>
      </c>
      <c r="P222">
        <v>23409.32</v>
      </c>
      <c r="Q222">
        <v>22761.58</v>
      </c>
      <c r="R222">
        <v>27523.01</v>
      </c>
      <c r="S222">
        <v>29903.78</v>
      </c>
      <c r="T222">
        <v>31550</v>
      </c>
      <c r="U222">
        <v>37315</v>
      </c>
      <c r="V222">
        <v>40380.449999999997</v>
      </c>
      <c r="W222">
        <v>53638</v>
      </c>
      <c r="X222">
        <v>61259</v>
      </c>
      <c r="Y222">
        <v>66085</v>
      </c>
      <c r="Z222">
        <v>71345</v>
      </c>
      <c r="AA222">
        <v>78486</v>
      </c>
    </row>
    <row r="223" spans="2:27">
      <c r="B223">
        <v>222</v>
      </c>
      <c r="C223" t="s">
        <v>567</v>
      </c>
      <c r="J223">
        <v>9991.3799999999992</v>
      </c>
      <c r="K223">
        <v>11352.87</v>
      </c>
      <c r="L223">
        <v>13106.49</v>
      </c>
      <c r="M223">
        <v>15295.35</v>
      </c>
      <c r="N223">
        <v>18243.66</v>
      </c>
      <c r="O223">
        <v>22180.65</v>
      </c>
      <c r="P223">
        <v>25421.16</v>
      </c>
      <c r="Q223">
        <v>27975.8</v>
      </c>
      <c r="R223">
        <v>30388.48</v>
      </c>
      <c r="S223">
        <v>31104.240000000002</v>
      </c>
      <c r="T223">
        <v>35113</v>
      </c>
      <c r="U223">
        <v>41100</v>
      </c>
      <c r="V223">
        <v>43505.77</v>
      </c>
      <c r="W223">
        <v>55665</v>
      </c>
      <c r="X223">
        <v>59982</v>
      </c>
      <c r="Y223">
        <v>64152</v>
      </c>
      <c r="Z223">
        <v>69610</v>
      </c>
      <c r="AA223">
        <v>69576</v>
      </c>
    </row>
    <row r="224" spans="2:27">
      <c r="B224">
        <v>223</v>
      </c>
      <c r="C224" t="s">
        <v>568</v>
      </c>
      <c r="J224">
        <v>19434.62</v>
      </c>
      <c r="K224">
        <v>9548.4699999999993</v>
      </c>
      <c r="L224">
        <v>10624.11</v>
      </c>
      <c r="M224">
        <v>11922.23</v>
      </c>
      <c r="N224">
        <v>14192</v>
      </c>
      <c r="O224">
        <v>17496.28</v>
      </c>
      <c r="P224">
        <v>20585.02</v>
      </c>
      <c r="Q224">
        <v>22440</v>
      </c>
      <c r="R224">
        <v>24182.12</v>
      </c>
      <c r="S224">
        <v>27599</v>
      </c>
      <c r="T224">
        <v>30133</v>
      </c>
      <c r="U224">
        <v>35046</v>
      </c>
      <c r="V224">
        <v>39559.42</v>
      </c>
      <c r="W224">
        <v>47630</v>
      </c>
      <c r="X224">
        <v>53954</v>
      </c>
      <c r="Y224">
        <v>59250</v>
      </c>
      <c r="Z224">
        <v>65824</v>
      </c>
      <c r="AA224">
        <v>70650</v>
      </c>
    </row>
    <row r="225" spans="2:27">
      <c r="B225">
        <v>224</v>
      </c>
      <c r="C225" t="s">
        <v>569</v>
      </c>
      <c r="D225">
        <v>8163</v>
      </c>
      <c r="E225">
        <v>8557</v>
      </c>
      <c r="F225">
        <v>9589</v>
      </c>
      <c r="G225">
        <v>10423</v>
      </c>
      <c r="H225">
        <v>11655</v>
      </c>
      <c r="I225">
        <v>13056.35</v>
      </c>
      <c r="J225">
        <v>14301.73</v>
      </c>
      <c r="K225">
        <v>14820</v>
      </c>
      <c r="L225">
        <v>17602.41</v>
      </c>
      <c r="M225">
        <v>19884.87</v>
      </c>
      <c r="N225">
        <v>21385.05</v>
      </c>
      <c r="O225">
        <v>25722.53</v>
      </c>
      <c r="P225">
        <v>27327.62</v>
      </c>
      <c r="Q225">
        <v>30639.01</v>
      </c>
      <c r="R225">
        <v>34191.99</v>
      </c>
      <c r="S225">
        <v>38059.82</v>
      </c>
      <c r="T225">
        <v>40805</v>
      </c>
      <c r="U225">
        <v>46175</v>
      </c>
      <c r="V225">
        <v>50608</v>
      </c>
      <c r="W225">
        <v>57455</v>
      </c>
      <c r="X225">
        <v>62030</v>
      </c>
      <c r="Y225">
        <v>68037</v>
      </c>
      <c r="Z225">
        <v>77632</v>
      </c>
      <c r="AA225">
        <v>85121</v>
      </c>
    </row>
    <row r="226" spans="2:27">
      <c r="B226">
        <v>225</v>
      </c>
      <c r="C226" t="s">
        <v>570</v>
      </c>
      <c r="D226">
        <v>7125</v>
      </c>
      <c r="E226">
        <v>7384</v>
      </c>
      <c r="F226">
        <v>6829</v>
      </c>
      <c r="G226">
        <v>7933</v>
      </c>
      <c r="H226">
        <v>8911</v>
      </c>
      <c r="I226">
        <v>9855.7199999999993</v>
      </c>
      <c r="J226">
        <v>11049.83</v>
      </c>
      <c r="K226">
        <v>11579.96</v>
      </c>
      <c r="L226">
        <v>14594.22</v>
      </c>
      <c r="M226">
        <v>16033.13</v>
      </c>
      <c r="N226">
        <v>18490.47</v>
      </c>
      <c r="O226">
        <v>21795.82</v>
      </c>
      <c r="P226">
        <v>26141</v>
      </c>
      <c r="Q226">
        <v>28410.42</v>
      </c>
      <c r="R226">
        <v>33446.730000000003</v>
      </c>
      <c r="S226">
        <v>37023.089999999997</v>
      </c>
      <c r="T226">
        <v>39955</v>
      </c>
      <c r="U226">
        <v>47323</v>
      </c>
      <c r="V226">
        <v>54641</v>
      </c>
      <c r="W226">
        <v>61502</v>
      </c>
      <c r="X226">
        <v>65030</v>
      </c>
      <c r="Y226">
        <v>72826</v>
      </c>
      <c r="Z226">
        <v>79661</v>
      </c>
      <c r="AA226">
        <v>87058</v>
      </c>
    </row>
    <row r="227" spans="2:27">
      <c r="B227">
        <v>226</v>
      </c>
      <c r="C227" t="s">
        <v>571</v>
      </c>
      <c r="D227">
        <v>5010</v>
      </c>
      <c r="E227">
        <v>5502</v>
      </c>
      <c r="F227">
        <v>6433</v>
      </c>
      <c r="G227">
        <v>7182</v>
      </c>
      <c r="H227">
        <v>8020</v>
      </c>
      <c r="I227">
        <v>9523</v>
      </c>
      <c r="J227">
        <v>10960</v>
      </c>
      <c r="K227">
        <v>12440</v>
      </c>
      <c r="L227">
        <v>14357</v>
      </c>
      <c r="M227">
        <v>16630</v>
      </c>
      <c r="N227">
        <v>19215</v>
      </c>
      <c r="O227">
        <v>23098</v>
      </c>
      <c r="P227">
        <v>26985</v>
      </c>
      <c r="Q227">
        <v>30965</v>
      </c>
      <c r="R227">
        <v>35326</v>
      </c>
      <c r="S227">
        <v>40041.99</v>
      </c>
      <c r="T227">
        <v>45392</v>
      </c>
      <c r="U227">
        <v>51015</v>
      </c>
      <c r="V227">
        <v>56851.31</v>
      </c>
      <c r="W227">
        <v>62091</v>
      </c>
      <c r="X227">
        <v>67386</v>
      </c>
      <c r="Y227">
        <v>73272</v>
      </c>
      <c r="Z227">
        <v>81763.860175919996</v>
      </c>
      <c r="AA227">
        <v>89714</v>
      </c>
    </row>
    <row r="228" spans="2:27">
      <c r="B228">
        <v>227</v>
      </c>
      <c r="C228" t="s">
        <v>572</v>
      </c>
      <c r="D228">
        <v>6308</v>
      </c>
      <c r="E228">
        <v>6937</v>
      </c>
      <c r="F228">
        <v>8248</v>
      </c>
      <c r="G228">
        <v>9035</v>
      </c>
      <c r="H228">
        <v>10370</v>
      </c>
      <c r="I228">
        <v>12493.42</v>
      </c>
      <c r="J228">
        <v>13712.25</v>
      </c>
      <c r="K228">
        <v>15274.5</v>
      </c>
      <c r="L228">
        <v>17555.98</v>
      </c>
      <c r="M228">
        <v>19961.7</v>
      </c>
      <c r="N228">
        <v>22563.41</v>
      </c>
      <c r="O228">
        <v>26606.68</v>
      </c>
      <c r="P228">
        <v>30809.93</v>
      </c>
      <c r="Q228">
        <v>34195.160000000003</v>
      </c>
      <c r="R228">
        <v>38603.14</v>
      </c>
      <c r="S228">
        <v>42363.19</v>
      </c>
      <c r="T228">
        <v>48302.27</v>
      </c>
      <c r="U228">
        <v>58543.4</v>
      </c>
      <c r="V228">
        <v>63201.37</v>
      </c>
      <c r="W228">
        <v>69123</v>
      </c>
      <c r="X228">
        <v>74408</v>
      </c>
      <c r="Y228">
        <v>79292</v>
      </c>
      <c r="Z228">
        <v>88011</v>
      </c>
    </row>
    <row r="229" spans="2:27">
      <c r="B229">
        <v>228</v>
      </c>
      <c r="C229" t="s">
        <v>573</v>
      </c>
      <c r="D229">
        <v>4545</v>
      </c>
      <c r="E229">
        <v>4830</v>
      </c>
      <c r="F229">
        <v>5882</v>
      </c>
      <c r="G229">
        <v>6202</v>
      </c>
      <c r="H229">
        <v>6884</v>
      </c>
      <c r="I229">
        <v>8344.5300000000007</v>
      </c>
      <c r="J229">
        <v>9656.57</v>
      </c>
      <c r="K229">
        <v>10752.42</v>
      </c>
      <c r="L229">
        <v>11982.94</v>
      </c>
      <c r="M229">
        <v>13475.13</v>
      </c>
      <c r="N229">
        <v>15633.35</v>
      </c>
      <c r="O229">
        <v>19509.3</v>
      </c>
      <c r="P229">
        <v>22731.79</v>
      </c>
      <c r="Q229">
        <v>25455.37</v>
      </c>
      <c r="R229">
        <v>29145.13</v>
      </c>
      <c r="S229">
        <v>34509.94</v>
      </c>
      <c r="T229">
        <v>40876.480000000003</v>
      </c>
      <c r="U229">
        <v>46480.01</v>
      </c>
      <c r="V229">
        <v>50534.64</v>
      </c>
      <c r="W229">
        <v>53344</v>
      </c>
      <c r="X229">
        <v>62588</v>
      </c>
      <c r="Y229">
        <v>72099</v>
      </c>
      <c r="Z229">
        <v>78652</v>
      </c>
    </row>
    <row r="230" spans="2:27">
      <c r="B230">
        <v>229</v>
      </c>
      <c r="C230" t="s">
        <v>574</v>
      </c>
      <c r="D230">
        <v>7610</v>
      </c>
      <c r="E230">
        <v>7757</v>
      </c>
      <c r="F230">
        <v>8731</v>
      </c>
      <c r="G230">
        <v>8562</v>
      </c>
      <c r="H230">
        <v>9742</v>
      </c>
      <c r="I230">
        <v>11509.25</v>
      </c>
      <c r="J230">
        <v>12789.25</v>
      </c>
      <c r="K230">
        <v>14940.46</v>
      </c>
      <c r="L230">
        <v>17345.509999999998</v>
      </c>
      <c r="M230">
        <v>19397.650000000001</v>
      </c>
      <c r="N230">
        <v>21428.35</v>
      </c>
      <c r="O230">
        <v>24536.34</v>
      </c>
      <c r="P230">
        <v>28422.639999999999</v>
      </c>
      <c r="Q230">
        <v>31922.38</v>
      </c>
      <c r="R230">
        <v>36486.410000000003</v>
      </c>
      <c r="S230">
        <v>41372.47</v>
      </c>
      <c r="T230">
        <v>47457.8</v>
      </c>
      <c r="U230">
        <v>52702</v>
      </c>
      <c r="V230">
        <v>57634.81</v>
      </c>
      <c r="W230">
        <v>61915</v>
      </c>
      <c r="X230">
        <v>68152</v>
      </c>
      <c r="Y230">
        <v>76879</v>
      </c>
      <c r="Z230">
        <v>86749</v>
      </c>
    </row>
    <row r="231" spans="2:27">
      <c r="B231">
        <v>230</v>
      </c>
      <c r="C231" t="s">
        <v>575</v>
      </c>
      <c r="D231">
        <v>4672</v>
      </c>
      <c r="E231">
        <v>5602</v>
      </c>
      <c r="F231">
        <v>6415</v>
      </c>
      <c r="G231">
        <v>6994</v>
      </c>
      <c r="H231">
        <v>7898</v>
      </c>
      <c r="I231">
        <v>9079.11</v>
      </c>
      <c r="J231">
        <v>9915.1200000000008</v>
      </c>
      <c r="K231">
        <v>11022.19</v>
      </c>
      <c r="L231">
        <v>12285.93</v>
      </c>
      <c r="M231">
        <v>13641.12</v>
      </c>
      <c r="N231">
        <v>15405.45</v>
      </c>
      <c r="O231">
        <v>18332.28</v>
      </c>
      <c r="P231">
        <v>21512.54</v>
      </c>
      <c r="Q231">
        <v>23315.84</v>
      </c>
      <c r="R231">
        <v>25649.67</v>
      </c>
      <c r="S231">
        <v>30732.52</v>
      </c>
      <c r="T231">
        <v>35407.440000000002</v>
      </c>
      <c r="U231">
        <v>43105.41</v>
      </c>
      <c r="V231">
        <v>47310.01</v>
      </c>
      <c r="W231">
        <v>52051</v>
      </c>
      <c r="X231">
        <v>56048</v>
      </c>
      <c r="Y231">
        <v>65725</v>
      </c>
      <c r="Z231">
        <v>72722</v>
      </c>
    </row>
    <row r="232" spans="2:27">
      <c r="B232">
        <v>231</v>
      </c>
      <c r="C232" t="s">
        <v>576</v>
      </c>
      <c r="D232">
        <v>5986</v>
      </c>
      <c r="E232">
        <v>6472</v>
      </c>
      <c r="F232">
        <v>7332</v>
      </c>
      <c r="G232">
        <v>8051</v>
      </c>
      <c r="H232">
        <v>9256</v>
      </c>
      <c r="I232">
        <v>10968.65</v>
      </c>
      <c r="J232">
        <v>12349.98</v>
      </c>
      <c r="K232">
        <v>14013.07</v>
      </c>
      <c r="L232">
        <v>16359.14</v>
      </c>
      <c r="M232">
        <v>19325.810000000001</v>
      </c>
      <c r="N232">
        <v>22067.09</v>
      </c>
      <c r="O232">
        <v>27018.639999999999</v>
      </c>
      <c r="P232">
        <v>30076.3</v>
      </c>
      <c r="Q232">
        <v>34156.39</v>
      </c>
      <c r="R232">
        <v>39410.47</v>
      </c>
      <c r="S232">
        <v>41891.050000000003</v>
      </c>
      <c r="T232">
        <v>46688.1</v>
      </c>
      <c r="U232">
        <v>50664.9</v>
      </c>
      <c r="V232">
        <v>52930.07</v>
      </c>
      <c r="W232">
        <v>59411</v>
      </c>
      <c r="X232">
        <v>67166</v>
      </c>
      <c r="Y232">
        <v>74061</v>
      </c>
      <c r="Z232">
        <v>83862</v>
      </c>
    </row>
    <row r="233" spans="2:27">
      <c r="B233">
        <v>232</v>
      </c>
      <c r="C233" t="s">
        <v>577</v>
      </c>
      <c r="D233">
        <v>5370</v>
      </c>
      <c r="E233">
        <v>5437</v>
      </c>
      <c r="F233">
        <v>5965</v>
      </c>
      <c r="G233">
        <v>6054</v>
      </c>
      <c r="H233">
        <v>7745</v>
      </c>
      <c r="I233">
        <v>9568.89</v>
      </c>
      <c r="J233">
        <v>10707.03</v>
      </c>
      <c r="K233">
        <v>11447.16</v>
      </c>
      <c r="L233">
        <v>12953.68</v>
      </c>
      <c r="M233">
        <v>11436.51</v>
      </c>
      <c r="N233">
        <v>16566.14</v>
      </c>
      <c r="O233">
        <v>19582.169999999998</v>
      </c>
      <c r="P233">
        <v>22792.03</v>
      </c>
      <c r="Q233">
        <v>26212.49</v>
      </c>
      <c r="R233">
        <v>32522.84</v>
      </c>
      <c r="S233">
        <v>38252.92</v>
      </c>
      <c r="T233">
        <v>43216.51</v>
      </c>
      <c r="U233">
        <v>48420.26</v>
      </c>
      <c r="V233">
        <v>52164.25</v>
      </c>
      <c r="W233">
        <v>59093</v>
      </c>
      <c r="X233">
        <v>63618</v>
      </c>
      <c r="Y233">
        <v>69621</v>
      </c>
      <c r="Z233">
        <v>78266</v>
      </c>
    </row>
    <row r="234" spans="2:27">
      <c r="B234">
        <v>233</v>
      </c>
      <c r="C234" t="s">
        <v>578</v>
      </c>
      <c r="D234">
        <v>4215</v>
      </c>
      <c r="E234">
        <v>4362</v>
      </c>
      <c r="F234">
        <v>4539</v>
      </c>
      <c r="G234">
        <v>5644</v>
      </c>
      <c r="H234">
        <v>6698</v>
      </c>
      <c r="I234">
        <v>7767.01</v>
      </c>
      <c r="J234">
        <v>8466.76</v>
      </c>
      <c r="K234">
        <v>9366.7099999999991</v>
      </c>
      <c r="L234">
        <v>10329.24</v>
      </c>
      <c r="M234">
        <v>12161.28</v>
      </c>
      <c r="N234">
        <v>13638.99</v>
      </c>
      <c r="O234">
        <v>16999.5</v>
      </c>
      <c r="P234">
        <v>22768.16</v>
      </c>
      <c r="Q234">
        <v>24556.93</v>
      </c>
      <c r="R234">
        <v>29272.7</v>
      </c>
      <c r="S234">
        <v>35984.83</v>
      </c>
      <c r="T234">
        <v>40151.9</v>
      </c>
      <c r="U234">
        <v>44549.72</v>
      </c>
      <c r="V234">
        <v>48216.14</v>
      </c>
      <c r="W234">
        <v>56946</v>
      </c>
      <c r="X234">
        <v>64237</v>
      </c>
      <c r="Y234">
        <v>68646</v>
      </c>
      <c r="Z234">
        <v>74338</v>
      </c>
    </row>
    <row r="235" spans="2:27">
      <c r="B235">
        <v>234</v>
      </c>
      <c r="C235" t="s">
        <v>579</v>
      </c>
      <c r="D235">
        <v>4126</v>
      </c>
      <c r="E235">
        <v>4395</v>
      </c>
      <c r="F235">
        <v>5053</v>
      </c>
      <c r="G235">
        <v>5680</v>
      </c>
      <c r="H235">
        <v>6510</v>
      </c>
      <c r="I235">
        <v>7460.83</v>
      </c>
      <c r="J235">
        <v>8040.4</v>
      </c>
      <c r="K235">
        <v>8836.65</v>
      </c>
      <c r="L235">
        <v>10130.68</v>
      </c>
      <c r="M235">
        <v>11699.61</v>
      </c>
      <c r="N235">
        <v>13217.11</v>
      </c>
      <c r="O235">
        <v>15936.93</v>
      </c>
      <c r="P235">
        <v>18965.09</v>
      </c>
      <c r="Q235">
        <v>21451.18</v>
      </c>
      <c r="R235">
        <v>26580.5</v>
      </c>
      <c r="S235">
        <v>31783.4</v>
      </c>
      <c r="T235">
        <v>37262.269999999997</v>
      </c>
      <c r="U235">
        <v>40168.82</v>
      </c>
      <c r="V235">
        <v>43667.29</v>
      </c>
      <c r="W235">
        <v>49753</v>
      </c>
      <c r="X235">
        <v>55279</v>
      </c>
      <c r="Y235">
        <v>61289</v>
      </c>
      <c r="Z235">
        <v>71498</v>
      </c>
    </row>
    <row r="236" spans="2:27">
      <c r="B236">
        <v>235</v>
      </c>
      <c r="C236" t="s">
        <v>580</v>
      </c>
      <c r="D236">
        <v>4416</v>
      </c>
      <c r="E236">
        <v>4750</v>
      </c>
      <c r="F236">
        <v>5645</v>
      </c>
      <c r="G236">
        <v>5864</v>
      </c>
      <c r="H236">
        <v>6756</v>
      </c>
      <c r="I236">
        <v>8262.2199999999993</v>
      </c>
      <c r="J236">
        <v>9334.48</v>
      </c>
      <c r="K236">
        <v>10175.780000000001</v>
      </c>
      <c r="L236">
        <v>11153.14</v>
      </c>
      <c r="M236">
        <v>12433.21</v>
      </c>
      <c r="N236">
        <v>14125.31</v>
      </c>
      <c r="O236">
        <v>16771.32</v>
      </c>
      <c r="P236">
        <v>19118.05</v>
      </c>
      <c r="Q236">
        <v>23217.759999999998</v>
      </c>
      <c r="R236">
        <v>26496.95</v>
      </c>
      <c r="S236">
        <v>32200.82</v>
      </c>
      <c r="T236">
        <v>36820.080000000002</v>
      </c>
      <c r="U236">
        <v>40244.42</v>
      </c>
      <c r="V236">
        <v>41487.730000000003</v>
      </c>
      <c r="W236">
        <v>46430</v>
      </c>
      <c r="X236">
        <v>45234</v>
      </c>
      <c r="Y236">
        <v>49780</v>
      </c>
      <c r="Z236">
        <v>56574</v>
      </c>
    </row>
    <row r="237" spans="2:27">
      <c r="B237">
        <v>236</v>
      </c>
      <c r="C237" t="s">
        <v>581</v>
      </c>
      <c r="D237">
        <v>4584</v>
      </c>
      <c r="E237">
        <v>5156</v>
      </c>
      <c r="F237">
        <v>5744</v>
      </c>
      <c r="G237">
        <v>6526</v>
      </c>
      <c r="H237">
        <v>7430</v>
      </c>
      <c r="I237">
        <v>8391.56</v>
      </c>
      <c r="J237">
        <v>9750.1</v>
      </c>
      <c r="K237">
        <v>10521.94</v>
      </c>
      <c r="L237">
        <v>11966.84</v>
      </c>
      <c r="M237">
        <v>12719.71</v>
      </c>
      <c r="N237">
        <v>13630.13</v>
      </c>
      <c r="O237">
        <v>15555.24</v>
      </c>
      <c r="P237">
        <v>18355.88</v>
      </c>
      <c r="Q237">
        <v>23112.69</v>
      </c>
      <c r="R237">
        <v>27199.55</v>
      </c>
      <c r="S237">
        <v>31799.42</v>
      </c>
      <c r="T237">
        <v>37011.31</v>
      </c>
      <c r="U237">
        <v>43476.72</v>
      </c>
      <c r="V237">
        <v>46600</v>
      </c>
      <c r="W237">
        <v>54545</v>
      </c>
      <c r="X237">
        <v>54222</v>
      </c>
      <c r="Y237">
        <v>66329</v>
      </c>
      <c r="Z237">
        <v>76092</v>
      </c>
    </row>
    <row r="238" spans="2:27">
      <c r="B238">
        <v>237</v>
      </c>
      <c r="C238" t="s">
        <v>582</v>
      </c>
      <c r="D238">
        <v>3849</v>
      </c>
      <c r="E238">
        <v>4112</v>
      </c>
      <c r="F238">
        <v>4866</v>
      </c>
      <c r="G238">
        <v>5416</v>
      </c>
      <c r="H238">
        <v>6133</v>
      </c>
      <c r="I238">
        <v>7460.13</v>
      </c>
      <c r="J238">
        <v>8717.19</v>
      </c>
      <c r="K238">
        <v>9568.84</v>
      </c>
      <c r="L238">
        <v>10960.8</v>
      </c>
      <c r="M238">
        <v>11715.79</v>
      </c>
      <c r="N238">
        <v>12831.38</v>
      </c>
      <c r="O238">
        <v>15291.09</v>
      </c>
      <c r="P238">
        <v>17954.59</v>
      </c>
      <c r="Q238">
        <v>21677.23</v>
      </c>
      <c r="R238">
        <v>25850.959999999999</v>
      </c>
      <c r="S238">
        <v>31168.98</v>
      </c>
      <c r="T238">
        <v>37013.01</v>
      </c>
      <c r="U238">
        <v>41626.32</v>
      </c>
      <c r="V238">
        <v>37539.06</v>
      </c>
      <c r="W238">
        <v>50286</v>
      </c>
      <c r="X238">
        <v>55202</v>
      </c>
      <c r="Y238">
        <v>60989</v>
      </c>
      <c r="Z238">
        <v>71344</v>
      </c>
    </row>
    <row r="239" spans="2:27">
      <c r="B239">
        <v>238</v>
      </c>
      <c r="C239" t="s">
        <v>583</v>
      </c>
      <c r="H239">
        <v>7504</v>
      </c>
      <c r="I239">
        <v>8558.4</v>
      </c>
      <c r="J239">
        <v>9870.5</v>
      </c>
      <c r="K239">
        <v>10785.24</v>
      </c>
      <c r="L239">
        <v>11696.19</v>
      </c>
      <c r="M239">
        <v>12923.32</v>
      </c>
      <c r="N239">
        <v>14174.68</v>
      </c>
      <c r="O239">
        <v>16866.830000000002</v>
      </c>
      <c r="P239">
        <v>19662.8</v>
      </c>
      <c r="Q239">
        <v>23963.85</v>
      </c>
      <c r="R239">
        <v>25850</v>
      </c>
      <c r="S239">
        <v>27778.799999999999</v>
      </c>
      <c r="T239">
        <v>40320.730000000003</v>
      </c>
      <c r="U239">
        <v>43675.79</v>
      </c>
      <c r="V239">
        <v>41155.58</v>
      </c>
      <c r="W239">
        <v>54451</v>
      </c>
      <c r="X239">
        <v>48714</v>
      </c>
      <c r="Y239">
        <v>64276</v>
      </c>
      <c r="Z239">
        <v>71054</v>
      </c>
    </row>
    <row r="240" spans="2:27">
      <c r="B240">
        <v>239</v>
      </c>
      <c r="C240" t="s">
        <v>584</v>
      </c>
      <c r="E240">
        <v>4700</v>
      </c>
      <c r="F240">
        <v>5230</v>
      </c>
      <c r="G240">
        <v>5778</v>
      </c>
      <c r="H240">
        <v>7388</v>
      </c>
      <c r="I240">
        <v>8702.65</v>
      </c>
      <c r="J240">
        <v>9869.06</v>
      </c>
      <c r="K240">
        <v>11279.82</v>
      </c>
      <c r="L240">
        <v>12950.73</v>
      </c>
      <c r="M240">
        <v>14192.42</v>
      </c>
      <c r="N240">
        <v>15568.94</v>
      </c>
      <c r="O240">
        <v>18589.41</v>
      </c>
      <c r="P240">
        <v>22574.29</v>
      </c>
      <c r="Q240">
        <v>25178.46</v>
      </c>
      <c r="R240">
        <v>25384.58</v>
      </c>
      <c r="S240">
        <v>34411.269999999997</v>
      </c>
      <c r="T240">
        <v>40372.559999999998</v>
      </c>
      <c r="U240">
        <v>45278.95</v>
      </c>
      <c r="V240">
        <v>48080</v>
      </c>
      <c r="W240">
        <v>55288</v>
      </c>
      <c r="X240">
        <v>61399</v>
      </c>
      <c r="Y240">
        <v>66834</v>
      </c>
      <c r="Z240">
        <v>79865</v>
      </c>
    </row>
    <row r="241" spans="2:27">
      <c r="B241">
        <v>240</v>
      </c>
      <c r="C241" t="s">
        <v>585</v>
      </c>
      <c r="F241">
        <v>5259</v>
      </c>
      <c r="G241">
        <v>6000</v>
      </c>
      <c r="H241">
        <v>6782</v>
      </c>
      <c r="I241">
        <v>8510.76</v>
      </c>
      <c r="J241">
        <v>9769.73</v>
      </c>
      <c r="K241">
        <v>11109.38</v>
      </c>
      <c r="L241">
        <v>12348.02</v>
      </c>
      <c r="M241">
        <v>13527.26</v>
      </c>
      <c r="N241">
        <v>14649.36</v>
      </c>
      <c r="O241">
        <v>18998.23</v>
      </c>
      <c r="P241">
        <v>23212.14</v>
      </c>
      <c r="Q241">
        <v>25178.52</v>
      </c>
      <c r="R241">
        <v>29216.12</v>
      </c>
      <c r="S241">
        <v>34605.629999999997</v>
      </c>
      <c r="T241">
        <v>39976.089999999997</v>
      </c>
      <c r="U241">
        <v>46898.22</v>
      </c>
      <c r="V241">
        <v>50404.75</v>
      </c>
      <c r="W241">
        <v>44079</v>
      </c>
      <c r="X241">
        <v>66034</v>
      </c>
      <c r="Y241">
        <v>69813</v>
      </c>
      <c r="Z241">
        <v>77434</v>
      </c>
    </row>
    <row r="242" spans="2:27">
      <c r="B242">
        <v>241</v>
      </c>
      <c r="C242" t="s">
        <v>586</v>
      </c>
      <c r="G242">
        <v>5787</v>
      </c>
      <c r="H242">
        <v>6391</v>
      </c>
      <c r="I242">
        <v>7673.45</v>
      </c>
      <c r="J242">
        <v>8768.99</v>
      </c>
      <c r="K242">
        <v>9678.57</v>
      </c>
      <c r="L242">
        <v>11018.29</v>
      </c>
      <c r="M242">
        <v>11688.21</v>
      </c>
      <c r="N242">
        <v>14096.89</v>
      </c>
      <c r="O242">
        <v>17029.18</v>
      </c>
      <c r="P242">
        <v>20559.48</v>
      </c>
      <c r="Q242">
        <v>22768.9</v>
      </c>
      <c r="R242">
        <v>26522.93</v>
      </c>
      <c r="S242">
        <v>31763.53</v>
      </c>
      <c r="T242">
        <v>36332.019999999997</v>
      </c>
      <c r="U242">
        <v>39497.089999999997</v>
      </c>
      <c r="V242">
        <v>43388.09</v>
      </c>
      <c r="W242">
        <v>48672</v>
      </c>
      <c r="X242">
        <v>53081</v>
      </c>
      <c r="Y242">
        <v>50756</v>
      </c>
      <c r="Z242">
        <v>57940</v>
      </c>
    </row>
    <row r="243" spans="2:27">
      <c r="B243">
        <v>242</v>
      </c>
      <c r="C243" t="s">
        <v>587</v>
      </c>
      <c r="H243">
        <v>7221</v>
      </c>
      <c r="I243">
        <v>8874.92</v>
      </c>
      <c r="J243">
        <v>9970.98</v>
      </c>
      <c r="K243">
        <v>11080.21</v>
      </c>
      <c r="L243">
        <v>12035.27</v>
      </c>
      <c r="M243">
        <v>13483.24</v>
      </c>
      <c r="N243">
        <v>14768.27</v>
      </c>
      <c r="O243">
        <v>17732.93</v>
      </c>
      <c r="P243">
        <v>20189.96</v>
      </c>
      <c r="Q243">
        <v>23138.98</v>
      </c>
      <c r="R243">
        <v>25934.39</v>
      </c>
      <c r="S243">
        <v>31011.3</v>
      </c>
      <c r="T243">
        <v>36831.089999999997</v>
      </c>
      <c r="U243">
        <v>40099.58</v>
      </c>
      <c r="V243">
        <v>44752.98</v>
      </c>
      <c r="W243">
        <v>49626</v>
      </c>
      <c r="X243">
        <v>54361</v>
      </c>
      <c r="Y243">
        <v>56503</v>
      </c>
      <c r="Z243">
        <v>60598</v>
      </c>
    </row>
    <row r="244" spans="2:27">
      <c r="B244">
        <v>243</v>
      </c>
      <c r="C244" t="s">
        <v>588</v>
      </c>
      <c r="H244">
        <v>6502</v>
      </c>
      <c r="I244">
        <v>7576.96</v>
      </c>
      <c r="J244">
        <v>8627.5</v>
      </c>
      <c r="K244">
        <v>9687.43</v>
      </c>
      <c r="L244">
        <v>10613.59</v>
      </c>
      <c r="M244">
        <v>11175.04</v>
      </c>
      <c r="N244">
        <v>13083.86</v>
      </c>
      <c r="O244">
        <v>14645.83</v>
      </c>
      <c r="P244">
        <v>17210.93</v>
      </c>
      <c r="Q244">
        <v>21969.75</v>
      </c>
      <c r="R244">
        <v>24701.89</v>
      </c>
      <c r="S244">
        <v>28785.88</v>
      </c>
      <c r="T244">
        <v>34264.239999999998</v>
      </c>
      <c r="U244">
        <v>39306.480000000003</v>
      </c>
      <c r="V244">
        <v>42466.67</v>
      </c>
      <c r="W244">
        <v>43825</v>
      </c>
      <c r="X244">
        <v>52213</v>
      </c>
      <c r="Y244">
        <v>55611</v>
      </c>
      <c r="Z244">
        <v>59637</v>
      </c>
    </row>
    <row r="245" spans="2:27">
      <c r="B245">
        <v>244</v>
      </c>
      <c r="C245" t="s">
        <v>589</v>
      </c>
      <c r="H245">
        <v>7418</v>
      </c>
      <c r="I245">
        <v>8837.91</v>
      </c>
      <c r="J245">
        <v>10032.51</v>
      </c>
      <c r="K245">
        <v>11299.34</v>
      </c>
      <c r="L245">
        <v>12643.99</v>
      </c>
      <c r="M245">
        <v>13679</v>
      </c>
      <c r="N245">
        <v>14937.21</v>
      </c>
      <c r="O245">
        <v>17312.900000000001</v>
      </c>
      <c r="P245">
        <v>21226.92</v>
      </c>
      <c r="Q245">
        <v>24229.77</v>
      </c>
      <c r="R245">
        <v>26323.35</v>
      </c>
      <c r="S245">
        <v>31736.47</v>
      </c>
      <c r="U245">
        <v>39702.519999999997</v>
      </c>
      <c r="V245">
        <v>41944.94</v>
      </c>
      <c r="W245">
        <v>50455</v>
      </c>
      <c r="X245">
        <v>55033</v>
      </c>
      <c r="Y245">
        <v>60891</v>
      </c>
      <c r="Z245">
        <v>66560</v>
      </c>
    </row>
    <row r="246" spans="2:27">
      <c r="B246">
        <v>245</v>
      </c>
      <c r="C246" t="s">
        <v>590</v>
      </c>
      <c r="D246">
        <v>5441</v>
      </c>
      <c r="E246">
        <v>5813</v>
      </c>
      <c r="F246">
        <v>6542</v>
      </c>
      <c r="G246">
        <v>7592</v>
      </c>
      <c r="H246">
        <v>8784</v>
      </c>
      <c r="I246">
        <v>10610.12</v>
      </c>
      <c r="J246">
        <v>10987.99</v>
      </c>
      <c r="K246">
        <v>12181.07</v>
      </c>
      <c r="L246">
        <v>13809.97</v>
      </c>
      <c r="M246">
        <v>15925</v>
      </c>
      <c r="N246">
        <v>18522.169999999998</v>
      </c>
      <c r="O246">
        <v>22578.720000000001</v>
      </c>
      <c r="P246">
        <v>26386.11</v>
      </c>
      <c r="Q246">
        <v>27579.06</v>
      </c>
      <c r="R246">
        <v>31128.48</v>
      </c>
      <c r="S246">
        <v>38672.97</v>
      </c>
      <c r="T246">
        <v>42974</v>
      </c>
      <c r="U246">
        <v>50817</v>
      </c>
      <c r="V246">
        <v>59334</v>
      </c>
      <c r="W246">
        <v>63949</v>
      </c>
      <c r="X246">
        <v>70535</v>
      </c>
      <c r="Y246">
        <v>73939</v>
      </c>
      <c r="Z246">
        <v>82685</v>
      </c>
      <c r="AA246">
        <v>92650</v>
      </c>
    </row>
    <row r="247" spans="2:27">
      <c r="B247">
        <v>246</v>
      </c>
      <c r="C247" t="s">
        <v>591</v>
      </c>
      <c r="D247">
        <v>5650</v>
      </c>
      <c r="E247">
        <v>6050</v>
      </c>
      <c r="F247">
        <v>5995</v>
      </c>
      <c r="G247">
        <v>6880</v>
      </c>
      <c r="H247">
        <v>7827</v>
      </c>
      <c r="I247">
        <v>9116.93</v>
      </c>
      <c r="J247">
        <v>10595.52</v>
      </c>
      <c r="K247">
        <v>11722.8</v>
      </c>
      <c r="L247">
        <v>13717.02</v>
      </c>
      <c r="M247">
        <v>16749.97</v>
      </c>
      <c r="N247">
        <v>19026.259999999998</v>
      </c>
      <c r="O247">
        <v>22520.32</v>
      </c>
      <c r="P247">
        <v>25795.119999999999</v>
      </c>
      <c r="Q247">
        <v>27931.3</v>
      </c>
      <c r="R247">
        <v>33983.01</v>
      </c>
      <c r="S247">
        <v>39873.08</v>
      </c>
      <c r="T247">
        <v>43323</v>
      </c>
      <c r="U247">
        <v>46366</v>
      </c>
      <c r="V247">
        <v>52130</v>
      </c>
      <c r="W247">
        <v>57001</v>
      </c>
      <c r="X247">
        <v>64002</v>
      </c>
      <c r="Y247">
        <v>75775</v>
      </c>
      <c r="Z247">
        <v>82807</v>
      </c>
      <c r="AA247">
        <v>84719</v>
      </c>
    </row>
    <row r="248" spans="2:27">
      <c r="B248">
        <v>247</v>
      </c>
      <c r="C248" t="s">
        <v>592</v>
      </c>
      <c r="E248">
        <v>4549</v>
      </c>
      <c r="F248">
        <v>5327</v>
      </c>
      <c r="G248">
        <v>6061</v>
      </c>
      <c r="H248">
        <v>6815</v>
      </c>
      <c r="I248">
        <v>9824.4500000000007</v>
      </c>
      <c r="J248">
        <v>8855.94</v>
      </c>
      <c r="K248">
        <v>10795.38</v>
      </c>
      <c r="L248">
        <v>13409.56</v>
      </c>
      <c r="M248">
        <v>16185.56</v>
      </c>
      <c r="N248">
        <v>17940.27</v>
      </c>
      <c r="O248">
        <v>21771.02</v>
      </c>
      <c r="P248">
        <v>25941.73</v>
      </c>
      <c r="Q248">
        <v>30260.82</v>
      </c>
      <c r="R248">
        <v>32923.03</v>
      </c>
      <c r="S248">
        <v>40542.17</v>
      </c>
      <c r="T248">
        <v>45301</v>
      </c>
      <c r="U248">
        <v>50504</v>
      </c>
      <c r="V248">
        <v>57152</v>
      </c>
      <c r="W248">
        <v>66991</v>
      </c>
      <c r="X248">
        <v>73904</v>
      </c>
      <c r="Y248">
        <v>78813</v>
      </c>
      <c r="Z248">
        <v>88082</v>
      </c>
      <c r="AA248">
        <v>94644</v>
      </c>
    </row>
    <row r="249" spans="2:27">
      <c r="B249">
        <v>248</v>
      </c>
      <c r="C249" t="s">
        <v>593</v>
      </c>
      <c r="H249">
        <v>6451</v>
      </c>
      <c r="I249">
        <v>8593.23</v>
      </c>
      <c r="J249">
        <v>9478.5</v>
      </c>
      <c r="K249">
        <v>9828</v>
      </c>
      <c r="L249">
        <v>11764.71</v>
      </c>
      <c r="M249">
        <v>13952</v>
      </c>
      <c r="N249">
        <v>16046.25</v>
      </c>
      <c r="O249">
        <v>20139.05</v>
      </c>
      <c r="P249">
        <v>23289.4</v>
      </c>
      <c r="Q249">
        <v>26271.439999999999</v>
      </c>
      <c r="R249">
        <v>29031.59</v>
      </c>
      <c r="S249">
        <v>35037.49</v>
      </c>
      <c r="T249">
        <v>39430</v>
      </c>
      <c r="U249">
        <v>45944</v>
      </c>
      <c r="V249">
        <v>49204</v>
      </c>
      <c r="W249">
        <v>60798</v>
      </c>
      <c r="X249">
        <v>66742</v>
      </c>
      <c r="Y249">
        <v>69391</v>
      </c>
      <c r="Z249">
        <v>78328</v>
      </c>
      <c r="AA249">
        <v>80727</v>
      </c>
    </row>
    <row r="250" spans="2:27">
      <c r="B250">
        <v>249</v>
      </c>
      <c r="C250" t="s">
        <v>594</v>
      </c>
      <c r="M250">
        <v>12937</v>
      </c>
      <c r="N250">
        <v>14293</v>
      </c>
      <c r="O250">
        <v>19705</v>
      </c>
      <c r="P250">
        <v>23849</v>
      </c>
      <c r="Q250">
        <v>27039</v>
      </c>
      <c r="S250">
        <v>33037</v>
      </c>
      <c r="T250">
        <v>41035</v>
      </c>
      <c r="U250">
        <v>45758</v>
      </c>
      <c r="V250">
        <v>48781</v>
      </c>
      <c r="W250">
        <v>56659</v>
      </c>
      <c r="X250">
        <v>62938</v>
      </c>
    </row>
    <row r="251" spans="2:27">
      <c r="B251">
        <v>250</v>
      </c>
      <c r="C251" t="s">
        <v>595</v>
      </c>
      <c r="M251">
        <v>13933</v>
      </c>
      <c r="N251">
        <v>15481</v>
      </c>
      <c r="O251">
        <v>15481</v>
      </c>
      <c r="P251">
        <v>22765</v>
      </c>
      <c r="Q251">
        <v>27195</v>
      </c>
      <c r="S251">
        <v>34328</v>
      </c>
      <c r="T251">
        <v>41657</v>
      </c>
      <c r="U251">
        <v>47767</v>
      </c>
      <c r="V251">
        <v>54161</v>
      </c>
      <c r="W251">
        <v>68402</v>
      </c>
      <c r="X251">
        <v>77923</v>
      </c>
    </row>
    <row r="252" spans="2:27">
      <c r="B252">
        <v>251</v>
      </c>
      <c r="C252" t="s">
        <v>596</v>
      </c>
      <c r="D252">
        <v>7338</v>
      </c>
      <c r="E252">
        <v>8224</v>
      </c>
      <c r="F252">
        <v>9036</v>
      </c>
      <c r="G252">
        <v>9560</v>
      </c>
      <c r="H252">
        <v>10487</v>
      </c>
      <c r="I252">
        <v>11651.69</v>
      </c>
      <c r="J252">
        <v>13153.99</v>
      </c>
      <c r="K252">
        <v>14255.1</v>
      </c>
      <c r="L252">
        <v>16646.900000000001</v>
      </c>
      <c r="M252">
        <v>19122.07</v>
      </c>
      <c r="N252">
        <v>20811.5</v>
      </c>
      <c r="O252">
        <v>22432.15</v>
      </c>
      <c r="P252">
        <v>22432.15</v>
      </c>
      <c r="Q252">
        <v>29889.22</v>
      </c>
      <c r="R252">
        <v>32022.13</v>
      </c>
      <c r="S252">
        <v>41645.22</v>
      </c>
      <c r="T252">
        <v>45093.52</v>
      </c>
      <c r="U252">
        <v>51100</v>
      </c>
      <c r="V252">
        <v>58153.4</v>
      </c>
      <c r="W252">
        <v>62033</v>
      </c>
      <c r="X252">
        <v>68375</v>
      </c>
      <c r="Y252">
        <v>76350</v>
      </c>
      <c r="Z252">
        <v>80253</v>
      </c>
      <c r="AA252">
        <v>94063</v>
      </c>
    </row>
    <row r="253" spans="2:27">
      <c r="B253">
        <v>252</v>
      </c>
      <c r="C253" t="s">
        <v>597</v>
      </c>
      <c r="E253">
        <v>6952</v>
      </c>
      <c r="F253">
        <v>7661</v>
      </c>
      <c r="G253">
        <v>8086</v>
      </c>
      <c r="H253">
        <v>9445</v>
      </c>
      <c r="I253">
        <v>10932.23</v>
      </c>
      <c r="J253">
        <v>12085.69</v>
      </c>
      <c r="K253">
        <v>12975.21</v>
      </c>
      <c r="L253">
        <v>14844.26</v>
      </c>
      <c r="M253">
        <v>16264.72</v>
      </c>
      <c r="N253">
        <v>19671.39</v>
      </c>
      <c r="O253">
        <v>20879.599999999999</v>
      </c>
      <c r="P253">
        <v>25980.35</v>
      </c>
      <c r="Q253">
        <v>29233.040000000001</v>
      </c>
      <c r="R253">
        <v>32553.64</v>
      </c>
      <c r="S253">
        <v>35888.949999999997</v>
      </c>
      <c r="T253">
        <v>37294.769999999997</v>
      </c>
      <c r="U253">
        <v>40500</v>
      </c>
      <c r="V253">
        <v>41677.269999999997</v>
      </c>
      <c r="W253">
        <v>46684</v>
      </c>
      <c r="X253">
        <v>53270</v>
      </c>
      <c r="Y253">
        <v>63591</v>
      </c>
      <c r="Z253">
        <v>72248</v>
      </c>
      <c r="AA253">
        <v>79179</v>
      </c>
    </row>
    <row r="254" spans="2:27">
      <c r="B254">
        <v>253</v>
      </c>
      <c r="C254" t="s">
        <v>598</v>
      </c>
      <c r="D254">
        <v>10881</v>
      </c>
      <c r="F254">
        <v>9381</v>
      </c>
      <c r="G254">
        <v>9761</v>
      </c>
      <c r="H254">
        <v>11288</v>
      </c>
      <c r="I254">
        <v>12184.74</v>
      </c>
      <c r="J254">
        <v>13886.19</v>
      </c>
      <c r="K254">
        <v>13678.82</v>
      </c>
      <c r="L254">
        <v>16457.599999999999</v>
      </c>
      <c r="M254">
        <v>17843.68</v>
      </c>
      <c r="N254">
        <v>20467.080000000002</v>
      </c>
      <c r="O254">
        <v>22094.66</v>
      </c>
      <c r="P254">
        <v>25114.5</v>
      </c>
      <c r="Q254">
        <v>27666.240000000002</v>
      </c>
      <c r="R254">
        <v>30243.99</v>
      </c>
      <c r="S254">
        <v>38171.51</v>
      </c>
      <c r="T254">
        <v>43111.360000000001</v>
      </c>
      <c r="U254">
        <v>43900</v>
      </c>
      <c r="V254">
        <v>46213.24</v>
      </c>
      <c r="W254">
        <v>49597</v>
      </c>
      <c r="X254">
        <v>60408</v>
      </c>
      <c r="Y254">
        <v>70106</v>
      </c>
      <c r="Z254">
        <v>76141</v>
      </c>
      <c r="AA254">
        <v>94006</v>
      </c>
    </row>
    <row r="255" spans="2:27">
      <c r="B255">
        <v>254</v>
      </c>
      <c r="C255" t="s">
        <v>599</v>
      </c>
      <c r="H255">
        <v>7960</v>
      </c>
      <c r="I255">
        <v>9176.16</v>
      </c>
      <c r="J255">
        <v>10600.82</v>
      </c>
      <c r="K255">
        <v>11157.77</v>
      </c>
      <c r="L255">
        <v>12100.73</v>
      </c>
      <c r="M255">
        <v>13016.67</v>
      </c>
      <c r="N255">
        <v>16053.1</v>
      </c>
      <c r="O255">
        <v>15291.49</v>
      </c>
      <c r="P255">
        <v>19365.03</v>
      </c>
      <c r="Q255">
        <v>21407.59</v>
      </c>
      <c r="R255">
        <v>22694.62</v>
      </c>
      <c r="S255">
        <v>26904.01</v>
      </c>
      <c r="T255">
        <v>31085.65</v>
      </c>
      <c r="U255">
        <v>38900</v>
      </c>
      <c r="V255">
        <v>41310.44</v>
      </c>
      <c r="W255">
        <v>47295</v>
      </c>
      <c r="X255">
        <v>53186</v>
      </c>
      <c r="Y255">
        <v>62176</v>
      </c>
      <c r="Z255">
        <v>68469</v>
      </c>
      <c r="AA255">
        <v>81222</v>
      </c>
    </row>
    <row r="256" spans="2:27">
      <c r="B256">
        <v>255</v>
      </c>
      <c r="C256" t="s">
        <v>600</v>
      </c>
      <c r="I256">
        <v>9290.48</v>
      </c>
      <c r="J256">
        <v>11304.19</v>
      </c>
      <c r="K256">
        <v>11646.5</v>
      </c>
      <c r="L256">
        <v>13112.96</v>
      </c>
      <c r="M256">
        <v>14588.18</v>
      </c>
      <c r="N256">
        <v>16218.67</v>
      </c>
      <c r="O256">
        <v>19655.66</v>
      </c>
      <c r="P256">
        <v>23267.62</v>
      </c>
      <c r="Q256">
        <v>26713.78</v>
      </c>
      <c r="R256">
        <v>28797.13</v>
      </c>
      <c r="S256">
        <v>34013.629999999997</v>
      </c>
      <c r="T256">
        <v>37251.449999999997</v>
      </c>
      <c r="U256">
        <v>40900</v>
      </c>
      <c r="V256">
        <v>44210.23</v>
      </c>
      <c r="W256">
        <v>53071</v>
      </c>
      <c r="X256">
        <v>59674</v>
      </c>
      <c r="Y256">
        <v>71849</v>
      </c>
      <c r="Z256">
        <v>84707</v>
      </c>
      <c r="AA256">
        <v>88764</v>
      </c>
    </row>
    <row r="257" spans="2:27">
      <c r="B257">
        <v>256</v>
      </c>
      <c r="C257" t="s">
        <v>601</v>
      </c>
      <c r="J257">
        <v>12238.38</v>
      </c>
      <c r="K257">
        <v>12444.18</v>
      </c>
      <c r="L257">
        <v>14115.69</v>
      </c>
      <c r="M257">
        <v>15190.15</v>
      </c>
      <c r="N257">
        <v>17969.87</v>
      </c>
      <c r="O257">
        <v>20986.44</v>
      </c>
      <c r="P257">
        <v>24055.86</v>
      </c>
      <c r="Q257">
        <v>26782.69</v>
      </c>
      <c r="R257">
        <v>29440.13</v>
      </c>
      <c r="S257">
        <v>31467.74</v>
      </c>
      <c r="T257">
        <v>35126.69</v>
      </c>
      <c r="U257">
        <v>42000</v>
      </c>
      <c r="V257">
        <v>40187.620000000003</v>
      </c>
      <c r="W257">
        <v>53866</v>
      </c>
      <c r="X257">
        <v>64304</v>
      </c>
      <c r="Y257">
        <v>73865</v>
      </c>
      <c r="Z257">
        <v>85816</v>
      </c>
      <c r="AA257">
        <v>97757</v>
      </c>
    </row>
    <row r="258" spans="2:27">
      <c r="B258">
        <v>257</v>
      </c>
      <c r="C258" t="s">
        <v>602</v>
      </c>
      <c r="K258">
        <v>10710.24</v>
      </c>
      <c r="L258">
        <v>11866.21</v>
      </c>
      <c r="M258">
        <v>12408.69</v>
      </c>
      <c r="N258">
        <v>15929.23</v>
      </c>
      <c r="O258">
        <v>19982.37</v>
      </c>
      <c r="P258">
        <v>23055.47</v>
      </c>
      <c r="Q258">
        <v>24780.91</v>
      </c>
      <c r="R258">
        <v>27096.81</v>
      </c>
      <c r="S258">
        <v>26162.7</v>
      </c>
      <c r="T258">
        <v>31369.93</v>
      </c>
      <c r="U258">
        <v>35300</v>
      </c>
      <c r="V258">
        <v>39277.160000000003</v>
      </c>
      <c r="W258">
        <v>48977</v>
      </c>
      <c r="X258">
        <v>66033</v>
      </c>
      <c r="Y258">
        <v>80910</v>
      </c>
      <c r="Z258">
        <v>83510</v>
      </c>
      <c r="AA258">
        <v>89834</v>
      </c>
    </row>
    <row r="259" spans="2:27">
      <c r="B259">
        <v>258</v>
      </c>
      <c r="C259" t="s">
        <v>603</v>
      </c>
      <c r="K259">
        <v>11608.73</v>
      </c>
      <c r="L259">
        <v>11802.14</v>
      </c>
      <c r="M259">
        <v>12018.82</v>
      </c>
      <c r="N259">
        <v>16217.62</v>
      </c>
      <c r="O259">
        <v>18269.34</v>
      </c>
      <c r="P259">
        <v>20693.64</v>
      </c>
      <c r="Q259">
        <v>24635.56</v>
      </c>
      <c r="R259">
        <v>26390.29</v>
      </c>
      <c r="S259">
        <v>30189.43</v>
      </c>
      <c r="U259">
        <v>39500</v>
      </c>
      <c r="V259">
        <v>42131.360000000001</v>
      </c>
      <c r="W259">
        <v>49045</v>
      </c>
      <c r="X259">
        <v>59232</v>
      </c>
      <c r="Y259">
        <v>73132</v>
      </c>
      <c r="Z259">
        <v>79804</v>
      </c>
      <c r="AA259">
        <v>88971</v>
      </c>
    </row>
    <row r="260" spans="2:27">
      <c r="B260">
        <v>259</v>
      </c>
      <c r="C260" t="s">
        <v>604</v>
      </c>
      <c r="O260">
        <v>46954.06</v>
      </c>
      <c r="P260">
        <v>46971.57</v>
      </c>
      <c r="Q260">
        <v>46677.91</v>
      </c>
      <c r="S260">
        <v>55740.26</v>
      </c>
      <c r="U260">
        <v>68640.66</v>
      </c>
      <c r="V260">
        <v>72468.02</v>
      </c>
      <c r="W260">
        <v>114582</v>
      </c>
      <c r="X260">
        <v>111009</v>
      </c>
      <c r="Y260">
        <v>111092</v>
      </c>
      <c r="Z260">
        <v>126936</v>
      </c>
    </row>
    <row r="261" spans="2:27">
      <c r="B261">
        <v>260</v>
      </c>
      <c r="C261" t="s">
        <v>605</v>
      </c>
      <c r="M261">
        <v>26694</v>
      </c>
      <c r="N261">
        <v>26916</v>
      </c>
      <c r="O261">
        <v>41950</v>
      </c>
      <c r="P261">
        <v>44661</v>
      </c>
      <c r="Q261">
        <v>46644</v>
      </c>
      <c r="S261">
        <v>51014</v>
      </c>
      <c r="T261">
        <v>48159</v>
      </c>
      <c r="U261">
        <v>60184</v>
      </c>
    </row>
    <row r="262" spans="2:27">
      <c r="B262">
        <v>261</v>
      </c>
      <c r="C262" t="s">
        <v>606</v>
      </c>
      <c r="M262">
        <v>28552</v>
      </c>
      <c r="N262">
        <v>31197</v>
      </c>
      <c r="O262">
        <v>45650</v>
      </c>
      <c r="P262">
        <v>46280</v>
      </c>
      <c r="Q262">
        <v>47806</v>
      </c>
      <c r="S262">
        <v>47679</v>
      </c>
      <c r="T262">
        <v>37255</v>
      </c>
      <c r="U262">
        <v>58109</v>
      </c>
    </row>
    <row r="263" spans="2:27">
      <c r="B263">
        <v>262</v>
      </c>
      <c r="C263" t="s">
        <v>607</v>
      </c>
      <c r="M263">
        <v>23472</v>
      </c>
      <c r="N263">
        <v>27160</v>
      </c>
      <c r="O263">
        <v>42241</v>
      </c>
      <c r="P263">
        <v>48078</v>
      </c>
      <c r="Q263">
        <v>48424</v>
      </c>
      <c r="S263">
        <v>51186</v>
      </c>
      <c r="T263">
        <v>40347</v>
      </c>
      <c r="U263">
        <v>56400</v>
      </c>
    </row>
    <row r="264" spans="2:27">
      <c r="B264">
        <v>263</v>
      </c>
      <c r="C264" t="s">
        <v>608</v>
      </c>
      <c r="M264">
        <v>25826</v>
      </c>
      <c r="N264">
        <v>27567</v>
      </c>
      <c r="O264">
        <v>43560</v>
      </c>
      <c r="P264">
        <v>44542</v>
      </c>
      <c r="Q264">
        <v>44642</v>
      </c>
      <c r="S264">
        <v>52877</v>
      </c>
      <c r="T264">
        <v>50313</v>
      </c>
      <c r="U264">
        <v>59689</v>
      </c>
    </row>
    <row r="265" spans="2:27">
      <c r="B265">
        <v>264</v>
      </c>
      <c r="C265" t="s">
        <v>609</v>
      </c>
      <c r="M265">
        <v>28805</v>
      </c>
      <c r="N265">
        <v>38278</v>
      </c>
      <c r="O265">
        <v>50779</v>
      </c>
      <c r="P265">
        <v>49806</v>
      </c>
      <c r="Q265">
        <v>46774</v>
      </c>
      <c r="S265">
        <v>54389</v>
      </c>
      <c r="T265">
        <v>53624</v>
      </c>
      <c r="U265">
        <v>61739</v>
      </c>
    </row>
    <row r="266" spans="2:27">
      <c r="B266">
        <v>265</v>
      </c>
      <c r="C266" t="s">
        <v>610</v>
      </c>
      <c r="D266">
        <v>5407</v>
      </c>
      <c r="E266">
        <v>5785</v>
      </c>
      <c r="F266">
        <v>6922</v>
      </c>
      <c r="G266">
        <v>7764</v>
      </c>
      <c r="H266">
        <v>9179</v>
      </c>
      <c r="I266">
        <v>10786.23</v>
      </c>
      <c r="J266">
        <v>12138.68</v>
      </c>
      <c r="K266">
        <v>13504.76</v>
      </c>
      <c r="L266">
        <v>15472.95</v>
      </c>
      <c r="M266">
        <v>17728.240000000002</v>
      </c>
      <c r="N266">
        <v>20475.73</v>
      </c>
      <c r="O266">
        <v>25013.8</v>
      </c>
      <c r="P266">
        <v>29749.43</v>
      </c>
      <c r="R266">
        <v>37871.54</v>
      </c>
      <c r="S266">
        <v>41678.81</v>
      </c>
      <c r="T266">
        <v>46688.42</v>
      </c>
      <c r="U266">
        <v>54377.83</v>
      </c>
      <c r="V266">
        <v>54097.65</v>
      </c>
      <c r="W266">
        <v>63193</v>
      </c>
      <c r="X266">
        <v>69611</v>
      </c>
      <c r="Y266">
        <v>77774</v>
      </c>
      <c r="Z266">
        <v>87125</v>
      </c>
    </row>
    <row r="267" spans="2:27">
      <c r="B267">
        <v>266</v>
      </c>
      <c r="C267" t="s">
        <v>611</v>
      </c>
      <c r="D267">
        <v>4147</v>
      </c>
      <c r="E267">
        <v>4491</v>
      </c>
      <c r="F267">
        <v>5501</v>
      </c>
      <c r="G267">
        <v>6555</v>
      </c>
      <c r="H267">
        <v>6461</v>
      </c>
      <c r="I267">
        <v>7163.95</v>
      </c>
      <c r="J267">
        <v>7774.08</v>
      </c>
      <c r="K267">
        <v>9222.18</v>
      </c>
      <c r="L267">
        <v>10685.32</v>
      </c>
      <c r="M267">
        <v>12674.23</v>
      </c>
      <c r="N267">
        <v>15234.95</v>
      </c>
      <c r="O267">
        <v>18965.14</v>
      </c>
      <c r="P267">
        <v>23446.1</v>
      </c>
      <c r="Q267">
        <v>28205.01</v>
      </c>
      <c r="R267">
        <v>31031.85</v>
      </c>
      <c r="S267">
        <v>33953.43</v>
      </c>
      <c r="T267">
        <v>39323.96</v>
      </c>
      <c r="U267">
        <v>45961.31</v>
      </c>
      <c r="V267">
        <v>48385.18</v>
      </c>
      <c r="W267">
        <v>50310</v>
      </c>
      <c r="X267">
        <v>53652</v>
      </c>
      <c r="Y267">
        <v>57697</v>
      </c>
      <c r="Z267">
        <v>67493</v>
      </c>
    </row>
    <row r="268" spans="2:27">
      <c r="B268">
        <v>267</v>
      </c>
      <c r="C268" t="s">
        <v>612</v>
      </c>
      <c r="D268">
        <v>5286</v>
      </c>
      <c r="E268">
        <v>5663</v>
      </c>
      <c r="F268">
        <v>6386</v>
      </c>
      <c r="G268">
        <v>6920</v>
      </c>
      <c r="H268">
        <v>7763</v>
      </c>
      <c r="I268">
        <v>8864.4500000000007</v>
      </c>
      <c r="J268">
        <v>10123.75</v>
      </c>
      <c r="K268">
        <v>10681.06</v>
      </c>
      <c r="L268">
        <v>11266.45</v>
      </c>
      <c r="M268">
        <v>11829.05</v>
      </c>
      <c r="N268">
        <v>14979.11</v>
      </c>
      <c r="O268">
        <v>19520.36</v>
      </c>
      <c r="P268">
        <v>22952.48</v>
      </c>
      <c r="Q268">
        <v>26536.92</v>
      </c>
      <c r="R268">
        <v>31852.080000000002</v>
      </c>
      <c r="S268">
        <v>35833.589999999997</v>
      </c>
      <c r="T268">
        <v>39905.78</v>
      </c>
      <c r="U268">
        <v>45125.599999999999</v>
      </c>
      <c r="V268">
        <v>45333.83</v>
      </c>
      <c r="W268">
        <v>49414</v>
      </c>
      <c r="X268">
        <v>53366</v>
      </c>
      <c r="Y268">
        <v>57729</v>
      </c>
      <c r="Z268">
        <v>62261</v>
      </c>
    </row>
    <row r="269" spans="2:27">
      <c r="B269">
        <v>268</v>
      </c>
      <c r="C269" t="s">
        <v>613</v>
      </c>
      <c r="D269">
        <v>4896</v>
      </c>
      <c r="E269">
        <v>4849</v>
      </c>
      <c r="F269">
        <v>5629</v>
      </c>
      <c r="G269">
        <v>6245</v>
      </c>
      <c r="H269">
        <v>6874</v>
      </c>
      <c r="I269">
        <v>7743.09</v>
      </c>
      <c r="J269">
        <v>8882.0300000000007</v>
      </c>
      <c r="K269">
        <v>10011.64</v>
      </c>
      <c r="L269">
        <v>10832.04</v>
      </c>
      <c r="M269">
        <v>11389.34</v>
      </c>
      <c r="N269">
        <v>12897.51</v>
      </c>
      <c r="O269">
        <v>17156.810000000001</v>
      </c>
      <c r="P269">
        <v>20394.2</v>
      </c>
      <c r="Q269">
        <v>23933.59</v>
      </c>
      <c r="R269">
        <v>27783.68</v>
      </c>
      <c r="S269">
        <v>32760.09</v>
      </c>
      <c r="T269">
        <v>38470.18</v>
      </c>
      <c r="U269">
        <v>41462.85</v>
      </c>
      <c r="V269">
        <v>43170.67</v>
      </c>
      <c r="W269">
        <v>45309</v>
      </c>
      <c r="X269">
        <v>48542</v>
      </c>
      <c r="Y269">
        <v>52592</v>
      </c>
      <c r="Z269">
        <v>57542</v>
      </c>
    </row>
    <row r="270" spans="2:27">
      <c r="B270">
        <v>269</v>
      </c>
      <c r="C270" t="s">
        <v>614</v>
      </c>
      <c r="D270">
        <v>4263</v>
      </c>
      <c r="E270">
        <v>4470</v>
      </c>
      <c r="F270">
        <v>5164</v>
      </c>
      <c r="G270">
        <v>5532</v>
      </c>
      <c r="H270">
        <v>6191</v>
      </c>
      <c r="I270">
        <v>6969.94</v>
      </c>
      <c r="J270">
        <v>7889.7</v>
      </c>
      <c r="K270">
        <v>9379.5300000000007</v>
      </c>
      <c r="L270">
        <v>10511.13</v>
      </c>
      <c r="M270">
        <v>11822.14</v>
      </c>
      <c r="N270">
        <v>13574.96</v>
      </c>
      <c r="O270">
        <v>16269.37</v>
      </c>
      <c r="P270">
        <v>21091.85</v>
      </c>
      <c r="Q270">
        <v>24586.01</v>
      </c>
      <c r="R270">
        <v>28626.71</v>
      </c>
      <c r="S270">
        <v>33951.11</v>
      </c>
      <c r="T270">
        <v>41918.879999999997</v>
      </c>
      <c r="U270">
        <v>41377.769999999997</v>
      </c>
      <c r="V270">
        <v>43375.39</v>
      </c>
      <c r="W270">
        <v>45775</v>
      </c>
      <c r="X270">
        <v>51057</v>
      </c>
      <c r="Y270">
        <v>55706</v>
      </c>
      <c r="Z270">
        <v>60579</v>
      </c>
    </row>
    <row r="271" spans="2:27">
      <c r="B271">
        <v>270</v>
      </c>
      <c r="C271" t="s">
        <v>615</v>
      </c>
      <c r="E271">
        <v>5034</v>
      </c>
      <c r="F271">
        <v>5458</v>
      </c>
      <c r="G271">
        <v>6159</v>
      </c>
      <c r="H271">
        <v>6921</v>
      </c>
      <c r="I271">
        <v>8979.2800000000007</v>
      </c>
      <c r="J271">
        <v>10240.51</v>
      </c>
      <c r="K271">
        <v>11294.91</v>
      </c>
      <c r="L271">
        <v>13683.36</v>
      </c>
      <c r="M271">
        <v>15862.52</v>
      </c>
      <c r="N271">
        <v>18404.2</v>
      </c>
      <c r="O271">
        <v>23141.96</v>
      </c>
      <c r="P271">
        <v>29522.71</v>
      </c>
      <c r="Q271">
        <v>34338.800000000003</v>
      </c>
      <c r="R271">
        <v>38319.96</v>
      </c>
      <c r="S271">
        <v>42674.09</v>
      </c>
      <c r="T271">
        <v>49441.32</v>
      </c>
      <c r="U271">
        <v>55516.99</v>
      </c>
      <c r="V271">
        <v>57958.1</v>
      </c>
      <c r="W271">
        <v>61274</v>
      </c>
      <c r="X271">
        <v>63562</v>
      </c>
      <c r="Y271">
        <v>67918</v>
      </c>
      <c r="Z271">
        <v>74066</v>
      </c>
    </row>
    <row r="272" spans="2:27">
      <c r="B272">
        <v>271</v>
      </c>
      <c r="C272" t="s">
        <v>616</v>
      </c>
      <c r="D272">
        <v>4095</v>
      </c>
      <c r="E272">
        <v>4370</v>
      </c>
      <c r="F272">
        <v>4756</v>
      </c>
      <c r="G272">
        <v>5450</v>
      </c>
      <c r="H272">
        <v>6241</v>
      </c>
      <c r="I272">
        <v>7508.75</v>
      </c>
      <c r="J272">
        <v>9642.57</v>
      </c>
      <c r="K272">
        <v>9422.34</v>
      </c>
      <c r="L272">
        <v>17467.32</v>
      </c>
      <c r="M272">
        <v>12249.46</v>
      </c>
      <c r="N272">
        <v>13956.11</v>
      </c>
      <c r="O272">
        <v>17964.75</v>
      </c>
      <c r="P272">
        <v>22337.41</v>
      </c>
      <c r="Q272">
        <v>26630.73</v>
      </c>
      <c r="R272">
        <v>30147.79</v>
      </c>
      <c r="S272">
        <v>35125.589999999997</v>
      </c>
      <c r="T272">
        <v>40736.28</v>
      </c>
      <c r="U272">
        <v>43712.639999999999</v>
      </c>
      <c r="V272">
        <v>46351.66</v>
      </c>
      <c r="W272">
        <v>51411</v>
      </c>
      <c r="X272">
        <v>55739</v>
      </c>
      <c r="Y272">
        <v>60395</v>
      </c>
      <c r="Z272">
        <v>65916</v>
      </c>
    </row>
    <row r="273" spans="2:27">
      <c r="B273">
        <v>272</v>
      </c>
      <c r="C273" t="s">
        <v>563</v>
      </c>
      <c r="D273">
        <v>3453</v>
      </c>
      <c r="G273">
        <v>5867</v>
      </c>
      <c r="H273">
        <v>6567</v>
      </c>
      <c r="I273">
        <v>6973.78</v>
      </c>
      <c r="J273">
        <v>10118.24</v>
      </c>
      <c r="K273">
        <v>10166.57</v>
      </c>
      <c r="L273">
        <v>11467.97</v>
      </c>
      <c r="M273">
        <v>12771.11</v>
      </c>
      <c r="N273">
        <v>15634.93</v>
      </c>
      <c r="O273">
        <v>21732.98</v>
      </c>
      <c r="P273">
        <v>30541.53</v>
      </c>
      <c r="Q273">
        <v>36494.47</v>
      </c>
      <c r="R273">
        <v>40623.910000000003</v>
      </c>
      <c r="S273">
        <v>45038.14</v>
      </c>
      <c r="T273">
        <v>52874.6</v>
      </c>
      <c r="U273">
        <v>58424.52</v>
      </c>
      <c r="V273">
        <v>59537.51</v>
      </c>
      <c r="W273">
        <v>61316</v>
      </c>
      <c r="X273">
        <v>65265</v>
      </c>
      <c r="Y273">
        <v>67120</v>
      </c>
      <c r="Z273">
        <v>75264</v>
      </c>
    </row>
    <row r="274" spans="2:27">
      <c r="B274">
        <v>273</v>
      </c>
      <c r="C274" t="s">
        <v>617</v>
      </c>
      <c r="D274">
        <v>4637</v>
      </c>
      <c r="H274">
        <v>6767</v>
      </c>
      <c r="I274">
        <v>8158.73</v>
      </c>
      <c r="J274">
        <v>9169.1299999999992</v>
      </c>
      <c r="K274">
        <v>10002.620000000001</v>
      </c>
      <c r="L274">
        <v>11130.18</v>
      </c>
      <c r="M274">
        <v>11957.61</v>
      </c>
      <c r="N274">
        <v>13479.26</v>
      </c>
      <c r="O274">
        <v>18581.490000000002</v>
      </c>
      <c r="P274">
        <v>23135.59</v>
      </c>
      <c r="Q274">
        <v>27445.55</v>
      </c>
      <c r="R274">
        <v>32913.870000000003</v>
      </c>
      <c r="S274">
        <v>37813.15</v>
      </c>
      <c r="T274">
        <v>41845.449999999997</v>
      </c>
      <c r="U274">
        <v>42757.25</v>
      </c>
      <c r="V274">
        <v>43912.71</v>
      </c>
      <c r="W274">
        <v>50410</v>
      </c>
      <c r="X274">
        <v>52195</v>
      </c>
      <c r="Y274">
        <v>58722</v>
      </c>
      <c r="Z274">
        <v>62653</v>
      </c>
    </row>
    <row r="275" spans="2:27">
      <c r="B275">
        <v>274</v>
      </c>
      <c r="C275" t="s">
        <v>618</v>
      </c>
      <c r="I275">
        <v>7803.23</v>
      </c>
      <c r="J275">
        <v>8489.1299999999992</v>
      </c>
      <c r="K275">
        <v>8864.52</v>
      </c>
      <c r="L275">
        <v>9773.9500000000007</v>
      </c>
      <c r="M275">
        <v>10385.69</v>
      </c>
      <c r="N275">
        <v>11248.82</v>
      </c>
      <c r="O275">
        <v>14435.57</v>
      </c>
      <c r="P275">
        <v>18657.900000000001</v>
      </c>
      <c r="Q275">
        <v>22517.74</v>
      </c>
      <c r="R275">
        <v>24104.48</v>
      </c>
      <c r="S275">
        <v>30491.51</v>
      </c>
      <c r="U275">
        <v>33278.730000000003</v>
      </c>
      <c r="V275">
        <v>39962.54</v>
      </c>
      <c r="W275">
        <v>45014</v>
      </c>
      <c r="X275">
        <v>47481</v>
      </c>
      <c r="Y275">
        <v>49030</v>
      </c>
      <c r="Z275">
        <v>53468</v>
      </c>
    </row>
    <row r="276" spans="2:27">
      <c r="B276">
        <v>275</v>
      </c>
      <c r="C276" t="s">
        <v>619</v>
      </c>
      <c r="D276">
        <v>6379</v>
      </c>
      <c r="E276">
        <v>6578</v>
      </c>
      <c r="F276">
        <v>7450</v>
      </c>
      <c r="G276">
        <v>8368</v>
      </c>
      <c r="H276">
        <v>9376</v>
      </c>
      <c r="I276">
        <v>10511.06</v>
      </c>
      <c r="J276">
        <v>11492.48</v>
      </c>
      <c r="K276">
        <v>13488.64</v>
      </c>
      <c r="L276">
        <v>14854.34</v>
      </c>
      <c r="M276">
        <v>16958.2</v>
      </c>
      <c r="N276">
        <v>19103.060000000001</v>
      </c>
      <c r="O276">
        <v>21018.89</v>
      </c>
      <c r="P276">
        <v>26119.9</v>
      </c>
      <c r="Q276">
        <v>28995.58</v>
      </c>
      <c r="R276">
        <v>33963.82</v>
      </c>
      <c r="S276">
        <v>38968.120000000003</v>
      </c>
      <c r="T276">
        <v>44492</v>
      </c>
      <c r="U276">
        <v>48017</v>
      </c>
      <c r="V276">
        <v>54005</v>
      </c>
      <c r="W276">
        <v>60330</v>
      </c>
      <c r="X276">
        <v>67011</v>
      </c>
      <c r="Y276">
        <v>72286</v>
      </c>
      <c r="Z276">
        <v>85575</v>
      </c>
      <c r="AA276">
        <v>88393</v>
      </c>
    </row>
    <row r="277" spans="2:27">
      <c r="B277">
        <v>276</v>
      </c>
      <c r="C277" t="s">
        <v>620</v>
      </c>
      <c r="D277">
        <v>7868</v>
      </c>
      <c r="E277">
        <v>8701</v>
      </c>
      <c r="F277">
        <v>8446</v>
      </c>
      <c r="G277">
        <v>9263</v>
      </c>
      <c r="H277">
        <v>10080</v>
      </c>
      <c r="I277">
        <v>12359.75</v>
      </c>
      <c r="J277">
        <v>14916.9</v>
      </c>
      <c r="K277">
        <v>17313.810000000001</v>
      </c>
      <c r="L277">
        <v>22354.37</v>
      </c>
      <c r="M277">
        <v>25680.639999999999</v>
      </c>
      <c r="N277">
        <v>28008.39</v>
      </c>
      <c r="O277">
        <v>30743.25</v>
      </c>
      <c r="P277">
        <v>36646.03</v>
      </c>
      <c r="Q277">
        <v>39384.720000000001</v>
      </c>
      <c r="R277">
        <v>46992.34</v>
      </c>
      <c r="S277">
        <v>53833.81</v>
      </c>
      <c r="T277">
        <v>51796</v>
      </c>
      <c r="U277">
        <v>54710</v>
      </c>
      <c r="V277">
        <v>60386</v>
      </c>
      <c r="W277">
        <v>59967</v>
      </c>
      <c r="X277">
        <v>66925</v>
      </c>
      <c r="Y277">
        <v>75988</v>
      </c>
      <c r="Z277">
        <v>78073</v>
      </c>
      <c r="AA277">
        <v>80651</v>
      </c>
    </row>
    <row r="278" spans="2:27">
      <c r="B278">
        <v>277</v>
      </c>
      <c r="C278" t="s">
        <v>621</v>
      </c>
      <c r="D278">
        <v>8341</v>
      </c>
      <c r="E278">
        <v>8250</v>
      </c>
      <c r="F278">
        <v>8243</v>
      </c>
      <c r="G278">
        <v>9919</v>
      </c>
      <c r="H278">
        <v>10982</v>
      </c>
      <c r="I278">
        <v>12182.58</v>
      </c>
      <c r="J278">
        <v>13268.95</v>
      </c>
      <c r="K278">
        <v>15095.15</v>
      </c>
      <c r="L278">
        <v>17721.34</v>
      </c>
      <c r="M278">
        <v>20388.599999999999</v>
      </c>
      <c r="N278">
        <v>24300.91</v>
      </c>
      <c r="O278">
        <v>29774.28</v>
      </c>
      <c r="P278">
        <v>35443.980000000003</v>
      </c>
      <c r="Q278">
        <v>37263.9</v>
      </c>
      <c r="R278">
        <v>40300.94</v>
      </c>
      <c r="S278">
        <v>43213.72</v>
      </c>
      <c r="T278">
        <v>53087</v>
      </c>
      <c r="U278">
        <v>49702</v>
      </c>
      <c r="V278">
        <v>51521</v>
      </c>
      <c r="W278">
        <v>52683</v>
      </c>
      <c r="X278">
        <v>53996</v>
      </c>
      <c r="Y278">
        <v>61136</v>
      </c>
      <c r="Z278">
        <v>69519</v>
      </c>
      <c r="AA278">
        <v>79103</v>
      </c>
    </row>
    <row r="279" spans="2:27">
      <c r="B279">
        <v>278</v>
      </c>
      <c r="C279" t="s">
        <v>622</v>
      </c>
      <c r="D279">
        <v>6337</v>
      </c>
      <c r="E279">
        <v>6732</v>
      </c>
      <c r="F279">
        <v>7013</v>
      </c>
      <c r="G279">
        <v>6938</v>
      </c>
      <c r="H279">
        <v>8972</v>
      </c>
      <c r="I279">
        <v>9044.81</v>
      </c>
      <c r="J279">
        <v>10072.66</v>
      </c>
      <c r="K279">
        <v>11695.26</v>
      </c>
      <c r="L279">
        <v>12940.77</v>
      </c>
      <c r="M279">
        <v>13672.77</v>
      </c>
      <c r="N279">
        <v>15484.8</v>
      </c>
      <c r="O279">
        <v>20830.04</v>
      </c>
      <c r="P279">
        <v>26457.48</v>
      </c>
      <c r="Q279">
        <v>30458.62</v>
      </c>
      <c r="R279">
        <v>34109.61</v>
      </c>
      <c r="S279">
        <v>39808.620000000003</v>
      </c>
      <c r="T279">
        <v>44866</v>
      </c>
      <c r="U279">
        <v>43918</v>
      </c>
      <c r="V279">
        <v>46389</v>
      </c>
      <c r="W279">
        <v>49856</v>
      </c>
      <c r="X279">
        <v>53848</v>
      </c>
      <c r="Y279">
        <v>60464</v>
      </c>
      <c r="Z279">
        <v>66477</v>
      </c>
      <c r="AA279">
        <v>72513</v>
      </c>
    </row>
    <row r="280" spans="2:27">
      <c r="B280">
        <v>279</v>
      </c>
      <c r="C280" t="s">
        <v>623</v>
      </c>
      <c r="D280">
        <v>4461</v>
      </c>
      <c r="E280">
        <v>4536</v>
      </c>
      <c r="F280">
        <v>5049</v>
      </c>
      <c r="G280">
        <v>5661</v>
      </c>
      <c r="H280">
        <v>6681</v>
      </c>
      <c r="I280">
        <v>8753.5</v>
      </c>
      <c r="J280">
        <v>8552.56</v>
      </c>
      <c r="K280">
        <v>9585.84</v>
      </c>
      <c r="L280">
        <v>10480.76</v>
      </c>
      <c r="M280">
        <v>11193.27</v>
      </c>
      <c r="N280">
        <v>13708.558000000001</v>
      </c>
      <c r="O280">
        <v>15615.94</v>
      </c>
      <c r="P280">
        <v>17210.53</v>
      </c>
      <c r="Q280">
        <v>21993.41</v>
      </c>
      <c r="R280">
        <v>23928.17</v>
      </c>
      <c r="S280">
        <v>28324.19</v>
      </c>
      <c r="T280">
        <v>34525</v>
      </c>
      <c r="U280">
        <v>38227</v>
      </c>
      <c r="V280">
        <v>40491</v>
      </c>
      <c r="W280">
        <v>45546</v>
      </c>
      <c r="X280">
        <v>50861</v>
      </c>
      <c r="Y280">
        <v>57322</v>
      </c>
      <c r="Z280">
        <v>63194</v>
      </c>
      <c r="AA280">
        <v>63692</v>
      </c>
    </row>
    <row r="281" spans="2:27">
      <c r="B281">
        <v>280</v>
      </c>
      <c r="C281" t="s">
        <v>624</v>
      </c>
      <c r="I281">
        <v>6173.41</v>
      </c>
      <c r="J281">
        <v>7754.89</v>
      </c>
      <c r="K281">
        <v>8949.9500000000007</v>
      </c>
      <c r="L281">
        <v>10060.56</v>
      </c>
      <c r="M281">
        <v>11486.76</v>
      </c>
      <c r="N281">
        <v>12971.71</v>
      </c>
      <c r="O281">
        <v>15397.2</v>
      </c>
      <c r="P281">
        <v>17416.61</v>
      </c>
      <c r="Q281">
        <v>19104.86</v>
      </c>
      <c r="R281">
        <v>22001.86</v>
      </c>
      <c r="S281">
        <v>27016.52</v>
      </c>
      <c r="T281">
        <v>29731</v>
      </c>
      <c r="U281">
        <v>34506</v>
      </c>
      <c r="V281">
        <v>40932</v>
      </c>
      <c r="W281">
        <v>52384</v>
      </c>
      <c r="X281">
        <v>56148</v>
      </c>
      <c r="Y281">
        <v>61170</v>
      </c>
      <c r="Z281">
        <v>64998</v>
      </c>
      <c r="AA281">
        <v>69337</v>
      </c>
    </row>
    <row r="282" spans="2:27">
      <c r="B282">
        <v>281</v>
      </c>
      <c r="C282" t="s">
        <v>625</v>
      </c>
      <c r="J282">
        <v>9338.06</v>
      </c>
      <c r="K282">
        <v>9996.86</v>
      </c>
      <c r="L282">
        <v>11182.65</v>
      </c>
      <c r="M282">
        <v>11975.51</v>
      </c>
      <c r="N282">
        <v>13724.63</v>
      </c>
      <c r="O282">
        <v>16378.27</v>
      </c>
      <c r="P282">
        <v>18714.95</v>
      </c>
      <c r="Q282">
        <v>21131.02</v>
      </c>
      <c r="R282">
        <v>23015.040000000001</v>
      </c>
      <c r="S282">
        <v>26696.5</v>
      </c>
      <c r="T282">
        <v>33448</v>
      </c>
      <c r="U282">
        <v>35888</v>
      </c>
      <c r="V282">
        <v>39315</v>
      </c>
      <c r="W282">
        <v>51569</v>
      </c>
      <c r="X282">
        <v>57708</v>
      </c>
      <c r="Y282">
        <v>67974</v>
      </c>
      <c r="Z282">
        <v>75492</v>
      </c>
      <c r="AA282">
        <v>76479</v>
      </c>
    </row>
    <row r="283" spans="2:27">
      <c r="B283">
        <v>282</v>
      </c>
      <c r="C283" t="s">
        <v>626</v>
      </c>
      <c r="J283">
        <v>9396.69</v>
      </c>
      <c r="K283">
        <v>11046.25</v>
      </c>
      <c r="L283">
        <v>13519.61</v>
      </c>
      <c r="M283">
        <v>16081.33</v>
      </c>
      <c r="N283">
        <v>15027.27</v>
      </c>
      <c r="O283">
        <v>21710.67</v>
      </c>
      <c r="P283">
        <v>25864.09</v>
      </c>
      <c r="Q283">
        <v>28247.759999999998</v>
      </c>
      <c r="R283">
        <v>31304.35</v>
      </c>
      <c r="S283">
        <v>36852.230000000003</v>
      </c>
      <c r="T283">
        <v>43431</v>
      </c>
      <c r="U283">
        <v>40258</v>
      </c>
      <c r="V283">
        <v>48851</v>
      </c>
      <c r="W283">
        <v>53028</v>
      </c>
      <c r="X283">
        <v>55693</v>
      </c>
      <c r="Y283">
        <v>61615</v>
      </c>
      <c r="Z283">
        <v>70029</v>
      </c>
      <c r="AA283">
        <v>75160</v>
      </c>
    </row>
    <row r="284" spans="2:27">
      <c r="B284">
        <v>283</v>
      </c>
      <c r="C284" t="s">
        <v>627</v>
      </c>
      <c r="J284">
        <v>13174.73</v>
      </c>
      <c r="K284">
        <v>14526.03</v>
      </c>
      <c r="L284">
        <v>15865.48</v>
      </c>
      <c r="M284">
        <v>16962.560000000001</v>
      </c>
      <c r="N284">
        <v>21625.03</v>
      </c>
      <c r="O284">
        <v>24197.42</v>
      </c>
      <c r="P284">
        <v>27016.87</v>
      </c>
      <c r="Q284">
        <v>30557.32</v>
      </c>
      <c r="R284">
        <v>32820.07</v>
      </c>
      <c r="S284">
        <v>37096.83</v>
      </c>
      <c r="T284">
        <v>43687</v>
      </c>
      <c r="U284">
        <v>43608</v>
      </c>
      <c r="V284">
        <v>49337</v>
      </c>
      <c r="W284">
        <v>54609</v>
      </c>
      <c r="X284">
        <v>55513</v>
      </c>
      <c r="Y284">
        <v>60662</v>
      </c>
      <c r="Z284">
        <v>67160</v>
      </c>
      <c r="AA284">
        <v>71871</v>
      </c>
    </row>
    <row r="285" spans="2:27">
      <c r="B285">
        <v>284</v>
      </c>
      <c r="C285" t="s">
        <v>628</v>
      </c>
      <c r="J285">
        <v>10107.84</v>
      </c>
      <c r="K285">
        <v>10849.69</v>
      </c>
      <c r="L285">
        <v>11138.95</v>
      </c>
      <c r="M285">
        <v>12082.53</v>
      </c>
      <c r="N285">
        <v>13923.6</v>
      </c>
      <c r="O285">
        <v>17452.07</v>
      </c>
      <c r="P285">
        <v>22179.14</v>
      </c>
      <c r="Q285">
        <v>27233.15</v>
      </c>
      <c r="R285">
        <v>28551.65</v>
      </c>
      <c r="S285">
        <v>34628.36</v>
      </c>
      <c r="T285">
        <v>37936</v>
      </c>
      <c r="U285">
        <v>43953</v>
      </c>
      <c r="V285">
        <v>47915</v>
      </c>
      <c r="W285">
        <v>56002</v>
      </c>
      <c r="X285">
        <v>61669</v>
      </c>
      <c r="Y285">
        <v>68699</v>
      </c>
      <c r="Z285">
        <v>73919</v>
      </c>
      <c r="AA285">
        <v>73250</v>
      </c>
    </row>
    <row r="286" spans="2:27">
      <c r="B286">
        <v>285</v>
      </c>
      <c r="C286" t="s">
        <v>629</v>
      </c>
      <c r="K286">
        <v>10951.53</v>
      </c>
      <c r="L286">
        <v>11460.51</v>
      </c>
      <c r="M286">
        <v>12389.33</v>
      </c>
      <c r="N286">
        <v>14334.6</v>
      </c>
      <c r="O286">
        <v>17976.23</v>
      </c>
      <c r="P286">
        <v>20887.47</v>
      </c>
      <c r="Q286">
        <v>22887.55</v>
      </c>
      <c r="R286">
        <v>27754.78</v>
      </c>
      <c r="S286">
        <v>32711.53</v>
      </c>
      <c r="T286">
        <v>36839</v>
      </c>
      <c r="U286">
        <v>36960</v>
      </c>
      <c r="V286">
        <v>41499</v>
      </c>
      <c r="W286">
        <v>49583</v>
      </c>
      <c r="X286">
        <v>54735</v>
      </c>
      <c r="Y286">
        <v>61813</v>
      </c>
      <c r="Z286">
        <v>66545</v>
      </c>
      <c r="AA286">
        <v>69024</v>
      </c>
    </row>
    <row r="287" spans="2:27">
      <c r="B287">
        <v>286</v>
      </c>
      <c r="C287" t="s">
        <v>630</v>
      </c>
      <c r="L287">
        <v>11102.63</v>
      </c>
      <c r="M287">
        <v>12319.87</v>
      </c>
      <c r="N287">
        <v>14685.88</v>
      </c>
      <c r="O287">
        <v>17309.07</v>
      </c>
      <c r="P287">
        <v>19948.73</v>
      </c>
      <c r="Q287">
        <v>23364.41</v>
      </c>
      <c r="R287">
        <v>25876.03</v>
      </c>
      <c r="S287">
        <v>29426.69</v>
      </c>
      <c r="T287">
        <v>33859</v>
      </c>
      <c r="U287">
        <v>37225</v>
      </c>
      <c r="V287">
        <v>39705</v>
      </c>
      <c r="W287">
        <v>46608</v>
      </c>
      <c r="X287">
        <v>52135</v>
      </c>
      <c r="Y287">
        <v>54566</v>
      </c>
      <c r="Z287">
        <v>58781</v>
      </c>
      <c r="AA287">
        <v>63033</v>
      </c>
    </row>
    <row r="288" spans="2:27">
      <c r="B288">
        <v>287</v>
      </c>
      <c r="C288" t="s">
        <v>631</v>
      </c>
      <c r="D288">
        <v>6004</v>
      </c>
      <c r="E288">
        <v>6420</v>
      </c>
      <c r="F288">
        <v>7311</v>
      </c>
      <c r="G288">
        <v>8058</v>
      </c>
      <c r="H288">
        <v>8964</v>
      </c>
      <c r="I288">
        <v>12133.71</v>
      </c>
      <c r="J288">
        <v>13580.07</v>
      </c>
      <c r="K288">
        <v>14629.32</v>
      </c>
      <c r="L288">
        <v>16175.6</v>
      </c>
      <c r="M288">
        <v>17772.89</v>
      </c>
      <c r="N288">
        <v>21028.73</v>
      </c>
      <c r="O288">
        <v>23333.32</v>
      </c>
      <c r="P288">
        <v>26461.67</v>
      </c>
      <c r="Q288">
        <v>28124.44</v>
      </c>
      <c r="R288">
        <v>32219.66</v>
      </c>
      <c r="S288">
        <v>38443.08</v>
      </c>
      <c r="T288">
        <v>44031</v>
      </c>
      <c r="U288">
        <v>48691</v>
      </c>
      <c r="V288">
        <v>54181</v>
      </c>
      <c r="W288">
        <v>57539</v>
      </c>
      <c r="X288">
        <v>63683</v>
      </c>
      <c r="Y288">
        <v>72670</v>
      </c>
      <c r="Z288">
        <v>82890</v>
      </c>
    </row>
    <row r="289" spans="1:28">
      <c r="B289">
        <v>288</v>
      </c>
      <c r="C289" t="s">
        <v>632</v>
      </c>
      <c r="M289">
        <v>16533</v>
      </c>
      <c r="N289">
        <v>20417</v>
      </c>
      <c r="O289">
        <v>26828</v>
      </c>
      <c r="P289">
        <v>33614</v>
      </c>
      <c r="Q289">
        <v>38369</v>
      </c>
      <c r="S289">
        <v>45103</v>
      </c>
      <c r="T289">
        <v>46045</v>
      </c>
      <c r="U289">
        <v>50496</v>
      </c>
      <c r="V289">
        <v>54508</v>
      </c>
      <c r="W289">
        <v>62591</v>
      </c>
      <c r="X289">
        <v>65477</v>
      </c>
      <c r="Y289">
        <v>74337</v>
      </c>
    </row>
    <row r="290" spans="1:28">
      <c r="B290">
        <v>289</v>
      </c>
      <c r="C290" t="s">
        <v>633</v>
      </c>
      <c r="D290">
        <v>5395</v>
      </c>
      <c r="E290">
        <v>5860</v>
      </c>
      <c r="F290">
        <v>6749</v>
      </c>
      <c r="G290">
        <v>7530</v>
      </c>
      <c r="H290">
        <v>8956</v>
      </c>
      <c r="I290">
        <v>10552.88</v>
      </c>
      <c r="J290">
        <v>11927.61</v>
      </c>
      <c r="K290">
        <v>13497.08</v>
      </c>
      <c r="L290">
        <v>15243.79</v>
      </c>
      <c r="M290">
        <v>18423.310000000001</v>
      </c>
      <c r="N290">
        <v>23226.52</v>
      </c>
      <c r="O290">
        <v>28604.22</v>
      </c>
      <c r="P290">
        <v>33248.58</v>
      </c>
      <c r="Q290">
        <v>36795.22</v>
      </c>
      <c r="R290">
        <v>39815.9</v>
      </c>
      <c r="S290">
        <v>49938.2</v>
      </c>
      <c r="T290">
        <v>52806.511866200002</v>
      </c>
      <c r="U290">
        <v>55338.430085679996</v>
      </c>
      <c r="V290">
        <v>59079.69</v>
      </c>
      <c r="W290">
        <v>66626</v>
      </c>
      <c r="X290">
        <v>72877</v>
      </c>
      <c r="Y290">
        <v>78686</v>
      </c>
      <c r="Z290">
        <v>87323</v>
      </c>
      <c r="AA290">
        <v>94559</v>
      </c>
    </row>
    <row r="291" spans="1:28">
      <c r="B291">
        <v>290</v>
      </c>
      <c r="C291" t="s">
        <v>634</v>
      </c>
      <c r="D291">
        <v>6229</v>
      </c>
      <c r="E291">
        <v>6711</v>
      </c>
      <c r="F291">
        <v>7059</v>
      </c>
      <c r="G291">
        <v>7553</v>
      </c>
      <c r="H291">
        <v>9141</v>
      </c>
      <c r="I291">
        <v>10539.47</v>
      </c>
      <c r="J291">
        <v>11384.42</v>
      </c>
      <c r="K291">
        <v>12112.25</v>
      </c>
      <c r="L291">
        <v>13923.71</v>
      </c>
      <c r="M291">
        <v>15929.49</v>
      </c>
      <c r="N291">
        <v>18998.87</v>
      </c>
      <c r="O291">
        <v>22931</v>
      </c>
      <c r="P291">
        <v>27484.68</v>
      </c>
      <c r="Q291">
        <v>30320.38</v>
      </c>
      <c r="R291">
        <v>34211.53</v>
      </c>
      <c r="S291">
        <v>38555.89</v>
      </c>
      <c r="T291">
        <v>41173.868700979998</v>
      </c>
      <c r="U291">
        <v>44464.957587969999</v>
      </c>
      <c r="V291">
        <v>48807.14</v>
      </c>
      <c r="W291">
        <v>51990</v>
      </c>
      <c r="X291">
        <v>55681</v>
      </c>
      <c r="Y291">
        <v>58884</v>
      </c>
      <c r="Z291">
        <v>65769</v>
      </c>
      <c r="AA291">
        <v>72386</v>
      </c>
    </row>
    <row r="292" spans="1:28">
      <c r="B292">
        <v>291</v>
      </c>
      <c r="C292" t="s">
        <v>635</v>
      </c>
      <c r="F292">
        <v>8800</v>
      </c>
      <c r="G292">
        <v>6692</v>
      </c>
      <c r="H292">
        <v>4046</v>
      </c>
      <c r="I292">
        <v>10651.23</v>
      </c>
      <c r="J292">
        <v>10321.52</v>
      </c>
      <c r="K292">
        <v>10760.14</v>
      </c>
      <c r="L292">
        <v>15515.63</v>
      </c>
      <c r="M292">
        <v>16389.349999999999</v>
      </c>
      <c r="N292">
        <v>19316.939999999999</v>
      </c>
      <c r="O292">
        <v>23938.71</v>
      </c>
      <c r="P292">
        <v>28483.94</v>
      </c>
      <c r="Q292">
        <v>29864.16</v>
      </c>
      <c r="R292">
        <v>34051.199999999997</v>
      </c>
      <c r="S292">
        <v>38881.949999999997</v>
      </c>
      <c r="T292">
        <v>44765.329896399999</v>
      </c>
      <c r="U292">
        <v>47550.925832239998</v>
      </c>
      <c r="V292">
        <v>51665.95</v>
      </c>
      <c r="W292">
        <v>55786</v>
      </c>
      <c r="X292">
        <v>61347</v>
      </c>
      <c r="Y292">
        <v>65328</v>
      </c>
      <c r="Z292">
        <v>75424</v>
      </c>
      <c r="AA292">
        <v>77104</v>
      </c>
    </row>
    <row r="293" spans="1:28">
      <c r="B293">
        <v>292</v>
      </c>
      <c r="C293" t="s">
        <v>636</v>
      </c>
      <c r="J293">
        <v>12396.07</v>
      </c>
      <c r="K293">
        <v>13561.12</v>
      </c>
      <c r="L293">
        <v>13720.85</v>
      </c>
      <c r="M293">
        <v>15902.65</v>
      </c>
      <c r="N293">
        <v>16463.150000000001</v>
      </c>
      <c r="O293">
        <v>19893.990000000002</v>
      </c>
      <c r="P293">
        <v>26534.49</v>
      </c>
      <c r="Q293">
        <v>29306.85</v>
      </c>
      <c r="R293">
        <v>33468.449999999997</v>
      </c>
      <c r="S293">
        <v>41389.93</v>
      </c>
      <c r="T293">
        <v>48697.236589870001</v>
      </c>
      <c r="U293">
        <v>53851.930427170002</v>
      </c>
      <c r="W293">
        <v>65375</v>
      </c>
      <c r="X293">
        <v>69727</v>
      </c>
      <c r="Y293">
        <v>75783</v>
      </c>
      <c r="Z293">
        <v>84368</v>
      </c>
      <c r="AA293">
        <v>89557</v>
      </c>
    </row>
    <row r="294" spans="1:28">
      <c r="B294">
        <v>293</v>
      </c>
      <c r="C294" t="s">
        <v>637</v>
      </c>
      <c r="L294">
        <v>12332.42</v>
      </c>
      <c r="M294">
        <v>13939.73</v>
      </c>
      <c r="N294">
        <v>16670.04</v>
      </c>
      <c r="O294">
        <v>21501.67</v>
      </c>
      <c r="P294">
        <v>25280.21</v>
      </c>
      <c r="Q294">
        <v>27619.96</v>
      </c>
      <c r="R294">
        <v>30990.85</v>
      </c>
      <c r="S294">
        <v>36331.46</v>
      </c>
      <c r="T294">
        <v>39770.391962089998</v>
      </c>
      <c r="U294">
        <v>45262.282787340002</v>
      </c>
      <c r="V294">
        <v>48933.71</v>
      </c>
      <c r="W294">
        <v>55473</v>
      </c>
      <c r="X294">
        <v>60520</v>
      </c>
      <c r="Y294">
        <v>64448</v>
      </c>
      <c r="Z294">
        <v>74473</v>
      </c>
      <c r="AA294">
        <v>80012</v>
      </c>
    </row>
    <row r="295" spans="1:28">
      <c r="B295">
        <v>294</v>
      </c>
      <c r="C295" t="s">
        <v>638</v>
      </c>
      <c r="D295">
        <v>7375</v>
      </c>
      <c r="E295">
        <v>7702</v>
      </c>
      <c r="F295">
        <v>8073</v>
      </c>
      <c r="G295">
        <v>9365</v>
      </c>
      <c r="H295">
        <v>10597</v>
      </c>
      <c r="I295">
        <v>12920.97</v>
      </c>
      <c r="J295">
        <v>14075.05</v>
      </c>
      <c r="K295">
        <v>16509.34</v>
      </c>
      <c r="L295">
        <v>18773.46</v>
      </c>
      <c r="M295">
        <v>20354.95</v>
      </c>
      <c r="N295">
        <v>23676.84</v>
      </c>
      <c r="O295">
        <v>29110.18</v>
      </c>
      <c r="P295">
        <v>33340.589999999997</v>
      </c>
      <c r="Q295">
        <v>36500.400000000001</v>
      </c>
      <c r="R295">
        <v>40648.78</v>
      </c>
      <c r="S295">
        <v>47177.78</v>
      </c>
      <c r="T295">
        <v>52418</v>
      </c>
      <c r="U295">
        <v>57392</v>
      </c>
      <c r="V295">
        <v>61617.39</v>
      </c>
      <c r="W295">
        <v>67617</v>
      </c>
      <c r="X295">
        <v>74339</v>
      </c>
      <c r="Y295">
        <v>80231</v>
      </c>
      <c r="Z295">
        <v>87556</v>
      </c>
      <c r="AA295">
        <v>92473</v>
      </c>
    </row>
    <row r="296" spans="1:28">
      <c r="B296">
        <v>295</v>
      </c>
      <c r="C296" t="s">
        <v>639</v>
      </c>
      <c r="D296">
        <v>10763</v>
      </c>
      <c r="E296">
        <v>14184</v>
      </c>
      <c r="F296">
        <v>15378</v>
      </c>
      <c r="G296">
        <v>15865</v>
      </c>
      <c r="H296">
        <v>16993</v>
      </c>
      <c r="I296">
        <v>17885.04</v>
      </c>
      <c r="J296">
        <v>18790.240000000002</v>
      </c>
      <c r="K296">
        <v>21851.06</v>
      </c>
      <c r="L296">
        <v>23169.98</v>
      </c>
      <c r="M296">
        <v>22090.5</v>
      </c>
      <c r="N296">
        <v>25965.01</v>
      </c>
      <c r="O296">
        <v>30884</v>
      </c>
      <c r="P296">
        <v>34319.230000000003</v>
      </c>
      <c r="Q296">
        <v>37451.83</v>
      </c>
      <c r="R296">
        <v>38576.31</v>
      </c>
      <c r="S296">
        <v>59151.38</v>
      </c>
      <c r="T296">
        <v>73510</v>
      </c>
      <c r="U296">
        <v>78964</v>
      </c>
      <c r="V296">
        <v>86358.23</v>
      </c>
      <c r="W296">
        <v>84559</v>
      </c>
      <c r="X296">
        <v>85773</v>
      </c>
      <c r="Y296">
        <v>95107</v>
      </c>
      <c r="Z296">
        <v>107654</v>
      </c>
      <c r="AA296">
        <v>125934</v>
      </c>
    </row>
    <row r="297" spans="1:28">
      <c r="C297" t="s">
        <v>703</v>
      </c>
      <c r="D297" s="23">
        <f>_xlfn.STDEV.P(D2:D296)/AVERAGE(D2:D296)</f>
        <v>0.29925447748000139</v>
      </c>
      <c r="E297" s="23">
        <f t="shared" ref="E297:AA297" si="0">_xlfn.STDEV.P(E2:E296)/AVERAGE(E2:E296)</f>
        <v>0.31632768778749587</v>
      </c>
      <c r="F297" s="23">
        <f t="shared" si="0"/>
        <v>0.29820024376725562</v>
      </c>
      <c r="G297" s="23">
        <f t="shared" si="0"/>
        <v>0.30760055175934536</v>
      </c>
      <c r="H297" s="23">
        <f t="shared" si="0"/>
        <v>0.31478287790664783</v>
      </c>
      <c r="I297" s="23">
        <f t="shared" si="0"/>
        <v>0.321918031143198</v>
      </c>
      <c r="J297" s="23">
        <f t="shared" si="0"/>
        <v>0.31225547002808723</v>
      </c>
      <c r="K297" s="23">
        <f t="shared" si="0"/>
        <v>0.31551486114596072</v>
      </c>
      <c r="L297" s="23">
        <f t="shared" si="0"/>
        <v>0.31199661816996255</v>
      </c>
      <c r="M297" s="23">
        <f t="shared" si="0"/>
        <v>0.31147312851770848</v>
      </c>
      <c r="N297" s="23">
        <f t="shared" si="0"/>
        <v>0.30143574012470381</v>
      </c>
      <c r="O297" s="23">
        <f t="shared" si="0"/>
        <v>0.3009879735987771</v>
      </c>
      <c r="P297" s="23">
        <f t="shared" si="0"/>
        <v>0.2769531885672411</v>
      </c>
      <c r="Q297" s="23">
        <f t="shared" si="0"/>
        <v>0.2566622150213439</v>
      </c>
      <c r="R297" s="23">
        <f t="shared" si="0"/>
        <v>0.23775397673151683</v>
      </c>
      <c r="S297" s="23">
        <f t="shared" si="0"/>
        <v>0.23121770775700889</v>
      </c>
      <c r="T297" s="23">
        <f t="shared" si="0"/>
        <v>0.21026324708756888</v>
      </c>
      <c r="U297" s="23">
        <f t="shared" si="0"/>
        <v>0.20718684071877999</v>
      </c>
      <c r="V297" s="23">
        <f t="shared" si="0"/>
        <v>0.20465072799662651</v>
      </c>
      <c r="W297" s="23">
        <f t="shared" si="0"/>
        <v>0.19903435011282999</v>
      </c>
      <c r="X297" s="23">
        <f t="shared" si="0"/>
        <v>0.19897137048879693</v>
      </c>
      <c r="Y297" s="23">
        <f t="shared" si="0"/>
        <v>0.19563665938043109</v>
      </c>
      <c r="Z297" s="23">
        <f t="shared" si="0"/>
        <v>0.1980469056193386</v>
      </c>
      <c r="AA297" s="23">
        <f t="shared" si="0"/>
        <v>0.18575726898503905</v>
      </c>
      <c r="AB297" s="23"/>
    </row>
    <row r="299" spans="1:28">
      <c r="A299" t="s">
        <v>640</v>
      </c>
      <c r="B299">
        <v>1</v>
      </c>
      <c r="C299" t="s">
        <v>641</v>
      </c>
      <c r="L299">
        <v>208.21</v>
      </c>
      <c r="M299">
        <v>269.63</v>
      </c>
      <c r="N299">
        <v>169.2</v>
      </c>
      <c r="O299">
        <v>223.17</v>
      </c>
      <c r="P299">
        <v>275.48</v>
      </c>
      <c r="Q299">
        <v>387</v>
      </c>
      <c r="R299">
        <v>318.93</v>
      </c>
      <c r="S299">
        <v>359.13</v>
      </c>
      <c r="T299">
        <v>310.72000000000003</v>
      </c>
      <c r="U299">
        <v>345</v>
      </c>
      <c r="V299">
        <v>402.12</v>
      </c>
      <c r="W299">
        <v>408.39</v>
      </c>
      <c r="X299">
        <v>417.01</v>
      </c>
      <c r="Y299">
        <v>423.31</v>
      </c>
      <c r="Z299">
        <v>425.59</v>
      </c>
    </row>
    <row r="300" spans="1:28">
      <c r="B300">
        <v>2</v>
      </c>
      <c r="C300" t="s">
        <v>642</v>
      </c>
      <c r="H300">
        <v>48.4</v>
      </c>
      <c r="I300">
        <v>48.59</v>
      </c>
      <c r="J300">
        <v>54.69</v>
      </c>
      <c r="K300">
        <v>61.26</v>
      </c>
      <c r="L300">
        <v>62.96</v>
      </c>
      <c r="M300">
        <v>68.73</v>
      </c>
      <c r="N300">
        <v>76.59</v>
      </c>
      <c r="O300">
        <v>86.16</v>
      </c>
      <c r="P300">
        <v>98.55</v>
      </c>
      <c r="Q300">
        <v>104.99</v>
      </c>
      <c r="R300">
        <v>129.24</v>
      </c>
      <c r="S300">
        <v>164.58</v>
      </c>
      <c r="T300">
        <v>181.53</v>
      </c>
      <c r="U300">
        <v>279.42</v>
      </c>
      <c r="V300">
        <v>323.69</v>
      </c>
      <c r="W300">
        <v>338.84</v>
      </c>
      <c r="X300">
        <v>414</v>
      </c>
      <c r="Y300">
        <v>429.23</v>
      </c>
      <c r="Z300">
        <v>452.28</v>
      </c>
    </row>
    <row r="301" spans="1:28">
      <c r="B301">
        <v>3</v>
      </c>
      <c r="C301" t="s">
        <v>643</v>
      </c>
      <c r="H301">
        <v>65.349999999999994</v>
      </c>
      <c r="I301">
        <v>79.150000000000006</v>
      </c>
      <c r="J301">
        <v>73.790000000000006</v>
      </c>
      <c r="K301">
        <v>76.430000000000007</v>
      </c>
      <c r="L301">
        <v>94.49</v>
      </c>
      <c r="M301">
        <v>105.65</v>
      </c>
      <c r="N301">
        <v>88.65</v>
      </c>
      <c r="O301">
        <v>90.56</v>
      </c>
      <c r="P301">
        <v>104.01</v>
      </c>
      <c r="Q301">
        <v>175.19</v>
      </c>
      <c r="R301">
        <v>136.99</v>
      </c>
      <c r="S301">
        <v>143.6</v>
      </c>
      <c r="T301">
        <v>187.3</v>
      </c>
      <c r="U301">
        <v>243.79</v>
      </c>
      <c r="V301">
        <v>231.35</v>
      </c>
      <c r="W301">
        <v>267.7</v>
      </c>
      <c r="X301">
        <v>344.17</v>
      </c>
      <c r="Y301">
        <v>296.07</v>
      </c>
      <c r="Z301">
        <v>305.75</v>
      </c>
    </row>
    <row r="302" spans="1:28">
      <c r="B302">
        <v>4</v>
      </c>
      <c r="C302" t="s">
        <v>644</v>
      </c>
      <c r="H302">
        <v>66.95</v>
      </c>
      <c r="I302">
        <v>57.58</v>
      </c>
      <c r="J302">
        <v>65.89</v>
      </c>
      <c r="K302">
        <v>69.45</v>
      </c>
      <c r="L302">
        <v>78.62</v>
      </c>
      <c r="M302">
        <v>78.72</v>
      </c>
      <c r="N302">
        <v>83.34</v>
      </c>
      <c r="O302">
        <v>86.43</v>
      </c>
      <c r="P302">
        <v>101.32</v>
      </c>
      <c r="Q302">
        <v>113.22</v>
      </c>
      <c r="R302">
        <v>129.55000000000001</v>
      </c>
      <c r="S302">
        <v>137.69999999999999</v>
      </c>
      <c r="T302">
        <v>175.42</v>
      </c>
      <c r="U302">
        <v>206.01</v>
      </c>
      <c r="V302">
        <v>227.52</v>
      </c>
      <c r="W302">
        <v>236.51</v>
      </c>
      <c r="X302">
        <v>254.63</v>
      </c>
      <c r="Y302">
        <v>262.43</v>
      </c>
      <c r="Z302">
        <v>304.89</v>
      </c>
    </row>
    <row r="303" spans="1:28">
      <c r="B303">
        <v>5</v>
      </c>
      <c r="C303" t="s">
        <v>645</v>
      </c>
      <c r="H303">
        <v>115.22</v>
      </c>
      <c r="I303">
        <v>112.58</v>
      </c>
      <c r="J303">
        <v>120.95</v>
      </c>
      <c r="K303">
        <v>150.27000000000001</v>
      </c>
      <c r="L303">
        <v>122.02</v>
      </c>
      <c r="M303">
        <v>128.59</v>
      </c>
      <c r="N303">
        <v>121.21</v>
      </c>
      <c r="O303">
        <v>145.77000000000001</v>
      </c>
      <c r="P303">
        <v>150.65</v>
      </c>
      <c r="Q303">
        <v>167.34</v>
      </c>
      <c r="R303">
        <v>184.21</v>
      </c>
      <c r="S303">
        <v>232.46</v>
      </c>
      <c r="T303">
        <v>291.33999999999997</v>
      </c>
      <c r="U303">
        <v>325.77999999999997</v>
      </c>
      <c r="V303">
        <v>344.01</v>
      </c>
      <c r="W303">
        <v>385.96</v>
      </c>
      <c r="X303">
        <v>363.85</v>
      </c>
      <c r="Y303">
        <v>504.14</v>
      </c>
      <c r="Z303">
        <v>512.97</v>
      </c>
    </row>
    <row r="304" spans="1:28">
      <c r="B304">
        <v>6</v>
      </c>
      <c r="C304" t="s">
        <v>646</v>
      </c>
      <c r="I304">
        <v>137.94</v>
      </c>
      <c r="J304">
        <v>145.11000000000001</v>
      </c>
      <c r="K304">
        <v>144</v>
      </c>
      <c r="L304">
        <v>127.18</v>
      </c>
      <c r="M304">
        <v>151.94999999999999</v>
      </c>
      <c r="N304">
        <v>138.25</v>
      </c>
      <c r="O304">
        <v>145.80000000000001</v>
      </c>
      <c r="P304">
        <v>184.01</v>
      </c>
      <c r="Q304">
        <v>144.16999999999999</v>
      </c>
      <c r="R304">
        <v>161.46</v>
      </c>
      <c r="S304">
        <v>196.13</v>
      </c>
      <c r="T304">
        <v>236.1</v>
      </c>
      <c r="U304">
        <v>280.08999999999997</v>
      </c>
      <c r="V304">
        <v>305.35000000000002</v>
      </c>
      <c r="W304">
        <v>334.51</v>
      </c>
      <c r="X304">
        <v>359.26</v>
      </c>
      <c r="Y304">
        <v>356.54</v>
      </c>
      <c r="Z304">
        <v>403.31</v>
      </c>
    </row>
    <row r="305" spans="2:26">
      <c r="B305">
        <v>7</v>
      </c>
      <c r="C305" t="s">
        <v>647</v>
      </c>
      <c r="H305">
        <v>85.03</v>
      </c>
      <c r="I305">
        <v>99.94</v>
      </c>
      <c r="J305">
        <v>103.76</v>
      </c>
      <c r="K305">
        <v>103.04</v>
      </c>
      <c r="L305">
        <v>113.69</v>
      </c>
      <c r="M305">
        <v>117.24</v>
      </c>
      <c r="N305">
        <v>122.35</v>
      </c>
      <c r="O305">
        <v>126.92</v>
      </c>
      <c r="P305">
        <v>145.69999999999999</v>
      </c>
      <c r="Q305">
        <v>169.81</v>
      </c>
      <c r="R305">
        <v>188.14</v>
      </c>
      <c r="S305">
        <v>210.3</v>
      </c>
      <c r="T305">
        <v>251.5</v>
      </c>
      <c r="U305">
        <v>296.98</v>
      </c>
      <c r="V305">
        <v>294.88</v>
      </c>
      <c r="W305">
        <v>338.22</v>
      </c>
      <c r="X305">
        <v>375.04</v>
      </c>
      <c r="Y305">
        <v>401.52</v>
      </c>
      <c r="Z305">
        <v>422.83</v>
      </c>
    </row>
    <row r="306" spans="2:26">
      <c r="B306">
        <v>8</v>
      </c>
      <c r="C306" t="s">
        <v>647</v>
      </c>
      <c r="H306">
        <v>89.52</v>
      </c>
      <c r="I306">
        <v>83.25</v>
      </c>
      <c r="J306">
        <v>90.77</v>
      </c>
      <c r="K306">
        <v>93.59</v>
      </c>
      <c r="L306">
        <v>96.81</v>
      </c>
      <c r="M306">
        <v>102.77</v>
      </c>
      <c r="N306">
        <v>111.45</v>
      </c>
      <c r="O306">
        <v>133.59</v>
      </c>
      <c r="P306">
        <v>129.44999999999999</v>
      </c>
      <c r="Q306">
        <v>140.15</v>
      </c>
      <c r="R306">
        <v>185.8</v>
      </c>
      <c r="S306">
        <v>220.35</v>
      </c>
      <c r="T306">
        <v>287.10000000000002</v>
      </c>
      <c r="U306">
        <v>277.56</v>
      </c>
      <c r="V306">
        <v>307.52</v>
      </c>
      <c r="W306">
        <v>332.62</v>
      </c>
      <c r="X306">
        <v>364.07</v>
      </c>
      <c r="Y306">
        <v>353.47</v>
      </c>
      <c r="Z306">
        <v>428.24</v>
      </c>
    </row>
    <row r="307" spans="2:26">
      <c r="B307">
        <v>9</v>
      </c>
      <c r="C307" t="s">
        <v>648</v>
      </c>
      <c r="H307">
        <v>135.91999999999999</v>
      </c>
      <c r="I307">
        <v>124.04</v>
      </c>
      <c r="J307">
        <v>136.41999999999999</v>
      </c>
      <c r="K307">
        <v>133.81</v>
      </c>
      <c r="L307">
        <v>135</v>
      </c>
      <c r="M307">
        <v>141.84</v>
      </c>
      <c r="N307">
        <v>139.6</v>
      </c>
      <c r="O307">
        <v>157</v>
      </c>
      <c r="P307">
        <v>170.66</v>
      </c>
      <c r="Q307">
        <v>194.11</v>
      </c>
      <c r="R307">
        <v>215.54</v>
      </c>
      <c r="S307">
        <v>270.86</v>
      </c>
      <c r="T307">
        <v>315.62</v>
      </c>
      <c r="U307">
        <v>342.21</v>
      </c>
      <c r="V307">
        <v>357.61</v>
      </c>
      <c r="W307">
        <v>429.33</v>
      </c>
      <c r="X307">
        <v>488.63</v>
      </c>
      <c r="Y307">
        <v>388.98</v>
      </c>
      <c r="Z307">
        <v>551.23</v>
      </c>
    </row>
    <row r="308" spans="2:26">
      <c r="B308">
        <v>10</v>
      </c>
      <c r="C308" t="s">
        <v>649</v>
      </c>
      <c r="H308">
        <v>114.48</v>
      </c>
      <c r="I308">
        <v>136.72999999999999</v>
      </c>
      <c r="J308">
        <v>122.51</v>
      </c>
      <c r="K308">
        <v>112.23</v>
      </c>
      <c r="L308">
        <v>169.03</v>
      </c>
      <c r="M308">
        <v>179.3</v>
      </c>
      <c r="N308">
        <v>179.68</v>
      </c>
      <c r="O308">
        <v>210.73</v>
      </c>
      <c r="P308">
        <v>209.33</v>
      </c>
      <c r="Q308">
        <v>235.6</v>
      </c>
      <c r="R308">
        <v>270.77</v>
      </c>
      <c r="S308">
        <v>293.44</v>
      </c>
      <c r="T308">
        <v>272.95</v>
      </c>
      <c r="U308">
        <v>321.5</v>
      </c>
      <c r="V308">
        <v>344.14</v>
      </c>
      <c r="W308">
        <v>384.51</v>
      </c>
      <c r="X308">
        <v>433.99</v>
      </c>
      <c r="Y308">
        <v>484.78</v>
      </c>
      <c r="Z308">
        <v>502.69</v>
      </c>
    </row>
    <row r="309" spans="2:26">
      <c r="B309">
        <v>11</v>
      </c>
      <c r="C309" t="s">
        <v>650</v>
      </c>
      <c r="H309">
        <v>98.21</v>
      </c>
      <c r="I309">
        <v>101.66</v>
      </c>
      <c r="J309">
        <v>115.58</v>
      </c>
      <c r="K309">
        <v>117.41</v>
      </c>
      <c r="L309">
        <v>120.69</v>
      </c>
      <c r="M309">
        <v>126.2</v>
      </c>
      <c r="N309">
        <v>135.74</v>
      </c>
      <c r="O309">
        <v>151.37</v>
      </c>
      <c r="P309">
        <v>179.79</v>
      </c>
      <c r="Q309">
        <v>164.68</v>
      </c>
      <c r="R309">
        <v>201.94</v>
      </c>
      <c r="S309">
        <v>231.54</v>
      </c>
      <c r="T309">
        <v>267.54000000000002</v>
      </c>
      <c r="U309">
        <v>298.69</v>
      </c>
      <c r="V309">
        <v>307.39999999999998</v>
      </c>
      <c r="W309">
        <v>340.12</v>
      </c>
      <c r="X309">
        <v>406.62</v>
      </c>
      <c r="Y309">
        <v>401.01</v>
      </c>
      <c r="Z309">
        <v>430.02</v>
      </c>
    </row>
    <row r="310" spans="2:26">
      <c r="B310">
        <v>12</v>
      </c>
      <c r="C310" t="s">
        <v>651</v>
      </c>
      <c r="H310">
        <v>92.84</v>
      </c>
      <c r="I310">
        <v>96.83</v>
      </c>
      <c r="J310">
        <v>108.88</v>
      </c>
      <c r="K310">
        <v>109.91</v>
      </c>
      <c r="L310">
        <v>118.19</v>
      </c>
      <c r="M310">
        <v>129.02000000000001</v>
      </c>
      <c r="N310">
        <v>134.62</v>
      </c>
      <c r="O310">
        <v>145.49</v>
      </c>
      <c r="P310">
        <v>176.6</v>
      </c>
      <c r="Q310">
        <v>220.99</v>
      </c>
      <c r="R310">
        <v>307.64999999999998</v>
      </c>
      <c r="S310">
        <v>252.02</v>
      </c>
      <c r="T310">
        <v>270.35000000000002</v>
      </c>
      <c r="U310">
        <v>293.70999999999998</v>
      </c>
      <c r="V310">
        <v>343.99</v>
      </c>
      <c r="W310">
        <v>353.33</v>
      </c>
      <c r="X310">
        <v>391.64</v>
      </c>
      <c r="Y310">
        <v>424.36</v>
      </c>
      <c r="Z310">
        <v>463.05</v>
      </c>
    </row>
    <row r="311" spans="2:26">
      <c r="B311">
        <v>13</v>
      </c>
      <c r="C311" t="s">
        <v>652</v>
      </c>
      <c r="H311">
        <v>35.799999999999997</v>
      </c>
      <c r="I311">
        <v>77.319999999999993</v>
      </c>
      <c r="J311">
        <v>97.6</v>
      </c>
      <c r="K311">
        <v>92.27</v>
      </c>
      <c r="L311">
        <v>112.27</v>
      </c>
      <c r="M311">
        <v>114.92</v>
      </c>
      <c r="N311">
        <v>109.75</v>
      </c>
      <c r="O311">
        <v>115.97</v>
      </c>
      <c r="P311">
        <v>153.41</v>
      </c>
      <c r="Q311">
        <v>132.36000000000001</v>
      </c>
      <c r="R311">
        <v>194.47</v>
      </c>
      <c r="S311">
        <v>234.04</v>
      </c>
      <c r="T311">
        <v>297.89999999999998</v>
      </c>
      <c r="U311">
        <v>280.13</v>
      </c>
      <c r="V311">
        <v>376.45</v>
      </c>
      <c r="W311">
        <v>352.89</v>
      </c>
      <c r="X311">
        <v>403.17</v>
      </c>
      <c r="Y311">
        <v>397.4</v>
      </c>
      <c r="Z311">
        <v>433.37</v>
      </c>
    </row>
    <row r="312" spans="2:26">
      <c r="B312">
        <v>14</v>
      </c>
      <c r="C312" t="s">
        <v>653</v>
      </c>
      <c r="H312">
        <v>92.39</v>
      </c>
      <c r="I312">
        <v>89.16</v>
      </c>
      <c r="J312">
        <v>96.42</v>
      </c>
      <c r="K312">
        <v>93.11</v>
      </c>
      <c r="L312">
        <v>97.33</v>
      </c>
      <c r="M312">
        <v>94.91</v>
      </c>
      <c r="N312">
        <v>104.77</v>
      </c>
      <c r="O312">
        <v>108.7</v>
      </c>
      <c r="P312">
        <v>127.91</v>
      </c>
      <c r="Q312">
        <v>135.44</v>
      </c>
      <c r="R312">
        <v>162.94</v>
      </c>
      <c r="S312">
        <v>183.13</v>
      </c>
      <c r="T312">
        <v>190.64</v>
      </c>
      <c r="U312">
        <v>240.25</v>
      </c>
      <c r="V312">
        <v>247.35</v>
      </c>
      <c r="W312">
        <v>272.33999999999997</v>
      </c>
      <c r="X312">
        <v>288.41000000000003</v>
      </c>
      <c r="Y312">
        <v>312.43</v>
      </c>
      <c r="Z312">
        <v>330.35</v>
      </c>
    </row>
    <row r="313" spans="2:26">
      <c r="B313">
        <v>15</v>
      </c>
      <c r="C313" t="s">
        <v>654</v>
      </c>
      <c r="I313">
        <v>293.19</v>
      </c>
      <c r="J313">
        <v>156.44999999999999</v>
      </c>
      <c r="K313">
        <v>148.97999999999999</v>
      </c>
      <c r="L313">
        <v>89.42</v>
      </c>
      <c r="M313">
        <v>96.08</v>
      </c>
      <c r="N313">
        <v>117.89</v>
      </c>
      <c r="O313">
        <v>104.76</v>
      </c>
      <c r="P313">
        <v>141.94999999999999</v>
      </c>
      <c r="Q313">
        <v>135.68</v>
      </c>
      <c r="R313">
        <v>184.66</v>
      </c>
      <c r="S313">
        <v>229.19</v>
      </c>
      <c r="T313">
        <v>257.37</v>
      </c>
      <c r="U313">
        <v>245.34</v>
      </c>
      <c r="V313">
        <v>294.04000000000002</v>
      </c>
      <c r="W313">
        <v>363.18</v>
      </c>
      <c r="X313">
        <v>395.33</v>
      </c>
      <c r="Y313">
        <v>417.66</v>
      </c>
      <c r="Z313">
        <v>413.26</v>
      </c>
    </row>
    <row r="314" spans="2:26">
      <c r="B314">
        <v>16</v>
      </c>
      <c r="C314" t="s">
        <v>655</v>
      </c>
      <c r="H314">
        <v>103.48</v>
      </c>
      <c r="I314">
        <v>102.82</v>
      </c>
      <c r="J314">
        <v>103.86</v>
      </c>
      <c r="K314">
        <v>113.04</v>
      </c>
      <c r="L314">
        <v>116.28</v>
      </c>
      <c r="M314">
        <v>135.46</v>
      </c>
      <c r="N314">
        <v>139.58000000000001</v>
      </c>
      <c r="O314">
        <v>154.11000000000001</v>
      </c>
      <c r="P314">
        <v>176.11</v>
      </c>
      <c r="Q314">
        <v>195.25</v>
      </c>
      <c r="R314">
        <v>221.81</v>
      </c>
      <c r="S314">
        <v>258.43</v>
      </c>
      <c r="T314">
        <v>297.70999999999998</v>
      </c>
      <c r="U314">
        <v>390.46</v>
      </c>
      <c r="V314">
        <v>392.38</v>
      </c>
      <c r="W314">
        <v>423.26</v>
      </c>
      <c r="X314">
        <v>453.25</v>
      </c>
      <c r="Y314">
        <v>495.2</v>
      </c>
      <c r="Z314">
        <v>565.76</v>
      </c>
    </row>
    <row r="315" spans="2:26">
      <c r="B315">
        <v>17</v>
      </c>
      <c r="C315" t="s">
        <v>656</v>
      </c>
      <c r="H315">
        <v>85.55</v>
      </c>
      <c r="I315">
        <v>128.43</v>
      </c>
      <c r="J315">
        <v>75.36</v>
      </c>
      <c r="K315">
        <v>79.23</v>
      </c>
      <c r="L315">
        <v>135.31</v>
      </c>
      <c r="M315">
        <v>123.73</v>
      </c>
      <c r="N315">
        <v>126.95</v>
      </c>
      <c r="O315">
        <v>129.21</v>
      </c>
      <c r="P315">
        <v>104.39</v>
      </c>
      <c r="Q315">
        <v>131.41999999999999</v>
      </c>
      <c r="R315">
        <v>151.93</v>
      </c>
      <c r="S315">
        <v>190.35</v>
      </c>
      <c r="T315">
        <v>212.98</v>
      </c>
      <c r="U315">
        <v>264.95999999999998</v>
      </c>
      <c r="V315">
        <v>334.42</v>
      </c>
      <c r="W315">
        <v>400.36</v>
      </c>
      <c r="X315">
        <v>440.74</v>
      </c>
      <c r="Y315">
        <v>433.44</v>
      </c>
      <c r="Z315">
        <v>469.07</v>
      </c>
    </row>
    <row r="316" spans="2:26">
      <c r="B316">
        <v>18</v>
      </c>
      <c r="C316" t="s">
        <v>657</v>
      </c>
      <c r="H316">
        <v>108.68</v>
      </c>
      <c r="I316">
        <v>122.09</v>
      </c>
      <c r="J316">
        <v>95.06</v>
      </c>
      <c r="K316">
        <v>91.68</v>
      </c>
      <c r="L316">
        <v>100.24</v>
      </c>
      <c r="M316">
        <v>102.95</v>
      </c>
      <c r="N316">
        <v>103.49</v>
      </c>
      <c r="O316">
        <v>141.21</v>
      </c>
      <c r="P316">
        <v>144.75</v>
      </c>
      <c r="Q316">
        <v>173.15</v>
      </c>
      <c r="R316">
        <v>173.37</v>
      </c>
      <c r="S316">
        <v>208.22</v>
      </c>
      <c r="T316">
        <v>242.87</v>
      </c>
      <c r="U316">
        <v>268.22000000000003</v>
      </c>
      <c r="V316">
        <v>299.83999999999997</v>
      </c>
      <c r="W316">
        <v>326.04000000000002</v>
      </c>
      <c r="X316">
        <v>345.29</v>
      </c>
      <c r="Y316">
        <v>376.4</v>
      </c>
      <c r="Z316">
        <v>401.44</v>
      </c>
    </row>
    <row r="317" spans="2:26">
      <c r="B317">
        <v>19</v>
      </c>
      <c r="C317" t="s">
        <v>658</v>
      </c>
      <c r="H317">
        <v>99.84</v>
      </c>
      <c r="I317">
        <v>108.21</v>
      </c>
      <c r="J317">
        <v>107.76</v>
      </c>
      <c r="K317">
        <v>117.03</v>
      </c>
      <c r="L317">
        <v>125.76</v>
      </c>
      <c r="M317">
        <v>134.58000000000001</v>
      </c>
      <c r="N317">
        <v>143.72</v>
      </c>
      <c r="O317">
        <v>159.32</v>
      </c>
      <c r="P317">
        <v>185.25</v>
      </c>
      <c r="Q317">
        <v>193.64</v>
      </c>
      <c r="R317">
        <v>219.24</v>
      </c>
      <c r="S317">
        <v>264.39</v>
      </c>
      <c r="T317">
        <v>303.36</v>
      </c>
      <c r="U317">
        <v>350.41</v>
      </c>
      <c r="V317">
        <v>369.6</v>
      </c>
      <c r="W317">
        <v>418.6</v>
      </c>
      <c r="X317">
        <v>444.43</v>
      </c>
      <c r="Y317">
        <v>476.15</v>
      </c>
      <c r="Z317">
        <v>506.63</v>
      </c>
    </row>
    <row r="318" spans="2:26">
      <c r="B318">
        <v>20</v>
      </c>
      <c r="C318" t="s">
        <v>659</v>
      </c>
      <c r="H318">
        <v>60.01</v>
      </c>
      <c r="I318">
        <v>139.22</v>
      </c>
      <c r="J318">
        <v>56.21</v>
      </c>
      <c r="K318">
        <v>56.01</v>
      </c>
      <c r="L318">
        <v>59.85</v>
      </c>
      <c r="M318">
        <v>84.09</v>
      </c>
      <c r="N318">
        <v>85.94</v>
      </c>
      <c r="O318">
        <v>86.83</v>
      </c>
      <c r="P318">
        <v>92.66</v>
      </c>
      <c r="Q318">
        <v>96.76</v>
      </c>
      <c r="R318">
        <v>125.05</v>
      </c>
      <c r="S318">
        <v>158.38</v>
      </c>
      <c r="T318">
        <v>170.31</v>
      </c>
      <c r="U318">
        <v>178.6</v>
      </c>
      <c r="V318">
        <v>180.46</v>
      </c>
      <c r="W318">
        <v>195.26</v>
      </c>
      <c r="X318">
        <v>197.97</v>
      </c>
      <c r="Y318">
        <v>217.22</v>
      </c>
      <c r="Z318">
        <v>234.98</v>
      </c>
    </row>
    <row r="319" spans="2:26">
      <c r="B319">
        <v>21</v>
      </c>
      <c r="C319" t="s">
        <v>660</v>
      </c>
      <c r="H319">
        <v>72.17</v>
      </c>
      <c r="I319">
        <v>79.040000000000006</v>
      </c>
      <c r="J319">
        <v>80.02</v>
      </c>
      <c r="K319">
        <v>70.53</v>
      </c>
      <c r="L319">
        <v>78.930000000000007</v>
      </c>
      <c r="M319">
        <v>83.44</v>
      </c>
      <c r="N319">
        <v>119.11</v>
      </c>
      <c r="O319">
        <v>160.44</v>
      </c>
      <c r="P319">
        <v>206.02</v>
      </c>
      <c r="Q319">
        <v>212.45</v>
      </c>
      <c r="R319">
        <v>200.85</v>
      </c>
      <c r="S319">
        <v>203.34</v>
      </c>
      <c r="T319">
        <v>237.92</v>
      </c>
      <c r="U319">
        <v>302.08</v>
      </c>
      <c r="V319">
        <v>392.11</v>
      </c>
      <c r="W319">
        <v>389.35</v>
      </c>
      <c r="X319">
        <v>397.98</v>
      </c>
      <c r="Y319">
        <v>378.4</v>
      </c>
      <c r="Z319">
        <v>408.28</v>
      </c>
    </row>
    <row r="320" spans="2:26">
      <c r="B320">
        <v>22</v>
      </c>
      <c r="C320" t="s">
        <v>661</v>
      </c>
      <c r="H320">
        <v>49.02</v>
      </c>
      <c r="I320">
        <v>52.65</v>
      </c>
      <c r="J320">
        <v>50.55</v>
      </c>
      <c r="K320">
        <v>51.24</v>
      </c>
      <c r="L320">
        <v>53.06</v>
      </c>
      <c r="M320">
        <v>54.75</v>
      </c>
      <c r="N320">
        <v>84.63</v>
      </c>
      <c r="O320">
        <v>67.37</v>
      </c>
      <c r="P320">
        <v>70.84</v>
      </c>
      <c r="Q320">
        <v>78.209999999999994</v>
      </c>
      <c r="R320">
        <v>85.69</v>
      </c>
      <c r="S320">
        <v>377.41</v>
      </c>
      <c r="T320">
        <v>143.21</v>
      </c>
      <c r="U320">
        <v>160.85</v>
      </c>
      <c r="V320">
        <v>189.03</v>
      </c>
      <c r="W320">
        <v>179.1</v>
      </c>
      <c r="X320">
        <v>154.30000000000001</v>
      </c>
      <c r="Y320">
        <v>169.26</v>
      </c>
      <c r="Z320">
        <v>199.81</v>
      </c>
    </row>
    <row r="321" spans="1:28">
      <c r="B321">
        <v>23</v>
      </c>
      <c r="C321" t="s">
        <v>662</v>
      </c>
      <c r="H321">
        <v>61.78</v>
      </c>
      <c r="I321">
        <v>73.739999999999995</v>
      </c>
      <c r="J321">
        <v>80.17</v>
      </c>
      <c r="K321">
        <v>76.53</v>
      </c>
      <c r="L321">
        <v>84.74</v>
      </c>
      <c r="M321">
        <v>89.66</v>
      </c>
      <c r="N321">
        <v>88.23</v>
      </c>
      <c r="O321">
        <v>115.33</v>
      </c>
      <c r="P321">
        <v>127.28</v>
      </c>
      <c r="Q321">
        <v>153.13999999999999</v>
      </c>
      <c r="R321">
        <v>160.05000000000001</v>
      </c>
      <c r="S321">
        <v>230.81</v>
      </c>
      <c r="T321">
        <v>248.03</v>
      </c>
      <c r="U321">
        <v>292.86</v>
      </c>
      <c r="V321">
        <v>338.66</v>
      </c>
      <c r="W321">
        <v>350.41</v>
      </c>
      <c r="X321">
        <v>382.53</v>
      </c>
      <c r="Y321">
        <v>454.22</v>
      </c>
      <c r="Z321">
        <v>485.63</v>
      </c>
    </row>
    <row r="322" spans="1:28">
      <c r="B322">
        <v>24</v>
      </c>
      <c r="C322" t="s">
        <v>663</v>
      </c>
      <c r="H322">
        <v>58.63</v>
      </c>
      <c r="I322">
        <v>79.05</v>
      </c>
      <c r="J322">
        <v>84.74</v>
      </c>
      <c r="K322">
        <v>83.77</v>
      </c>
      <c r="L322">
        <v>83.86</v>
      </c>
      <c r="M322">
        <v>88.28</v>
      </c>
      <c r="N322">
        <v>94.57</v>
      </c>
      <c r="O322">
        <v>123.45</v>
      </c>
      <c r="P322">
        <v>147.44999999999999</v>
      </c>
      <c r="Q322">
        <v>162.74</v>
      </c>
      <c r="R322">
        <v>161.88999999999999</v>
      </c>
      <c r="S322">
        <v>203.07</v>
      </c>
      <c r="T322">
        <v>195.32</v>
      </c>
      <c r="U322">
        <v>487.28</v>
      </c>
      <c r="V322">
        <v>281.68</v>
      </c>
      <c r="W322">
        <v>335.62</v>
      </c>
      <c r="X322">
        <v>291.16000000000003</v>
      </c>
      <c r="Y322">
        <v>383.19</v>
      </c>
      <c r="Z322">
        <v>368.8</v>
      </c>
    </row>
    <row r="323" spans="1:28">
      <c r="B323">
        <v>25</v>
      </c>
      <c r="C323" t="s">
        <v>664</v>
      </c>
      <c r="H323">
        <v>89.94</v>
      </c>
      <c r="I323">
        <v>93.53</v>
      </c>
      <c r="J323">
        <v>95.71</v>
      </c>
      <c r="K323">
        <v>97.86</v>
      </c>
      <c r="L323">
        <v>106.22</v>
      </c>
      <c r="M323">
        <v>110.9</v>
      </c>
      <c r="N323">
        <v>111.74</v>
      </c>
      <c r="O323">
        <v>117.27</v>
      </c>
      <c r="P323">
        <v>127.22</v>
      </c>
      <c r="Q323">
        <v>142.86000000000001</v>
      </c>
      <c r="R323">
        <v>154.44999999999999</v>
      </c>
      <c r="S323">
        <v>173.72</v>
      </c>
      <c r="T323">
        <v>204.97</v>
      </c>
      <c r="U323">
        <v>258.47000000000003</v>
      </c>
      <c r="V323">
        <v>281.57</v>
      </c>
      <c r="W323">
        <v>324.45999999999998</v>
      </c>
      <c r="X323">
        <v>336.39</v>
      </c>
      <c r="Y323">
        <v>351.15</v>
      </c>
      <c r="Z323">
        <v>356.59</v>
      </c>
    </row>
    <row r="324" spans="1:28">
      <c r="B324">
        <v>26</v>
      </c>
      <c r="C324" t="s">
        <v>665</v>
      </c>
      <c r="H324">
        <v>93.9</v>
      </c>
      <c r="I324">
        <v>111.21</v>
      </c>
      <c r="J324">
        <v>110.66</v>
      </c>
      <c r="K324">
        <v>103.24</v>
      </c>
      <c r="L324">
        <v>104.43</v>
      </c>
      <c r="M324">
        <v>122.34</v>
      </c>
      <c r="N324">
        <v>119.66</v>
      </c>
      <c r="O324">
        <v>128.31</v>
      </c>
      <c r="P324">
        <v>135.69</v>
      </c>
      <c r="Q324">
        <v>159.43</v>
      </c>
      <c r="R324">
        <v>175.26</v>
      </c>
      <c r="S324">
        <v>210.67</v>
      </c>
      <c r="T324">
        <v>241.75</v>
      </c>
      <c r="U324">
        <v>299.14</v>
      </c>
      <c r="V324">
        <v>338.95</v>
      </c>
      <c r="W324">
        <v>373.07</v>
      </c>
      <c r="X324">
        <v>395.52</v>
      </c>
      <c r="Y324">
        <v>403.15</v>
      </c>
      <c r="Z324">
        <v>437.93</v>
      </c>
    </row>
    <row r="325" spans="1:28">
      <c r="B325">
        <v>27</v>
      </c>
      <c r="C325" t="s">
        <v>666</v>
      </c>
      <c r="H325">
        <v>81.349999999999994</v>
      </c>
      <c r="I325">
        <v>87.96</v>
      </c>
      <c r="J325">
        <v>99.95</v>
      </c>
      <c r="K325">
        <v>110.82</v>
      </c>
      <c r="L325">
        <v>110.57</v>
      </c>
      <c r="M325">
        <v>114.58</v>
      </c>
      <c r="N325">
        <v>130.71</v>
      </c>
      <c r="O325">
        <v>143.80000000000001</v>
      </c>
      <c r="P325">
        <v>170.42</v>
      </c>
      <c r="Q325">
        <v>168.15</v>
      </c>
      <c r="R325">
        <v>248.46</v>
      </c>
      <c r="S325">
        <v>245.95</v>
      </c>
      <c r="T325">
        <v>272.41000000000003</v>
      </c>
      <c r="U325">
        <v>315.69</v>
      </c>
      <c r="V325">
        <v>363.62</v>
      </c>
      <c r="W325">
        <v>364.65</v>
      </c>
      <c r="X325">
        <v>387.74</v>
      </c>
      <c r="Y325">
        <v>426.82</v>
      </c>
      <c r="Z325">
        <v>453.39</v>
      </c>
    </row>
    <row r="326" spans="1:28">
      <c r="B326">
        <v>28</v>
      </c>
      <c r="C326" t="s">
        <v>667</v>
      </c>
      <c r="H326">
        <v>47.41</v>
      </c>
      <c r="I326">
        <v>45.45</v>
      </c>
      <c r="J326">
        <v>53.36</v>
      </c>
      <c r="K326">
        <v>58.21</v>
      </c>
      <c r="L326">
        <v>60.95</v>
      </c>
      <c r="M326">
        <v>79.44</v>
      </c>
      <c r="N326">
        <v>65.739999999999995</v>
      </c>
      <c r="O326">
        <v>67.5</v>
      </c>
      <c r="P326">
        <v>76.010000000000005</v>
      </c>
      <c r="Q326">
        <v>86.25</v>
      </c>
      <c r="R326">
        <v>100.25</v>
      </c>
      <c r="S326">
        <v>117.31</v>
      </c>
      <c r="T326">
        <v>130.29</v>
      </c>
      <c r="U326">
        <v>130.22</v>
      </c>
      <c r="V326">
        <v>133.28</v>
      </c>
      <c r="W326">
        <v>141.63</v>
      </c>
      <c r="X326">
        <v>181.18</v>
      </c>
      <c r="Y326">
        <v>194.56</v>
      </c>
      <c r="Z326">
        <v>204.7</v>
      </c>
    </row>
    <row r="327" spans="1:28">
      <c r="B327">
        <v>29</v>
      </c>
      <c r="C327" t="s">
        <v>668</v>
      </c>
      <c r="H327">
        <v>92.22</v>
      </c>
      <c r="I327">
        <v>93.91</v>
      </c>
      <c r="J327">
        <v>95.23</v>
      </c>
      <c r="K327">
        <v>106.84</v>
      </c>
      <c r="L327">
        <v>105.16</v>
      </c>
      <c r="M327">
        <v>114.8</v>
      </c>
      <c r="N327">
        <v>117.8</v>
      </c>
      <c r="O327">
        <v>124.08</v>
      </c>
      <c r="P327">
        <v>138.96</v>
      </c>
      <c r="Q327">
        <v>138.49</v>
      </c>
      <c r="R327">
        <v>163.72</v>
      </c>
      <c r="S327">
        <v>190.94</v>
      </c>
      <c r="T327">
        <v>212.85</v>
      </c>
      <c r="U327">
        <v>242.04</v>
      </c>
      <c r="V327">
        <v>273.55</v>
      </c>
      <c r="W327">
        <v>306.33</v>
      </c>
      <c r="X327">
        <v>325.45</v>
      </c>
      <c r="Y327">
        <v>377.53</v>
      </c>
      <c r="Z327">
        <v>388.06</v>
      </c>
    </row>
    <row r="328" spans="1:28">
      <c r="B328">
        <v>30</v>
      </c>
      <c r="C328" t="s">
        <v>669</v>
      </c>
      <c r="I328">
        <v>92.35</v>
      </c>
      <c r="J328">
        <v>96.32</v>
      </c>
      <c r="K328">
        <v>96.11</v>
      </c>
      <c r="L328">
        <v>103.77</v>
      </c>
      <c r="M328">
        <v>114.95</v>
      </c>
      <c r="N328">
        <v>114.92</v>
      </c>
      <c r="O328">
        <v>129.27000000000001</v>
      </c>
      <c r="P328">
        <v>136.88</v>
      </c>
      <c r="Q328">
        <v>250.29</v>
      </c>
      <c r="R328">
        <v>179.73</v>
      </c>
      <c r="S328">
        <v>214.19</v>
      </c>
      <c r="T328">
        <v>233.18</v>
      </c>
      <c r="U328">
        <v>271.06</v>
      </c>
      <c r="V328">
        <v>298.97000000000003</v>
      </c>
      <c r="W328">
        <v>326.64</v>
      </c>
      <c r="X328">
        <v>357.56</v>
      </c>
      <c r="Y328">
        <v>361.07</v>
      </c>
      <c r="Z328">
        <v>376.28</v>
      </c>
    </row>
    <row r="329" spans="1:28">
      <c r="B329">
        <v>31</v>
      </c>
      <c r="C329" t="s">
        <v>670</v>
      </c>
      <c r="H329">
        <v>148.94</v>
      </c>
      <c r="I329">
        <v>120.73</v>
      </c>
      <c r="J329">
        <v>99.1</v>
      </c>
      <c r="K329">
        <v>106.09</v>
      </c>
      <c r="L329">
        <v>109.48</v>
      </c>
      <c r="M329">
        <v>119.6</v>
      </c>
      <c r="N329">
        <v>122.7</v>
      </c>
      <c r="O329">
        <v>134.94999999999999</v>
      </c>
      <c r="P329">
        <v>146.58000000000001</v>
      </c>
      <c r="Q329">
        <v>149.15</v>
      </c>
      <c r="R329">
        <v>176.68</v>
      </c>
      <c r="S329">
        <v>209.5</v>
      </c>
      <c r="T329">
        <v>226.05</v>
      </c>
      <c r="U329">
        <v>289.38</v>
      </c>
      <c r="V329">
        <v>321.91000000000003</v>
      </c>
      <c r="W329">
        <v>367.06</v>
      </c>
      <c r="X329">
        <v>368.79</v>
      </c>
      <c r="Y329">
        <v>381.58</v>
      </c>
      <c r="Z329">
        <v>400.68</v>
      </c>
    </row>
    <row r="330" spans="1:28">
      <c r="C330" t="s">
        <v>704</v>
      </c>
      <c r="D330" s="23" t="e">
        <f>_xlfn.STDEV.P(D299:D329)/AVERAGE(D299:D329)</f>
        <v>#DIV/0!</v>
      </c>
      <c r="E330" s="23" t="e">
        <f t="shared" ref="E330:AA330" si="1">_xlfn.STDEV.P(E299:E329)/AVERAGE(E299:E329)</f>
        <v>#DIV/0!</v>
      </c>
      <c r="F330" s="23" t="e">
        <f t="shared" si="1"/>
        <v>#DIV/0!</v>
      </c>
      <c r="G330" s="23" t="e">
        <f t="shared" si="1"/>
        <v>#DIV/0!</v>
      </c>
      <c r="H330" s="23">
        <f t="shared" si="1"/>
        <v>0.31456322385048235</v>
      </c>
      <c r="I330" s="23">
        <f t="shared" si="1"/>
        <v>0.42628085531496057</v>
      </c>
      <c r="J330" s="23">
        <f t="shared" si="1"/>
        <v>0.26784567917239371</v>
      </c>
      <c r="K330" s="23">
        <f t="shared" si="1"/>
        <v>0.26783753501547969</v>
      </c>
      <c r="L330" s="23">
        <f t="shared" si="1"/>
        <v>0.29196163923815754</v>
      </c>
      <c r="M330" s="23">
        <f t="shared" si="1"/>
        <v>0.32782612725856408</v>
      </c>
      <c r="N330" s="23">
        <f t="shared" si="1"/>
        <v>0.21773927440643207</v>
      </c>
      <c r="O330" s="23">
        <f t="shared" si="1"/>
        <v>0.26552549885761123</v>
      </c>
      <c r="P330" s="23">
        <f t="shared" si="1"/>
        <v>0.28613643388228316</v>
      </c>
      <c r="Q330" s="23">
        <f t="shared" si="1"/>
        <v>0.34611868092021958</v>
      </c>
      <c r="R330" s="23">
        <f t="shared" si="1"/>
        <v>0.28194821181415791</v>
      </c>
      <c r="S330" s="23">
        <f t="shared" si="1"/>
        <v>0.25153361421951953</v>
      </c>
      <c r="T330" s="23">
        <f t="shared" si="1"/>
        <v>0.20621149538577113</v>
      </c>
      <c r="U330" s="23">
        <f t="shared" si="1"/>
        <v>0.23198128309719304</v>
      </c>
      <c r="V330" s="23">
        <f t="shared" si="1"/>
        <v>0.20645057963993677</v>
      </c>
      <c r="W330" s="23">
        <f t="shared" si="1"/>
        <v>0.20596489533782178</v>
      </c>
      <c r="X330" s="23">
        <f t="shared" si="1"/>
        <v>0.21450695373660986</v>
      </c>
      <c r="Y330" s="23">
        <f t="shared" si="1"/>
        <v>0.21334144693810153</v>
      </c>
      <c r="Z330" s="23">
        <f t="shared" si="1"/>
        <v>0.21687979694896639</v>
      </c>
      <c r="AA330" s="23" t="e">
        <f t="shared" si="1"/>
        <v>#DIV/0!</v>
      </c>
    </row>
    <row r="332" spans="1:28">
      <c r="A332" t="s">
        <v>671</v>
      </c>
      <c r="C332" t="s">
        <v>672</v>
      </c>
      <c r="I332">
        <v>86.8</v>
      </c>
      <c r="J332">
        <v>90.2</v>
      </c>
      <c r="K332">
        <v>92.4</v>
      </c>
      <c r="L332">
        <v>95.3</v>
      </c>
      <c r="M332">
        <v>99.2</v>
      </c>
      <c r="N332">
        <v>100.8</v>
      </c>
      <c r="O332">
        <v>106.1</v>
      </c>
      <c r="P332">
        <v>107.5</v>
      </c>
      <c r="Q332">
        <v>110.8</v>
      </c>
      <c r="R332">
        <v>111.7</v>
      </c>
      <c r="S332">
        <v>113.7</v>
      </c>
      <c r="T332">
        <v>115.8</v>
      </c>
      <c r="U332">
        <v>117.6</v>
      </c>
      <c r="V332">
        <v>119.4</v>
      </c>
      <c r="W332">
        <v>124.7</v>
      </c>
      <c r="X332">
        <v>126.9</v>
      </c>
      <c r="Y332">
        <v>129.69999999999999</v>
      </c>
      <c r="Z332">
        <v>133.4</v>
      </c>
      <c r="AA332">
        <v>137.6</v>
      </c>
      <c r="AB332">
        <v>141.9</v>
      </c>
    </row>
    <row r="333" spans="1:28">
      <c r="C333" t="s">
        <v>673</v>
      </c>
      <c r="N333">
        <v>100.7</v>
      </c>
      <c r="O333">
        <v>105.7</v>
      </c>
      <c r="P333">
        <v>107.1</v>
      </c>
      <c r="Q333">
        <v>111.7</v>
      </c>
      <c r="R333">
        <v>112.6</v>
      </c>
      <c r="S333">
        <v>114.5</v>
      </c>
      <c r="T333">
        <v>116.6</v>
      </c>
      <c r="U333">
        <v>118.6</v>
      </c>
      <c r="V333">
        <v>121.4</v>
      </c>
      <c r="W333">
        <v>133.1</v>
      </c>
      <c r="X333">
        <v>132.9</v>
      </c>
      <c r="Y333">
        <v>134.1</v>
      </c>
      <c r="Z333">
        <v>138</v>
      </c>
      <c r="AA333">
        <v>142.80000000000001</v>
      </c>
      <c r="AB333">
        <v>147.1</v>
      </c>
    </row>
    <row r="334" spans="1:28">
      <c r="C334" t="s">
        <v>674</v>
      </c>
      <c r="N334">
        <v>100.8</v>
      </c>
      <c r="O334">
        <v>106.4</v>
      </c>
      <c r="P334">
        <v>107.6</v>
      </c>
      <c r="Q334">
        <v>110.4</v>
      </c>
      <c r="R334">
        <v>111.3</v>
      </c>
      <c r="S334">
        <v>113.4</v>
      </c>
      <c r="T334">
        <v>115.4</v>
      </c>
      <c r="U334">
        <v>117.3</v>
      </c>
      <c r="V334">
        <v>118.6</v>
      </c>
      <c r="W334">
        <v>121.6</v>
      </c>
      <c r="X334">
        <v>124.6</v>
      </c>
      <c r="Y334">
        <v>128</v>
      </c>
      <c r="Z334">
        <v>131.69999999999999</v>
      </c>
      <c r="AA334">
        <v>135.69999999999999</v>
      </c>
      <c r="AB334">
        <v>140</v>
      </c>
    </row>
    <row r="335" spans="1:28">
      <c r="C335" t="s">
        <v>675</v>
      </c>
      <c r="I335">
        <v>88.9</v>
      </c>
      <c r="J335">
        <v>91.8</v>
      </c>
      <c r="K335">
        <v>93.5</v>
      </c>
      <c r="L335">
        <v>95.8</v>
      </c>
      <c r="M335">
        <v>99.7</v>
      </c>
      <c r="N335">
        <v>101</v>
      </c>
      <c r="O335">
        <v>106.5</v>
      </c>
      <c r="P335">
        <v>108.1</v>
      </c>
      <c r="Q335">
        <v>111.3</v>
      </c>
      <c r="R335">
        <v>111.9</v>
      </c>
      <c r="S335">
        <v>113.7</v>
      </c>
      <c r="T335">
        <v>116</v>
      </c>
      <c r="U335">
        <v>118.7</v>
      </c>
      <c r="V335">
        <v>120.7</v>
      </c>
      <c r="W335">
        <v>123.3</v>
      </c>
      <c r="X335">
        <v>125.4</v>
      </c>
      <c r="Y335">
        <v>127.7</v>
      </c>
      <c r="Z335">
        <v>131.30000000000001</v>
      </c>
      <c r="AA335">
        <v>134.4</v>
      </c>
      <c r="AB335">
        <v>138.4</v>
      </c>
    </row>
    <row r="336" spans="1:28">
      <c r="C336" t="s">
        <v>676</v>
      </c>
      <c r="N336">
        <v>101.3</v>
      </c>
      <c r="O336">
        <v>106.9</v>
      </c>
      <c r="P336">
        <v>108.6</v>
      </c>
      <c r="Q336">
        <v>111.9</v>
      </c>
      <c r="R336">
        <v>112.5</v>
      </c>
      <c r="S336">
        <v>114</v>
      </c>
      <c r="T336">
        <v>116.4</v>
      </c>
      <c r="U336">
        <v>119.2</v>
      </c>
      <c r="V336">
        <v>121.3</v>
      </c>
      <c r="W336">
        <v>124.1</v>
      </c>
      <c r="X336">
        <v>126.4</v>
      </c>
      <c r="Y336">
        <v>129.19999999999999</v>
      </c>
      <c r="Z336">
        <v>133.30000000000001</v>
      </c>
      <c r="AA336">
        <v>136.69999999999999</v>
      </c>
      <c r="AB336">
        <v>140.4</v>
      </c>
    </row>
    <row r="337" spans="3:28">
      <c r="C337" t="s">
        <v>677</v>
      </c>
      <c r="N337">
        <v>100.7</v>
      </c>
      <c r="O337">
        <v>105.6</v>
      </c>
      <c r="P337">
        <v>107.2</v>
      </c>
      <c r="Q337">
        <v>110.1</v>
      </c>
      <c r="R337">
        <v>110.8</v>
      </c>
      <c r="S337">
        <v>112.6</v>
      </c>
      <c r="T337">
        <v>114.1</v>
      </c>
      <c r="U337">
        <v>116.3</v>
      </c>
      <c r="V337">
        <v>117.8</v>
      </c>
      <c r="W337">
        <v>120.2</v>
      </c>
      <c r="X337">
        <v>123</v>
      </c>
      <c r="Y337">
        <v>126.7</v>
      </c>
      <c r="Z337">
        <v>130.30000000000001</v>
      </c>
      <c r="AA337">
        <v>132.4</v>
      </c>
      <c r="AB337">
        <v>137.1</v>
      </c>
    </row>
    <row r="338" spans="3:28">
      <c r="C338" t="s">
        <v>678</v>
      </c>
      <c r="N338">
        <v>100.6</v>
      </c>
      <c r="O338">
        <v>106.1</v>
      </c>
      <c r="P338">
        <v>107.8</v>
      </c>
      <c r="Q338">
        <v>110.8</v>
      </c>
      <c r="R338">
        <v>111.3</v>
      </c>
      <c r="S338">
        <v>113.7</v>
      </c>
      <c r="T338">
        <v>116.1</v>
      </c>
      <c r="U338">
        <v>118.7</v>
      </c>
      <c r="V338">
        <v>120.8</v>
      </c>
      <c r="W338">
        <v>123.2</v>
      </c>
      <c r="X338">
        <v>124.8</v>
      </c>
      <c r="Y338">
        <v>125.4</v>
      </c>
      <c r="Z338">
        <v>128.5</v>
      </c>
      <c r="AA338">
        <v>131.30000000000001</v>
      </c>
      <c r="AB338">
        <v>135.4</v>
      </c>
    </row>
    <row r="339" spans="3:28">
      <c r="C339" t="s">
        <v>679</v>
      </c>
      <c r="I339">
        <v>86.8</v>
      </c>
      <c r="J339">
        <v>90.3</v>
      </c>
      <c r="K339">
        <v>94.2</v>
      </c>
      <c r="L339">
        <v>95.6</v>
      </c>
      <c r="M339">
        <v>99.4</v>
      </c>
      <c r="N339">
        <v>100.4</v>
      </c>
      <c r="O339">
        <v>105</v>
      </c>
      <c r="P339">
        <v>106.3</v>
      </c>
      <c r="Q339">
        <v>108.9</v>
      </c>
      <c r="R339">
        <v>109.9</v>
      </c>
      <c r="S339">
        <v>111.8</v>
      </c>
      <c r="T339">
        <v>113.8</v>
      </c>
      <c r="U339">
        <v>115.5</v>
      </c>
      <c r="V339">
        <v>117.4</v>
      </c>
      <c r="W339">
        <v>119.8</v>
      </c>
      <c r="X339">
        <v>122.5</v>
      </c>
      <c r="Y339">
        <v>126.4</v>
      </c>
      <c r="Z339">
        <v>129.4</v>
      </c>
      <c r="AA339">
        <v>133.5</v>
      </c>
      <c r="AB339">
        <v>138.19999999999999</v>
      </c>
    </row>
    <row r="340" spans="3:28">
      <c r="C340" t="s">
        <v>680</v>
      </c>
      <c r="M340">
        <v>100.3</v>
      </c>
      <c r="N340">
        <v>104.7</v>
      </c>
      <c r="O340">
        <v>105.8</v>
      </c>
      <c r="P340">
        <v>108</v>
      </c>
      <c r="Q340">
        <v>109.1</v>
      </c>
      <c r="R340">
        <v>110.9</v>
      </c>
      <c r="S340">
        <v>112.7</v>
      </c>
      <c r="T340">
        <v>114.1</v>
      </c>
      <c r="U340">
        <v>116</v>
      </c>
      <c r="V340">
        <v>118.4</v>
      </c>
      <c r="W340">
        <v>120.8</v>
      </c>
      <c r="X340">
        <v>124.5</v>
      </c>
      <c r="Y340">
        <v>127.9</v>
      </c>
      <c r="Z340">
        <v>132.1</v>
      </c>
      <c r="AA340">
        <v>137.19999999999999</v>
      </c>
    </row>
    <row r="341" spans="3:28">
      <c r="C341" t="s">
        <v>681</v>
      </c>
      <c r="M341">
        <v>100.6</v>
      </c>
      <c r="N341">
        <v>105.6</v>
      </c>
      <c r="O341">
        <v>107.9</v>
      </c>
      <c r="P341">
        <v>111.2</v>
      </c>
      <c r="Q341">
        <v>111.9</v>
      </c>
      <c r="R341">
        <v>114</v>
      </c>
      <c r="S341">
        <v>116.5</v>
      </c>
      <c r="T341">
        <v>119</v>
      </c>
      <c r="U341">
        <v>120.7</v>
      </c>
      <c r="V341">
        <v>123.1</v>
      </c>
      <c r="W341">
        <v>126.5</v>
      </c>
      <c r="X341">
        <v>131</v>
      </c>
      <c r="Y341">
        <v>133.19999999999999</v>
      </c>
      <c r="Z341">
        <v>136.9</v>
      </c>
      <c r="AA341">
        <v>140.80000000000001</v>
      </c>
    </row>
    <row r="342" spans="3:28">
      <c r="C342" t="s">
        <v>682</v>
      </c>
      <c r="H342">
        <v>87.4</v>
      </c>
      <c r="I342">
        <v>90.4</v>
      </c>
      <c r="J342">
        <v>93</v>
      </c>
      <c r="K342">
        <v>96.4</v>
      </c>
      <c r="L342">
        <v>99.6</v>
      </c>
      <c r="M342">
        <v>100.7</v>
      </c>
      <c r="N342">
        <v>106.2</v>
      </c>
      <c r="O342">
        <v>108.3</v>
      </c>
      <c r="P342">
        <v>111.2</v>
      </c>
      <c r="Q342">
        <v>112</v>
      </c>
      <c r="R342">
        <v>113.6</v>
      </c>
      <c r="S342">
        <v>115.4</v>
      </c>
      <c r="T342">
        <v>117.1</v>
      </c>
      <c r="U342">
        <v>119.5</v>
      </c>
      <c r="V342">
        <v>122.6</v>
      </c>
      <c r="W342">
        <v>125.8</v>
      </c>
      <c r="X342">
        <v>129.80000000000001</v>
      </c>
      <c r="Y342">
        <v>134.6</v>
      </c>
      <c r="Z342">
        <v>139.30000000000001</v>
      </c>
      <c r="AA342">
        <v>144.30000000000001</v>
      </c>
    </row>
    <row r="343" spans="3:28">
      <c r="C343" t="s">
        <v>683</v>
      </c>
      <c r="M343">
        <v>100.6</v>
      </c>
      <c r="N343">
        <v>106.7</v>
      </c>
      <c r="O343">
        <v>108.9</v>
      </c>
      <c r="P343">
        <v>111.9</v>
      </c>
      <c r="Q343">
        <v>112.3</v>
      </c>
      <c r="R343">
        <v>113.7</v>
      </c>
      <c r="S343">
        <v>115.2</v>
      </c>
      <c r="T343">
        <v>116</v>
      </c>
      <c r="U343">
        <v>119</v>
      </c>
      <c r="V343">
        <v>122.5</v>
      </c>
      <c r="W343">
        <v>124.4</v>
      </c>
      <c r="X343">
        <v>128</v>
      </c>
      <c r="Y343">
        <v>132.5</v>
      </c>
      <c r="Z343">
        <v>136.30000000000001</v>
      </c>
      <c r="AA343">
        <v>140.80000000000001</v>
      </c>
    </row>
    <row r="344" spans="3:28">
      <c r="C344" t="s">
        <v>684</v>
      </c>
      <c r="M344">
        <v>100.8</v>
      </c>
      <c r="N344">
        <v>106</v>
      </c>
      <c r="O344">
        <v>108.1</v>
      </c>
      <c r="P344">
        <v>110.9</v>
      </c>
      <c r="Q344">
        <v>112</v>
      </c>
      <c r="R344">
        <v>113.6</v>
      </c>
      <c r="S344">
        <v>115.5</v>
      </c>
      <c r="T344">
        <v>117.6</v>
      </c>
      <c r="U344">
        <v>119.8</v>
      </c>
      <c r="V344">
        <v>122.7</v>
      </c>
      <c r="W344">
        <v>126.5</v>
      </c>
      <c r="X344">
        <v>130.69999999999999</v>
      </c>
      <c r="Y344">
        <v>135.5</v>
      </c>
      <c r="Z344">
        <v>140.69999999999999</v>
      </c>
      <c r="AA344">
        <v>145.80000000000001</v>
      </c>
    </row>
  </sheetData>
  <phoneticPr fontId="3"/>
  <pageMargins left="0.7" right="0.7" top="0.75" bottom="0.75" header="0.3" footer="0.3"/>
  <ignoredErrors>
    <ignoredError sqref="D1:AB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9301-57A2-4D10-97DA-9DB3954FA04C}">
  <dimension ref="A1:AI14"/>
  <sheetViews>
    <sheetView topLeftCell="S1" workbookViewId="0">
      <selection activeCell="Z14" sqref="Z14"/>
    </sheetView>
  </sheetViews>
  <sheetFormatPr defaultRowHeight="18"/>
  <sheetData>
    <row r="1" spans="1:35">
      <c r="A1" t="s">
        <v>160</v>
      </c>
      <c r="B1" t="s">
        <v>89</v>
      </c>
      <c r="C1" t="s">
        <v>90</v>
      </c>
      <c r="D1" t="s">
        <v>91</v>
      </c>
      <c r="E1" t="s">
        <v>92</v>
      </c>
      <c r="F1" t="s">
        <v>139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106</v>
      </c>
      <c r="S1" t="s">
        <v>107</v>
      </c>
      <c r="T1" t="s">
        <v>108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122</v>
      </c>
      <c r="AF1" t="s">
        <v>123</v>
      </c>
      <c r="AG1" t="s">
        <v>4</v>
      </c>
      <c r="AH1" t="s">
        <v>124</v>
      </c>
      <c r="AI1" t="s">
        <v>125</v>
      </c>
    </row>
    <row r="2" spans="1:35">
      <c r="A2">
        <v>2008</v>
      </c>
      <c r="B2">
        <v>1348.9</v>
      </c>
      <c r="C2">
        <v>1093</v>
      </c>
      <c r="D2">
        <v>1152.5999999999999</v>
      </c>
      <c r="E2">
        <v>1307.9000000000001</v>
      </c>
      <c r="F2">
        <v>1632.5</v>
      </c>
      <c r="G2">
        <v>1002.3</v>
      </c>
      <c r="H2">
        <v>1211.8</v>
      </c>
      <c r="I2">
        <v>1067.8</v>
      </c>
      <c r="J2">
        <v>1014.7</v>
      </c>
      <c r="K2">
        <v>951.6</v>
      </c>
      <c r="L2">
        <v>1618.6</v>
      </c>
      <c r="M2">
        <v>1260.4000000000001</v>
      </c>
      <c r="N2">
        <v>1170.8</v>
      </c>
      <c r="O2">
        <v>829</v>
      </c>
      <c r="P2">
        <v>1027.5999999999999</v>
      </c>
      <c r="Q2">
        <v>912.4</v>
      </c>
      <c r="R2">
        <v>1212.2</v>
      </c>
      <c r="S2">
        <v>1008.5</v>
      </c>
      <c r="T2">
        <v>1202.7</v>
      </c>
      <c r="U2">
        <v>1141.3</v>
      </c>
      <c r="V2">
        <v>1099.5999999999999</v>
      </c>
      <c r="W2">
        <v>1109.3</v>
      </c>
      <c r="X2">
        <v>1791.5</v>
      </c>
      <c r="Z2">
        <v>1180.5</v>
      </c>
      <c r="AA2">
        <v>1102.8</v>
      </c>
      <c r="AB2">
        <v>1116.9000000000001</v>
      </c>
      <c r="AC2">
        <v>1111.0999999999999</v>
      </c>
      <c r="AD2">
        <v>859.3</v>
      </c>
      <c r="AE2">
        <v>1304.7</v>
      </c>
      <c r="AF2">
        <v>1273.3</v>
      </c>
      <c r="AG2">
        <v>1741</v>
      </c>
      <c r="AH2">
        <v>1657.7</v>
      </c>
      <c r="AI2">
        <v>1101.9000000000001</v>
      </c>
    </row>
    <row r="3" spans="1:35">
      <c r="A3">
        <v>2009</v>
      </c>
      <c r="B3">
        <v>1420.4</v>
      </c>
      <c r="C3">
        <v>1301.7</v>
      </c>
      <c r="D3">
        <v>1430.9</v>
      </c>
      <c r="E3">
        <v>1359.5</v>
      </c>
      <c r="F3">
        <v>1860.2</v>
      </c>
      <c r="G3">
        <v>1244</v>
      </c>
      <c r="H3">
        <v>1400.6</v>
      </c>
      <c r="I3">
        <v>1195.0999999999999</v>
      </c>
      <c r="J3">
        <v>1188.3</v>
      </c>
      <c r="K3">
        <v>1056.2</v>
      </c>
      <c r="L3">
        <v>1901.3</v>
      </c>
      <c r="M3">
        <v>1513</v>
      </c>
      <c r="N3">
        <v>1308.5999999999999</v>
      </c>
      <c r="O3">
        <v>940.2</v>
      </c>
      <c r="P3">
        <v>1148.2</v>
      </c>
      <c r="Q3">
        <v>1019.2</v>
      </c>
      <c r="R3">
        <v>1422.3</v>
      </c>
      <c r="S3">
        <v>1224.5999999999999</v>
      </c>
      <c r="T3">
        <v>1427.2</v>
      </c>
      <c r="U3">
        <v>1195.5</v>
      </c>
      <c r="V3">
        <v>1276.3</v>
      </c>
      <c r="W3">
        <v>1280.4000000000001</v>
      </c>
      <c r="X3">
        <v>2118.9</v>
      </c>
      <c r="Z3">
        <v>1300.5999999999999</v>
      </c>
      <c r="AA3">
        <v>1260.3</v>
      </c>
      <c r="AB3">
        <v>1220.4000000000001</v>
      </c>
      <c r="AC3">
        <v>1311</v>
      </c>
      <c r="AD3">
        <v>1222.4000000000001</v>
      </c>
      <c r="AE3">
        <v>1519.3</v>
      </c>
      <c r="AF3">
        <v>1563</v>
      </c>
      <c r="AG3">
        <v>2124.6</v>
      </c>
      <c r="AH3">
        <v>1878.5</v>
      </c>
      <c r="AI3">
        <v>1171.4000000000001</v>
      </c>
    </row>
    <row r="4" spans="1:35">
      <c r="A4">
        <v>2010</v>
      </c>
      <c r="B4">
        <v>1456.8</v>
      </c>
      <c r="C4">
        <v>1344</v>
      </c>
      <c r="D4">
        <v>1488.1</v>
      </c>
      <c r="E4">
        <v>1422.8</v>
      </c>
      <c r="F4">
        <v>1897.9</v>
      </c>
      <c r="G4">
        <v>1300.5</v>
      </c>
      <c r="H4">
        <v>1441.8</v>
      </c>
      <c r="I4">
        <v>1222.4000000000001</v>
      </c>
      <c r="J4">
        <v>1247.0999999999999</v>
      </c>
      <c r="K4">
        <v>1077.3</v>
      </c>
      <c r="L4">
        <v>1925.7</v>
      </c>
      <c r="M4">
        <v>1564.4</v>
      </c>
      <c r="N4">
        <v>1361.2</v>
      </c>
      <c r="O4">
        <v>981</v>
      </c>
      <c r="P4">
        <v>1216.0999999999999</v>
      </c>
      <c r="Q4">
        <v>1046.4000000000001</v>
      </c>
      <c r="R4">
        <v>1460.3</v>
      </c>
      <c r="S4">
        <v>1346.7</v>
      </c>
      <c r="T4">
        <v>1466.1</v>
      </c>
      <c r="U4">
        <v>1227.3</v>
      </c>
      <c r="V4">
        <v>1372</v>
      </c>
      <c r="W4">
        <v>1348.8</v>
      </c>
      <c r="X4">
        <v>2156</v>
      </c>
      <c r="Z4">
        <v>1328.7</v>
      </c>
      <c r="AA4">
        <v>1283.7</v>
      </c>
      <c r="AB4">
        <v>1271.0999999999999</v>
      </c>
      <c r="AC4">
        <v>1358.7</v>
      </c>
      <c r="AD4">
        <v>1260.2</v>
      </c>
      <c r="AE4">
        <v>1575.7</v>
      </c>
      <c r="AF4">
        <v>1584.5</v>
      </c>
      <c r="AG4">
        <v>2164.8000000000002</v>
      </c>
      <c r="AH4">
        <v>1950.8</v>
      </c>
      <c r="AI4">
        <v>1217.9000000000001</v>
      </c>
    </row>
    <row r="5" spans="1:35">
      <c r="A5">
        <v>2011</v>
      </c>
      <c r="B5">
        <v>1497.5</v>
      </c>
      <c r="C5">
        <v>1425.4</v>
      </c>
      <c r="D5">
        <v>1640.6</v>
      </c>
      <c r="E5">
        <v>1739.9</v>
      </c>
      <c r="F5">
        <v>2178.1999999999998</v>
      </c>
      <c r="G5">
        <v>1349.6</v>
      </c>
      <c r="H5">
        <v>1549.2</v>
      </c>
      <c r="I5">
        <v>1418.6</v>
      </c>
      <c r="J5">
        <v>1509.5</v>
      </c>
      <c r="K5">
        <v>1166.0999999999999</v>
      </c>
      <c r="L5">
        <v>2052.6999999999998</v>
      </c>
      <c r="M5">
        <v>1738.3</v>
      </c>
      <c r="N5">
        <v>1511</v>
      </c>
      <c r="O5">
        <v>1182.0999999999999</v>
      </c>
      <c r="P5">
        <v>1360.7</v>
      </c>
      <c r="Q5">
        <v>1207.8</v>
      </c>
      <c r="R5">
        <v>1544.8</v>
      </c>
      <c r="S5">
        <v>1319.8</v>
      </c>
      <c r="T5">
        <v>1505.2</v>
      </c>
      <c r="U5">
        <v>1413.2</v>
      </c>
      <c r="V5">
        <v>1707.7</v>
      </c>
      <c r="W5">
        <v>1594.9</v>
      </c>
      <c r="X5">
        <v>2132.3000000000002</v>
      </c>
      <c r="Z5">
        <v>1695.2</v>
      </c>
      <c r="AA5">
        <v>1455</v>
      </c>
      <c r="AB5">
        <v>1556.9</v>
      </c>
      <c r="AC5">
        <v>1662.1</v>
      </c>
      <c r="AD5">
        <v>1334.5</v>
      </c>
      <c r="AE5">
        <v>1735.8</v>
      </c>
      <c r="AF5">
        <v>1795.8</v>
      </c>
      <c r="AG5">
        <v>2359.8000000000002</v>
      </c>
      <c r="AH5">
        <v>2031.5</v>
      </c>
      <c r="AI5">
        <v>1341.8</v>
      </c>
    </row>
    <row r="6" spans="1:35">
      <c r="A6">
        <v>2012</v>
      </c>
      <c r="B6">
        <v>1567.9</v>
      </c>
      <c r="C6">
        <v>1477.5</v>
      </c>
      <c r="D6">
        <v>1716.5</v>
      </c>
      <c r="E6">
        <v>1817.7</v>
      </c>
      <c r="F6">
        <v>2277.3000000000002</v>
      </c>
      <c r="G6">
        <v>1395.5</v>
      </c>
      <c r="H6">
        <v>1587.2</v>
      </c>
      <c r="I6">
        <v>1475.1</v>
      </c>
      <c r="J6">
        <v>1572.8</v>
      </c>
      <c r="K6">
        <v>1220.8</v>
      </c>
      <c r="L6">
        <v>2129.6999999999998</v>
      </c>
      <c r="M6">
        <v>1843</v>
      </c>
      <c r="N6">
        <v>1606.1</v>
      </c>
      <c r="O6">
        <v>1239.8</v>
      </c>
      <c r="P6">
        <v>1411.8</v>
      </c>
      <c r="Q6">
        <v>1269.2</v>
      </c>
      <c r="R6">
        <v>1602.4</v>
      </c>
      <c r="S6">
        <v>1400.8</v>
      </c>
      <c r="T6">
        <v>1565.6</v>
      </c>
      <c r="U6">
        <v>1486.7</v>
      </c>
      <c r="V6">
        <v>1761</v>
      </c>
      <c r="W6">
        <v>1669.8</v>
      </c>
      <c r="X6">
        <v>2221</v>
      </c>
      <c r="Z6">
        <v>1760.1</v>
      </c>
      <c r="AA6">
        <v>1538.4</v>
      </c>
      <c r="AB6">
        <v>1610.8</v>
      </c>
      <c r="AC6">
        <v>1703.4</v>
      </c>
      <c r="AD6">
        <v>1407.8</v>
      </c>
      <c r="AE6">
        <v>1828.9</v>
      </c>
      <c r="AF6">
        <v>1871.3</v>
      </c>
      <c r="AG6">
        <v>2454</v>
      </c>
      <c r="AH6">
        <v>2092.1999999999998</v>
      </c>
      <c r="AI6">
        <v>1421.9</v>
      </c>
    </row>
    <row r="7" spans="1:35">
      <c r="A7">
        <v>2013</v>
      </c>
      <c r="B7">
        <v>1660.6</v>
      </c>
      <c r="C7">
        <v>1579.6</v>
      </c>
      <c r="D7">
        <v>1770.1</v>
      </c>
      <c r="E7">
        <v>1929.2</v>
      </c>
      <c r="F7">
        <v>2360</v>
      </c>
      <c r="G7">
        <v>1527.9</v>
      </c>
      <c r="H7">
        <v>1699.2</v>
      </c>
      <c r="I7">
        <v>1585.8</v>
      </c>
      <c r="J7">
        <v>1680</v>
      </c>
      <c r="K7">
        <v>1306.2</v>
      </c>
      <c r="L7">
        <v>2300.1999999999998</v>
      </c>
      <c r="M7">
        <v>1945.9</v>
      </c>
      <c r="N7">
        <v>1669.3</v>
      </c>
      <c r="O7">
        <v>1313.1</v>
      </c>
      <c r="P7">
        <v>1539.2</v>
      </c>
      <c r="Q7">
        <v>1344.1</v>
      </c>
      <c r="R7">
        <v>1660.3</v>
      </c>
      <c r="S7">
        <v>1518.7</v>
      </c>
      <c r="T7">
        <v>1631.4</v>
      </c>
      <c r="U7">
        <v>1588.6</v>
      </c>
      <c r="V7">
        <v>1883.4</v>
      </c>
      <c r="W7">
        <v>1762.7</v>
      </c>
      <c r="X7">
        <v>2332.3000000000002</v>
      </c>
      <c r="Z7">
        <v>1819.9</v>
      </c>
      <c r="AA7">
        <v>1672.5</v>
      </c>
      <c r="AB7">
        <v>1696.7</v>
      </c>
      <c r="AC7">
        <v>1811.7</v>
      </c>
      <c r="AD7">
        <v>1490.8</v>
      </c>
      <c r="AE7">
        <v>1909.6</v>
      </c>
      <c r="AF7">
        <v>1971.4</v>
      </c>
      <c r="AG7">
        <v>2527.4</v>
      </c>
      <c r="AH7">
        <v>2160.1</v>
      </c>
      <c r="AI7">
        <v>1496.2</v>
      </c>
    </row>
    <row r="8" spans="1:35">
      <c r="A8">
        <v>2014</v>
      </c>
      <c r="B8">
        <v>1731.2</v>
      </c>
      <c r="C8">
        <v>1676</v>
      </c>
      <c r="D8">
        <v>1881.1</v>
      </c>
      <c r="E8">
        <v>2134.1</v>
      </c>
      <c r="F8">
        <v>2744.9</v>
      </c>
      <c r="G8">
        <v>1764.2</v>
      </c>
      <c r="H8">
        <v>1867.6</v>
      </c>
      <c r="I8">
        <v>1596.2</v>
      </c>
      <c r="J8">
        <v>1933.8</v>
      </c>
      <c r="K8">
        <v>1564.3</v>
      </c>
      <c r="L8">
        <v>2871.8</v>
      </c>
      <c r="M8">
        <v>2366.6999999999998</v>
      </c>
      <c r="N8">
        <v>1900.8</v>
      </c>
      <c r="O8">
        <v>1378.1</v>
      </c>
      <c r="P8">
        <v>1690.9</v>
      </c>
      <c r="Q8">
        <v>1490.8</v>
      </c>
      <c r="R8">
        <v>1883.2</v>
      </c>
      <c r="S8">
        <v>1692</v>
      </c>
      <c r="T8">
        <v>1784.4</v>
      </c>
      <c r="U8">
        <v>1831.5</v>
      </c>
      <c r="V8">
        <v>2065.9</v>
      </c>
      <c r="W8">
        <v>2149.1</v>
      </c>
      <c r="X8">
        <v>2823.4</v>
      </c>
      <c r="Z8">
        <v>2077.5</v>
      </c>
      <c r="AA8">
        <v>1831.2</v>
      </c>
      <c r="AB8">
        <v>1887.4</v>
      </c>
      <c r="AC8">
        <v>2017.9</v>
      </c>
      <c r="AD8">
        <v>1606.9</v>
      </c>
      <c r="AE8">
        <v>2036</v>
      </c>
      <c r="AF8">
        <v>2061.8000000000002</v>
      </c>
      <c r="AG8">
        <v>2847.6</v>
      </c>
      <c r="AH8">
        <v>2729.6</v>
      </c>
      <c r="AI8">
        <v>1749.8</v>
      </c>
    </row>
    <row r="9" spans="1:35">
      <c r="A9">
        <v>2015</v>
      </c>
      <c r="B9">
        <v>1744.6</v>
      </c>
      <c r="C9">
        <v>1741.6</v>
      </c>
      <c r="D9">
        <v>1899.5</v>
      </c>
      <c r="E9">
        <v>2099.4</v>
      </c>
      <c r="F9">
        <v>3411.1</v>
      </c>
      <c r="G9">
        <v>1860</v>
      </c>
      <c r="H9">
        <v>1931.3</v>
      </c>
      <c r="I9">
        <v>1807.6</v>
      </c>
      <c r="J9">
        <v>1956.1</v>
      </c>
      <c r="K9">
        <v>1714.3</v>
      </c>
      <c r="L9">
        <v>2918.2</v>
      </c>
      <c r="M9">
        <v>2392.6</v>
      </c>
      <c r="N9">
        <v>2004.5</v>
      </c>
      <c r="O9">
        <v>1455</v>
      </c>
      <c r="P9">
        <v>1745.7</v>
      </c>
      <c r="Q9">
        <v>1612.5</v>
      </c>
      <c r="R9">
        <v>1930.9</v>
      </c>
      <c r="S9">
        <v>1795.7</v>
      </c>
      <c r="T9">
        <v>1845.1</v>
      </c>
      <c r="U9">
        <v>1978.9</v>
      </c>
      <c r="V9">
        <v>2137.8000000000002</v>
      </c>
      <c r="W9">
        <v>2184.6999999999998</v>
      </c>
      <c r="X9">
        <v>2825.2</v>
      </c>
      <c r="Y9">
        <v>2559.4</v>
      </c>
      <c r="Z9">
        <v>2179.4</v>
      </c>
      <c r="AA9">
        <v>1955.7</v>
      </c>
      <c r="AB9">
        <v>2021.3</v>
      </c>
      <c r="AC9">
        <v>2063.5</v>
      </c>
      <c r="AD9">
        <v>1734.3</v>
      </c>
      <c r="AE9">
        <v>2279.4</v>
      </c>
      <c r="AF9">
        <v>2215.4</v>
      </c>
      <c r="AG9">
        <v>3114.2</v>
      </c>
      <c r="AH9">
        <v>2750.4</v>
      </c>
      <c r="AI9">
        <v>2054.6999999999998</v>
      </c>
    </row>
    <row r="10" spans="1:35">
      <c r="A10">
        <v>2016</v>
      </c>
      <c r="B10">
        <v>1918.7</v>
      </c>
      <c r="C10">
        <v>1921.4</v>
      </c>
      <c r="D10">
        <v>2013.9</v>
      </c>
      <c r="E10">
        <v>2307.6999999999998</v>
      </c>
      <c r="F10">
        <v>3503.4</v>
      </c>
      <c r="G10">
        <v>1976.8</v>
      </c>
      <c r="H10">
        <v>2048.4</v>
      </c>
      <c r="I10">
        <v>1958.7</v>
      </c>
      <c r="J10">
        <v>2214.1999999999998</v>
      </c>
      <c r="K10">
        <v>1889</v>
      </c>
      <c r="L10">
        <v>3180.4</v>
      </c>
      <c r="M10">
        <v>2648</v>
      </c>
      <c r="N10">
        <v>2203.8000000000002</v>
      </c>
      <c r="O10">
        <v>1703.7</v>
      </c>
      <c r="P10">
        <v>2057.4</v>
      </c>
      <c r="Q10">
        <v>1785.6</v>
      </c>
      <c r="R10">
        <v>2251.5</v>
      </c>
      <c r="S10">
        <v>1976.2</v>
      </c>
      <c r="T10">
        <v>1972.9</v>
      </c>
      <c r="U10">
        <v>2104.5</v>
      </c>
      <c r="V10">
        <v>2334.6</v>
      </c>
      <c r="W10">
        <v>2255.3000000000002</v>
      </c>
      <c r="X10">
        <v>3180.9</v>
      </c>
      <c r="Y10">
        <v>2764.6</v>
      </c>
      <c r="Z10">
        <v>2457.1</v>
      </c>
      <c r="AA10">
        <v>2176.8000000000002</v>
      </c>
      <c r="AB10">
        <v>2200.1999999999998</v>
      </c>
      <c r="AC10">
        <v>2390.5</v>
      </c>
      <c r="AD10">
        <v>2088.9</v>
      </c>
      <c r="AE10">
        <v>2516.9</v>
      </c>
      <c r="AF10">
        <v>2313.5</v>
      </c>
      <c r="AG10">
        <v>3227.3</v>
      </c>
      <c r="AH10">
        <v>2847.2</v>
      </c>
      <c r="AI10">
        <v>2188.3000000000002</v>
      </c>
    </row>
    <row r="11" spans="1:35">
      <c r="A11">
        <v>2017</v>
      </c>
      <c r="B11">
        <v>2402.1</v>
      </c>
      <c r="C11">
        <v>2297.1999999999998</v>
      </c>
      <c r="D11">
        <v>2473.1999999999998</v>
      </c>
      <c r="E11">
        <v>2545.8000000000002</v>
      </c>
      <c r="F11">
        <v>3446.4</v>
      </c>
      <c r="G11">
        <v>2204.6</v>
      </c>
      <c r="H11">
        <v>2497.4</v>
      </c>
      <c r="I11">
        <v>2113.1999999999998</v>
      </c>
      <c r="J11">
        <v>2485.4</v>
      </c>
      <c r="K11">
        <v>2238.6999999999998</v>
      </c>
      <c r="L11">
        <v>4067.6</v>
      </c>
      <c r="M11">
        <v>3627.6</v>
      </c>
      <c r="N11">
        <v>3057</v>
      </c>
      <c r="O11">
        <v>1988.1</v>
      </c>
      <c r="P11">
        <v>2345.1999999999998</v>
      </c>
      <c r="Q11">
        <v>2166.1999999999998</v>
      </c>
      <c r="R11">
        <v>2792.4</v>
      </c>
      <c r="S11">
        <v>2232.8000000000002</v>
      </c>
      <c r="T11">
        <v>2271.1</v>
      </c>
      <c r="U11">
        <v>2377.6</v>
      </c>
      <c r="V11">
        <v>2733.4</v>
      </c>
      <c r="W11">
        <v>2712.1</v>
      </c>
      <c r="X11">
        <v>3885</v>
      </c>
      <c r="Y11">
        <v>3439.2</v>
      </c>
      <c r="Z11">
        <v>2853.5</v>
      </c>
      <c r="AA11">
        <v>2335.6</v>
      </c>
      <c r="AB11">
        <v>2700.7</v>
      </c>
      <c r="AC11">
        <v>2764</v>
      </c>
      <c r="AD11">
        <v>2345.1999999999998</v>
      </c>
      <c r="AE11">
        <v>2507.3000000000002</v>
      </c>
      <c r="AF11">
        <v>2731.9</v>
      </c>
      <c r="AG11">
        <v>3835.5</v>
      </c>
      <c r="AH11">
        <v>3113.8</v>
      </c>
      <c r="AI11">
        <v>2164</v>
      </c>
    </row>
    <row r="12" spans="1:35">
      <c r="A12">
        <v>2018</v>
      </c>
      <c r="B12">
        <v>2192.6999999999998</v>
      </c>
      <c r="C12">
        <v>2152.6</v>
      </c>
      <c r="D12">
        <v>2394.4</v>
      </c>
      <c r="E12">
        <v>2280.1</v>
      </c>
      <c r="F12">
        <v>3559.8</v>
      </c>
      <c r="G12">
        <v>2093.3000000000002</v>
      </c>
      <c r="H12">
        <v>2427.8000000000002</v>
      </c>
      <c r="I12">
        <v>2050.8000000000002</v>
      </c>
      <c r="J12">
        <v>2518.6</v>
      </c>
      <c r="K12">
        <v>2268.1</v>
      </c>
      <c r="L12">
        <v>4097.8999999999996</v>
      </c>
      <c r="M12">
        <v>3664.4</v>
      </c>
      <c r="N12">
        <v>2965.9</v>
      </c>
      <c r="O12">
        <v>1946</v>
      </c>
      <c r="P12">
        <v>2025.2</v>
      </c>
      <c r="Q12">
        <v>2134.6</v>
      </c>
      <c r="R12">
        <v>2608.8000000000002</v>
      </c>
      <c r="S12">
        <v>1998.6</v>
      </c>
      <c r="T12">
        <v>2125.1999999999998</v>
      </c>
      <c r="U12">
        <v>2231.1999999999998</v>
      </c>
      <c r="V12">
        <v>2875.7</v>
      </c>
      <c r="W12">
        <v>2647.2</v>
      </c>
      <c r="X12">
        <v>3539</v>
      </c>
      <c r="Y12">
        <v>3627.5</v>
      </c>
      <c r="Z12">
        <v>2761.2</v>
      </c>
      <c r="AA12">
        <v>2293.6</v>
      </c>
      <c r="AB12">
        <v>2709.5</v>
      </c>
      <c r="AC12">
        <v>2364.4</v>
      </c>
      <c r="AD12">
        <v>2156</v>
      </c>
      <c r="AE12">
        <v>2304.4</v>
      </c>
      <c r="AF12">
        <v>2579.3000000000002</v>
      </c>
      <c r="AG12">
        <v>3621</v>
      </c>
      <c r="AH12">
        <v>2876.7</v>
      </c>
      <c r="AI12">
        <v>1978.1</v>
      </c>
    </row>
    <row r="13" spans="1:35">
      <c r="A13">
        <v>2019</v>
      </c>
      <c r="B13">
        <v>2400.3000000000002</v>
      </c>
      <c r="C13">
        <v>2349.6</v>
      </c>
      <c r="D13">
        <v>2564.3000000000002</v>
      </c>
      <c r="E13">
        <v>2688.4</v>
      </c>
      <c r="F13">
        <v>3646.4</v>
      </c>
      <c r="G13">
        <v>2313.1999999999998</v>
      </c>
      <c r="H13">
        <v>2494.1999999999998</v>
      </c>
      <c r="I13">
        <v>2180</v>
      </c>
      <c r="J13">
        <v>2786.5</v>
      </c>
      <c r="K13">
        <v>2290.6</v>
      </c>
      <c r="L13">
        <v>4462.3999999999996</v>
      </c>
      <c r="M13">
        <v>3680.4</v>
      </c>
      <c r="N13">
        <v>3053.7</v>
      </c>
      <c r="O13">
        <v>2145.3000000000002</v>
      </c>
      <c r="P13">
        <v>2230.9</v>
      </c>
      <c r="Q13">
        <v>2287.5</v>
      </c>
      <c r="R13">
        <v>3033</v>
      </c>
      <c r="S13">
        <v>2370.5</v>
      </c>
      <c r="T13">
        <v>2204.6999999999998</v>
      </c>
      <c r="U13">
        <v>2405</v>
      </c>
      <c r="V13">
        <v>3090.9</v>
      </c>
      <c r="W13">
        <v>2780.5</v>
      </c>
      <c r="X13">
        <v>3822.8</v>
      </c>
      <c r="Y13">
        <v>3637</v>
      </c>
      <c r="Z13">
        <v>3135.1</v>
      </c>
      <c r="AA13">
        <v>2437.6999999999998</v>
      </c>
      <c r="AB13">
        <v>2957</v>
      </c>
      <c r="AC13">
        <v>2571</v>
      </c>
      <c r="AD13">
        <v>2410.6</v>
      </c>
      <c r="AE13">
        <v>2572.6</v>
      </c>
      <c r="AF13">
        <v>2850.7</v>
      </c>
      <c r="AG13">
        <v>3934.2</v>
      </c>
      <c r="AH13">
        <v>3086.5</v>
      </c>
      <c r="AI13">
        <v>2152.6</v>
      </c>
    </row>
    <row r="14" spans="1:35">
      <c r="A14">
        <v>2020</v>
      </c>
      <c r="B14">
        <v>2549.4</v>
      </c>
      <c r="C14">
        <v>2436</v>
      </c>
      <c r="D14">
        <v>2769.3</v>
      </c>
      <c r="E14">
        <v>2776.2</v>
      </c>
      <c r="F14">
        <v>3972.6</v>
      </c>
      <c r="G14">
        <v>2433.1</v>
      </c>
      <c r="H14">
        <v>2548.6</v>
      </c>
      <c r="I14">
        <v>2256.5</v>
      </c>
      <c r="J14">
        <v>2911.2</v>
      </c>
      <c r="K14">
        <v>2329.1</v>
      </c>
      <c r="L14">
        <v>4560.1000000000004</v>
      </c>
      <c r="M14">
        <v>3951.3</v>
      </c>
      <c r="N14">
        <v>3209.9</v>
      </c>
      <c r="O14">
        <v>2251.8000000000002</v>
      </c>
      <c r="P14">
        <v>2450.6999999999998</v>
      </c>
      <c r="Q14">
        <v>2417.8000000000002</v>
      </c>
      <c r="R14">
        <v>3082.4</v>
      </c>
      <c r="S14">
        <v>2465.6999999999998</v>
      </c>
      <c r="T14">
        <v>2236.5</v>
      </c>
      <c r="U14">
        <v>2538.9</v>
      </c>
      <c r="V14">
        <v>3143.5</v>
      </c>
      <c r="W14">
        <v>2976.6</v>
      </c>
      <c r="X14">
        <v>3886.7</v>
      </c>
      <c r="Y14">
        <v>3703.4</v>
      </c>
      <c r="Z14">
        <v>3213.6</v>
      </c>
      <c r="AA14">
        <v>2447.6999999999998</v>
      </c>
      <c r="AB14">
        <v>3066.6</v>
      </c>
      <c r="AC14">
        <v>2755.9</v>
      </c>
      <c r="AD14">
        <v>2434.3000000000002</v>
      </c>
      <c r="AE14">
        <v>2879.3</v>
      </c>
      <c r="AF14">
        <v>2884.3</v>
      </c>
      <c r="AG14">
        <v>3967.3</v>
      </c>
      <c r="AH14">
        <v>3208.7</v>
      </c>
      <c r="AI14">
        <v>2217.1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CCCC-D4C9-43FA-B0A1-4E27B6897AFB}">
  <dimension ref="A1:AI14"/>
  <sheetViews>
    <sheetView workbookViewId="0">
      <selection activeCell="I17" sqref="I17"/>
    </sheetView>
  </sheetViews>
  <sheetFormatPr defaultRowHeight="18"/>
  <sheetData>
    <row r="1" spans="1:35">
      <c r="A1" t="s">
        <v>160</v>
      </c>
      <c r="B1" t="s">
        <v>89</v>
      </c>
      <c r="C1" t="s">
        <v>90</v>
      </c>
      <c r="D1" t="s">
        <v>91</v>
      </c>
      <c r="E1" t="s">
        <v>92</v>
      </c>
      <c r="F1" t="s">
        <v>139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106</v>
      </c>
      <c r="S1" t="s">
        <v>107</v>
      </c>
      <c r="T1" t="s">
        <v>108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122</v>
      </c>
      <c r="AF1" t="s">
        <v>123</v>
      </c>
      <c r="AG1" t="s">
        <v>4</v>
      </c>
      <c r="AH1" t="s">
        <v>124</v>
      </c>
      <c r="AI1" t="s">
        <v>125</v>
      </c>
    </row>
    <row r="2" spans="1:35">
      <c r="A2">
        <v>2008</v>
      </c>
      <c r="B2">
        <v>1170.0999999999999</v>
      </c>
      <c r="C2">
        <v>969.9</v>
      </c>
      <c r="D2">
        <v>1008.9</v>
      </c>
      <c r="E2">
        <v>1204.0999999999999</v>
      </c>
      <c r="F2">
        <v>1564.5</v>
      </c>
      <c r="G2">
        <v>907.2</v>
      </c>
      <c r="H2">
        <v>1024.3</v>
      </c>
      <c r="I2">
        <v>943.2</v>
      </c>
      <c r="J2">
        <v>987</v>
      </c>
      <c r="K2">
        <v>733.9</v>
      </c>
      <c r="L2">
        <v>1590.1</v>
      </c>
      <c r="M2">
        <v>1128.5999999999999</v>
      </c>
      <c r="N2">
        <v>934.9</v>
      </c>
      <c r="O2">
        <v>688.2</v>
      </c>
      <c r="P2">
        <v>928.4</v>
      </c>
      <c r="Q2">
        <v>731.3</v>
      </c>
      <c r="R2">
        <v>1098.4000000000001</v>
      </c>
      <c r="S2">
        <v>699.1</v>
      </c>
      <c r="T2">
        <v>1055.2</v>
      </c>
      <c r="U2">
        <v>1059.4000000000001</v>
      </c>
      <c r="V2">
        <v>1057.7</v>
      </c>
      <c r="W2">
        <v>998.4</v>
      </c>
      <c r="X2">
        <v>1696.6</v>
      </c>
      <c r="Z2">
        <v>1035.9000000000001</v>
      </c>
      <c r="AA2">
        <v>932.7</v>
      </c>
      <c r="AB2">
        <v>1002.3</v>
      </c>
      <c r="AC2">
        <v>1017.2</v>
      </c>
      <c r="AD2">
        <v>752.7</v>
      </c>
      <c r="AE2">
        <v>1184.8</v>
      </c>
      <c r="AF2">
        <v>1118.3</v>
      </c>
      <c r="AG2">
        <v>1646.9</v>
      </c>
      <c r="AH2">
        <v>1616.2</v>
      </c>
      <c r="AI2">
        <v>925.7</v>
      </c>
    </row>
    <row r="3" spans="1:35">
      <c r="A3">
        <v>2009</v>
      </c>
      <c r="B3">
        <v>1296.5999999999999</v>
      </c>
      <c r="C3">
        <v>1138.3</v>
      </c>
      <c r="D3">
        <v>1122.4000000000001</v>
      </c>
      <c r="E3">
        <v>1266.4000000000001</v>
      </c>
      <c r="F3">
        <v>1778.9</v>
      </c>
      <c r="G3">
        <v>1104.4000000000001</v>
      </c>
      <c r="H3">
        <v>1164.9000000000001</v>
      </c>
      <c r="I3">
        <v>1055.8</v>
      </c>
      <c r="J3">
        <v>1153.5999999999999</v>
      </c>
      <c r="K3">
        <v>813.6</v>
      </c>
      <c r="L3">
        <v>1861.6</v>
      </c>
      <c r="M3">
        <v>1349.8</v>
      </c>
      <c r="N3">
        <v>1017.4</v>
      </c>
      <c r="O3">
        <v>755.3</v>
      </c>
      <c r="P3">
        <v>1030.4000000000001</v>
      </c>
      <c r="Q3">
        <v>793.3</v>
      </c>
      <c r="R3">
        <v>1258</v>
      </c>
      <c r="S3">
        <v>879.8</v>
      </c>
      <c r="T3">
        <v>1245.4000000000001</v>
      </c>
      <c r="U3">
        <v>1159</v>
      </c>
      <c r="V3">
        <v>1281.7</v>
      </c>
      <c r="W3">
        <v>1170.0999999999999</v>
      </c>
      <c r="X3">
        <v>1995</v>
      </c>
      <c r="Z3">
        <v>1120</v>
      </c>
      <c r="AA3">
        <v>1061.5</v>
      </c>
      <c r="AB3">
        <v>1066.5</v>
      </c>
      <c r="AC3">
        <v>1194.3</v>
      </c>
      <c r="AD3">
        <v>922.7</v>
      </c>
      <c r="AE3">
        <v>1418.9</v>
      </c>
      <c r="AF3">
        <v>1382.9</v>
      </c>
      <c r="AG3">
        <v>2017.5</v>
      </c>
      <c r="AH3">
        <v>1811.9</v>
      </c>
      <c r="AI3">
        <v>1013.4</v>
      </c>
    </row>
    <row r="4" spans="1:35">
      <c r="A4">
        <v>2010</v>
      </c>
      <c r="B4">
        <v>1356.6</v>
      </c>
      <c r="C4">
        <v>1184.5</v>
      </c>
      <c r="D4">
        <v>1200.5999999999999</v>
      </c>
      <c r="E4">
        <v>1314.2</v>
      </c>
      <c r="F4">
        <v>1853.4</v>
      </c>
      <c r="G4">
        <v>1200.2</v>
      </c>
      <c r="H4">
        <v>1233.2</v>
      </c>
      <c r="I4">
        <v>1087.0999999999999</v>
      </c>
      <c r="J4">
        <v>1219.5</v>
      </c>
      <c r="K4">
        <v>859.8</v>
      </c>
      <c r="L4">
        <v>1882.3</v>
      </c>
      <c r="M4">
        <v>1405.5</v>
      </c>
      <c r="N4">
        <v>1095.8</v>
      </c>
      <c r="O4">
        <v>810.3</v>
      </c>
      <c r="P4">
        <v>1093.5999999999999</v>
      </c>
      <c r="Q4">
        <v>858.9</v>
      </c>
      <c r="R4">
        <v>1314.3</v>
      </c>
      <c r="S4">
        <v>937.2</v>
      </c>
      <c r="T4">
        <v>1315.3</v>
      </c>
      <c r="U4">
        <v>1198.8</v>
      </c>
      <c r="V4">
        <v>1367.1</v>
      </c>
      <c r="W4">
        <v>1232.4000000000001</v>
      </c>
      <c r="X4">
        <v>2065.6999999999998</v>
      </c>
      <c r="Z4">
        <v>1193.5999999999999</v>
      </c>
      <c r="AA4">
        <v>1123.5999999999999</v>
      </c>
      <c r="AB4">
        <v>1127.0999999999999</v>
      </c>
      <c r="AC4">
        <v>1263</v>
      </c>
      <c r="AD4">
        <v>1009.4</v>
      </c>
      <c r="AE4">
        <v>1502.2</v>
      </c>
      <c r="AF4">
        <v>1470.8</v>
      </c>
      <c r="AG4">
        <v>2130.6999999999998</v>
      </c>
      <c r="AH4">
        <v>1931</v>
      </c>
      <c r="AI4">
        <v>1087.4000000000001</v>
      </c>
    </row>
    <row r="5" spans="1:35">
      <c r="A5">
        <v>2011</v>
      </c>
      <c r="B5">
        <v>1385</v>
      </c>
      <c r="C5">
        <v>1318.3</v>
      </c>
      <c r="D5">
        <v>1385</v>
      </c>
      <c r="E5">
        <v>1634.7</v>
      </c>
      <c r="F5">
        <v>2142</v>
      </c>
      <c r="G5">
        <v>1247</v>
      </c>
      <c r="H5">
        <v>1375.8</v>
      </c>
      <c r="I5">
        <v>1329.6</v>
      </c>
      <c r="J5">
        <v>1478</v>
      </c>
      <c r="K5">
        <v>1001.2</v>
      </c>
      <c r="L5">
        <v>2002.2</v>
      </c>
      <c r="M5">
        <v>1558</v>
      </c>
      <c r="N5">
        <v>1241.3</v>
      </c>
      <c r="O5">
        <v>972</v>
      </c>
      <c r="P5">
        <v>1224.0999999999999</v>
      </c>
      <c r="Q5">
        <v>995.7</v>
      </c>
      <c r="R5">
        <v>1418.7</v>
      </c>
      <c r="S5">
        <v>1021.3</v>
      </c>
      <c r="T5">
        <v>1340.1</v>
      </c>
      <c r="U5">
        <v>1369.5</v>
      </c>
      <c r="V5">
        <v>1672.8</v>
      </c>
      <c r="W5">
        <v>1505.9</v>
      </c>
      <c r="X5">
        <v>2060.6</v>
      </c>
      <c r="Z5">
        <v>1507.9</v>
      </c>
      <c r="AA5">
        <v>1341.2</v>
      </c>
      <c r="AB5">
        <v>1410.9</v>
      </c>
      <c r="AC5">
        <v>1564.9</v>
      </c>
      <c r="AD5">
        <v>1107.3</v>
      </c>
      <c r="AE5">
        <v>1665.7</v>
      </c>
      <c r="AF5">
        <v>1658.1</v>
      </c>
      <c r="AG5">
        <v>2287.5</v>
      </c>
      <c r="AH5">
        <v>1970</v>
      </c>
      <c r="AI5">
        <v>1228.4000000000001</v>
      </c>
    </row>
    <row r="6" spans="1:35">
      <c r="A6">
        <v>2012</v>
      </c>
      <c r="B6">
        <v>1446</v>
      </c>
      <c r="C6">
        <v>1373.5</v>
      </c>
      <c r="D6">
        <v>1500.6</v>
      </c>
      <c r="E6">
        <v>1711.9</v>
      </c>
      <c r="F6">
        <v>2243.6999999999998</v>
      </c>
      <c r="G6">
        <v>1331.3</v>
      </c>
      <c r="H6">
        <v>1486.7</v>
      </c>
      <c r="I6">
        <v>1417.9</v>
      </c>
      <c r="J6">
        <v>1573.3</v>
      </c>
      <c r="K6">
        <v>1088.4000000000001</v>
      </c>
      <c r="L6">
        <v>2115.4</v>
      </c>
      <c r="M6">
        <v>1631.8</v>
      </c>
      <c r="N6">
        <v>1357.2</v>
      </c>
      <c r="O6">
        <v>1041.9000000000001</v>
      </c>
      <c r="P6">
        <v>1308.5999999999999</v>
      </c>
      <c r="Q6">
        <v>1056</v>
      </c>
      <c r="R6">
        <v>1488.2</v>
      </c>
      <c r="S6">
        <v>1104.3</v>
      </c>
      <c r="T6">
        <v>1424.5</v>
      </c>
      <c r="U6">
        <v>1445.2</v>
      </c>
      <c r="V6">
        <v>1759.9</v>
      </c>
      <c r="W6">
        <v>1547.9</v>
      </c>
      <c r="X6">
        <v>2163.4</v>
      </c>
      <c r="Z6">
        <v>1569.6</v>
      </c>
      <c r="AA6">
        <v>1390.7</v>
      </c>
      <c r="AB6">
        <v>1508.3</v>
      </c>
      <c r="AC6">
        <v>1615.1</v>
      </c>
      <c r="AD6">
        <v>1243.0999999999999</v>
      </c>
      <c r="AE6">
        <v>1752.9</v>
      </c>
      <c r="AF6">
        <v>1739.5</v>
      </c>
      <c r="AG6">
        <v>2391.3000000000002</v>
      </c>
      <c r="AH6">
        <v>2057</v>
      </c>
      <c r="AI6">
        <v>1281</v>
      </c>
    </row>
    <row r="7" spans="1:35">
      <c r="A7">
        <v>2013</v>
      </c>
      <c r="B7">
        <v>1511.9</v>
      </c>
      <c r="C7">
        <v>1485.9</v>
      </c>
      <c r="D7">
        <v>1558</v>
      </c>
      <c r="E7">
        <v>1805.7</v>
      </c>
      <c r="F7">
        <v>2308.8000000000002</v>
      </c>
      <c r="G7">
        <v>1442.1</v>
      </c>
      <c r="H7">
        <v>1554.5</v>
      </c>
      <c r="I7">
        <v>1481.4</v>
      </c>
      <c r="J7">
        <v>1665.4</v>
      </c>
      <c r="K7">
        <v>1159.5</v>
      </c>
      <c r="L7">
        <v>2256.4</v>
      </c>
      <c r="M7">
        <v>1774.2</v>
      </c>
      <c r="N7">
        <v>1436.8</v>
      </c>
      <c r="O7">
        <v>1126</v>
      </c>
      <c r="P7">
        <v>1399.1</v>
      </c>
      <c r="Q7">
        <v>1159.0999999999999</v>
      </c>
      <c r="R7">
        <v>1554.5</v>
      </c>
      <c r="S7">
        <v>1182.2</v>
      </c>
      <c r="T7">
        <v>1470.9</v>
      </c>
      <c r="U7">
        <v>1548.3</v>
      </c>
      <c r="V7">
        <v>1821.9</v>
      </c>
      <c r="W7">
        <v>1656.3</v>
      </c>
      <c r="X7">
        <v>2300</v>
      </c>
      <c r="Z7">
        <v>1658.3</v>
      </c>
      <c r="AA7">
        <v>1455.5</v>
      </c>
      <c r="AB7">
        <v>1586.3</v>
      </c>
      <c r="AC7">
        <v>1730.3</v>
      </c>
      <c r="AD7">
        <v>1315.1</v>
      </c>
      <c r="AE7">
        <v>1863.9</v>
      </c>
      <c r="AF7">
        <v>1877.5</v>
      </c>
      <c r="AG7">
        <v>2437.1</v>
      </c>
      <c r="AH7">
        <v>2114.6999999999998</v>
      </c>
      <c r="AI7">
        <v>1337.2</v>
      </c>
    </row>
    <row r="8" spans="1:35">
      <c r="A8">
        <v>2014</v>
      </c>
      <c r="B8">
        <v>1543.9</v>
      </c>
      <c r="C8">
        <v>1566.5</v>
      </c>
      <c r="D8">
        <v>1668.1</v>
      </c>
      <c r="E8">
        <v>2013.7</v>
      </c>
      <c r="F8">
        <v>2693.8</v>
      </c>
      <c r="G8">
        <v>1676.2</v>
      </c>
      <c r="H8">
        <v>1671.4</v>
      </c>
      <c r="I8">
        <v>1509.8</v>
      </c>
      <c r="J8">
        <v>1870.1</v>
      </c>
      <c r="K8">
        <v>1305.5999999999999</v>
      </c>
      <c r="L8">
        <v>2792.1</v>
      </c>
      <c r="M8">
        <v>2197.3000000000002</v>
      </c>
      <c r="N8">
        <v>1624.6</v>
      </c>
      <c r="O8">
        <v>1231.2</v>
      </c>
      <c r="P8">
        <v>1596.1</v>
      </c>
      <c r="Q8">
        <v>1239.2</v>
      </c>
      <c r="R8">
        <v>1771.9</v>
      </c>
      <c r="S8">
        <v>1310.7</v>
      </c>
      <c r="T8">
        <v>1517.8</v>
      </c>
      <c r="U8">
        <v>1743.9</v>
      </c>
      <c r="V8">
        <v>2008.9</v>
      </c>
      <c r="W8">
        <v>1981.4</v>
      </c>
      <c r="X8">
        <v>2774.1</v>
      </c>
      <c r="Z8">
        <v>1819.2</v>
      </c>
      <c r="AA8">
        <v>1681.1</v>
      </c>
      <c r="AB8">
        <v>1773.8</v>
      </c>
      <c r="AC8">
        <v>1908.4</v>
      </c>
      <c r="AD8">
        <v>1438.7</v>
      </c>
      <c r="AE8">
        <v>2091.5</v>
      </c>
      <c r="AF8">
        <v>1896.6</v>
      </c>
      <c r="AG8">
        <v>2663.7</v>
      </c>
      <c r="AH8">
        <v>2642.3</v>
      </c>
      <c r="AI8">
        <v>1593.5</v>
      </c>
    </row>
    <row r="9" spans="1:35">
      <c r="A9">
        <v>2015</v>
      </c>
      <c r="B9">
        <v>1607.7</v>
      </c>
      <c r="C9">
        <v>1658</v>
      </c>
      <c r="D9">
        <v>1678</v>
      </c>
      <c r="E9">
        <v>1977.5</v>
      </c>
      <c r="F9">
        <v>3326.4</v>
      </c>
      <c r="G9">
        <v>1739.9</v>
      </c>
      <c r="H9">
        <v>1731.8</v>
      </c>
      <c r="I9">
        <v>1700.9</v>
      </c>
      <c r="J9">
        <v>1919.7</v>
      </c>
      <c r="K9">
        <v>1470</v>
      </c>
      <c r="L9">
        <v>2858.9</v>
      </c>
      <c r="M9">
        <v>2228.1</v>
      </c>
      <c r="N9">
        <v>1757</v>
      </c>
      <c r="O9">
        <v>1319.6</v>
      </c>
      <c r="P9">
        <v>1606.1</v>
      </c>
      <c r="Q9">
        <v>1420</v>
      </c>
      <c r="R9">
        <v>1841.6</v>
      </c>
      <c r="S9">
        <v>1352.6</v>
      </c>
      <c r="T9">
        <v>1657.4</v>
      </c>
      <c r="U9">
        <v>1877.9</v>
      </c>
      <c r="V9">
        <v>2056.1</v>
      </c>
      <c r="W9">
        <v>2051.6999999999998</v>
      </c>
      <c r="X9">
        <v>2769.5</v>
      </c>
      <c r="Y9">
        <v>2405.1999999999998</v>
      </c>
      <c r="Z9">
        <v>1933.3</v>
      </c>
      <c r="AA9">
        <v>1693.6</v>
      </c>
      <c r="AB9">
        <v>1889</v>
      </c>
      <c r="AC9">
        <v>1908.9</v>
      </c>
      <c r="AD9">
        <v>1540</v>
      </c>
      <c r="AE9">
        <v>2185.1999999999998</v>
      </c>
      <c r="AF9">
        <v>2028</v>
      </c>
      <c r="AG9">
        <v>3020.3</v>
      </c>
      <c r="AH9">
        <v>2603.9</v>
      </c>
      <c r="AI9">
        <v>1726.2</v>
      </c>
    </row>
    <row r="10" spans="1:35">
      <c r="A10">
        <v>2016</v>
      </c>
      <c r="B10">
        <v>1758.9</v>
      </c>
      <c r="C10">
        <v>1776.8</v>
      </c>
      <c r="D10">
        <v>1805.6</v>
      </c>
      <c r="E10">
        <v>2134</v>
      </c>
      <c r="F10">
        <v>3410.8</v>
      </c>
      <c r="G10">
        <v>1857</v>
      </c>
      <c r="H10">
        <v>1845.8</v>
      </c>
      <c r="I10">
        <v>1834.3</v>
      </c>
      <c r="J10">
        <v>2131.4</v>
      </c>
      <c r="K10">
        <v>1615</v>
      </c>
      <c r="L10">
        <v>3117.7</v>
      </c>
      <c r="M10">
        <v>2432.3000000000002</v>
      </c>
      <c r="N10">
        <v>2000.6</v>
      </c>
      <c r="O10">
        <v>1544.6</v>
      </c>
      <c r="P10">
        <v>1846.9</v>
      </c>
      <c r="Q10">
        <v>1577.6</v>
      </c>
      <c r="R10">
        <v>2143.8000000000002</v>
      </c>
      <c r="S10">
        <v>1538.3</v>
      </c>
      <c r="T10">
        <v>1783.1</v>
      </c>
      <c r="U10">
        <v>1997.4</v>
      </c>
      <c r="V10">
        <v>2258.9</v>
      </c>
      <c r="W10">
        <v>2121.6999999999998</v>
      </c>
      <c r="X10">
        <v>3057.3</v>
      </c>
      <c r="Y10">
        <v>2670.4</v>
      </c>
      <c r="Z10">
        <v>2191.9</v>
      </c>
      <c r="AA10">
        <v>1901.9</v>
      </c>
      <c r="AB10">
        <v>2075.9</v>
      </c>
      <c r="AC10">
        <v>2291.9</v>
      </c>
      <c r="AD10">
        <v>1894.5</v>
      </c>
      <c r="AE10">
        <v>2382.8000000000002</v>
      </c>
      <c r="AF10">
        <v>2191.1999999999998</v>
      </c>
      <c r="AG10">
        <v>3183.9</v>
      </c>
      <c r="AH10">
        <v>2771.3</v>
      </c>
      <c r="AI10">
        <v>2059.3000000000002</v>
      </c>
    </row>
    <row r="11" spans="1:35">
      <c r="A11">
        <v>2017</v>
      </c>
      <c r="B11">
        <v>2143.1999999999998</v>
      </c>
      <c r="C11">
        <v>2129.3000000000002</v>
      </c>
      <c r="D11">
        <v>2220.6</v>
      </c>
      <c r="E11">
        <v>2343.8000000000002</v>
      </c>
      <c r="F11">
        <v>3291.6</v>
      </c>
      <c r="G11">
        <v>2057.9</v>
      </c>
      <c r="H11">
        <v>2166.1</v>
      </c>
      <c r="I11">
        <v>1996.9</v>
      </c>
      <c r="J11">
        <v>2391.8000000000002</v>
      </c>
      <c r="K11">
        <v>1877.2</v>
      </c>
      <c r="L11">
        <v>3976.4</v>
      </c>
      <c r="M11">
        <v>3279.9</v>
      </c>
      <c r="N11">
        <v>2666.6</v>
      </c>
      <c r="O11">
        <v>1792.4</v>
      </c>
      <c r="P11">
        <v>2179.6</v>
      </c>
      <c r="Q11">
        <v>1950.5</v>
      </c>
      <c r="R11">
        <v>2641.4</v>
      </c>
      <c r="S11">
        <v>1743.2</v>
      </c>
      <c r="T11">
        <v>2096.4</v>
      </c>
      <c r="U11">
        <v>2254.1999999999998</v>
      </c>
      <c r="V11">
        <v>2596.1</v>
      </c>
      <c r="W11">
        <v>2543</v>
      </c>
      <c r="X11">
        <v>3738.3</v>
      </c>
      <c r="Y11">
        <v>3296.9</v>
      </c>
      <c r="Z11">
        <v>2570.4</v>
      </c>
      <c r="AA11">
        <v>2013.5</v>
      </c>
      <c r="AB11">
        <v>2488.1</v>
      </c>
      <c r="AC11">
        <v>2589.9</v>
      </c>
      <c r="AD11">
        <v>2057.6999999999998</v>
      </c>
      <c r="AE11">
        <v>2444.9</v>
      </c>
      <c r="AF11">
        <v>2655.1</v>
      </c>
      <c r="AG11">
        <v>3708.3</v>
      </c>
      <c r="AH11">
        <v>3020.4</v>
      </c>
      <c r="AI11">
        <v>1973.1</v>
      </c>
    </row>
    <row r="12" spans="1:35">
      <c r="A12">
        <v>2018</v>
      </c>
      <c r="B12">
        <v>1985.4</v>
      </c>
      <c r="C12">
        <v>2020</v>
      </c>
      <c r="D12">
        <v>2187.9</v>
      </c>
      <c r="E12">
        <v>2150.4</v>
      </c>
      <c r="F12">
        <v>3449.1</v>
      </c>
      <c r="G12">
        <v>1975.1</v>
      </c>
      <c r="H12">
        <v>2081</v>
      </c>
      <c r="I12">
        <v>1942.4</v>
      </c>
      <c r="J12">
        <v>2431.8000000000002</v>
      </c>
      <c r="K12">
        <v>1887.6</v>
      </c>
      <c r="L12">
        <v>3985.4</v>
      </c>
      <c r="M12">
        <v>3300.7</v>
      </c>
      <c r="N12">
        <v>2650.4</v>
      </c>
      <c r="O12">
        <v>1785.7</v>
      </c>
      <c r="P12">
        <v>1906.2</v>
      </c>
      <c r="Q12">
        <v>1924.8</v>
      </c>
      <c r="R12">
        <v>2514</v>
      </c>
      <c r="S12">
        <v>1736.6</v>
      </c>
      <c r="T12">
        <v>1924.7</v>
      </c>
      <c r="U12">
        <v>2138.5</v>
      </c>
      <c r="V12">
        <v>2781.8</v>
      </c>
      <c r="W12">
        <v>2540</v>
      </c>
      <c r="X12">
        <v>3421.4</v>
      </c>
      <c r="Y12">
        <v>3491.9</v>
      </c>
      <c r="Z12">
        <v>2451.5</v>
      </c>
      <c r="AA12">
        <v>1939.5</v>
      </c>
      <c r="AB12">
        <v>2469.6</v>
      </c>
      <c r="AC12">
        <v>2220.4</v>
      </c>
      <c r="AD12">
        <v>1917.5</v>
      </c>
      <c r="AE12">
        <v>2183.4</v>
      </c>
      <c r="AF12">
        <v>2432.3000000000002</v>
      </c>
      <c r="AG12">
        <v>3565.2</v>
      </c>
      <c r="AH12">
        <v>2803.5</v>
      </c>
      <c r="AI12">
        <v>1728.5</v>
      </c>
    </row>
    <row r="13" spans="1:35">
      <c r="A13">
        <v>2019</v>
      </c>
      <c r="B13">
        <v>2247.6</v>
      </c>
      <c r="C13">
        <v>2223.9</v>
      </c>
      <c r="D13">
        <v>2330.1999999999998</v>
      </c>
      <c r="E13">
        <v>2475.6999999999998</v>
      </c>
      <c r="F13">
        <v>3503</v>
      </c>
      <c r="G13">
        <v>2150.5</v>
      </c>
      <c r="H13">
        <v>2192.4</v>
      </c>
      <c r="I13">
        <v>2072.6999999999998</v>
      </c>
      <c r="J13">
        <v>2671.1</v>
      </c>
      <c r="K13">
        <v>1980.7</v>
      </c>
      <c r="L13">
        <v>4413.6000000000004</v>
      </c>
      <c r="M13">
        <v>3418.3</v>
      </c>
      <c r="N13">
        <v>2736.8</v>
      </c>
      <c r="O13">
        <v>1980.1</v>
      </c>
      <c r="P13">
        <v>2112</v>
      </c>
      <c r="Q13">
        <v>2044.3</v>
      </c>
      <c r="R13">
        <v>2901</v>
      </c>
      <c r="S13">
        <v>2041.2</v>
      </c>
      <c r="T13">
        <v>2052.1</v>
      </c>
      <c r="U13">
        <v>2298.3000000000002</v>
      </c>
      <c r="V13">
        <v>2975.1</v>
      </c>
      <c r="W13">
        <v>2651.9</v>
      </c>
      <c r="X13">
        <v>3671.9</v>
      </c>
      <c r="Y13">
        <v>3419.9</v>
      </c>
      <c r="Z13">
        <v>2814.5</v>
      </c>
      <c r="AA13">
        <v>2209.9</v>
      </c>
      <c r="AB13">
        <v>2775.9</v>
      </c>
      <c r="AC13">
        <v>2435.5</v>
      </c>
      <c r="AD13">
        <v>2174.1</v>
      </c>
      <c r="AE13">
        <v>2492.8000000000002</v>
      </c>
      <c r="AF13">
        <v>2761</v>
      </c>
      <c r="AG13">
        <v>3826</v>
      </c>
      <c r="AH13">
        <v>3038.5</v>
      </c>
      <c r="AI13">
        <v>1950.5</v>
      </c>
    </row>
    <row r="14" spans="1:35">
      <c r="A14">
        <v>2020</v>
      </c>
      <c r="B14">
        <v>2384</v>
      </c>
      <c r="C14">
        <v>2301</v>
      </c>
      <c r="D14">
        <v>2511.6999999999998</v>
      </c>
      <c r="E14">
        <v>2572.6</v>
      </c>
      <c r="F14">
        <v>3891.5</v>
      </c>
      <c r="G14">
        <v>2271.6</v>
      </c>
      <c r="H14">
        <v>2244.3000000000002</v>
      </c>
      <c r="I14">
        <v>2130</v>
      </c>
      <c r="J14">
        <v>2799.7</v>
      </c>
      <c r="K14">
        <v>2066.6999999999998</v>
      </c>
      <c r="L14">
        <v>4502.8999999999996</v>
      </c>
      <c r="M14">
        <v>3693.6</v>
      </c>
      <c r="N14">
        <v>2871.1</v>
      </c>
      <c r="O14">
        <v>2069.9</v>
      </c>
      <c r="P14">
        <v>2319</v>
      </c>
      <c r="Q14">
        <v>2165.6999999999998</v>
      </c>
      <c r="R14">
        <v>2959</v>
      </c>
      <c r="S14">
        <v>2170.1999999999998</v>
      </c>
      <c r="T14">
        <v>2061.6999999999998</v>
      </c>
      <c r="U14">
        <v>2426</v>
      </c>
      <c r="V14">
        <v>3028.1</v>
      </c>
      <c r="W14">
        <v>2865.5</v>
      </c>
      <c r="X14">
        <v>3754.6</v>
      </c>
      <c r="Y14">
        <v>3410.3</v>
      </c>
      <c r="Z14">
        <v>2912.8</v>
      </c>
      <c r="AA14">
        <v>2228.5</v>
      </c>
      <c r="AB14">
        <v>2887.6</v>
      </c>
      <c r="AC14">
        <v>2616.3000000000002</v>
      </c>
      <c r="AD14">
        <v>2205.3000000000002</v>
      </c>
      <c r="AE14">
        <v>2749</v>
      </c>
      <c r="AF14">
        <v>2698.9</v>
      </c>
      <c r="AG14">
        <v>3819.8</v>
      </c>
      <c r="AH14">
        <v>3173</v>
      </c>
      <c r="AI14">
        <v>2043.8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0"/>
  <sheetViews>
    <sheetView zoomScale="55" zoomScaleNormal="55" workbookViewId="0">
      <selection activeCell="H27" sqref="H27"/>
    </sheetView>
  </sheetViews>
  <sheetFormatPr defaultRowHeight="18"/>
  <cols>
    <col min="1" max="1" width="13.1640625" bestFit="1" customWidth="1"/>
    <col min="2" max="12" width="15" customWidth="1"/>
    <col min="13" max="17" width="15" bestFit="1" customWidth="1"/>
  </cols>
  <sheetData>
    <row r="2" spans="1:17">
      <c r="A2" s="11" t="s">
        <v>0</v>
      </c>
      <c r="B2" s="11" t="s">
        <v>59</v>
      </c>
      <c r="C2" s="11"/>
      <c r="D2" s="11"/>
      <c r="E2" s="11"/>
      <c r="F2" s="11"/>
      <c r="G2" s="11"/>
      <c r="H2" s="11"/>
      <c r="I2" s="11"/>
      <c r="J2" s="11"/>
    </row>
    <row r="3" spans="1:17">
      <c r="A3" s="16" t="s">
        <v>68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I3" t="s">
        <v>77</v>
      </c>
      <c r="J3" t="s">
        <v>78</v>
      </c>
      <c r="K3" t="s">
        <v>79</v>
      </c>
      <c r="L3" t="s">
        <v>80</v>
      </c>
      <c r="M3" t="s">
        <v>81</v>
      </c>
      <c r="N3" t="s">
        <v>82</v>
      </c>
      <c r="O3" t="s">
        <v>83</v>
      </c>
      <c r="P3" t="s">
        <v>84</v>
      </c>
      <c r="Q3" t="s">
        <v>85</v>
      </c>
    </row>
    <row r="4" spans="1:17">
      <c r="A4" s="17" t="s">
        <v>63</v>
      </c>
      <c r="B4" s="19">
        <v>875.22466666666662</v>
      </c>
      <c r="C4" s="19">
        <v>852.98400000000004</v>
      </c>
      <c r="D4" s="19">
        <v>1054.0333333333333</v>
      </c>
      <c r="E4" s="19">
        <v>1141.1333333333332</v>
      </c>
      <c r="F4" s="19">
        <v>1358.0333333333331</v>
      </c>
      <c r="G4" s="19">
        <v>1424.3666666666668</v>
      </c>
      <c r="H4" s="19">
        <v>1456.6000000000001</v>
      </c>
      <c r="I4" s="19">
        <v>1522.9333333333332</v>
      </c>
      <c r="J4" s="19">
        <v>1603.4666666666665</v>
      </c>
      <c r="K4" s="19">
        <v>1786.5333333333335</v>
      </c>
      <c r="L4" s="19">
        <v>1857.2333333333336</v>
      </c>
      <c r="M4" s="19">
        <v>2066.8666666666668</v>
      </c>
      <c r="N4" s="19">
        <v>2432.1000000000004</v>
      </c>
      <c r="O4" s="19">
        <v>2244.1999999999998</v>
      </c>
      <c r="P4" s="19">
        <v>2536.0666666666666</v>
      </c>
      <c r="Q4" s="19">
        <v>2594.8666666666668</v>
      </c>
    </row>
    <row r="5" spans="1:17">
      <c r="A5" s="17" t="s">
        <v>62</v>
      </c>
      <c r="B5" s="19">
        <v>893.85766666666666</v>
      </c>
      <c r="C5" s="19">
        <v>979.31600000000014</v>
      </c>
      <c r="D5" s="19">
        <v>1070.25</v>
      </c>
      <c r="E5" s="19">
        <v>1136.4666666666665</v>
      </c>
      <c r="F5" s="19">
        <v>1305.0833333333333</v>
      </c>
      <c r="G5" s="19">
        <v>1349.1333333333332</v>
      </c>
      <c r="H5" s="19">
        <v>1508.7666666666664</v>
      </c>
      <c r="I5" s="19">
        <v>1583.2666666666664</v>
      </c>
      <c r="J5" s="19">
        <v>1685.3</v>
      </c>
      <c r="K5" s="19">
        <v>1949.8499999999997</v>
      </c>
      <c r="L5" s="19">
        <v>2021.4166666666667</v>
      </c>
      <c r="M5" s="19">
        <v>2263.15</v>
      </c>
      <c r="N5" s="19">
        <v>2875.2833333333333</v>
      </c>
      <c r="O5" s="19">
        <v>2805.6666666666665</v>
      </c>
      <c r="P5" s="19">
        <v>2976.7000000000003</v>
      </c>
      <c r="Q5" s="19">
        <v>3140.2666666666664</v>
      </c>
    </row>
    <row r="6" spans="1:17">
      <c r="A6" s="17" t="s">
        <v>64</v>
      </c>
      <c r="B6" s="19">
        <v>1061.9684999999999</v>
      </c>
      <c r="C6" s="19">
        <v>1127.07375</v>
      </c>
      <c r="D6" s="19">
        <v>1208.3</v>
      </c>
      <c r="E6" s="19">
        <v>1285.425</v>
      </c>
      <c r="F6" s="19">
        <v>1467.7750000000001</v>
      </c>
      <c r="G6" s="19">
        <v>1526.0250000000001</v>
      </c>
      <c r="H6" s="19">
        <v>1712.0250000000001</v>
      </c>
      <c r="I6" s="19">
        <v>1784.625</v>
      </c>
      <c r="J6" s="19">
        <v>1891.75</v>
      </c>
      <c r="K6" s="19">
        <v>2217.4749999999999</v>
      </c>
      <c r="L6" s="19">
        <v>2337.1999999999998</v>
      </c>
      <c r="M6" s="19">
        <v>2527.9800000000005</v>
      </c>
      <c r="N6" s="19">
        <v>3029.46</v>
      </c>
      <c r="O6" s="19">
        <v>2984.12</v>
      </c>
      <c r="P6" s="19">
        <v>3147.2400000000002</v>
      </c>
      <c r="Q6" s="19">
        <v>3249.82</v>
      </c>
    </row>
    <row r="7" spans="1:17">
      <c r="A7" s="17" t="s">
        <v>66</v>
      </c>
      <c r="B7" s="19">
        <v>914.84900000000005</v>
      </c>
      <c r="C7" s="19">
        <v>991.00800000000004</v>
      </c>
      <c r="D7" s="19">
        <v>1049.2</v>
      </c>
      <c r="E7" s="19">
        <v>1126.8</v>
      </c>
      <c r="F7" s="19">
        <v>1296.0999999999999</v>
      </c>
      <c r="G7" s="19">
        <v>1337.8</v>
      </c>
      <c r="H7" s="19">
        <v>1510.6</v>
      </c>
      <c r="I7" s="19">
        <v>1580.9</v>
      </c>
      <c r="J7" s="19">
        <v>1667.3</v>
      </c>
      <c r="K7" s="19">
        <v>1885.8</v>
      </c>
      <c r="L7" s="19">
        <v>1981.7</v>
      </c>
      <c r="M7" s="19">
        <v>2180.6</v>
      </c>
      <c r="N7" s="19">
        <v>2702.6</v>
      </c>
      <c r="O7" s="19">
        <v>2617.5</v>
      </c>
      <c r="P7" s="19">
        <v>2784.9</v>
      </c>
      <c r="Q7" s="19">
        <v>2911.5</v>
      </c>
    </row>
    <row r="8" spans="1:17">
      <c r="A8" s="17" t="s">
        <v>65</v>
      </c>
      <c r="B8" s="19">
        <v>1027.6318749999998</v>
      </c>
      <c r="C8" s="19">
        <v>1161.9724000000001</v>
      </c>
      <c r="D8" s="19">
        <v>1142.1699999999998</v>
      </c>
      <c r="E8" s="19">
        <v>1244.92</v>
      </c>
      <c r="F8" s="19">
        <v>1457.1499999999999</v>
      </c>
      <c r="G8" s="19">
        <v>1499.61</v>
      </c>
      <c r="H8" s="19">
        <v>1696.8399999999997</v>
      </c>
      <c r="I8" s="19">
        <v>1768.8799999999999</v>
      </c>
      <c r="J8" s="19">
        <v>1855.6300000000003</v>
      </c>
      <c r="K8" s="19">
        <v>2084.5699999999997</v>
      </c>
      <c r="L8" s="19">
        <v>2236.8300000000004</v>
      </c>
      <c r="M8" s="19">
        <v>2440.6699999999996</v>
      </c>
      <c r="N8" s="19">
        <v>2735.15</v>
      </c>
      <c r="O8" s="19">
        <v>2564.42</v>
      </c>
      <c r="P8" s="19">
        <v>2810.8</v>
      </c>
      <c r="Q8" s="19">
        <v>2907.48</v>
      </c>
    </row>
    <row r="9" spans="1:17">
      <c r="A9" s="17" t="s">
        <v>61</v>
      </c>
      <c r="B9" s="19">
        <v>957.18677777777759</v>
      </c>
      <c r="C9" s="19">
        <v>1054.2334999999998</v>
      </c>
      <c r="D9" s="19">
        <v>1095.9100000000001</v>
      </c>
      <c r="E9" s="19">
        <v>1178.31</v>
      </c>
      <c r="F9" s="19">
        <v>1345.69</v>
      </c>
      <c r="G9" s="19">
        <v>1389.87</v>
      </c>
      <c r="H9" s="19">
        <v>1547.4600000000003</v>
      </c>
      <c r="I9" s="19">
        <v>1610.83</v>
      </c>
      <c r="J9" s="19">
        <v>1709.86</v>
      </c>
      <c r="K9" s="19">
        <v>1889.3400000000001</v>
      </c>
      <c r="L9" s="19">
        <v>2016.5499999999997</v>
      </c>
      <c r="M9" s="19">
        <v>2175.2200000000003</v>
      </c>
      <c r="N9" s="19">
        <v>2470.4000000000005</v>
      </c>
      <c r="O9" s="19">
        <v>2393.8199999999993</v>
      </c>
      <c r="P9" s="19">
        <v>2571.35</v>
      </c>
      <c r="Q9" s="19">
        <v>2698.2</v>
      </c>
    </row>
    <row r="10" spans="1:17">
      <c r="A10" s="17" t="s">
        <v>69</v>
      </c>
      <c r="B10" s="19">
        <v>967.33158064516113</v>
      </c>
      <c r="C10" s="19">
        <v>1061.6532352941176</v>
      </c>
      <c r="D10" s="19">
        <v>1113.1411764705881</v>
      </c>
      <c r="E10" s="19">
        <v>1198.3235294117646</v>
      </c>
      <c r="F10" s="19">
        <v>1385.3</v>
      </c>
      <c r="G10" s="19">
        <v>1432.4882352941181</v>
      </c>
      <c r="H10" s="19">
        <v>1594.826470588235</v>
      </c>
      <c r="I10" s="19">
        <v>1664.2617647058823</v>
      </c>
      <c r="J10" s="19">
        <v>1759.1588235294116</v>
      </c>
      <c r="K10" s="19">
        <v>1986.8676470588234</v>
      </c>
      <c r="L10" s="19">
        <v>2111.477142857143</v>
      </c>
      <c r="M10" s="19">
        <v>2307.3971428571426</v>
      </c>
      <c r="N10" s="19">
        <v>2698.6685714285709</v>
      </c>
      <c r="O10" s="19">
        <v>2591.0600000000004</v>
      </c>
      <c r="P10" s="19">
        <v>2794.5999999999995</v>
      </c>
      <c r="Q10" s="19">
        <v>2909.8171428571436</v>
      </c>
    </row>
    <row r="11" spans="1:17">
      <c r="P11" s="18"/>
    </row>
    <row r="12" spans="1:17">
      <c r="A12" s="11" t="s">
        <v>1</v>
      </c>
      <c r="B12" s="11" t="s">
        <v>67</v>
      </c>
      <c r="C12" s="11"/>
      <c r="D12" s="11"/>
      <c r="E12" s="11"/>
      <c r="F12" s="11"/>
      <c r="G12" s="11"/>
      <c r="H12" s="11"/>
      <c r="I12" s="11"/>
      <c r="J12" s="11"/>
      <c r="P12" s="18"/>
    </row>
    <row r="13" spans="1:17">
      <c r="A13" s="16" t="s">
        <v>68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77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  <c r="P13" t="s">
        <v>84</v>
      </c>
      <c r="Q13" t="s">
        <v>85</v>
      </c>
    </row>
    <row r="14" spans="1:17">
      <c r="A14" s="17" t="s">
        <v>63</v>
      </c>
      <c r="B14" s="19">
        <v>786.22066666666672</v>
      </c>
      <c r="C14" s="19">
        <v>765.20400000000006</v>
      </c>
      <c r="D14" s="19">
        <v>882.66666666666663</v>
      </c>
      <c r="E14" s="19">
        <v>950.9</v>
      </c>
      <c r="F14" s="19">
        <v>1127.7333333333333</v>
      </c>
      <c r="G14" s="19">
        <v>1188.9333333333334</v>
      </c>
      <c r="H14" s="19">
        <v>1260.0333333333333</v>
      </c>
      <c r="I14" s="19">
        <v>1339</v>
      </c>
      <c r="J14" s="19">
        <v>1402.5333333333335</v>
      </c>
      <c r="K14" s="19">
        <v>1533.4666666666669</v>
      </c>
      <c r="L14" s="19">
        <v>1617.2</v>
      </c>
      <c r="M14" s="19">
        <v>1821.7333333333336</v>
      </c>
      <c r="N14" s="19">
        <v>2160.3333333333335</v>
      </c>
      <c r="O14" s="19">
        <v>2058.4333333333334</v>
      </c>
      <c r="P14" s="19">
        <v>2331.4333333333329</v>
      </c>
      <c r="Q14" s="19">
        <v>2396.9666666666667</v>
      </c>
    </row>
    <row r="15" spans="1:17">
      <c r="A15" s="17" t="s">
        <v>62</v>
      </c>
      <c r="B15" s="19">
        <v>836.61366666666663</v>
      </c>
      <c r="C15" s="19">
        <v>907.58966666666674</v>
      </c>
      <c r="D15" s="19">
        <v>936.55000000000007</v>
      </c>
      <c r="E15" s="19">
        <v>1000.25</v>
      </c>
      <c r="F15" s="19">
        <v>1134.6333333333334</v>
      </c>
      <c r="G15" s="19">
        <v>1191.0666666666666</v>
      </c>
      <c r="H15" s="19">
        <v>1332.2166666666667</v>
      </c>
      <c r="I15" s="19">
        <v>1418.4833333333333</v>
      </c>
      <c r="J15" s="19">
        <v>1525.2666666666667</v>
      </c>
      <c r="K15" s="19">
        <v>1780.0833333333333</v>
      </c>
      <c r="L15" s="19">
        <v>1864.95</v>
      </c>
      <c r="M15" s="19">
        <v>2086.6166666666668</v>
      </c>
      <c r="N15" s="19">
        <v>2640.9</v>
      </c>
      <c r="O15" s="19">
        <v>2592.2000000000003</v>
      </c>
      <c r="P15" s="19">
        <v>2784.1833333333329</v>
      </c>
      <c r="Q15" s="19">
        <v>2937.0333333333328</v>
      </c>
    </row>
    <row r="16" spans="1:17">
      <c r="A16" s="17" t="s">
        <v>64</v>
      </c>
      <c r="B16" s="19">
        <v>1034.8275000000001</v>
      </c>
      <c r="C16" s="19">
        <v>1089.0509999999999</v>
      </c>
      <c r="D16" s="19">
        <v>1142.3</v>
      </c>
      <c r="E16" s="19">
        <v>1203.0250000000001</v>
      </c>
      <c r="F16" s="19">
        <v>1401.4499999999998</v>
      </c>
      <c r="G16" s="19">
        <v>1466</v>
      </c>
      <c r="H16" s="19">
        <v>1652.2000000000003</v>
      </c>
      <c r="I16" s="19">
        <v>1729.1</v>
      </c>
      <c r="J16" s="19">
        <v>1831.625</v>
      </c>
      <c r="K16" s="19">
        <v>2127.0750000000003</v>
      </c>
      <c r="L16" s="19">
        <v>2232.0800000000004</v>
      </c>
      <c r="M16" s="19">
        <v>2421.14</v>
      </c>
      <c r="N16" s="19">
        <v>2885.7</v>
      </c>
      <c r="O16" s="19">
        <v>2874.7200000000003</v>
      </c>
      <c r="P16" s="19">
        <v>3003.4199999999996</v>
      </c>
      <c r="Q16" s="19">
        <v>3096.9</v>
      </c>
    </row>
    <row r="17" spans="1:17">
      <c r="A17" s="17" t="s">
        <v>66</v>
      </c>
      <c r="B17" s="19">
        <v>845.60299999999995</v>
      </c>
      <c r="C17" s="19">
        <v>906.36</v>
      </c>
      <c r="D17" s="19">
        <v>883.7</v>
      </c>
      <c r="E17" s="19">
        <v>949.4</v>
      </c>
      <c r="F17" s="19">
        <v>1071.9000000000001</v>
      </c>
      <c r="G17" s="19">
        <v>1133.3</v>
      </c>
      <c r="H17" s="19">
        <v>1303.2</v>
      </c>
      <c r="I17" s="19">
        <v>1384.4</v>
      </c>
      <c r="J17" s="19">
        <v>1477</v>
      </c>
      <c r="K17" s="19">
        <v>1662.9</v>
      </c>
      <c r="L17" s="19">
        <v>1777.7</v>
      </c>
      <c r="M17" s="19">
        <v>1969.4</v>
      </c>
      <c r="N17" s="19">
        <v>2424.5</v>
      </c>
      <c r="O17" s="19">
        <v>2374.1</v>
      </c>
      <c r="P17" s="19">
        <v>2542.3000000000002</v>
      </c>
      <c r="Q17" s="19">
        <v>2661.1</v>
      </c>
    </row>
    <row r="18" spans="1:17">
      <c r="A18" s="17" t="s">
        <v>65</v>
      </c>
      <c r="B18" s="19">
        <v>991.41925000000003</v>
      </c>
      <c r="C18" s="19">
        <v>1119.8206999999998</v>
      </c>
      <c r="D18" s="19">
        <v>1056.8500000000001</v>
      </c>
      <c r="E18" s="19">
        <v>1123.27</v>
      </c>
      <c r="F18" s="19">
        <v>1300.9599999999998</v>
      </c>
      <c r="G18" s="19">
        <v>1383.8799999999999</v>
      </c>
      <c r="H18" s="19">
        <v>1574.19</v>
      </c>
      <c r="I18" s="19">
        <v>1654.85</v>
      </c>
      <c r="J18" s="19">
        <v>1737.5899999999997</v>
      </c>
      <c r="K18" s="19">
        <v>1950.8800000000003</v>
      </c>
      <c r="L18" s="19">
        <v>2052.84</v>
      </c>
      <c r="M18" s="19">
        <v>2294.46</v>
      </c>
      <c r="N18" s="19">
        <v>2552.14</v>
      </c>
      <c r="O18" s="19">
        <v>2371.1400000000003</v>
      </c>
      <c r="P18" s="19">
        <v>2647.87</v>
      </c>
      <c r="Q18" s="19">
        <v>2733.5</v>
      </c>
    </row>
    <row r="19" spans="1:17">
      <c r="A19" s="17" t="s">
        <v>61</v>
      </c>
      <c r="B19" s="19">
        <v>913.07166666666649</v>
      </c>
      <c r="C19" s="19">
        <v>998.06100000000004</v>
      </c>
      <c r="D19" s="19">
        <v>984.38000000000011</v>
      </c>
      <c r="E19" s="19">
        <v>1051.31</v>
      </c>
      <c r="F19" s="19">
        <v>1189.4900000000002</v>
      </c>
      <c r="G19" s="19">
        <v>1250.9099999999999</v>
      </c>
      <c r="H19" s="19">
        <v>1429.66</v>
      </c>
      <c r="I19" s="19">
        <v>1517.33</v>
      </c>
      <c r="J19" s="19">
        <v>1597.3200000000002</v>
      </c>
      <c r="K19" s="19">
        <v>1751.9099999999999</v>
      </c>
      <c r="L19" s="19">
        <v>1880.9900000000002</v>
      </c>
      <c r="M19" s="19">
        <v>2016.9599999999998</v>
      </c>
      <c r="N19" s="19">
        <v>2261.8399999999997</v>
      </c>
      <c r="O19" s="19">
        <v>2211.0700000000002</v>
      </c>
      <c r="P19" s="19">
        <v>2384.7799999999997</v>
      </c>
      <c r="Q19" s="19">
        <v>2517.3100000000004</v>
      </c>
    </row>
    <row r="20" spans="1:17">
      <c r="A20" s="17" t="s">
        <v>69</v>
      </c>
      <c r="B20" s="19">
        <v>919.75019354838719</v>
      </c>
      <c r="C20" s="19">
        <v>1005.3685588235293</v>
      </c>
      <c r="D20" s="19">
        <v>1003.8970588235294</v>
      </c>
      <c r="E20" s="19">
        <v>1069.4558823529414</v>
      </c>
      <c r="F20" s="19">
        <v>1228.623529411765</v>
      </c>
      <c r="G20" s="19">
        <v>1295.835294117647</v>
      </c>
      <c r="H20" s="19">
        <v>1462.4676470588236</v>
      </c>
      <c r="I20" s="19">
        <v>1545.6029411764707</v>
      </c>
      <c r="J20" s="19">
        <v>1632.6999999999998</v>
      </c>
      <c r="K20" s="19">
        <v>1837.6470588235295</v>
      </c>
      <c r="L20" s="19">
        <v>1951.9342857142856</v>
      </c>
      <c r="M20" s="19">
        <v>2147.8342857142866</v>
      </c>
      <c r="N20" s="19">
        <v>2494.8342857142861</v>
      </c>
      <c r="O20" s="19">
        <v>2408.5228571428574</v>
      </c>
      <c r="P20" s="19">
        <v>2616.7228571428568</v>
      </c>
      <c r="Q20" s="19">
        <v>2727.6228571428578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70175-C8A4-482D-A529-9A45206BC6A9}">
  <dimension ref="A1:DX35"/>
  <sheetViews>
    <sheetView zoomScale="85" zoomScaleNormal="85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I34" sqref="I34"/>
    </sheetView>
  </sheetViews>
  <sheetFormatPr defaultRowHeight="18"/>
  <cols>
    <col min="1" max="1" width="13.25" bestFit="1" customWidth="1"/>
    <col min="2" max="2" width="25.75" bestFit="1" customWidth="1"/>
    <col min="3" max="3" width="25.75" customWidth="1"/>
    <col min="4" max="4" width="4.75" bestFit="1" customWidth="1"/>
    <col min="5" max="5" width="5.6640625" bestFit="1" customWidth="1"/>
    <col min="6" max="6" width="8.83203125" bestFit="1" customWidth="1"/>
    <col min="7" max="7" width="10.25" bestFit="1" customWidth="1"/>
    <col min="8" max="8" width="11.58203125" bestFit="1" customWidth="1"/>
    <col min="9" max="9" width="12.5" bestFit="1" customWidth="1"/>
    <col min="10" max="12" width="12.33203125" bestFit="1" customWidth="1"/>
    <col min="13" max="13" width="18.25" bestFit="1" customWidth="1"/>
    <col min="14" max="14" width="14.4140625" bestFit="1" customWidth="1"/>
    <col min="15" max="15" width="12.33203125" bestFit="1" customWidth="1"/>
    <col min="16" max="17" width="13.25" bestFit="1" customWidth="1"/>
    <col min="18" max="18" width="12.33203125" bestFit="1" customWidth="1"/>
    <col min="19" max="19" width="13.25" bestFit="1" customWidth="1"/>
    <col min="20" max="20" width="12.33203125" bestFit="1" customWidth="1"/>
    <col min="21" max="21" width="12.33203125" customWidth="1"/>
    <col min="22" max="22" width="14.9140625" bestFit="1" customWidth="1"/>
    <col min="23" max="24" width="14.9140625" customWidth="1"/>
    <col min="25" max="25" width="18.1640625" bestFit="1" customWidth="1"/>
    <col min="26" max="26" width="18.1640625" customWidth="1"/>
    <col min="27" max="27" width="5.1640625" bestFit="1" customWidth="1"/>
    <col min="28" max="28" width="18.1640625" customWidth="1"/>
    <col min="29" max="29" width="10.58203125" bestFit="1" customWidth="1"/>
    <col min="30" max="30" width="26.4140625" bestFit="1" customWidth="1"/>
    <col min="31" max="32" width="18.1640625" customWidth="1"/>
    <col min="33" max="36" width="14.9140625" customWidth="1"/>
    <col min="37" max="37" width="10.58203125" bestFit="1" customWidth="1"/>
    <col min="38" max="38" width="8.9140625" bestFit="1" customWidth="1"/>
    <col min="39" max="39" width="9.6640625" bestFit="1" customWidth="1"/>
    <col min="40" max="40" width="8.9140625" bestFit="1" customWidth="1"/>
    <col min="41" max="41" width="10.1640625" bestFit="1" customWidth="1"/>
    <col min="42" max="42" width="14.33203125" bestFit="1" customWidth="1"/>
    <col min="43" max="43" width="8" bestFit="1" customWidth="1"/>
    <col min="44" max="44" width="15.83203125" bestFit="1" customWidth="1"/>
    <col min="45" max="45" width="13.83203125" bestFit="1" customWidth="1"/>
    <col min="46" max="63" width="12.33203125" bestFit="1" customWidth="1"/>
    <col min="64" max="64" width="13" bestFit="1" customWidth="1"/>
    <col min="65" max="65" width="12.33203125" bestFit="1" customWidth="1"/>
    <col min="66" max="66" width="14.33203125" bestFit="1" customWidth="1"/>
    <col min="67" max="67" width="12.9140625" bestFit="1" customWidth="1"/>
    <col min="68" max="73" width="12.33203125" bestFit="1" customWidth="1"/>
    <col min="74" max="74" width="15.6640625" bestFit="1" customWidth="1"/>
    <col min="75" max="75" width="15.08203125" bestFit="1" customWidth="1"/>
    <col min="76" max="76" width="15.83203125" bestFit="1" customWidth="1"/>
    <col min="77" max="77" width="14.75" bestFit="1" customWidth="1"/>
    <col min="78" max="78" width="13.6640625" bestFit="1" customWidth="1"/>
    <col min="79" max="79" width="12.58203125" bestFit="1" customWidth="1"/>
    <col min="80" max="85" width="12.33203125" bestFit="1" customWidth="1"/>
    <col min="86" max="86" width="13.25" bestFit="1" customWidth="1"/>
    <col min="87" max="87" width="12.08203125" bestFit="1" customWidth="1"/>
    <col min="88" max="91" width="12.33203125" bestFit="1" customWidth="1"/>
    <col min="92" max="92" width="4.58203125" bestFit="1" customWidth="1"/>
    <col min="93" max="93" width="13.08203125" bestFit="1" customWidth="1"/>
    <col min="94" max="95" width="12.33203125" bestFit="1" customWidth="1"/>
    <col min="96" max="96" width="16.25" bestFit="1" customWidth="1"/>
    <col min="97" max="98" width="12.33203125" bestFit="1" customWidth="1"/>
    <col min="99" max="99" width="14.33203125" bestFit="1" customWidth="1"/>
    <col min="100" max="101" width="12.33203125" bestFit="1" customWidth="1"/>
    <col min="102" max="102" width="12.5" bestFit="1" customWidth="1"/>
    <col min="103" max="103" width="18.33203125" bestFit="1" customWidth="1"/>
    <col min="104" max="104" width="16.75" bestFit="1" customWidth="1"/>
    <col min="105" max="105" width="16.9140625" bestFit="1" customWidth="1"/>
    <col min="106" max="106" width="22.75" bestFit="1" customWidth="1"/>
    <col min="107" max="107" width="18.25" bestFit="1" customWidth="1"/>
    <col min="108" max="108" width="12.33203125" bestFit="1" customWidth="1"/>
    <col min="109" max="109" width="7" bestFit="1" customWidth="1"/>
    <col min="110" max="110" width="10.4140625" bestFit="1" customWidth="1"/>
    <col min="111" max="112" width="12.33203125" bestFit="1" customWidth="1"/>
    <col min="113" max="113" width="13.25" bestFit="1" customWidth="1"/>
    <col min="114" max="114" width="15.5" bestFit="1" customWidth="1"/>
    <col min="115" max="115" width="15.58203125" bestFit="1" customWidth="1"/>
    <col min="116" max="116" width="11.9140625" bestFit="1" customWidth="1"/>
    <col min="117" max="117" width="14.5" bestFit="1" customWidth="1"/>
    <col min="118" max="118" width="14.08203125" bestFit="1" customWidth="1"/>
    <col min="119" max="119" width="16.1640625" bestFit="1" customWidth="1"/>
    <col min="120" max="120" width="12.4140625" bestFit="1" customWidth="1"/>
    <col min="121" max="121" width="17" bestFit="1" customWidth="1"/>
    <col min="122" max="122" width="20.33203125" bestFit="1" customWidth="1"/>
    <col min="123" max="123" width="12.33203125" bestFit="1" customWidth="1"/>
    <col min="124" max="124" width="16" bestFit="1" customWidth="1"/>
    <col min="125" max="125" width="12.33203125" bestFit="1" customWidth="1"/>
    <col min="126" max="126" width="19.9140625" bestFit="1" customWidth="1"/>
    <col min="127" max="127" width="13.5" bestFit="1" customWidth="1"/>
    <col min="128" max="128" width="16.83203125" bestFit="1" customWidth="1"/>
  </cols>
  <sheetData>
    <row r="1" spans="1:128">
      <c r="A1" t="s">
        <v>86</v>
      </c>
      <c r="B1" t="s">
        <v>175</v>
      </c>
      <c r="C1" t="s">
        <v>129</v>
      </c>
      <c r="D1" t="s">
        <v>161</v>
      </c>
      <c r="E1" t="s">
        <v>172</v>
      </c>
      <c r="F1" t="s">
        <v>331</v>
      </c>
      <c r="G1" t="s">
        <v>332</v>
      </c>
      <c r="H1" t="s">
        <v>691</v>
      </c>
      <c r="I1" t="s">
        <v>690</v>
      </c>
      <c r="J1" t="s">
        <v>267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173</v>
      </c>
      <c r="U1" t="s">
        <v>284</v>
      </c>
      <c r="V1" t="s">
        <v>269</v>
      </c>
      <c r="W1" t="s">
        <v>288</v>
      </c>
      <c r="X1" t="s">
        <v>325</v>
      </c>
      <c r="Y1" t="s">
        <v>330</v>
      </c>
      <c r="Z1" t="s">
        <v>333</v>
      </c>
      <c r="AA1" t="s">
        <v>334</v>
      </c>
      <c r="AB1" t="s">
        <v>335</v>
      </c>
      <c r="AC1" t="s">
        <v>336</v>
      </c>
      <c r="AD1" t="s">
        <v>337</v>
      </c>
      <c r="AE1" t="s">
        <v>338</v>
      </c>
      <c r="AF1" t="s">
        <v>339</v>
      </c>
      <c r="AG1" t="s">
        <v>273</v>
      </c>
      <c r="AH1" t="s">
        <v>328</v>
      </c>
      <c r="AI1" t="s">
        <v>329</v>
      </c>
      <c r="AJ1" t="s">
        <v>274</v>
      </c>
      <c r="AK1" t="s">
        <v>275</v>
      </c>
      <c r="AL1" t="s">
        <v>276</v>
      </c>
      <c r="AM1" t="s">
        <v>277</v>
      </c>
      <c r="AN1" t="s">
        <v>278</v>
      </c>
      <c r="AO1" t="s">
        <v>279</v>
      </c>
      <c r="AP1" t="s">
        <v>280</v>
      </c>
      <c r="AQ1" t="s">
        <v>281</v>
      </c>
      <c r="AR1" t="s">
        <v>282</v>
      </c>
      <c r="AS1" t="s">
        <v>283</v>
      </c>
      <c r="AT1" s="21" t="s">
        <v>185</v>
      </c>
      <c r="AU1" s="21" t="s">
        <v>186</v>
      </c>
      <c r="AV1" s="21" t="s">
        <v>187</v>
      </c>
      <c r="AW1" s="21" t="s">
        <v>188</v>
      </c>
      <c r="AX1" s="21" t="s">
        <v>189</v>
      </c>
      <c r="AY1" s="21" t="s">
        <v>190</v>
      </c>
      <c r="AZ1" s="21" t="s">
        <v>191</v>
      </c>
      <c r="BA1" s="21" t="s">
        <v>192</v>
      </c>
      <c r="BB1" s="21" t="s">
        <v>193</v>
      </c>
      <c r="BC1" s="21" t="s">
        <v>194</v>
      </c>
      <c r="BD1" s="21" t="s">
        <v>195</v>
      </c>
      <c r="BE1" s="21" t="s">
        <v>196</v>
      </c>
      <c r="BF1" s="21" t="s">
        <v>197</v>
      </c>
      <c r="BG1" s="21" t="s">
        <v>198</v>
      </c>
      <c r="BH1" s="21" t="s">
        <v>268</v>
      </c>
      <c r="BI1" s="21" t="s">
        <v>199</v>
      </c>
      <c r="BJ1" s="21" t="s">
        <v>200</v>
      </c>
      <c r="BK1" s="21" t="s">
        <v>201</v>
      </c>
      <c r="BL1" s="21" t="s">
        <v>202</v>
      </c>
      <c r="BM1" s="21" t="s">
        <v>203</v>
      </c>
      <c r="BN1" s="21" t="s">
        <v>204</v>
      </c>
      <c r="BO1" s="21" t="s">
        <v>205</v>
      </c>
      <c r="BP1" s="21" t="s">
        <v>206</v>
      </c>
      <c r="BQ1" s="21" t="s">
        <v>207</v>
      </c>
      <c r="BR1" s="21" t="s">
        <v>208</v>
      </c>
      <c r="BS1" s="21" t="s">
        <v>209</v>
      </c>
      <c r="BT1" s="21" t="s">
        <v>210</v>
      </c>
      <c r="BU1" s="21" t="s">
        <v>211</v>
      </c>
      <c r="BV1" s="21" t="s">
        <v>212</v>
      </c>
      <c r="BW1" s="21" t="s">
        <v>213</v>
      </c>
      <c r="BX1" s="21" t="s">
        <v>214</v>
      </c>
      <c r="BY1" s="21" t="s">
        <v>215</v>
      </c>
      <c r="BZ1" s="21" t="s">
        <v>216</v>
      </c>
      <c r="CA1" s="21" t="s">
        <v>217</v>
      </c>
      <c r="CB1" s="21" t="s">
        <v>218</v>
      </c>
      <c r="CC1" s="21" t="s">
        <v>219</v>
      </c>
      <c r="CD1" s="21" t="s">
        <v>220</v>
      </c>
      <c r="CE1" s="21" t="s">
        <v>221</v>
      </c>
      <c r="CF1" s="21" t="s">
        <v>222</v>
      </c>
      <c r="CG1" s="21" t="s">
        <v>223</v>
      </c>
      <c r="CH1" s="21" t="s">
        <v>224</v>
      </c>
      <c r="CI1" s="21" t="s">
        <v>225</v>
      </c>
      <c r="CJ1" s="21" t="s">
        <v>226</v>
      </c>
      <c r="CK1" s="21" t="s">
        <v>227</v>
      </c>
      <c r="CL1" s="21" t="s">
        <v>228</v>
      </c>
      <c r="CM1" s="21" t="s">
        <v>229</v>
      </c>
      <c r="CN1" s="21" t="s">
        <v>230</v>
      </c>
      <c r="CO1" s="21" t="s">
        <v>231</v>
      </c>
      <c r="CP1" s="21" t="s">
        <v>232</v>
      </c>
      <c r="CQ1" s="21" t="s">
        <v>233</v>
      </c>
      <c r="CR1" s="21" t="s">
        <v>234</v>
      </c>
      <c r="CS1" s="21" t="s">
        <v>235</v>
      </c>
      <c r="CT1" s="21" t="s">
        <v>236</v>
      </c>
      <c r="CU1" s="21" t="s">
        <v>237</v>
      </c>
      <c r="CV1" s="21" t="s">
        <v>238</v>
      </c>
      <c r="CW1" s="21" t="s">
        <v>239</v>
      </c>
      <c r="CX1" s="21" t="s">
        <v>240</v>
      </c>
      <c r="CY1" s="21" t="s">
        <v>241</v>
      </c>
      <c r="CZ1" s="21" t="s">
        <v>242</v>
      </c>
      <c r="DA1" s="21" t="s">
        <v>243</v>
      </c>
      <c r="DB1" s="21" t="s">
        <v>244</v>
      </c>
      <c r="DC1" s="21" t="s">
        <v>245</v>
      </c>
      <c r="DD1" s="21" t="s">
        <v>246</v>
      </c>
      <c r="DE1" s="21" t="s">
        <v>247</v>
      </c>
      <c r="DF1" s="21" t="s">
        <v>248</v>
      </c>
      <c r="DG1" s="21" t="s">
        <v>249</v>
      </c>
      <c r="DH1" s="21" t="s">
        <v>250</v>
      </c>
      <c r="DI1" s="21" t="s">
        <v>251</v>
      </c>
      <c r="DJ1" s="21" t="s">
        <v>252</v>
      </c>
      <c r="DK1" s="21" t="s">
        <v>253</v>
      </c>
      <c r="DL1" s="21" t="s">
        <v>254</v>
      </c>
      <c r="DM1" s="21" t="s">
        <v>255</v>
      </c>
      <c r="DN1" s="21" t="s">
        <v>256</v>
      </c>
      <c r="DO1" s="21" t="s">
        <v>257</v>
      </c>
      <c r="DP1" s="21" t="s">
        <v>258</v>
      </c>
      <c r="DQ1" s="21" t="s">
        <v>259</v>
      </c>
      <c r="DR1" s="21" t="s">
        <v>260</v>
      </c>
      <c r="DS1" s="21" t="s">
        <v>261</v>
      </c>
      <c r="DT1" s="21" t="s">
        <v>262</v>
      </c>
      <c r="DU1" s="21" t="s">
        <v>263</v>
      </c>
      <c r="DV1" s="21" t="s">
        <v>264</v>
      </c>
      <c r="DW1" s="21" t="s">
        <v>265</v>
      </c>
      <c r="DX1" s="21" t="s">
        <v>266</v>
      </c>
    </row>
    <row r="2" spans="1:128">
      <c r="A2" t="s">
        <v>88</v>
      </c>
      <c r="B2" t="s">
        <v>12</v>
      </c>
      <c r="C2" t="s">
        <v>130</v>
      </c>
      <c r="D2">
        <v>2</v>
      </c>
      <c r="E2">
        <f>IF(D2=2,0,1)</f>
        <v>0</v>
      </c>
      <c r="F2">
        <v>3</v>
      </c>
      <c r="G2">
        <v>1</v>
      </c>
      <c r="H2">
        <v>3</v>
      </c>
      <c r="I2">
        <v>1</v>
      </c>
      <c r="J2">
        <v>7.3629619600973708</v>
      </c>
      <c r="K2">
        <v>10.486042145058573</v>
      </c>
      <c r="L2">
        <v>6.5764918428532422</v>
      </c>
      <c r="M2">
        <v>58750.507692307692</v>
      </c>
      <c r="N2">
        <v>0.21568255875553696</v>
      </c>
      <c r="O2">
        <v>71.11999999999999</v>
      </c>
      <c r="P2">
        <v>-4.4288212439818171</v>
      </c>
      <c r="Q2">
        <v>-8.9143761464544511</v>
      </c>
      <c r="R2">
        <v>2.2410990159032456</v>
      </c>
      <c r="S2">
        <v>241.75687830265051</v>
      </c>
      <c r="T2">
        <f>VLOOKUP($C2,inflation!$B$2:$S$35,18,FALSE)</f>
        <v>4.3957912945035034</v>
      </c>
      <c r="U2">
        <f>VLOOKUP($C2,cpi_2005!$B$2:$F$36,5,FALSE)</f>
        <v>134.00597346018785</v>
      </c>
      <c r="V2">
        <f>VLOOKUP($C2,real_wage_A!$B$2:$F$35,5,FALSE)</f>
        <v>1006.5969189058188</v>
      </c>
      <c r="W2">
        <v>1000000</v>
      </c>
      <c r="X2">
        <f>VLOOKUP($C2,lbr_prod_08!$B$2:$E$35,4,FALSE)</f>
        <v>64486622.531391539</v>
      </c>
      <c r="Y2">
        <v>8.5</v>
      </c>
      <c r="Z2">
        <f>VLOOKUP($C2,lbr_prod_08!$B$2:$C$35,2,FALSE)</f>
        <v>104597.172772672</v>
      </c>
      <c r="AA2">
        <v>116485906.86257225</v>
      </c>
      <c r="AB2">
        <v>1.2962449932584614</v>
      </c>
      <c r="AC2">
        <v>31.962948274864996</v>
      </c>
      <c r="AD2">
        <v>101545236.82720853</v>
      </c>
      <c r="AE2">
        <v>1.2931498684959342</v>
      </c>
      <c r="AF2">
        <v>28.928551550293086</v>
      </c>
      <c r="AG2">
        <v>2177867.230769231</v>
      </c>
      <c r="AH2">
        <f>VLOOKUP($C2,spa_lag_real_wage!$A$2:$C$35,2,FALSE)</f>
        <v>1165.6784640165579</v>
      </c>
      <c r="AI2">
        <f>VLOOKUP($C2,spa_lag_real_wage!$A$2:$C$35,3,FALSE)</f>
        <v>1066.1194617764115</v>
      </c>
      <c r="AJ2">
        <v>64.759560323046699</v>
      </c>
      <c r="AK2">
        <v>5.0580095052208742</v>
      </c>
      <c r="AL2">
        <v>44.80706409191265</v>
      </c>
      <c r="AM2">
        <v>6.6347412143681188</v>
      </c>
      <c r="AN2">
        <v>0.76209629603839202</v>
      </c>
      <c r="AO2">
        <v>16.800327941695912</v>
      </c>
      <c r="AP2">
        <v>0.27377692616905075</v>
      </c>
      <c r="AQ2">
        <v>1.2063972854000786</v>
      </c>
      <c r="AR2">
        <v>20.418977767873912</v>
      </c>
      <c r="AS2">
        <v>4.0140825426929716</v>
      </c>
      <c r="AT2" s="21">
        <f>VLOOKUP($C2,Sheet2!$A$2:$CF$35,2,FALSE)</f>
        <v>28744.30822676501</v>
      </c>
      <c r="AU2" s="21">
        <f>VLOOKUP($C2,Sheet2!$A$2:$CF$35,3,FALSE)</f>
        <v>2.9753599967882405</v>
      </c>
      <c r="AV2" s="21">
        <f>VLOOKUP($C2,Sheet2!$A$2:$CF$35,4,FALSE)</f>
        <v>3.9480529698092965</v>
      </c>
      <c r="AW2" s="21">
        <f>VLOOKUP($C2,Sheet2!$A$2:$CF$35,5,FALSE)</f>
        <v>9.7789682522846988</v>
      </c>
      <c r="AX2" s="21">
        <f>VLOOKUP($C2,Sheet2!$A$2:$CF$35,6,FALSE)</f>
        <v>55.376598432565288</v>
      </c>
      <c r="AY2" s="21">
        <f>VLOOKUP($C2,Sheet2!$A$2:$CF$35,7,FALSE)</f>
        <v>32.207300313955429</v>
      </c>
      <c r="AZ2" s="21">
        <f>VLOOKUP($C2,Sheet2!$A$2:$CF$35,8,FALSE)</f>
        <v>43.000462147396874</v>
      </c>
      <c r="BA2" s="21">
        <f>VLOOKUP($C2,Sheet2!$A$2:$CF$35,9,FALSE)</f>
        <v>52.149540780458516</v>
      </c>
      <c r="BB2" s="21">
        <f>VLOOKUP($C2,Sheet2!$A$2:$CF$35,10,FALSE)</f>
        <v>37.990004864961108</v>
      </c>
      <c r="BC2" s="21">
        <f>VLOOKUP($C2,Sheet2!$A$2:$CF$35,11,FALSE)</f>
        <v>50.529657452804216</v>
      </c>
      <c r="BD2" s="21">
        <f>VLOOKUP($C2,Sheet2!$A$2:$CF$35,12,FALSE)</f>
        <v>4.995589100543457</v>
      </c>
      <c r="BE2" s="21">
        <f>VLOOKUP($C2,Sheet2!$A$2:$CF$35,13,FALSE)</f>
        <v>1.6173898496061572</v>
      </c>
      <c r="BF2" s="21">
        <f>VLOOKUP($C2,Sheet2!$A$2:$CF$35,14,FALSE)</f>
        <v>26.73008886459646</v>
      </c>
      <c r="BG2" s="21">
        <f>VLOOKUP($C2,Sheet2!$A$2:$CF$35,15,FALSE)</f>
        <v>10.437941112640061</v>
      </c>
      <c r="BH2" s="21">
        <f>VLOOKUP($C2,Sheet2!$A$2:$CF$35,16,FALSE)</f>
        <v>6.6853831990918522</v>
      </c>
      <c r="BI2" s="21">
        <f>VLOOKUP($C2,Sheet2!$A$2:$CF$35,17,FALSE)</f>
        <v>9.1132562758380331</v>
      </c>
      <c r="BJ2" s="21">
        <f>VLOOKUP($C2,Sheet2!$A$2:$CF$35,18,FALSE)</f>
        <v>16.081582314937286</v>
      </c>
      <c r="BK2" s="21">
        <f>VLOOKUP($C2,Sheet2!$A$2:$CF$35,19,FALSE)</f>
        <v>5.7786327544520129</v>
      </c>
      <c r="BL2" s="21">
        <f>VLOOKUP($C2,Sheet2!$A$2:$CF$35,20,FALSE)</f>
        <v>13.982372326989676</v>
      </c>
      <c r="BM2" s="21">
        <f>VLOOKUP($C2,Sheet2!$A$2:$CF$35,21,FALSE)</f>
        <v>19.761005081441688</v>
      </c>
      <c r="BN2" s="21">
        <f>VLOOKUP($C2,Sheet2!$A$2:$CF$35,22,FALSE)</f>
        <v>0.88519662317765313</v>
      </c>
      <c r="BO2" s="21">
        <f>VLOOKUP($C2,Sheet2!$A$2:$CF$35,23,FALSE)</f>
        <v>6.6129789501496131E-2</v>
      </c>
      <c r="BP2" s="21">
        <f>VLOOKUP($C2,Sheet2!$A$2:$CF$35,24,FALSE)</f>
        <v>27.179892285073933</v>
      </c>
      <c r="BQ2" s="21">
        <f>VLOOKUP($C2,Sheet2!$A$2:$CF$35,25,FALSE)</f>
        <v>57.777919977252232</v>
      </c>
      <c r="BR2" s="21">
        <f>VLOOKUP($C2,Sheet2!$A$2:$CF$35,26,FALSE)</f>
        <v>23.092886082224556</v>
      </c>
      <c r="BS2" s="21">
        <f>VLOOKUP($C2,Sheet2!$A$2:$CF$35,27,FALSE)</f>
        <v>1989.6416414122584</v>
      </c>
      <c r="BT2" s="21">
        <f>VLOOKUP($C2,Sheet2!$A$2:$CF$35,28,FALSE)</f>
        <v>86.1582062254124</v>
      </c>
      <c r="BU2" s="21">
        <f>VLOOKUP($C2,Sheet2!$A$2:$CF$35,29,FALSE)</f>
        <v>9.433055880169162</v>
      </c>
      <c r="BV2" s="21">
        <f>VLOOKUP($C2,Sheet2!$A$2:$CF$35,30,FALSE)</f>
        <v>5.0148049841211932</v>
      </c>
      <c r="BW2" s="21">
        <f>VLOOKUP($C2,Sheet2!$A$2:$CF$35,31,FALSE)</f>
        <v>5.1979986679348302</v>
      </c>
      <c r="BX2" s="21">
        <f>VLOOKUP($C2,Sheet2!$A$2:$CF$35,32,FALSE)</f>
        <v>5.0437145622548396</v>
      </c>
      <c r="BY2" s="21">
        <f>VLOOKUP($C2,Sheet2!$A$2:$CF$35,33,FALSE)</f>
        <v>5.0801024222249698</v>
      </c>
      <c r="BZ2" s="21">
        <f>VLOOKUP($C2,Sheet2!$A$2:$CF$35,34,FALSE)</f>
        <v>0.64698802911249098</v>
      </c>
      <c r="CA2" s="21">
        <f>VLOOKUP($C2,Sheet2!$A$2:$CF$35,35,FALSE)</f>
        <v>1.5671769105322719</v>
      </c>
      <c r="CB2" s="21">
        <f>VLOOKUP($C2,Sheet2!$A$2:$CF$35,36,FALSE)</f>
        <v>2.3013362530927131</v>
      </c>
      <c r="CC2" s="21">
        <f>VLOOKUP($C2,Sheet2!$A$2:$CF$35,37,FALSE)</f>
        <v>18.834445834854236</v>
      </c>
      <c r="CD2" s="21">
        <f>VLOOKUP($C2,Sheet2!$A$2:$CF$35,38,FALSE)</f>
        <v>9.5313536559796006</v>
      </c>
      <c r="CE2" s="21">
        <f>VLOOKUP($C2,Sheet2!$A$2:$CF$35,39,FALSE)</f>
        <v>12.279301069169488</v>
      </c>
      <c r="CF2" s="21">
        <f>VLOOKUP($C2,Sheet2!$A$2:$CF$35,40,FALSE)</f>
        <v>11.664167059368145</v>
      </c>
      <c r="CG2" s="21">
        <f>VLOOKUP($C2,Sheet2!$A$2:$CF$35,41,FALSE)</f>
        <v>18.46969135256408</v>
      </c>
      <c r="CH2" s="21">
        <f>VLOOKUP($C2,Sheet2!$A$2:$CF$35,42,FALSE)</f>
        <v>9.5234082715929536E-2</v>
      </c>
      <c r="CI2" s="21">
        <f>VLOOKUP($C2,Sheet2!$A$2:$CF$35,43,FALSE)</f>
        <v>440872.5</v>
      </c>
      <c r="CJ2" s="21">
        <f>VLOOKUP($C2,Sheet2!$A$2:$CF$35,44,FALSE)</f>
        <v>1.7815709829978847</v>
      </c>
      <c r="CK2" s="21">
        <f>VLOOKUP($C2,Sheet2!$A$2:$CF$35,45,FALSE)</f>
        <v>1.7751959996649624</v>
      </c>
      <c r="CL2" s="21">
        <f>VLOOKUP($C2,Sheet2!$A$2:$CF$35,46,FALSE)</f>
        <v>0.26282239910102184</v>
      </c>
      <c r="CM2" s="21">
        <f>VLOOKUP($C2,Sheet2!$A$2:$CF$35,47,FALSE)</f>
        <v>3.3583844466149122</v>
      </c>
      <c r="CN2" s="21">
        <f>VLOOKUP($C2,Sheet2!$A$2:$CF$35,48,FALSE)</f>
        <v>0</v>
      </c>
      <c r="CO2" s="21">
        <f>VLOOKUP($C2,Sheet2!$A$2:$CF$35,49,FALSE)</f>
        <v>0.87893399999999999</v>
      </c>
      <c r="CP2" s="21">
        <f>VLOOKUP($C2,Sheet2!$A$2:$CF$35,50,FALSE)</f>
        <v>28.1196881030992</v>
      </c>
      <c r="CQ2" s="21">
        <f>VLOOKUP($C2,Sheet2!$A$2:$CF$35,51,FALSE)</f>
        <v>17.931111111111107</v>
      </c>
      <c r="CR2" s="21">
        <f>VLOOKUP($C2,Sheet2!$A$2:$CF$35,52,FALSE)</f>
        <v>7.8336787284903737</v>
      </c>
      <c r="CS2" s="21">
        <f>VLOOKUP($C2,Sheet2!$A$2:$CF$35,53,FALSE)</f>
        <v>0.87232486959381628</v>
      </c>
      <c r="CT2" s="21">
        <f>VLOOKUP($C2,Sheet2!$A$2:$CF$35,54,FALSE)</f>
        <v>7.0008230240369773</v>
      </c>
      <c r="CU2" s="21">
        <f>VLOOKUP($C2,Sheet2!$A$2:$CF$35,55,FALSE)</f>
        <v>1.4793599621079847</v>
      </c>
      <c r="CV2" s="21">
        <f>VLOOKUP($C2,Sheet2!$A$2:$CF$35,56,FALSE)</f>
        <v>1.3156809403523242</v>
      </c>
      <c r="CW2" s="21">
        <f>VLOOKUP($C2,Sheet2!$A$2:$CF$35,57,FALSE)</f>
        <v>0.72387402760206199</v>
      </c>
      <c r="CX2" s="21">
        <f>VLOOKUP($C2,Sheet2!$A$2:$CF$35,58,FALSE)</f>
        <v>1.625982507424754</v>
      </c>
      <c r="CY2" s="21">
        <f>VLOOKUP($C2,Sheet2!$A$2:$CF$35,59,FALSE)</f>
        <v>2.3498565350268157</v>
      </c>
      <c r="CZ2" s="21">
        <f>VLOOKUP($C2,Sheet2!$A$2:$CF$35,60,FALSE)</f>
        <v>1.3263030839702779</v>
      </c>
      <c r="DA2" s="21">
        <f>VLOOKUP($C2,Sheet2!$A$2:$CF$35,61,FALSE)</f>
        <v>4.0170421267037311</v>
      </c>
      <c r="DB2" s="21">
        <f>VLOOKUP($C2,Sheet2!$A$2:$CF$35,62,FALSE)</f>
        <v>5.3433452106740091</v>
      </c>
      <c r="DC2" s="21">
        <f>VLOOKUP($C2,Sheet2!$A$2:$CF$35,63,FALSE)</f>
        <v>-29.402025259074193</v>
      </c>
      <c r="DD2" s="21">
        <f>VLOOKUP($C2,Sheet2!$A$2:$CF$35,64,FALSE)</f>
        <v>1560.2080278934225</v>
      </c>
      <c r="DE2" s="21">
        <f>VLOOKUP($C2,Sheet2!$A$2:$CF$35,65,FALSE)</f>
        <v>8.2149999999999999</v>
      </c>
      <c r="DF2" s="21">
        <f>VLOOKUP($C2,Sheet2!$A$2:$CF$35,66,FALSE)</f>
        <v>13657.8</v>
      </c>
      <c r="DG2" s="21">
        <f>VLOOKUP($C2,Sheet2!$A$2:$CF$35,67,FALSE)</f>
        <v>0.15785741028097408</v>
      </c>
      <c r="DH2" s="21">
        <f>VLOOKUP($C2,Sheet2!$A$2:$CF$35,68,FALSE)</f>
        <v>0.92106457561033572</v>
      </c>
      <c r="DI2" s="21">
        <f>VLOOKUP($C2,Sheet2!$A$2:$CF$35,69,FALSE)</f>
        <v>8.3572738946932148</v>
      </c>
      <c r="DJ2" s="21">
        <f>VLOOKUP($C2,Sheet2!$A$2:$CF$35,70,FALSE)</f>
        <v>35.356081750247583</v>
      </c>
      <c r="DK2" s="21">
        <f>VLOOKUP($C2,Sheet2!$A$2:$CF$35,71,FALSE)</f>
        <v>0.79886539065895645</v>
      </c>
      <c r="DL2" s="21">
        <f>VLOOKUP($C2,Sheet2!$A$2:$CF$35,72,FALSE)</f>
        <v>41.238</v>
      </c>
      <c r="DM2" s="21">
        <f>VLOOKUP($C2,Sheet2!$A$2:$CF$35,73,FALSE)</f>
        <v>41.758000000000003</v>
      </c>
      <c r="DN2" s="21">
        <f>VLOOKUP($C2,Sheet2!$A$2:$CF$35,74,FALSE)</f>
        <v>1556.2161482261993</v>
      </c>
      <c r="DO2" s="21">
        <f>VLOOKUP($C2,Sheet2!$A$2:$CF$35,75,FALSE)</f>
        <v>1391.9220380466716</v>
      </c>
      <c r="DP2" s="21">
        <f>VLOOKUP($C2,Sheet2!$A$2:$CF$35,76,FALSE)</f>
        <v>0.8873343456423981</v>
      </c>
      <c r="DQ2" s="21">
        <f>VLOOKUP($C2,Sheet2!$A$2:$CF$35,77,FALSE)</f>
        <v>1.4678877492657454</v>
      </c>
      <c r="DR2" s="21">
        <f>VLOOKUP($C2,Sheet2!$A$2:$CF$35,78,FALSE)</f>
        <v>1.9673016995713581</v>
      </c>
      <c r="DS2" s="21">
        <f>VLOOKUP($C2,Sheet2!$A$2:$CF$35,79,FALSE)</f>
        <v>1.2763652133675323</v>
      </c>
      <c r="DT2" s="21">
        <f>VLOOKUP($C2,Sheet2!$A$2:$CF$35,80,FALSE)</f>
        <v>1.6937742563413052</v>
      </c>
      <c r="DU2" s="21">
        <f>VLOOKUP($C2,Sheet2!$A$2:$CF$35,81,FALSE)</f>
        <v>7.7091132612614413</v>
      </c>
      <c r="DV2" s="21">
        <f>VLOOKUP($C2,Sheet2!$A$2:$CF$35,82,FALSE)</f>
        <v>0.95655587280012144</v>
      </c>
      <c r="DW2" s="21">
        <f>VLOOKUP($C2,Sheet2!$A$2:$CF$35,83,FALSE)</f>
        <v>1404.6338806596373</v>
      </c>
      <c r="DX2" s="21">
        <f>VLOOKUP($C2,Sheet2!$A$2:$CF$35,84,FALSE)</f>
        <v>0.89408787509414733</v>
      </c>
    </row>
    <row r="3" spans="1:128">
      <c r="A3" t="s">
        <v>88</v>
      </c>
      <c r="B3" t="s">
        <v>11</v>
      </c>
      <c r="C3" t="s">
        <v>177</v>
      </c>
      <c r="D3">
        <v>2</v>
      </c>
      <c r="E3">
        <f t="shared" ref="E3:E35" si="0">IF(D3=2,0,1)</f>
        <v>0</v>
      </c>
      <c r="F3">
        <v>3</v>
      </c>
      <c r="G3">
        <v>1</v>
      </c>
      <c r="H3">
        <v>3</v>
      </c>
      <c r="I3">
        <v>1</v>
      </c>
      <c r="J3">
        <v>20.05822659001171</v>
      </c>
      <c r="K3">
        <v>1.2372178887220486</v>
      </c>
      <c r="L3">
        <v>29.809383353201557</v>
      </c>
      <c r="M3">
        <v>742857.39999999991</v>
      </c>
      <c r="N3">
        <v>2.7687437838135107</v>
      </c>
      <c r="O3">
        <v>72.373333333333335</v>
      </c>
      <c r="P3">
        <v>3.2500698804480623</v>
      </c>
      <c r="Q3">
        <v>7.0445608963641941</v>
      </c>
      <c r="R3">
        <v>5.0219582037205832</v>
      </c>
      <c r="S3">
        <v>47.141297938219871</v>
      </c>
      <c r="T3">
        <f>VLOOKUP($C3,inflation!$B$2:$S$35,18,FALSE)</f>
        <v>5.0395086216693565</v>
      </c>
      <c r="U3">
        <f>VLOOKUP($C3,cpi_2005!$B$2:$F$36,5,FALSE)</f>
        <v>125.24078829993316</v>
      </c>
      <c r="V3">
        <f>VLOOKUP($C3,real_wage_A!$B$2:$F$35,5,FALSE)</f>
        <v>872.71887604414201</v>
      </c>
      <c r="W3">
        <v>822205</v>
      </c>
      <c r="X3">
        <f>VLOOKUP($C3,lbr_prod_08!$B$2:$E$35,4,FALSE)</f>
        <v>53444257.226675332</v>
      </c>
      <c r="Y3">
        <v>8.6</v>
      </c>
      <c r="Z3">
        <f>VLOOKUP($C3,lbr_prod_08!$B$2:$C$35,2,FALSE)</f>
        <v>296095.24087543198</v>
      </c>
      <c r="AA3">
        <v>441522072.68851471</v>
      </c>
      <c r="AB3">
        <v>5.1518365307213019</v>
      </c>
      <c r="AC3">
        <v>29.886658877334671</v>
      </c>
      <c r="AD3">
        <v>331085237.47122788</v>
      </c>
      <c r="AE3">
        <v>6.3825238461327274</v>
      </c>
      <c r="AF3">
        <v>29.892492392206716</v>
      </c>
      <c r="AG3">
        <v>6779890.307692308</v>
      </c>
      <c r="AH3">
        <f>VLOOKUP($C3,spa_lag_real_wage!$A$2:$C$35,2,FALSE)</f>
        <v>1173.6887046837053</v>
      </c>
      <c r="AI3">
        <f>VLOOKUP($C3,spa_lag_real_wage!$A$2:$C$35,3,FALSE)</f>
        <v>1075.1873371844063</v>
      </c>
      <c r="AJ3">
        <v>71.450832237933426</v>
      </c>
      <c r="AK3">
        <v>8.0720722281403532</v>
      </c>
      <c r="AL3">
        <v>43.037187752975377</v>
      </c>
      <c r="AM3">
        <v>5.5417473683481306</v>
      </c>
      <c r="AN3">
        <v>0.5675358258314076</v>
      </c>
      <c r="AO3">
        <v>20.536356918916407</v>
      </c>
      <c r="AP3">
        <v>0.2907925373857394</v>
      </c>
      <c r="AQ3">
        <v>1.7783403900086205</v>
      </c>
      <c r="AR3">
        <v>14.800336420115718</v>
      </c>
      <c r="AS3">
        <v>5.0870833769030517</v>
      </c>
      <c r="AT3" s="21">
        <f>VLOOKUP($C3,Sheet2!$A$2:$CF$35,2,FALSE)</f>
        <v>108075.30480205905</v>
      </c>
      <c r="AU3" s="21">
        <f>VLOOKUP($C3,Sheet2!$A$2:$CF$35,3,FALSE)</f>
        <v>5.5765766593902431</v>
      </c>
      <c r="AV3" s="21">
        <f>VLOOKUP($C3,Sheet2!$A$2:$CF$35,4,FALSE)</f>
        <v>5.214584921638556</v>
      </c>
      <c r="AW3" s="21">
        <f>VLOOKUP($C3,Sheet2!$A$2:$CF$35,5,FALSE)</f>
        <v>11.768034044196876</v>
      </c>
      <c r="AX3" s="21">
        <f>VLOOKUP($C3,Sheet2!$A$2:$CF$35,6,FALSE)</f>
        <v>51.738535464530763</v>
      </c>
      <c r="AY3" s="21">
        <f>VLOOKUP($C3,Sheet2!$A$2:$CF$35,7,FALSE)</f>
        <v>29.78758112004893</v>
      </c>
      <c r="AZ3" s="21">
        <f>VLOOKUP($C3,Sheet2!$A$2:$CF$35,8,FALSE)</f>
        <v>43.884647514158154</v>
      </c>
      <c r="BA3" s="21">
        <f>VLOOKUP($C3,Sheet2!$A$2:$CF$35,9,FALSE)</f>
        <v>35.77005564458274</v>
      </c>
      <c r="BB3" s="21">
        <f>VLOOKUP($C3,Sheet2!$A$2:$CF$35,10,FALSE)</f>
        <v>21.226572412067519</v>
      </c>
      <c r="BC3" s="21">
        <f>VLOOKUP($C3,Sheet2!$A$2:$CF$35,11,FALSE)</f>
        <v>23.478050469852416</v>
      </c>
      <c r="BD3" s="21">
        <f>VLOOKUP($C3,Sheet2!$A$2:$CF$35,12,FALSE)</f>
        <v>22.572317788833441</v>
      </c>
      <c r="BE3" s="21">
        <f>VLOOKUP($C3,Sheet2!$A$2:$CF$35,13,FALSE)</f>
        <v>12.285185535510317</v>
      </c>
      <c r="BF3" s="21">
        <f>VLOOKUP($C3,Sheet2!$A$2:$CF$35,14,FALSE)</f>
        <v>25.107088365105859</v>
      </c>
      <c r="BG3" s="21">
        <f>VLOOKUP($C3,Sheet2!$A$2:$CF$35,15,FALSE)</f>
        <v>1.2370176722468347</v>
      </c>
      <c r="BH3" s="21">
        <f>VLOOKUP($C3,Sheet2!$A$2:$CF$35,16,FALSE)</f>
        <v>19.738269381017336</v>
      </c>
      <c r="BI3" s="21">
        <f>VLOOKUP($C3,Sheet2!$A$2:$CF$35,17,FALSE)</f>
        <v>12.237966090355593</v>
      </c>
      <c r="BJ3" s="21">
        <f>VLOOKUP($C3,Sheet2!$A$2:$CF$35,18,FALSE)</f>
        <v>19.688705787589601</v>
      </c>
      <c r="BK3" s="21">
        <f>VLOOKUP($C3,Sheet2!$A$2:$CF$35,19,FALSE)</f>
        <v>7.9875501060292251</v>
      </c>
      <c r="BL3" s="21">
        <f>VLOOKUP($C3,Sheet2!$A$2:$CF$35,20,FALSE)</f>
        <v>6.6918097414031221</v>
      </c>
      <c r="BM3" s="21">
        <f>VLOOKUP($C3,Sheet2!$A$2:$CF$35,21,FALSE)</f>
        <v>14.679359847432346</v>
      </c>
      <c r="BN3" s="21">
        <f>VLOOKUP($C3,Sheet2!$A$2:$CF$35,22,FALSE)</f>
        <v>0.44704622881919925</v>
      </c>
      <c r="BO3" s="21">
        <f>VLOOKUP($C3,Sheet2!$A$2:$CF$35,23,FALSE)</f>
        <v>0.34857503324343775</v>
      </c>
      <c r="BP3" s="21">
        <f>VLOOKUP($C3,Sheet2!$A$2:$CF$35,24,FALSE)</f>
        <v>38.153516625175804</v>
      </c>
      <c r="BQ3" s="21">
        <f>VLOOKUP($C3,Sheet2!$A$2:$CF$35,25,FALSE)</f>
        <v>71.240288862187839</v>
      </c>
      <c r="BR3" s="21">
        <f>VLOOKUP($C3,Sheet2!$A$2:$CF$35,26,FALSE)</f>
        <v>31.220425945842429</v>
      </c>
      <c r="BS3" s="21">
        <f>VLOOKUP($C3,Sheet2!$A$2:$CF$35,27,FALSE)</f>
        <v>5956.1913411922742</v>
      </c>
      <c r="BT3" s="21">
        <f>VLOOKUP($C3,Sheet2!$A$2:$CF$35,28,FALSE)</f>
        <v>190.77867007722398</v>
      </c>
      <c r="BU3" s="21">
        <f>VLOOKUP($C3,Sheet2!$A$2:$CF$35,29,FALSE)</f>
        <v>10.525256427710342</v>
      </c>
      <c r="BV3" s="21">
        <f>VLOOKUP($C3,Sheet2!$A$2:$CF$35,30,FALSE)</f>
        <v>4.714136191637011</v>
      </c>
      <c r="BW3" s="21">
        <f>VLOOKUP($C3,Sheet2!$A$2:$CF$35,31,FALSE)</f>
        <v>4.6578407265518997</v>
      </c>
      <c r="BX3" s="21">
        <f>VLOOKUP($C3,Sheet2!$A$2:$CF$35,32,FALSE)</f>
        <v>4.8432687005987196</v>
      </c>
      <c r="BY3" s="21">
        <f>VLOOKUP($C3,Sheet2!$A$2:$CF$35,33,FALSE)</f>
        <v>4.7141361916370101</v>
      </c>
      <c r="BZ3" s="21">
        <f>VLOOKUP($C3,Sheet2!$A$2:$CF$35,34,FALSE)</f>
        <v>0.74054773886283598</v>
      </c>
      <c r="CA3" s="21">
        <f>VLOOKUP($C3,Sheet2!$A$2:$CF$35,35,FALSE)</f>
        <v>2.1951468347485168</v>
      </c>
      <c r="CB3" s="21">
        <f>VLOOKUP($C3,Sheet2!$A$2:$CF$35,36,FALSE)</f>
        <v>2.8606878800264428</v>
      </c>
      <c r="CC3" s="21">
        <f>VLOOKUP($C3,Sheet2!$A$2:$CF$35,37,FALSE)</f>
        <v>6.9172281295904581</v>
      </c>
      <c r="CD3" s="21">
        <f>VLOOKUP($C3,Sheet2!$A$2:$CF$35,38,FALSE)</f>
        <v>16.06873604193591</v>
      </c>
      <c r="CE3" s="21">
        <f>VLOOKUP($C3,Sheet2!$A$2:$CF$35,39,FALSE)</f>
        <v>18.36354994880346</v>
      </c>
      <c r="CF3" s="21">
        <f>VLOOKUP($C3,Sheet2!$A$2:$CF$35,40,FALSE)</f>
        <v>13.778711291260379</v>
      </c>
      <c r="CG3" s="21">
        <f>VLOOKUP($C3,Sheet2!$A$2:$CF$35,41,FALSE)</f>
        <v>24.599791899466247</v>
      </c>
      <c r="CH3" s="21">
        <f>VLOOKUP($C3,Sheet2!$A$2:$CF$35,42,FALSE)</f>
        <v>3.2211592393829953</v>
      </c>
      <c r="CI3" s="21">
        <f>VLOOKUP($C3,Sheet2!$A$2:$CF$35,43,FALSE)</f>
        <v>1390255.0999999999</v>
      </c>
      <c r="CJ3" s="21">
        <f>VLOOKUP($C3,Sheet2!$A$2:$CF$35,44,FALSE)</f>
        <v>0.5159887040317811</v>
      </c>
      <c r="CK3" s="21">
        <f>VLOOKUP($C3,Sheet2!$A$2:$CF$35,45,FALSE)</f>
        <v>0.66977512081051538</v>
      </c>
      <c r="CL3" s="21">
        <f>VLOOKUP($C3,Sheet2!$A$2:$CF$35,46,FALSE)</f>
        <v>0.43506494213294072</v>
      </c>
      <c r="CM3" s="21">
        <f>VLOOKUP($C3,Sheet2!$A$2:$CF$35,47,FALSE)</f>
        <v>5.0197413831458064</v>
      </c>
      <c r="CN3" s="21">
        <f>VLOOKUP($C3,Sheet2!$A$2:$CF$35,48,FALSE)</f>
        <v>0</v>
      </c>
      <c r="CO3" s="21">
        <f>VLOOKUP($C3,Sheet2!$A$2:$CF$35,49,FALSE)</f>
        <v>0.89303999999999994</v>
      </c>
      <c r="CP3" s="21">
        <f>VLOOKUP($C3,Sheet2!$A$2:$CF$35,50,FALSE)</f>
        <v>45.212267046678505</v>
      </c>
      <c r="CQ3" s="21">
        <f>VLOOKUP($C3,Sheet2!$A$2:$CF$35,51,FALSE)</f>
        <v>10.43</v>
      </c>
      <c r="CR3" s="21">
        <f>VLOOKUP($C3,Sheet2!$A$2:$CF$35,52,FALSE)</f>
        <v>4.1272575859181497</v>
      </c>
      <c r="CS3" s="21">
        <f>VLOOKUP($C3,Sheet2!$A$2:$CF$35,53,FALSE)</f>
        <v>1.0417837642023382</v>
      </c>
      <c r="CT3" s="21">
        <f>VLOOKUP($C3,Sheet2!$A$2:$CF$35,54,FALSE)</f>
        <v>3.0904526138692567</v>
      </c>
      <c r="CU3" s="21">
        <f>VLOOKUP($C3,Sheet2!$A$2:$CF$35,55,FALSE)</f>
        <v>4.8234093460575203</v>
      </c>
      <c r="CV3" s="21">
        <f>VLOOKUP($C3,Sheet2!$A$2:$CF$35,56,FALSE)</f>
        <v>4.8910199252799389</v>
      </c>
      <c r="CW3" s="21">
        <f>VLOOKUP($C3,Sheet2!$A$2:$CF$35,57,FALSE)</f>
        <v>2.8516091104973573</v>
      </c>
      <c r="CX3" s="21">
        <f>VLOOKUP($C3,Sheet2!$A$2:$CF$35,58,FALSE)</f>
        <v>3.0840862293627187</v>
      </c>
      <c r="CY3" s="21">
        <f>VLOOKUP($C3,Sheet2!$A$2:$CF$35,59,FALSE)</f>
        <v>5.935695339860076</v>
      </c>
      <c r="CZ3" s="21">
        <f>VLOOKUP($C3,Sheet2!$A$2:$CF$35,60,FALSE)</f>
        <v>1.4291155908512205</v>
      </c>
      <c r="DA3" s="21">
        <f>VLOOKUP($C3,Sheet2!$A$2:$CF$35,61,FALSE)</f>
        <v>1.9707619654408599</v>
      </c>
      <c r="DB3" s="21">
        <f>VLOOKUP($C3,Sheet2!$A$2:$CF$35,62,FALSE)</f>
        <v>3.3998775562920804</v>
      </c>
      <c r="DC3" s="21">
        <f>VLOOKUP($C3,Sheet2!$A$2:$CF$35,63,FALSE)</f>
        <v>38.022085083995627</v>
      </c>
      <c r="DD3" s="21">
        <f>VLOOKUP($C3,Sheet2!$A$2:$CF$35,64,FALSE)</f>
        <v>1717.4421389091617</v>
      </c>
      <c r="DE3" s="21">
        <f>VLOOKUP($C3,Sheet2!$A$2:$CF$35,65,FALSE)</f>
        <v>6.3660000000000005</v>
      </c>
      <c r="DF3" s="21">
        <f>VLOOKUP($C3,Sheet2!$A$2:$CF$35,66,FALSE)</f>
        <v>12619.6</v>
      </c>
      <c r="DG3" s="21">
        <f>VLOOKUP($C3,Sheet2!$A$2:$CF$35,67,FALSE)</f>
        <v>0.1718802092717992</v>
      </c>
      <c r="DH3" s="21">
        <f>VLOOKUP($C3,Sheet2!$A$2:$CF$35,68,FALSE)</f>
        <v>1.0475247277181359</v>
      </c>
      <c r="DI3" s="21">
        <f>VLOOKUP($C3,Sheet2!$A$2:$CF$35,69,FALSE)</f>
        <v>7.4426900238207985</v>
      </c>
      <c r="DJ3" s="21">
        <f>VLOOKUP($C3,Sheet2!$A$2:$CF$35,70,FALSE)</f>
        <v>32.400187881634565</v>
      </c>
      <c r="DK3" s="21">
        <f>VLOOKUP($C3,Sheet2!$A$2:$CF$35,71,FALSE)</f>
        <v>1.0814938766876405</v>
      </c>
      <c r="DL3" s="21">
        <f>VLOOKUP($C3,Sheet2!$A$2:$CF$35,72,FALSE)</f>
        <v>42.061999999999998</v>
      </c>
      <c r="DM3" s="21">
        <f>VLOOKUP($C3,Sheet2!$A$2:$CF$35,73,FALSE)</f>
        <v>43.061999999999998</v>
      </c>
      <c r="DN3" s="21">
        <f>VLOOKUP($C3,Sheet2!$A$2:$CF$35,74,FALSE)</f>
        <v>1435.8815410750331</v>
      </c>
      <c r="DO3" s="21">
        <f>VLOOKUP($C3,Sheet2!$A$2:$CF$35,75,FALSE)</f>
        <v>1284.2914933923685</v>
      </c>
      <c r="DP3" s="21">
        <f>VLOOKUP($C3,Sheet2!$A$2:$CF$35,76,FALSE)</f>
        <v>0.81872110704034318</v>
      </c>
      <c r="DQ3" s="21">
        <f>VLOOKUP($C3,Sheet2!$A$2:$CF$35,77,FALSE)</f>
        <v>0.88542770581352848</v>
      </c>
      <c r="DR3" s="21">
        <f>VLOOKUP($C3,Sheet2!$A$2:$CF$35,78,FALSE)</f>
        <v>1.1866734573987987</v>
      </c>
      <c r="DS3" s="21">
        <f>VLOOKUP($C3,Sheet2!$A$2:$CF$35,79,FALSE)</f>
        <v>0.80866621830738583</v>
      </c>
      <c r="DT3" s="21">
        <f>VLOOKUP($C3,Sheet2!$A$2:$CF$35,80,FALSE)</f>
        <v>1.0731239054440762</v>
      </c>
      <c r="DU3" s="21">
        <f>VLOOKUP($C3,Sheet2!$A$2:$CF$35,81,FALSE)</f>
        <v>6.8938011656486431</v>
      </c>
      <c r="DV3" s="21">
        <f>VLOOKUP($C3,Sheet2!$A$2:$CF$35,82,FALSE)</f>
        <v>0.85539098563438498</v>
      </c>
      <c r="DW3" s="21">
        <f>VLOOKUP($C3,Sheet2!$A$2:$CF$35,83,FALSE)</f>
        <v>1419.5467905670432</v>
      </c>
      <c r="DX3" s="21">
        <f>VLOOKUP($C3,Sheet2!$A$2:$CF$35,84,FALSE)</f>
        <v>0.90358035004735116</v>
      </c>
    </row>
    <row r="4" spans="1:128">
      <c r="A4" t="s">
        <v>88</v>
      </c>
      <c r="B4" t="s">
        <v>13</v>
      </c>
      <c r="C4" t="s">
        <v>179</v>
      </c>
      <c r="D4">
        <v>2</v>
      </c>
      <c r="E4">
        <f t="shared" si="0"/>
        <v>0</v>
      </c>
      <c r="F4">
        <v>3</v>
      </c>
      <c r="G4">
        <v>1</v>
      </c>
      <c r="H4">
        <v>3</v>
      </c>
      <c r="I4">
        <v>1</v>
      </c>
      <c r="J4">
        <v>11.091338640439819</v>
      </c>
      <c r="K4">
        <v>4.1334611787733584</v>
      </c>
      <c r="L4">
        <v>15.06998925784846</v>
      </c>
      <c r="M4">
        <v>87076.692307692283</v>
      </c>
      <c r="N4">
        <v>0.30999989712084475</v>
      </c>
      <c r="O4">
        <v>72.466666666666669</v>
      </c>
      <c r="P4">
        <v>2.979180613219631</v>
      </c>
      <c r="Q4">
        <v>4.1931905366039341</v>
      </c>
      <c r="R4">
        <v>4.9398953663316352</v>
      </c>
      <c r="S4">
        <v>359.03002530833373</v>
      </c>
      <c r="T4">
        <f>VLOOKUP($C4,inflation!$B$2:$S$35,18,FALSE)</f>
        <v>5.302435527358889</v>
      </c>
      <c r="U4">
        <f>VLOOKUP($C4,cpi_2005!$B$2:$F$36,5,FALSE)</f>
        <v>130.16167511416486</v>
      </c>
      <c r="V4">
        <f>VLOOKUP($C4,real_wage_A!$B$2:$F$35,5,FALSE)</f>
        <v>885.51411080800392</v>
      </c>
      <c r="W4">
        <v>800000</v>
      </c>
      <c r="X4">
        <f>VLOOKUP($C4,lbr_prod_08!$B$2:$E$35,4,FALSE)</f>
        <v>48588939.054648638</v>
      </c>
      <c r="Y4">
        <v>8.26</v>
      </c>
      <c r="Z4">
        <f>VLOOKUP($C4,lbr_prod_08!$B$2:$C$35,2,FALSE)</f>
        <v>95058.331409855396</v>
      </c>
      <c r="AA4">
        <v>140473573.16017526</v>
      </c>
      <c r="AB4">
        <v>5.0292970403420449</v>
      </c>
      <c r="AC4">
        <v>29.622149384677837</v>
      </c>
      <c r="AD4">
        <v>105017739.45496304</v>
      </c>
      <c r="AE4">
        <v>5.5988214496641087</v>
      </c>
      <c r="AF4">
        <v>29.696614314282737</v>
      </c>
      <c r="AG4">
        <v>2495149.4615384615</v>
      </c>
      <c r="AH4">
        <f>VLOOKUP($C4,spa_lag_real_wage!$A$2:$C$35,2,FALSE)</f>
        <v>1153.3456787481866</v>
      </c>
      <c r="AI4">
        <f>VLOOKUP($C4,spa_lag_real_wage!$A$2:$C$35,3,FALSE)</f>
        <v>1088.7603140244157</v>
      </c>
      <c r="AJ4">
        <v>69.347703993697053</v>
      </c>
      <c r="AK4">
        <v>7.2476343823666411</v>
      </c>
      <c r="AL4">
        <v>40.126459236455688</v>
      </c>
      <c r="AM4">
        <v>5.1718997885460514</v>
      </c>
      <c r="AN4">
        <v>1.5875977399355341</v>
      </c>
      <c r="AO4">
        <v>22.307506112927953</v>
      </c>
      <c r="AP4">
        <v>0.33584798732553517</v>
      </c>
      <c r="AQ4">
        <v>1.8336644348127693</v>
      </c>
      <c r="AR4">
        <v>16.382973362801376</v>
      </c>
      <c r="AS4">
        <v>4.8329330984366932</v>
      </c>
      <c r="AT4" s="21">
        <f>VLOOKUP($C4,Sheet2!$A$2:$CF$35,2,FALSE)</f>
        <v>34395.03769470314</v>
      </c>
      <c r="AU4" s="21">
        <f>VLOOKUP($C4,Sheet2!$A$2:$CF$35,3,FALSE)</f>
        <v>5.6558021553912372</v>
      </c>
      <c r="AV4" s="21">
        <f>VLOOKUP($C4,Sheet2!$A$2:$CF$35,4,FALSE)</f>
        <v>5.326397441373711</v>
      </c>
      <c r="AW4" s="21">
        <f>VLOOKUP($C4,Sheet2!$A$2:$CF$35,5,FALSE)</f>
        <v>9.8605502101528781</v>
      </c>
      <c r="AX4" s="21">
        <f>VLOOKUP($C4,Sheet2!$A$2:$CF$35,6,FALSE)</f>
        <v>52.826616431192221</v>
      </c>
      <c r="AY4" s="21">
        <f>VLOOKUP($C4,Sheet2!$A$2:$CF$35,7,FALSE)</f>
        <v>29.745194438301581</v>
      </c>
      <c r="AZ4" s="21">
        <f>VLOOKUP($C4,Sheet2!$A$2:$CF$35,8,FALSE)</f>
        <v>67.977424875563386</v>
      </c>
      <c r="BA4" s="21">
        <f>VLOOKUP($C4,Sheet2!$A$2:$CF$35,9,FALSE)</f>
        <v>64.353598220814249</v>
      </c>
      <c r="BB4" s="21">
        <f>VLOOKUP($C4,Sheet2!$A$2:$CF$35,10,FALSE)</f>
        <v>53.611779238509961</v>
      </c>
      <c r="BC4" s="21">
        <f>VLOOKUP($C4,Sheet2!$A$2:$CF$35,11,FALSE)</f>
        <v>58.344442977340876</v>
      </c>
      <c r="BD4" s="21">
        <f>VLOOKUP($C4,Sheet2!$A$2:$CF$35,12,FALSE)</f>
        <v>14.451494484262279</v>
      </c>
      <c r="BE4" s="21">
        <f>VLOOKUP($C4,Sheet2!$A$2:$CF$35,13,FALSE)</f>
        <v>5.9473213330466237</v>
      </c>
      <c r="BF4" s="21">
        <f>VLOOKUP($C4,Sheet2!$A$2:$CF$35,14,FALSE)</f>
        <v>23.822546906835559</v>
      </c>
      <c r="BG4" s="21">
        <f>VLOOKUP($C4,Sheet2!$A$2:$CF$35,15,FALSE)</f>
        <v>4.3414422173638965</v>
      </c>
      <c r="BH4" s="21">
        <f>VLOOKUP($C4,Sheet2!$A$2:$CF$35,16,FALSE)</f>
        <v>10.940942601663789</v>
      </c>
      <c r="BI4" s="21">
        <f>VLOOKUP($C4,Sheet2!$A$2:$CF$35,17,FALSE)</f>
        <v>8.6683449344612065</v>
      </c>
      <c r="BJ4" s="21">
        <f>VLOOKUP($C4,Sheet2!$A$2:$CF$35,18,FALSE)</f>
        <v>16.518986075102827</v>
      </c>
      <c r="BK4" s="21">
        <f>VLOOKUP($C4,Sheet2!$A$2:$CF$35,19,FALSE)</f>
        <v>5.3714593634658936</v>
      </c>
      <c r="BL4" s="21">
        <f>VLOOKUP($C4,Sheet2!$A$2:$CF$35,20,FALSE)</f>
        <v>12.355832567056225</v>
      </c>
      <c r="BM4" s="21">
        <f>VLOOKUP($C4,Sheet2!$A$2:$CF$35,21,FALSE)</f>
        <v>17.727291930522117</v>
      </c>
      <c r="BN4" s="21">
        <f>VLOOKUP($C4,Sheet2!$A$2:$CF$35,22,FALSE)</f>
        <v>1.1195622221585082</v>
      </c>
      <c r="BO4" s="21">
        <f>VLOOKUP($C4,Sheet2!$A$2:$CF$35,23,FALSE)</f>
        <v>0.20398815817308905</v>
      </c>
      <c r="BP4" s="21">
        <f>VLOOKUP($C4,Sheet2!$A$2:$CF$35,24,FALSE)</f>
        <v>31.863575721096975</v>
      </c>
      <c r="BQ4" s="21">
        <f>VLOOKUP($C4,Sheet2!$A$2:$CF$35,25,FALSE)</f>
        <v>62.516097449634131</v>
      </c>
      <c r="BR4" s="21">
        <f>VLOOKUP($C4,Sheet2!$A$2:$CF$35,26,FALSE)</f>
        <v>26.641429266003712</v>
      </c>
      <c r="BS4" s="21">
        <f>VLOOKUP($C4,Sheet2!$A$2:$CF$35,27,FALSE)</f>
        <v>3291.4753066319818</v>
      </c>
      <c r="BT4" s="21">
        <f>VLOOKUP($C4,Sheet2!$A$2:$CF$35,28,FALSE)</f>
        <v>123.54724942749712</v>
      </c>
      <c r="BU4" s="21">
        <f>VLOOKUP($C4,Sheet2!$A$2:$CF$35,29,FALSE)</f>
        <v>8.8706418602404256</v>
      </c>
      <c r="BV4" s="21">
        <f>VLOOKUP($C4,Sheet2!$A$2:$CF$35,30,FALSE)</f>
        <v>5.1212677438085139</v>
      </c>
      <c r="BW4" s="21">
        <f>VLOOKUP($C4,Sheet2!$A$2:$CF$35,31,FALSE)</f>
        <v>5.1212677438085104</v>
      </c>
      <c r="BX4" s="21">
        <f>VLOOKUP($C4,Sheet2!$A$2:$CF$35,32,FALSE)</f>
        <v>4.8761032466434102</v>
      </c>
      <c r="BY4" s="21">
        <f>VLOOKUP($C4,Sheet2!$A$2:$CF$35,33,FALSE)</f>
        <v>4.9354278508539204</v>
      </c>
      <c r="BZ4" s="21">
        <f>VLOOKUP($C4,Sheet2!$A$2:$CF$35,34,FALSE)</f>
        <v>0.80312398558524734</v>
      </c>
      <c r="CA4" s="21">
        <f>VLOOKUP($C4,Sheet2!$A$2:$CF$35,35,FALSE)</f>
        <v>2.4754779546008123</v>
      </c>
      <c r="CB4" s="21">
        <f>VLOOKUP($C4,Sheet2!$A$2:$CF$35,36,FALSE)</f>
        <v>3.6671243131584528</v>
      </c>
      <c r="CC4" s="21">
        <f>VLOOKUP($C4,Sheet2!$A$2:$CF$35,37,FALSE)</f>
        <v>11.933168606312503</v>
      </c>
      <c r="CD4" s="21">
        <f>VLOOKUP($C4,Sheet2!$A$2:$CF$35,38,FALSE)</f>
        <v>16.467676985625946</v>
      </c>
      <c r="CE4" s="21">
        <f>VLOOKUP($C4,Sheet2!$A$2:$CF$35,39,FALSE)</f>
        <v>15.262049392050983</v>
      </c>
      <c r="CF4" s="21">
        <f>VLOOKUP($C4,Sheet2!$A$2:$CF$35,40,FALSE)</f>
        <v>11.561051863504932</v>
      </c>
      <c r="CG4" s="21">
        <f>VLOOKUP($C4,Sheet2!$A$2:$CF$35,41,FALSE)</f>
        <v>18.956769941809878</v>
      </c>
      <c r="CH4" s="21">
        <f>VLOOKUP($C4,Sheet2!$A$2:$CF$35,42,FALSE)</f>
        <v>2.9374143880317396</v>
      </c>
      <c r="CI4" s="21">
        <f>VLOOKUP($C4,Sheet2!$A$2:$CF$35,43,FALSE)</f>
        <v>1668868.9000000001</v>
      </c>
      <c r="CJ4" s="21">
        <f>VLOOKUP($C4,Sheet2!$A$2:$CF$35,44,FALSE)</f>
        <v>0.4625959089418083</v>
      </c>
      <c r="CK4" s="21">
        <f>VLOOKUP($C4,Sheet2!$A$2:$CF$35,45,FALSE)</f>
        <v>0.74107192703582869</v>
      </c>
      <c r="CL4" s="21">
        <f>VLOOKUP($C4,Sheet2!$A$2:$CF$35,46,FALSE)</f>
        <v>0.20048800565966879</v>
      </c>
      <c r="CM4" s="21">
        <f>VLOOKUP($C4,Sheet2!$A$2:$CF$35,47,FALSE)</f>
        <v>4.4570672189532372</v>
      </c>
      <c r="CN4" s="21">
        <f>VLOOKUP($C4,Sheet2!$A$2:$CF$35,48,FALSE)</f>
        <v>0</v>
      </c>
      <c r="CO4" s="21">
        <f>VLOOKUP($C4,Sheet2!$A$2:$CF$35,49,FALSE)</f>
        <v>0.87491300000000005</v>
      </c>
      <c r="CP4" s="21">
        <f>VLOOKUP($C4,Sheet2!$A$2:$CF$35,50,FALSE)</f>
        <v>38.742860422224751</v>
      </c>
      <c r="CQ4" s="21">
        <f>VLOOKUP($C4,Sheet2!$A$2:$CF$35,51,FALSE)</f>
        <v>7.6777777777777771</v>
      </c>
      <c r="CR4" s="21">
        <f>VLOOKUP($C4,Sheet2!$A$2:$CF$35,52,FALSE)</f>
        <v>7.867228156868034</v>
      </c>
      <c r="CS4" s="21">
        <f>VLOOKUP($C4,Sheet2!$A$2:$CF$35,53,FALSE)</f>
        <v>1.61201876664646</v>
      </c>
      <c r="CT4" s="21">
        <f>VLOOKUP($C4,Sheet2!$A$2:$CF$35,54,FALSE)</f>
        <v>6.2621250191330251</v>
      </c>
      <c r="CU4" s="21">
        <f>VLOOKUP($C4,Sheet2!$A$2:$CF$35,55,FALSE)</f>
        <v>1.5299490543818712</v>
      </c>
      <c r="CV4" s="21">
        <f>VLOOKUP($C4,Sheet2!$A$2:$CF$35,56,FALSE)</f>
        <v>1.5557189550920614</v>
      </c>
      <c r="CW4" s="21">
        <f>VLOOKUP($C4,Sheet2!$A$2:$CF$35,57,FALSE)</f>
        <v>1.9558801057673687</v>
      </c>
      <c r="CX4" s="21">
        <f>VLOOKUP($C4,Sheet2!$A$2:$CF$35,58,FALSE)</f>
        <v>2.3979390292128167</v>
      </c>
      <c r="CY4" s="21">
        <f>VLOOKUP($C4,Sheet2!$A$2:$CF$35,59,FALSE)</f>
        <v>4.3538191349801858</v>
      </c>
      <c r="CZ4" s="21">
        <f>VLOOKUP($C4,Sheet2!$A$2:$CF$35,60,FALSE)</f>
        <v>2.9684710533350795</v>
      </c>
      <c r="DA4" s="21">
        <f>VLOOKUP($C4,Sheet2!$A$2:$CF$35,61,FALSE)</f>
        <v>4.7783206843967925</v>
      </c>
      <c r="DB4" s="21">
        <f>VLOOKUP($C4,Sheet2!$A$2:$CF$35,62,FALSE)</f>
        <v>7.746791737731872</v>
      </c>
      <c r="DC4" s="21">
        <f>VLOOKUP($C4,Sheet2!$A$2:$CF$35,63,FALSE)</f>
        <v>31.359275882404614</v>
      </c>
      <c r="DD4" s="21">
        <f>VLOOKUP($C4,Sheet2!$A$2:$CF$35,64,FALSE)</f>
        <v>1551.6733952637255</v>
      </c>
      <c r="DE4" s="21">
        <f>VLOOKUP($C4,Sheet2!$A$2:$CF$35,65,FALSE)</f>
        <v>6.3739999999999997</v>
      </c>
      <c r="DF4" s="21">
        <f>VLOOKUP($C4,Sheet2!$A$2:$CF$35,66,FALSE)</f>
        <v>13759.6</v>
      </c>
      <c r="DG4" s="21">
        <f>VLOOKUP($C4,Sheet2!$A$2:$CF$35,67,FALSE)</f>
        <v>0.15558166922570912</v>
      </c>
      <c r="DH4" s="21">
        <f>VLOOKUP($C4,Sheet2!$A$2:$CF$35,68,FALSE)</f>
        <v>1.025559955138944</v>
      </c>
      <c r="DI4" s="21">
        <f>VLOOKUP($C4,Sheet2!$A$2:$CF$35,69,FALSE)</f>
        <v>8.1509844353019503</v>
      </c>
      <c r="DJ4" s="21">
        <f>VLOOKUP($C4,Sheet2!$A$2:$CF$35,70,FALSE)</f>
        <v>35.911111111111119</v>
      </c>
      <c r="DK4" s="21">
        <f>VLOOKUP($C4,Sheet2!$A$2:$CF$35,71,FALSE)</f>
        <v>0.97302111630558086</v>
      </c>
      <c r="DL4" s="21">
        <f>VLOOKUP($C4,Sheet2!$A$2:$CF$35,72,FALSE)</f>
        <v>36.666000000000004</v>
      </c>
      <c r="DM4" s="21">
        <f>VLOOKUP($C4,Sheet2!$A$2:$CF$35,73,FALSE)</f>
        <v>49.69</v>
      </c>
      <c r="DN4" s="21">
        <f>VLOOKUP($C4,Sheet2!$A$2:$CF$35,74,FALSE)</f>
        <v>1593.7949366213998</v>
      </c>
      <c r="DO4" s="21">
        <f>VLOOKUP($C4,Sheet2!$A$2:$CF$35,75,FALSE)</f>
        <v>1425.5335281921643</v>
      </c>
      <c r="DP4" s="21">
        <f>VLOOKUP($C4,Sheet2!$A$2:$CF$35,76,FALSE)</f>
        <v>0.90876128536969536</v>
      </c>
      <c r="DQ4" s="21">
        <f>VLOOKUP($C4,Sheet2!$A$2:$CF$35,77,FALSE)</f>
        <v>0.91855200058450126</v>
      </c>
      <c r="DR4" s="21">
        <f>VLOOKUP($C4,Sheet2!$A$2:$CF$35,78,FALSE)</f>
        <v>1.2310675068979064</v>
      </c>
      <c r="DS4" s="21">
        <f>VLOOKUP($C4,Sheet2!$A$2:$CF$35,79,FALSE)</f>
        <v>0.81317700539627857</v>
      </c>
      <c r="DT4" s="21">
        <f>VLOOKUP($C4,Sheet2!$A$2:$CF$35,80,FALSE)</f>
        <v>1.0791098528570784</v>
      </c>
      <c r="DU4" s="21">
        <f>VLOOKUP($C4,Sheet2!$A$2:$CF$35,81,FALSE)</f>
        <v>7.6553968200100684</v>
      </c>
      <c r="DV4" s="21">
        <f>VLOOKUP($C4,Sheet2!$A$2:$CF$35,82,FALSE)</f>
        <v>0.94989067336620947</v>
      </c>
      <c r="DW4" s="21">
        <f>VLOOKUP($C4,Sheet2!$A$2:$CF$35,83,FALSE)</f>
        <v>1521.9885989209281</v>
      </c>
      <c r="DX4" s="21">
        <f>VLOOKUP($C4,Sheet2!$A$2:$CF$35,84,FALSE)</f>
        <v>0.96878736236070484</v>
      </c>
    </row>
    <row r="5" spans="1:128">
      <c r="A5" t="s">
        <v>88</v>
      </c>
      <c r="B5" t="s">
        <v>14</v>
      </c>
      <c r="C5" t="s">
        <v>133</v>
      </c>
      <c r="D5">
        <v>2</v>
      </c>
      <c r="E5">
        <f t="shared" si="0"/>
        <v>0</v>
      </c>
      <c r="F5">
        <v>3</v>
      </c>
      <c r="G5">
        <v>1</v>
      </c>
      <c r="H5">
        <v>3</v>
      </c>
      <c r="I5">
        <v>1</v>
      </c>
      <c r="J5">
        <v>25.365363278451987</v>
      </c>
      <c r="K5">
        <v>28.537750310754998</v>
      </c>
      <c r="L5">
        <v>43.658938713057488</v>
      </c>
      <c r="M5">
        <v>812895.86153846153</v>
      </c>
      <c r="N5">
        <v>3.0601384434660091</v>
      </c>
      <c r="O5">
        <v>73.92</v>
      </c>
      <c r="P5">
        <v>5.4969052258135491</v>
      </c>
      <c r="Q5">
        <v>-3.0133346508109238</v>
      </c>
      <c r="R5">
        <v>2.6245883882652805</v>
      </c>
      <c r="S5">
        <v>41.644991847473911</v>
      </c>
      <c r="T5">
        <f>VLOOKUP($C5,inflation!$B$2:$S$35,18,FALSE)</f>
        <v>4.8195719970628685</v>
      </c>
      <c r="U5">
        <f>VLOOKUP($C5,cpi_2005!$B$2:$F$36,5,FALSE)</f>
        <v>125.70874484011163</v>
      </c>
      <c r="V5">
        <f>VLOOKUP($C5,real_wage_A!$B$2:$F$35,5,FALSE)</f>
        <v>1040.4208566902105</v>
      </c>
      <c r="W5">
        <v>800000</v>
      </c>
      <c r="X5">
        <f>VLOOKUP($C5,lbr_prod_08!$B$2:$E$35,4,FALSE)</f>
        <v>176149001.72643799</v>
      </c>
      <c r="Y5">
        <v>8.51</v>
      </c>
      <c r="Z5">
        <f>VLOOKUP($C5,lbr_prod_08!$B$2:$C$35,2,FALSE)</f>
        <v>362138.21513631998</v>
      </c>
      <c r="AA5">
        <v>450456943.04981303</v>
      </c>
      <c r="AB5">
        <v>2.8543035959488421</v>
      </c>
      <c r="AC5">
        <v>28.465641767967554</v>
      </c>
      <c r="AD5">
        <v>388578226.96073908</v>
      </c>
      <c r="AE5">
        <v>4.9406261744570097</v>
      </c>
      <c r="AF5">
        <v>25.015948268752918</v>
      </c>
      <c r="AG5">
        <v>2814527.923076923</v>
      </c>
      <c r="AH5">
        <f>VLOOKUP($C5,spa_lag_real_wage!$A$2:$C$35,2,FALSE)</f>
        <v>1132.0733545951066</v>
      </c>
      <c r="AI5">
        <f>VLOOKUP($C5,spa_lag_real_wage!$A$2:$C$35,3,FALSE)</f>
        <v>1084.4685448293242</v>
      </c>
      <c r="AJ5">
        <v>66.966787758311256</v>
      </c>
      <c r="AK5">
        <v>6.3195029302657426</v>
      </c>
      <c r="AL5">
        <v>43.729839895657058</v>
      </c>
      <c r="AM5">
        <v>5.4499566074201944</v>
      </c>
      <c r="AN5">
        <v>1.7005348302561238</v>
      </c>
      <c r="AO5">
        <v>20.045361847470243</v>
      </c>
      <c r="AP5">
        <v>0.36242912141074607</v>
      </c>
      <c r="AQ5">
        <v>2.2130949790786545</v>
      </c>
      <c r="AR5">
        <v>15.783124951784318</v>
      </c>
      <c r="AS5">
        <v>4.2613784346389716</v>
      </c>
      <c r="AT5" s="21">
        <f>VLOOKUP($C5,Sheet2!$A$2:$CF$35,2,FALSE)</f>
        <v>111631.4319126317</v>
      </c>
      <c r="AU5" s="21">
        <f>VLOOKUP($C5,Sheet2!$A$2:$CF$35,3,FALSE)</f>
        <v>2.771345584733123</v>
      </c>
      <c r="AV5" s="21">
        <f>VLOOKUP($C5,Sheet2!$A$2:$CF$35,4,FALSE)</f>
        <v>4.8747729669247075</v>
      </c>
      <c r="AW5" s="21">
        <f>VLOOKUP($C5,Sheet2!$A$2:$CF$35,5,FALSE)</f>
        <v>10.479591109305501</v>
      </c>
      <c r="AX5" s="21">
        <f>VLOOKUP($C5,Sheet2!$A$2:$CF$35,6,FALSE)</f>
        <v>31.825012188278976</v>
      </c>
      <c r="AY5" s="21">
        <f>VLOOKUP($C5,Sheet2!$A$2:$CF$35,7,FALSE)</f>
        <v>28.960505046532084</v>
      </c>
      <c r="AZ5" s="21">
        <f>VLOOKUP($C5,Sheet2!$A$2:$CF$35,8,FALSE)</f>
        <v>52.104631788737763</v>
      </c>
      <c r="BA5" s="21">
        <f>VLOOKUP($C5,Sheet2!$A$2:$CF$35,9,FALSE)</f>
        <v>20.091229183283097</v>
      </c>
      <c r="BB5" s="21">
        <f>VLOOKUP($C5,Sheet2!$A$2:$CF$35,10,FALSE)</f>
        <v>12.374875073302686</v>
      </c>
      <c r="BC5" s="21">
        <f>VLOOKUP($C5,Sheet2!$A$2:$CF$35,11,FALSE)</f>
        <v>15.218873822643374</v>
      </c>
      <c r="BD5" s="21">
        <f>VLOOKUP($C5,Sheet2!$A$2:$CF$35,12,FALSE)</f>
        <v>39.772059215122212</v>
      </c>
      <c r="BE5" s="21">
        <f>VLOOKUP($C5,Sheet2!$A$2:$CF$35,13,FALSE)</f>
        <v>4.9075263730287286</v>
      </c>
      <c r="BF5" s="21">
        <f>VLOOKUP($C5,Sheet2!$A$2:$CF$35,14,FALSE)</f>
        <v>24.309039811073486</v>
      </c>
      <c r="BG5" s="21">
        <f>VLOOKUP($C5,Sheet2!$A$2:$CF$35,15,FALSE)</f>
        <v>25.312586757642258</v>
      </c>
      <c r="BH5" s="21">
        <f>VLOOKUP($C5,Sheet2!$A$2:$CF$35,16,FALSE)</f>
        <v>27.597790694719908</v>
      </c>
      <c r="BI5" s="21">
        <f>VLOOKUP($C5,Sheet2!$A$2:$CF$35,17,FALSE)</f>
        <v>7.4968851727756958</v>
      </c>
      <c r="BJ5" s="21">
        <f>VLOOKUP($C5,Sheet2!$A$2:$CF$35,18,FALSE)</f>
        <v>9.0722194503481326</v>
      </c>
      <c r="BK5" s="21">
        <f>VLOOKUP($C5,Sheet2!$A$2:$CF$35,19,FALSE)</f>
        <v>1.7492477450160646</v>
      </c>
      <c r="BL5" s="21">
        <f>VLOOKUP($C5,Sheet2!$A$2:$CF$35,20,FALSE)</f>
        <v>2.8210851753201736</v>
      </c>
      <c r="BM5" s="21">
        <f>VLOOKUP($C5,Sheet2!$A$2:$CF$35,21,FALSE)</f>
        <v>4.5703329203362379</v>
      </c>
      <c r="BN5" s="21">
        <f>VLOOKUP($C5,Sheet2!$A$2:$CF$35,22,FALSE)</f>
        <v>0.27593748895946063</v>
      </c>
      <c r="BO5" s="21">
        <f>VLOOKUP($C5,Sheet2!$A$2:$CF$35,23,FALSE)</f>
        <v>0.44679585588150939</v>
      </c>
      <c r="BP5" s="21">
        <f>VLOOKUP($C5,Sheet2!$A$2:$CF$35,24,FALSE)</f>
        <v>17.513443042763722</v>
      </c>
      <c r="BQ5" s="21">
        <f>VLOOKUP($C5,Sheet2!$A$2:$CF$35,25,FALSE)</f>
        <v>170.54056942657701</v>
      </c>
      <c r="BR5" s="21">
        <f>VLOOKUP($C5,Sheet2!$A$2:$CF$35,26,FALSE)</f>
        <v>71.723997965185177</v>
      </c>
      <c r="BS5" s="21">
        <f>VLOOKUP($C5,Sheet2!$A$2:$CF$35,27,FALSE)</f>
        <v>5217.8959078681291</v>
      </c>
      <c r="BT5" s="21">
        <f>VLOOKUP($C5,Sheet2!$A$2:$CF$35,28,FALSE)</f>
        <v>72.749652221016689</v>
      </c>
      <c r="BU5" s="21">
        <f>VLOOKUP($C5,Sheet2!$A$2:$CF$35,29,FALSE)</f>
        <v>10.400554809377883</v>
      </c>
      <c r="BV5" s="21">
        <f>VLOOKUP($C5,Sheet2!$A$2:$CF$35,30,FALSE)</f>
        <v>4.9485319340099219</v>
      </c>
      <c r="BW5" s="21">
        <f>VLOOKUP($C5,Sheet2!$A$2:$CF$35,31,FALSE)</f>
        <v>4.9485319340099201</v>
      </c>
      <c r="BX5" s="21">
        <f>VLOOKUP($C5,Sheet2!$A$2:$CF$35,32,FALSE)</f>
        <v>4.9302136764619302</v>
      </c>
      <c r="BY5" s="21">
        <f>VLOOKUP($C5,Sheet2!$A$2:$CF$35,33,FALSE)</f>
        <v>4.9715014707329299</v>
      </c>
      <c r="BZ5" s="21">
        <f>VLOOKUP($C5,Sheet2!$A$2:$CF$35,34,FALSE)</f>
        <v>0.53910882658442005</v>
      </c>
      <c r="CA5" s="21">
        <f>VLOOKUP($C5,Sheet2!$A$2:$CF$35,35,FALSE)</f>
        <v>1.8981424569336096</v>
      </c>
      <c r="CB5" s="21">
        <f>VLOOKUP($C5,Sheet2!$A$2:$CF$35,36,FALSE)</f>
        <v>1.7540949911284189</v>
      </c>
      <c r="CC5" s="21">
        <f>VLOOKUP($C5,Sheet2!$A$2:$CF$35,37,FALSE)</f>
        <v>3.985231631769262</v>
      </c>
      <c r="CD5" s="21">
        <f>VLOOKUP($C5,Sheet2!$A$2:$CF$35,38,FALSE)</f>
        <v>7.4628431843609935</v>
      </c>
      <c r="CE5" s="21">
        <f>VLOOKUP($C5,Sheet2!$A$2:$CF$35,39,FALSE)</f>
        <v>13.259207863978604</v>
      </c>
      <c r="CF5" s="21">
        <f>VLOOKUP($C5,Sheet2!$A$2:$CF$35,40,FALSE)</f>
        <v>12.091791921875561</v>
      </c>
      <c r="CG5" s="21">
        <f>VLOOKUP($C5,Sheet2!$A$2:$CF$35,41,FALSE)</f>
        <v>16.951644852868185</v>
      </c>
      <c r="CH5" s="21">
        <f>VLOOKUP($C5,Sheet2!$A$2:$CF$35,42,FALSE)</f>
        <v>-0.70788449524675645</v>
      </c>
      <c r="CI5" s="21">
        <f>VLOOKUP($C5,Sheet2!$A$2:$CF$35,43,FALSE)</f>
        <v>1236844.0999999999</v>
      </c>
      <c r="CJ5" s="21">
        <f>VLOOKUP($C5,Sheet2!$A$2:$CF$35,44,FALSE)</f>
        <v>0.99892366167503432</v>
      </c>
      <c r="CK5" s="21">
        <f>VLOOKUP($C5,Sheet2!$A$2:$CF$35,45,FALSE)</f>
        <v>1.9369785700267037</v>
      </c>
      <c r="CL5" s="21">
        <f>VLOOKUP($C5,Sheet2!$A$2:$CF$35,46,FALSE)</f>
        <v>1.8137451046132633</v>
      </c>
      <c r="CM5" s="21">
        <f>VLOOKUP($C5,Sheet2!$A$2:$CF$35,47,FALSE)</f>
        <v>5.2333242454983138</v>
      </c>
      <c r="CN5" s="21">
        <f>VLOOKUP($C5,Sheet2!$A$2:$CF$35,48,FALSE)</f>
        <v>0</v>
      </c>
      <c r="CO5" s="21">
        <f>VLOOKUP($C5,Sheet2!$A$2:$CF$35,49,FALSE)</f>
        <v>0.92044700000000002</v>
      </c>
      <c r="CP5" s="21">
        <f>VLOOKUP($C5,Sheet2!$A$2:$CF$35,50,FALSE)</f>
        <v>39.172810022728754</v>
      </c>
      <c r="CQ5" s="21">
        <f>VLOOKUP($C5,Sheet2!$A$2:$CF$35,51,FALSE)</f>
        <v>8.1466666666666683</v>
      </c>
      <c r="CR5" s="21">
        <f>VLOOKUP($C5,Sheet2!$A$2:$CF$35,52,FALSE)</f>
        <v>3.2549893692307461</v>
      </c>
      <c r="CS5" s="21">
        <f>VLOOKUP($C5,Sheet2!$A$2:$CF$35,53,FALSE)</f>
        <v>0.50838343723677037</v>
      </c>
      <c r="CT5" s="21">
        <f>VLOOKUP($C5,Sheet2!$A$2:$CF$35,54,FALSE)</f>
        <v>2.8583886261949116</v>
      </c>
      <c r="CU5" s="21">
        <f>VLOOKUP($C5,Sheet2!$A$2:$CF$35,55,FALSE)</f>
        <v>5.6609949326410778</v>
      </c>
      <c r="CV5" s="21">
        <f>VLOOKUP($C5,Sheet2!$A$2:$CF$35,56,FALSE)</f>
        <v>5.1142054860719295</v>
      </c>
      <c r="CW5" s="21">
        <f>VLOOKUP($C5,Sheet2!$A$2:$CF$35,57,FALSE)</f>
        <v>0.75062151410072653</v>
      </c>
      <c r="CX5" s="21">
        <f>VLOOKUP($C5,Sheet2!$A$2:$CF$35,58,FALSE)</f>
        <v>1.3837691003228214</v>
      </c>
      <c r="CY5" s="21">
        <f>VLOOKUP($C5,Sheet2!$A$2:$CF$35,59,FALSE)</f>
        <v>2.1343906144235478</v>
      </c>
      <c r="CZ5" s="21">
        <f>VLOOKUP($C5,Sheet2!$A$2:$CF$35,60,FALSE)</f>
        <v>0.33340968613794358</v>
      </c>
      <c r="DA5" s="21">
        <f>VLOOKUP($C5,Sheet2!$A$2:$CF$35,61,FALSE)</f>
        <v>0.9654563943999962</v>
      </c>
      <c r="DB5" s="21">
        <f>VLOOKUP($C5,Sheet2!$A$2:$CF$35,62,FALSE)</f>
        <v>1.2988660805379395</v>
      </c>
      <c r="DC5" s="21">
        <f>VLOOKUP($C5,Sheet2!$A$2:$CF$35,63,FALSE)</f>
        <v>63.903639206096585</v>
      </c>
      <c r="DD5" s="21">
        <f>VLOOKUP($C5,Sheet2!$A$2:$CF$35,64,FALSE)</f>
        <v>2145.2928417718472</v>
      </c>
      <c r="DE5" s="21">
        <f>VLOOKUP($C5,Sheet2!$A$2:$CF$35,65,FALSE)</f>
        <v>6.444</v>
      </c>
      <c r="DF5" s="21">
        <f>VLOOKUP($C5,Sheet2!$A$2:$CF$35,66,FALSE)</f>
        <v>15015.4</v>
      </c>
      <c r="DG5" s="21">
        <f>VLOOKUP($C5,Sheet2!$A$2:$CF$35,67,FALSE)</f>
        <v>0.21788835228313105</v>
      </c>
      <c r="DH5" s="21">
        <f>VLOOKUP($C5,Sheet2!$A$2:$CF$35,68,FALSE)</f>
        <v>1.0820002394117045</v>
      </c>
      <c r="DI5" s="21">
        <f>VLOOKUP($C5,Sheet2!$A$2:$CF$35,69,FALSE)</f>
        <v>5.4740744218707222</v>
      </c>
      <c r="DJ5" s="21">
        <f>VLOOKUP($C5,Sheet2!$A$2:$CF$35,70,FALSE)</f>
        <v>23.092125266038298</v>
      </c>
      <c r="DK5" s="21">
        <f>VLOOKUP($C5,Sheet2!$A$2:$CF$35,71,FALSE)</f>
        <v>0.65766437397872024</v>
      </c>
      <c r="DL5" s="21">
        <f>VLOOKUP($C5,Sheet2!$A$2:$CF$35,72,FALSE)</f>
        <v>47.571999999999996</v>
      </c>
      <c r="DM5" s="21">
        <f>VLOOKUP($C5,Sheet2!$A$2:$CF$35,73,FALSE)</f>
        <v>38.839999999999996</v>
      </c>
      <c r="DN5" s="21">
        <f>VLOOKUP($C5,Sheet2!$A$2:$CF$35,74,FALSE)</f>
        <v>1129.1912149853097</v>
      </c>
      <c r="DO5" s="21">
        <f>VLOOKUP($C5,Sheet2!$A$2:$CF$35,75,FALSE)</f>
        <v>1009.9793265210927</v>
      </c>
      <c r="DP5" s="21">
        <f>VLOOKUP($C5,Sheet2!$A$2:$CF$35,76,FALSE)</f>
        <v>0.64385024470809937</v>
      </c>
      <c r="DQ5" s="21">
        <f>VLOOKUP($C5,Sheet2!$A$2:$CF$35,77,FALSE)</f>
        <v>1.2550449305812859</v>
      </c>
      <c r="DR5" s="21">
        <f>VLOOKUP($C5,Sheet2!$A$2:$CF$35,78,FALSE)</f>
        <v>1.6820441659834204</v>
      </c>
      <c r="DS5" s="21">
        <f>VLOOKUP($C5,Sheet2!$A$2:$CF$35,79,FALSE)</f>
        <v>1.157259012085293</v>
      </c>
      <c r="DT5" s="21">
        <f>VLOOKUP($C5,Sheet2!$A$2:$CF$35,80,FALSE)</f>
        <v>1.5357168168329067</v>
      </c>
      <c r="DU5" s="21">
        <f>VLOOKUP($C5,Sheet2!$A$2:$CF$35,81,FALSE)</f>
        <v>4.781274407979792</v>
      </c>
      <c r="DV5" s="21">
        <f>VLOOKUP($C5,Sheet2!$A$2:$CF$35,82,FALSE)</f>
        <v>0.59326617205175469</v>
      </c>
      <c r="DW5" s="21">
        <f>VLOOKUP($C5,Sheet2!$A$2:$CF$35,83,FALSE)</f>
        <v>982.86604412960548</v>
      </c>
      <c r="DX5" s="21">
        <f>VLOOKUP($C5,Sheet2!$A$2:$CF$35,84,FALSE)</f>
        <v>0.62562111379895402</v>
      </c>
    </row>
    <row r="6" spans="1:128">
      <c r="A6" t="s">
        <v>88</v>
      </c>
      <c r="B6" t="s">
        <v>15</v>
      </c>
      <c r="C6" t="s">
        <v>134</v>
      </c>
      <c r="D6">
        <v>2</v>
      </c>
      <c r="E6">
        <f t="shared" si="0"/>
        <v>0</v>
      </c>
      <c r="F6">
        <v>3</v>
      </c>
      <c r="G6">
        <v>1</v>
      </c>
      <c r="H6">
        <v>3</v>
      </c>
      <c r="I6">
        <v>1</v>
      </c>
      <c r="J6">
        <v>11.415831984612733</v>
      </c>
      <c r="K6">
        <v>23.18224034018759</v>
      </c>
      <c r="L6">
        <v>39.573145646215501</v>
      </c>
      <c r="M6">
        <v>61869.430769230778</v>
      </c>
      <c r="N6">
        <v>0.24966992712414418</v>
      </c>
      <c r="O6">
        <v>71.438333333333333</v>
      </c>
      <c r="P6">
        <v>4.7371650097369962</v>
      </c>
      <c r="Q6">
        <v>5.2092541169040052</v>
      </c>
      <c r="R6">
        <v>5.3968511298074153</v>
      </c>
      <c r="S6">
        <v>54.896876680259588</v>
      </c>
      <c r="T6">
        <f>VLOOKUP($C6,inflation!$B$2:$S$35,18,FALSE)</f>
        <v>5.0015372765538055</v>
      </c>
      <c r="U6">
        <f>VLOOKUP($C6,cpi_2005!$B$2:$F$36,5,FALSE)</f>
        <v>132.61754839041831</v>
      </c>
      <c r="V6">
        <f>VLOOKUP($C6,real_wage_A!$B$2:$F$35,5,FALSE)</f>
        <v>755.78233210079213</v>
      </c>
      <c r="W6">
        <v>724000</v>
      </c>
      <c r="X6">
        <f>VLOOKUP($C6,lbr_prod_08!$B$2:$E$35,4,FALSE)</f>
        <v>64797296.940296106</v>
      </c>
      <c r="Y6">
        <v>7.63</v>
      </c>
      <c r="Z6">
        <f>VLOOKUP($C6,lbr_prod_08!$B$2:$C$35,2,FALSE)</f>
        <v>79343.188549344603</v>
      </c>
      <c r="AA6">
        <v>123387876.22580121</v>
      </c>
      <c r="AB6">
        <v>5.4996519519548066</v>
      </c>
      <c r="AC6">
        <v>22.440526423423698</v>
      </c>
      <c r="AD6">
        <v>90618411.272040009</v>
      </c>
      <c r="AE6">
        <v>7.1099226401638838</v>
      </c>
      <c r="AF6">
        <v>19.786356442518045</v>
      </c>
      <c r="AG6">
        <v>1601734.6153846155</v>
      </c>
      <c r="AH6">
        <f>VLOOKUP($C6,spa_lag_real_wage!$A$2:$C$35,2,FALSE)</f>
        <v>1029.7207444898852</v>
      </c>
      <c r="AI6">
        <f>VLOOKUP($C6,spa_lag_real_wage!$A$2:$C$35,3,FALSE)</f>
        <v>1146.8444477222661</v>
      </c>
      <c r="AJ6">
        <v>68.340495179487689</v>
      </c>
      <c r="AK6">
        <v>3.840253195075384</v>
      </c>
      <c r="AL6">
        <v>52.351125704640737</v>
      </c>
      <c r="AM6">
        <v>4.412339258551909</v>
      </c>
      <c r="AN6">
        <v>1.9839699996853433</v>
      </c>
      <c r="AO6">
        <v>16.724031704290113</v>
      </c>
      <c r="AP6">
        <v>0.24108771346812194</v>
      </c>
      <c r="AQ6">
        <v>1.3776889747539407</v>
      </c>
      <c r="AR6">
        <v>14.841593571658398</v>
      </c>
      <c r="AS6">
        <v>3.9175005793468687</v>
      </c>
      <c r="AT6" s="21">
        <f>VLOOKUP($C6,Sheet2!$A$2:$CF$35,2,FALSE)</f>
        <v>30224.74673571741</v>
      </c>
      <c r="AU6" s="21">
        <f>VLOOKUP($C6,Sheet2!$A$2:$CF$35,3,FALSE)</f>
        <v>5.7122461873306047</v>
      </c>
      <c r="AV6" s="21">
        <f>VLOOKUP($C6,Sheet2!$A$2:$CF$35,4,FALSE)</f>
        <v>4.8765655007384598</v>
      </c>
      <c r="AW6" s="21">
        <f>VLOOKUP($C6,Sheet2!$A$2:$CF$35,5,FALSE)</f>
        <v>12.610473691625511</v>
      </c>
      <c r="AX6" s="21">
        <f>VLOOKUP($C6,Sheet2!$A$2:$CF$35,6,FALSE)</f>
        <v>45.339457164686593</v>
      </c>
      <c r="AY6" s="21">
        <f>VLOOKUP($C6,Sheet2!$A$2:$CF$35,7,FALSE)</f>
        <v>22.850990468425223</v>
      </c>
      <c r="AZ6" s="21">
        <f>VLOOKUP($C6,Sheet2!$A$2:$CF$35,8,FALSE)</f>
        <v>72.689877250554389</v>
      </c>
      <c r="BA6" s="21">
        <f>VLOOKUP($C6,Sheet2!$A$2:$CF$35,9,FALSE)</f>
        <v>50.221535140234877</v>
      </c>
      <c r="BB6" s="21">
        <f>VLOOKUP($C6,Sheet2!$A$2:$CF$35,10,FALSE)</f>
        <v>45.239612208449373</v>
      </c>
      <c r="BC6" s="21">
        <f>VLOOKUP($C6,Sheet2!$A$2:$CF$35,11,FALSE)</f>
        <v>48.435110412281873</v>
      </c>
      <c r="BD6" s="21">
        <f>VLOOKUP($C6,Sheet2!$A$2:$CF$35,12,FALSE)</f>
        <v>27.450265042105013</v>
      </c>
      <c r="BE6" s="21">
        <f>VLOOKUP($C6,Sheet2!$A$2:$CF$35,13,FALSE)</f>
        <v>1.5511178238610495</v>
      </c>
      <c r="BF6" s="21">
        <f>VLOOKUP($C6,Sheet2!$A$2:$CF$35,14,FALSE)</f>
        <v>26.017440165314884</v>
      </c>
      <c r="BG6" s="21">
        <f>VLOOKUP($C6,Sheet2!$A$2:$CF$35,15,FALSE)</f>
        <v>25.438283811132635</v>
      </c>
      <c r="BH6" s="21">
        <f>VLOOKUP($C6,Sheet2!$A$2:$CF$35,16,FALSE)</f>
        <v>11.141919079528448</v>
      </c>
      <c r="BI6" s="21">
        <f>VLOOKUP($C6,Sheet2!$A$2:$CF$35,17,FALSE)</f>
        <v>6.797669703759091</v>
      </c>
      <c r="BJ6" s="21">
        <f>VLOOKUP($C6,Sheet2!$A$2:$CF$35,18,FALSE)</f>
        <v>10.207094748055496</v>
      </c>
      <c r="BK6" s="21">
        <f>VLOOKUP($C6,Sheet2!$A$2:$CF$35,19,FALSE)</f>
        <v>4.8211835268799259</v>
      </c>
      <c r="BL6" s="21">
        <f>VLOOKUP($C6,Sheet2!$A$2:$CF$35,20,FALSE)</f>
        <v>8.8402036157152448</v>
      </c>
      <c r="BM6" s="21">
        <f>VLOOKUP($C6,Sheet2!$A$2:$CF$35,21,FALSE)</f>
        <v>13.661387142595171</v>
      </c>
      <c r="BN6" s="21">
        <f>VLOOKUP($C6,Sheet2!$A$2:$CF$35,22,FALSE)</f>
        <v>0.93674722620731266</v>
      </c>
      <c r="BO6" s="21">
        <f>VLOOKUP($C6,Sheet2!$A$2:$CF$35,23,FALSE)</f>
        <v>0.29001382865966058</v>
      </c>
      <c r="BP6" s="21">
        <f>VLOOKUP($C6,Sheet2!$A$2:$CF$35,24,FALSE)</f>
        <v>28.444852818152341</v>
      </c>
      <c r="BQ6" s="21">
        <f>VLOOKUP($C6,Sheet2!$A$2:$CF$35,25,FALSE)</f>
        <v>79.333194354102545</v>
      </c>
      <c r="BR6" s="21">
        <f>VLOOKUP($C6,Sheet2!$A$2:$CF$35,26,FALSE)</f>
        <v>35.761273611051095</v>
      </c>
      <c r="BS6" s="21">
        <f>VLOOKUP($C6,Sheet2!$A$2:$CF$35,27,FALSE)</f>
        <v>2426.9152383070568</v>
      </c>
      <c r="BT6" s="21">
        <f>VLOOKUP($C6,Sheet2!$A$2:$CF$35,28,FALSE)</f>
        <v>67.864340199479969</v>
      </c>
      <c r="BU6" s="21">
        <f>VLOOKUP($C6,Sheet2!$A$2:$CF$35,29,FALSE)</f>
        <v>10.761897787320352</v>
      </c>
      <c r="BV6" s="21">
        <f>VLOOKUP($C6,Sheet2!$A$2:$CF$35,30,FALSE)</f>
        <v>4.9573657303679877</v>
      </c>
      <c r="BW6" s="21">
        <f>VLOOKUP($C6,Sheet2!$A$2:$CF$35,31,FALSE)</f>
        <v>5.0605829781726301</v>
      </c>
      <c r="BX6" s="21">
        <f>VLOOKUP($C6,Sheet2!$A$2:$CF$35,32,FALSE)</f>
        <v>5.1660617668831099</v>
      </c>
      <c r="BY6" s="21">
        <f>VLOOKUP($C6,Sheet2!$A$2:$CF$35,33,FALSE)</f>
        <v>5.0728073131649802</v>
      </c>
      <c r="BZ6" s="21">
        <f>VLOOKUP($C6,Sheet2!$A$2:$CF$35,34,FALSE)</f>
        <v>0.79329529230339191</v>
      </c>
      <c r="CA6" s="21">
        <f>VLOOKUP($C6,Sheet2!$A$2:$CF$35,35,FALSE)</f>
        <v>1.9153217660002775</v>
      </c>
      <c r="CB6" s="21">
        <f>VLOOKUP($C6,Sheet2!$A$2:$CF$35,36,FALSE)</f>
        <v>4.4192213231563002</v>
      </c>
      <c r="CC6" s="21">
        <f>VLOOKUP($C6,Sheet2!$A$2:$CF$35,37,FALSE)</f>
        <v>7.9253370292578946</v>
      </c>
      <c r="CD6" s="21">
        <f>VLOOKUP($C6,Sheet2!$A$2:$CF$35,38,FALSE)</f>
        <v>11.216665137347073</v>
      </c>
      <c r="CE6" s="21">
        <f>VLOOKUP($C6,Sheet2!$A$2:$CF$35,39,FALSE)</f>
        <v>14.372860135108073</v>
      </c>
      <c r="CF6" s="21">
        <f>VLOOKUP($C6,Sheet2!$A$2:$CF$35,40,FALSE)</f>
        <v>10.986240722067109</v>
      </c>
      <c r="CG6" s="21">
        <f>VLOOKUP($C6,Sheet2!$A$2:$CF$35,41,FALSE)</f>
        <v>18.749561555280028</v>
      </c>
      <c r="CH6" s="21">
        <f>VLOOKUP($C6,Sheet2!$A$2:$CF$35,42,FALSE)</f>
        <v>3.128987046267703</v>
      </c>
      <c r="CI6" s="21">
        <f>VLOOKUP($C6,Sheet2!$A$2:$CF$35,43,FALSE)</f>
        <v>975902</v>
      </c>
      <c r="CJ6" s="21">
        <f>VLOOKUP($C6,Sheet2!$A$2:$CF$35,44,FALSE)</f>
        <v>1.3688145027141743</v>
      </c>
      <c r="CK6" s="21">
        <f>VLOOKUP($C6,Sheet2!$A$2:$CF$35,45,FALSE)</f>
        <v>1.9404017693284119</v>
      </c>
      <c r="CL6" s="21">
        <f>VLOOKUP($C6,Sheet2!$A$2:$CF$35,46,FALSE)</f>
        <v>0.18013456576903106</v>
      </c>
      <c r="CM6" s="21">
        <f>VLOOKUP($C6,Sheet2!$A$2:$CF$35,47,FALSE)</f>
        <v>4.3155231872905322</v>
      </c>
      <c r="CN6" s="21">
        <f>VLOOKUP($C6,Sheet2!$A$2:$CF$35,48,FALSE)</f>
        <v>0</v>
      </c>
      <c r="CO6" s="21">
        <f>VLOOKUP($C6,Sheet2!$A$2:$CF$35,49,FALSE)</f>
        <v>0.86899300000000002</v>
      </c>
      <c r="CP6" s="21">
        <f>VLOOKUP($C6,Sheet2!$A$2:$CF$35,50,FALSE)</f>
        <v>30.675603718641501</v>
      </c>
      <c r="CQ6" s="21">
        <f>VLOOKUP($C6,Sheet2!$A$2:$CF$35,51,FALSE)</f>
        <v>8.3988888888888891</v>
      </c>
      <c r="CR6" s="21">
        <f>VLOOKUP($C6,Sheet2!$A$2:$CF$35,52,FALSE)</f>
        <v>3.7165247077678898</v>
      </c>
      <c r="CS6" s="21">
        <f>VLOOKUP($C6,Sheet2!$A$2:$CF$35,53,FALSE)</f>
        <v>0.65556209278325017</v>
      </c>
      <c r="CT6" s="21">
        <f>VLOOKUP($C6,Sheet2!$A$2:$CF$35,54,FALSE)</f>
        <v>3.0328985634267411</v>
      </c>
      <c r="CU6" s="21">
        <f>VLOOKUP($C6,Sheet2!$A$2:$CF$35,55,FALSE)</f>
        <v>1.3201726999151575</v>
      </c>
      <c r="CV6" s="21">
        <f>VLOOKUP($C6,Sheet2!$A$2:$CF$35,56,FALSE)</f>
        <v>1.3673265099735297</v>
      </c>
      <c r="CW6" s="21">
        <f>VLOOKUP($C6,Sheet2!$A$2:$CF$35,57,FALSE)</f>
        <v>0.44855140346105205</v>
      </c>
      <c r="CX6" s="21">
        <f>VLOOKUP($C6,Sheet2!$A$2:$CF$35,58,FALSE)</f>
        <v>0.88584850539324433</v>
      </c>
      <c r="CY6" s="21">
        <f>VLOOKUP($C6,Sheet2!$A$2:$CF$35,59,FALSE)</f>
        <v>1.3343999088542964</v>
      </c>
      <c r="CZ6" s="21">
        <f>VLOOKUP($C6,Sheet2!$A$2:$CF$35,60,FALSE)</f>
        <v>0.8144221084370894</v>
      </c>
      <c r="DA6" s="21">
        <f>VLOOKUP($C6,Sheet2!$A$2:$CF$35,61,FALSE)</f>
        <v>1.9834659964198533</v>
      </c>
      <c r="DB6" s="21">
        <f>VLOOKUP($C6,Sheet2!$A$2:$CF$35,62,FALSE)</f>
        <v>2.7978881048569431</v>
      </c>
      <c r="DC6" s="21">
        <f>VLOOKUP($C6,Sheet2!$A$2:$CF$35,63,FALSE)</f>
        <v>50.383202747492525</v>
      </c>
      <c r="DD6" s="21">
        <f>VLOOKUP($C6,Sheet2!$A$2:$CF$35,64,FALSE)</f>
        <v>1743.0939656668543</v>
      </c>
      <c r="DE6" s="21">
        <f>VLOOKUP($C6,Sheet2!$A$2:$CF$35,65,FALSE)</f>
        <v>4.306</v>
      </c>
      <c r="DF6" s="21">
        <f>VLOOKUP($C6,Sheet2!$A$2:$CF$35,66,FALSE)</f>
        <v>13582</v>
      </c>
      <c r="DG6" s="21">
        <f>VLOOKUP($C6,Sheet2!$A$2:$CF$35,67,FALSE)</f>
        <v>0.1746788997784306</v>
      </c>
      <c r="DH6" s="21">
        <f>VLOOKUP($C6,Sheet2!$A$2:$CF$35,68,FALSE)</f>
        <v>1.0587301179458564</v>
      </c>
      <c r="DI6" s="21">
        <f>VLOOKUP($C6,Sheet2!$A$2:$CF$35,69,FALSE)</f>
        <v>2.7547870851456016</v>
      </c>
      <c r="DJ6" s="21">
        <f>VLOOKUP($C6,Sheet2!$A$2:$CF$35,70,FALSE)</f>
        <v>11.037181996086098</v>
      </c>
      <c r="DK6" s="21">
        <f>VLOOKUP($C6,Sheet2!$A$2:$CF$35,71,FALSE)</f>
        <v>0.42611106974891866</v>
      </c>
      <c r="DL6" s="21">
        <f>VLOOKUP($C6,Sheet2!$A$2:$CF$35,72,FALSE)</f>
        <v>41.443999999999996</v>
      </c>
      <c r="DM6" s="21">
        <f>VLOOKUP($C6,Sheet2!$A$2:$CF$35,73,FALSE)</f>
        <v>41.254000000000005</v>
      </c>
      <c r="DN6" s="21">
        <f>VLOOKUP($C6,Sheet2!$A$2:$CF$35,74,FALSE)</f>
        <v>708.12216460156083</v>
      </c>
      <c r="DO6" s="21">
        <f>VLOOKUP($C6,Sheet2!$A$2:$CF$35,75,FALSE)</f>
        <v>633.36371856935409</v>
      </c>
      <c r="DP6" s="21">
        <f>VLOOKUP($C6,Sheet2!$A$2:$CF$35,76,FALSE)</f>
        <v>0.40376211124514938</v>
      </c>
      <c r="DQ6" s="21">
        <f>VLOOKUP($C6,Sheet2!$A$2:$CF$35,77,FALSE)</f>
        <v>0.66546892405948666</v>
      </c>
      <c r="DR6" s="21">
        <f>VLOOKUP($C6,Sheet2!$A$2:$CF$35,78,FALSE)</f>
        <v>0.89187892328212248</v>
      </c>
      <c r="DS6" s="21">
        <f>VLOOKUP($C6,Sheet2!$A$2:$CF$35,79,FALSE)</f>
        <v>0.76781628147966752</v>
      </c>
      <c r="DT6" s="21">
        <f>VLOOKUP($C6,Sheet2!$A$2:$CF$35,80,FALSE)</f>
        <v>1.0189148353070054</v>
      </c>
      <c r="DU6" s="21">
        <f>VLOOKUP($C6,Sheet2!$A$2:$CF$35,81,FALSE)</f>
        <v>2.4759348415339053</v>
      </c>
      <c r="DV6" s="21">
        <f>VLOOKUP($C6,Sheet2!$A$2:$CF$35,82,FALSE)</f>
        <v>0.30721691757219804</v>
      </c>
      <c r="DW6" s="21">
        <f>VLOOKUP($C6,Sheet2!$A$2:$CF$35,83,FALSE)</f>
        <v>706.60260146852022</v>
      </c>
      <c r="DX6" s="21">
        <f>VLOOKUP($C6,Sheet2!$A$2:$CF$35,84,FALSE)</f>
        <v>0.44977187805430091</v>
      </c>
    </row>
    <row r="7" spans="1:128">
      <c r="A7" t="s">
        <v>88</v>
      </c>
      <c r="B7" t="s">
        <v>16</v>
      </c>
      <c r="C7" t="s">
        <v>181</v>
      </c>
      <c r="D7">
        <v>2</v>
      </c>
      <c r="E7">
        <f t="shared" si="0"/>
        <v>0</v>
      </c>
      <c r="F7">
        <v>3</v>
      </c>
      <c r="G7">
        <v>1</v>
      </c>
      <c r="H7">
        <v>3</v>
      </c>
      <c r="I7">
        <v>1</v>
      </c>
      <c r="J7">
        <v>18.470032777105967</v>
      </c>
      <c r="K7">
        <v>22.35998971269208</v>
      </c>
      <c r="L7">
        <v>17.49634661035202</v>
      </c>
      <c r="M7">
        <v>866099.4769230769</v>
      </c>
      <c r="N7">
        <v>3.1625957665940398</v>
      </c>
      <c r="O7">
        <v>70.841666666666669</v>
      </c>
      <c r="P7">
        <v>4.5759558319394937</v>
      </c>
      <c r="Q7">
        <v>3.7445553611346201</v>
      </c>
      <c r="R7">
        <v>5.0335130789741394</v>
      </c>
      <c r="S7">
        <v>65.904899262119372</v>
      </c>
      <c r="T7">
        <f>VLOOKUP($C7,inflation!$B$2:$S$35,18,FALSE)</f>
        <v>4.3871981998978704</v>
      </c>
      <c r="U7">
        <f>VLOOKUP($C7,cpi_2005!$B$2:$F$36,5,FALSE)</f>
        <v>130.42735577059381</v>
      </c>
      <c r="V7">
        <f>VLOOKUP($C7,real_wage_A!$B$2:$F$35,5,FALSE)</f>
        <v>818.69328231888176</v>
      </c>
      <c r="W7">
        <v>743000</v>
      </c>
      <c r="X7">
        <f>VLOOKUP($C7,lbr_prod_08!$B$2:$E$35,4,FALSE)</f>
        <v>55316536.564673372</v>
      </c>
      <c r="Y7">
        <v>7.6</v>
      </c>
      <c r="Z7">
        <f>VLOOKUP($C7,lbr_prod_08!$B$2:$C$35,2,FALSE)</f>
        <v>176410.96245605801</v>
      </c>
      <c r="AA7">
        <v>257080029.6641283</v>
      </c>
      <c r="AB7">
        <v>4.9671361792208577</v>
      </c>
      <c r="AC7">
        <v>37.715346880551294</v>
      </c>
      <c r="AD7">
        <v>194012973.72026259</v>
      </c>
      <c r="AE7">
        <v>5.5287939602790184</v>
      </c>
      <c r="AF7">
        <v>36.787678682312887</v>
      </c>
      <c r="AG7">
        <v>3984884.4615384615</v>
      </c>
      <c r="AH7">
        <f>VLOOKUP($C7,spa_lag_real_wage!$A$2:$C$35,2,FALSE)</f>
        <v>1160.1110644065513</v>
      </c>
      <c r="AI7">
        <f>VLOOKUP($C7,spa_lag_real_wage!$A$2:$C$35,3,FALSE)</f>
        <v>1141.9824751158715</v>
      </c>
      <c r="AJ7">
        <v>71.187637139393559</v>
      </c>
      <c r="AK7">
        <v>5.3723994645367918</v>
      </c>
      <c r="AL7">
        <v>54.463708501106971</v>
      </c>
      <c r="AM7">
        <v>4.1430094554275589</v>
      </c>
      <c r="AN7">
        <v>1.2267156452688079</v>
      </c>
      <c r="AO7">
        <v>16.149042935259043</v>
      </c>
      <c r="AP7">
        <v>0.20813855047278385</v>
      </c>
      <c r="AQ7">
        <v>1.4904548002120928</v>
      </c>
      <c r="AR7">
        <v>12.716296002945205</v>
      </c>
      <c r="AS7">
        <v>4.1536645996702282</v>
      </c>
      <c r="AT7" s="21">
        <f>VLOOKUP($C7,Sheet2!$A$2:$CF$35,2,FALSE)</f>
        <v>62824.282137094895</v>
      </c>
      <c r="AU7" s="21">
        <f>VLOOKUP($C7,Sheet2!$A$2:$CF$35,3,FALSE)</f>
        <v>5.5624502859450811</v>
      </c>
      <c r="AV7" s="21">
        <f>VLOOKUP($C7,Sheet2!$A$2:$CF$35,4,FALSE)</f>
        <v>4.2569469021591875</v>
      </c>
      <c r="AW7" s="21">
        <f>VLOOKUP($C7,Sheet2!$A$2:$CF$35,5,FALSE)</f>
        <v>15.428345155546369</v>
      </c>
      <c r="AX7" s="21">
        <f>VLOOKUP($C7,Sheet2!$A$2:$CF$35,6,FALSE)</f>
        <v>63.477636836713245</v>
      </c>
      <c r="AY7" s="21">
        <f>VLOOKUP($C7,Sheet2!$A$2:$CF$35,7,FALSE)</f>
        <v>37.98803475140145</v>
      </c>
      <c r="AZ7" s="21">
        <f>VLOOKUP($C7,Sheet2!$A$2:$CF$35,8,FALSE)</f>
        <v>36.408812469410023</v>
      </c>
      <c r="BA7" s="21">
        <f>VLOOKUP($C7,Sheet2!$A$2:$CF$35,9,FALSE)</f>
        <v>45.906108190413278</v>
      </c>
      <c r="BB7" s="21">
        <f>VLOOKUP($C7,Sheet2!$A$2:$CF$35,10,FALSE)</f>
        <v>18.543392579004255</v>
      </c>
      <c r="BC7" s="21">
        <f>VLOOKUP($C7,Sheet2!$A$2:$CF$35,11,FALSE)</f>
        <v>42.201229232993242</v>
      </c>
      <c r="BD7" s="21">
        <f>VLOOKUP($C7,Sheet2!$A$2:$CF$35,12,FALSE)</f>
        <v>17.865419890405764</v>
      </c>
      <c r="BE7" s="21">
        <f>VLOOKUP($C7,Sheet2!$A$2:$CF$35,13,FALSE)</f>
        <v>3.7048789574200205</v>
      </c>
      <c r="BF7" s="21">
        <f>VLOOKUP($C7,Sheet2!$A$2:$CF$35,14,FALSE)</f>
        <v>18.494182049902697</v>
      </c>
      <c r="BG7" s="21">
        <f>VLOOKUP($C7,Sheet2!$A$2:$CF$35,15,FALSE)</f>
        <v>22.273414274257181</v>
      </c>
      <c r="BH7" s="21">
        <f>VLOOKUP($C7,Sheet2!$A$2:$CF$35,16,FALSE)</f>
        <v>18.677821316686209</v>
      </c>
      <c r="BI7" s="21">
        <f>VLOOKUP($C7,Sheet2!$A$2:$CF$35,17,FALSE)</f>
        <v>11.421601435421694</v>
      </c>
      <c r="BJ7" s="21">
        <f>VLOOKUP($C7,Sheet2!$A$2:$CF$35,18,FALSE)</f>
        <v>11.127526675843756</v>
      </c>
      <c r="BK7" s="21">
        <f>VLOOKUP($C7,Sheet2!$A$2:$CF$35,19,FALSE)</f>
        <v>5.4766927531851799</v>
      </c>
      <c r="BL7" s="21">
        <f>VLOOKUP($C7,Sheet2!$A$2:$CF$35,20,FALSE)</f>
        <v>7.3559275082189712</v>
      </c>
      <c r="BM7" s="21">
        <f>VLOOKUP($C7,Sheet2!$A$2:$CF$35,21,FALSE)</f>
        <v>12.83262026140415</v>
      </c>
      <c r="BN7" s="21">
        <f>VLOOKUP($C7,Sheet2!$A$2:$CF$35,22,FALSE)</f>
        <v>0.60744621811997501</v>
      </c>
      <c r="BO7" s="21">
        <f>VLOOKUP($C7,Sheet2!$A$2:$CF$35,23,FALSE)</f>
        <v>0.21570298847825789</v>
      </c>
      <c r="BP7" s="21">
        <f>VLOOKUP($C7,Sheet2!$A$2:$CF$35,24,FALSE)</f>
        <v>35.136921166582873</v>
      </c>
      <c r="BQ7" s="21">
        <f>VLOOKUP($C7,Sheet2!$A$2:$CF$35,25,FALSE)</f>
        <v>67.667283491666552</v>
      </c>
      <c r="BR7" s="21">
        <f>VLOOKUP($C7,Sheet2!$A$2:$CF$35,26,FALSE)</f>
        <v>31.496505559105611</v>
      </c>
      <c r="BS7" s="21">
        <f>VLOOKUP($C7,Sheet2!$A$2:$CF$35,27,FALSE)</f>
        <v>2765.8150031080067</v>
      </c>
      <c r="BT7" s="21">
        <f>VLOOKUP($C7,Sheet2!$A$2:$CF$35,28,FALSE)</f>
        <v>87.813392438654589</v>
      </c>
      <c r="BU7" s="21">
        <f>VLOOKUP($C7,Sheet2!$A$2:$CF$35,29,FALSE)</f>
        <v>12.868558752984697</v>
      </c>
      <c r="BV7" s="21">
        <f>VLOOKUP($C7,Sheet2!$A$2:$CF$35,30,FALSE)</f>
        <v>5.3987892443028551</v>
      </c>
      <c r="BW7" s="21">
        <f>VLOOKUP($C7,Sheet2!$A$2:$CF$35,31,FALSE)</f>
        <v>5.3987892443028596</v>
      </c>
      <c r="BX7" s="21">
        <f>VLOOKUP($C7,Sheet2!$A$2:$CF$35,32,FALSE)</f>
        <v>5.2558550050263797</v>
      </c>
      <c r="BY7" s="21">
        <f>VLOOKUP($C7,Sheet2!$A$2:$CF$35,33,FALSE)</f>
        <v>5.0646283520334299</v>
      </c>
      <c r="BZ7" s="21">
        <f>VLOOKUP($C7,Sheet2!$A$2:$CF$35,34,FALSE)</f>
        <v>0.59180574816586784</v>
      </c>
      <c r="CA7" s="21">
        <f>VLOOKUP($C7,Sheet2!$A$2:$CF$35,35,FALSE)</f>
        <v>1.6244375224743575</v>
      </c>
      <c r="CB7" s="21">
        <f>VLOOKUP($C7,Sheet2!$A$2:$CF$35,36,FALSE)</f>
        <v>4.3199819219365452</v>
      </c>
      <c r="CC7" s="21">
        <f>VLOOKUP($C7,Sheet2!$A$2:$CF$35,37,FALSE)</f>
        <v>7.4877277533912343</v>
      </c>
      <c r="CD7" s="21">
        <f>VLOOKUP($C7,Sheet2!$A$2:$CF$35,38,FALSE)</f>
        <v>12.248888198152141</v>
      </c>
      <c r="CE7" s="21">
        <f>VLOOKUP($C7,Sheet2!$A$2:$CF$35,39,FALSE)</f>
        <v>13.487825243912935</v>
      </c>
      <c r="CF7" s="21">
        <f>VLOOKUP($C7,Sheet2!$A$2:$CF$35,40,FALSE)</f>
        <v>10.969765582318965</v>
      </c>
      <c r="CG7" s="21">
        <f>VLOOKUP($C7,Sheet2!$A$2:$CF$35,41,FALSE)</f>
        <v>18.485649582798526</v>
      </c>
      <c r="CH7" s="21">
        <f>VLOOKUP($C7,Sheet2!$A$2:$CF$35,42,FALSE)</f>
        <v>3.436244939259089</v>
      </c>
      <c r="CI7" s="21">
        <f>VLOOKUP($C7,Sheet2!$A$2:$CF$35,43,FALSE)</f>
        <v>2642036</v>
      </c>
      <c r="CJ7" s="21">
        <f>VLOOKUP($C7,Sheet2!$A$2:$CF$35,44,FALSE)</f>
        <v>0.75701608323569514</v>
      </c>
      <c r="CK7" s="21">
        <f>VLOOKUP($C7,Sheet2!$A$2:$CF$35,45,FALSE)</f>
        <v>0.93620555637918135</v>
      </c>
      <c r="CL7" s="21">
        <f>VLOOKUP($C7,Sheet2!$A$2:$CF$35,46,FALSE)</f>
        <v>1.0175350034466268</v>
      </c>
      <c r="CM7" s="21">
        <f>VLOOKUP($C7,Sheet2!$A$2:$CF$35,47,FALSE)</f>
        <v>4.5872519282364026</v>
      </c>
      <c r="CN7" s="21">
        <f>VLOOKUP($C7,Sheet2!$A$2:$CF$35,48,FALSE)</f>
        <v>0</v>
      </c>
      <c r="CO7" s="21">
        <f>VLOOKUP($C7,Sheet2!$A$2:$CF$35,49,FALSE)</f>
        <v>0.89412199999999997</v>
      </c>
      <c r="CP7" s="21">
        <f>VLOOKUP($C7,Sheet2!$A$2:$CF$35,50,FALSE)</f>
        <v>35.7850719584481</v>
      </c>
      <c r="CQ7" s="21">
        <f>VLOOKUP($C7,Sheet2!$A$2:$CF$35,51,FALSE)</f>
        <v>13.883333333333333</v>
      </c>
      <c r="CR7" s="21">
        <f>VLOOKUP($C7,Sheet2!$A$2:$CF$35,52,FALSE)</f>
        <v>4.1830947507054672</v>
      </c>
      <c r="CS7" s="21">
        <f>VLOOKUP($C7,Sheet2!$A$2:$CF$35,53,FALSE)</f>
        <v>1.0799423773192784</v>
      </c>
      <c r="CT7" s="21">
        <f>VLOOKUP($C7,Sheet2!$A$2:$CF$35,54,FALSE)</f>
        <v>3.0795132611428602</v>
      </c>
      <c r="CU7" s="21">
        <f>VLOOKUP($C7,Sheet2!$A$2:$CF$35,55,FALSE)</f>
        <v>2.8264745291763442</v>
      </c>
      <c r="CV7" s="21">
        <f>VLOOKUP($C7,Sheet2!$A$2:$CF$35,56,FALSE)</f>
        <v>2.8441899773447803</v>
      </c>
      <c r="CW7" s="21">
        <f>VLOOKUP($C7,Sheet2!$A$2:$CF$35,57,FALSE)</f>
        <v>1.2528430836085243</v>
      </c>
      <c r="CX7" s="21">
        <f>VLOOKUP($C7,Sheet2!$A$2:$CF$35,58,FALSE)</f>
        <v>2.0477976359536307</v>
      </c>
      <c r="CY7" s="21">
        <f>VLOOKUP($C7,Sheet2!$A$2:$CF$35,59,FALSE)</f>
        <v>3.3006407195621552</v>
      </c>
      <c r="CZ7" s="21">
        <f>VLOOKUP($C7,Sheet2!$A$2:$CF$35,60,FALSE)</f>
        <v>1.0825547878978761</v>
      </c>
      <c r="DA7" s="21">
        <f>VLOOKUP($C7,Sheet2!$A$2:$CF$35,61,FALSE)</f>
        <v>2.2096346220503489</v>
      </c>
      <c r="DB7" s="21">
        <f>VLOOKUP($C7,Sheet2!$A$2:$CF$35,62,FALSE)</f>
        <v>3.2921894099482247</v>
      </c>
      <c r="DC7" s="21">
        <f>VLOOKUP($C7,Sheet2!$A$2:$CF$35,63,FALSE)</f>
        <v>61.012989569946697</v>
      </c>
      <c r="DD7" s="21">
        <f>VLOOKUP($C7,Sheet2!$A$2:$CF$35,64,FALSE)</f>
        <v>1550.1926529239634</v>
      </c>
      <c r="DE7" s="21">
        <f>VLOOKUP($C7,Sheet2!$A$2:$CF$35,65,FALSE)</f>
        <v>5.2279999999999998</v>
      </c>
      <c r="DF7" s="21">
        <f>VLOOKUP($C7,Sheet2!$A$2:$CF$35,66,FALSE)</f>
        <v>12851</v>
      </c>
      <c r="DG7" s="21">
        <f>VLOOKUP($C7,Sheet2!$A$2:$CF$35,67,FALSE)</f>
        <v>0.15523954954321734</v>
      </c>
      <c r="DH7" s="21">
        <f>VLOOKUP($C7,Sheet2!$A$2:$CF$35,68,FALSE)</f>
        <v>1.0516736349471838</v>
      </c>
      <c r="DI7" s="21">
        <f>VLOOKUP($C7,Sheet2!$A$2:$CF$35,69,FALSE)</f>
        <v>4.2290429960509748</v>
      </c>
      <c r="DJ7" s="21">
        <f>VLOOKUP($C7,Sheet2!$A$2:$CF$35,70,FALSE)</f>
        <v>17.716808031850451</v>
      </c>
      <c r="DK7" s="21">
        <f>VLOOKUP($C7,Sheet2!$A$2:$CF$35,71,FALSE)</f>
        <v>0.48931603808491186</v>
      </c>
      <c r="DL7" s="21">
        <f>VLOOKUP($C7,Sheet2!$A$2:$CF$35,72,FALSE)</f>
        <v>38.767999999999994</v>
      </c>
      <c r="DM7" s="21">
        <f>VLOOKUP($C7,Sheet2!$A$2:$CF$35,73,FALSE)</f>
        <v>43.17</v>
      </c>
      <c r="DN7" s="21">
        <f>VLOOKUP($C7,Sheet2!$A$2:$CF$35,74,FALSE)</f>
        <v>782.01790260837379</v>
      </c>
      <c r="DO7" s="21">
        <f>VLOOKUP($C7,Sheet2!$A$2:$CF$35,75,FALSE)</f>
        <v>699.45807594165353</v>
      </c>
      <c r="DP7" s="21">
        <f>VLOOKUP($C7,Sheet2!$A$2:$CF$35,76,FALSE)</f>
        <v>0.4458965065248639</v>
      </c>
      <c r="DQ7" s="21">
        <f>VLOOKUP($C7,Sheet2!$A$2:$CF$35,77,FALSE)</f>
        <v>0.94117892973535155</v>
      </c>
      <c r="DR7" s="21">
        <f>VLOOKUP($C7,Sheet2!$A$2:$CF$35,78,FALSE)</f>
        <v>1.2613927113945138</v>
      </c>
      <c r="DS7" s="21">
        <f>VLOOKUP($C7,Sheet2!$A$2:$CF$35,79,FALSE)</f>
        <v>0.99388975349646069</v>
      </c>
      <c r="DT7" s="21">
        <f>VLOOKUP($C7,Sheet2!$A$2:$CF$35,80,FALSE)</f>
        <v>1.3189209957173635</v>
      </c>
      <c r="DU7" s="21">
        <f>VLOOKUP($C7,Sheet2!$A$2:$CF$35,81,FALSE)</f>
        <v>3.6504112288383235</v>
      </c>
      <c r="DV7" s="21">
        <f>VLOOKUP($C7,Sheet2!$A$2:$CF$35,82,FALSE)</f>
        <v>0.4529473339855225</v>
      </c>
      <c r="DW7" s="21">
        <f>VLOOKUP($C7,Sheet2!$A$2:$CF$35,83,FALSE)</f>
        <v>664.56186240456509</v>
      </c>
      <c r="DX7" s="21">
        <f>VLOOKUP($C7,Sheet2!$A$2:$CF$35,84,FALSE)</f>
        <v>0.42301179802588301</v>
      </c>
    </row>
    <row r="8" spans="1:128">
      <c r="A8" t="s">
        <v>88</v>
      </c>
      <c r="B8" t="s">
        <v>17</v>
      </c>
      <c r="C8" t="s">
        <v>136</v>
      </c>
      <c r="D8">
        <v>2</v>
      </c>
      <c r="E8">
        <f t="shared" si="0"/>
        <v>0</v>
      </c>
      <c r="F8">
        <v>3</v>
      </c>
      <c r="G8">
        <v>1</v>
      </c>
      <c r="H8">
        <v>3</v>
      </c>
      <c r="I8">
        <v>1</v>
      </c>
      <c r="J8">
        <v>5.813015448330491</v>
      </c>
      <c r="K8">
        <v>3.7329596415760742</v>
      </c>
      <c r="L8">
        <v>18.116652418946948</v>
      </c>
      <c r="M8">
        <v>64845.123076923082</v>
      </c>
      <c r="N8">
        <v>0.23625885700741805</v>
      </c>
      <c r="O8">
        <v>71.427500000000009</v>
      </c>
      <c r="P8">
        <v>4.7986546673383357</v>
      </c>
      <c r="Q8">
        <v>3.2996682876500816</v>
      </c>
      <c r="R8">
        <v>5.1646807993750583</v>
      </c>
      <c r="S8">
        <v>213.51252302314185</v>
      </c>
      <c r="T8">
        <f>VLOOKUP($C8,inflation!$B$2:$S$35,18,FALSE)</f>
        <v>5.5937622639941562</v>
      </c>
      <c r="U8">
        <f>VLOOKUP($C8,cpi_2005!$B$2:$F$36,5,FALSE)</f>
        <v>126.87687014082934</v>
      </c>
      <c r="V8">
        <f>VLOOKUP($C8,real_wage_A!$B$2:$F$35,5,FALSE)</f>
        <v>955.09922230501115</v>
      </c>
      <c r="W8">
        <v>690000</v>
      </c>
      <c r="X8">
        <f>VLOOKUP($C8,lbr_prod_08!$B$2:$E$35,4,FALSE)</f>
        <v>32829842.870963689</v>
      </c>
      <c r="Y8">
        <v>8</v>
      </c>
      <c r="Z8">
        <f>VLOOKUP($C8,lbr_prod_08!$B$2:$C$35,2,FALSE)</f>
        <v>25300.0557697652</v>
      </c>
      <c r="AA8">
        <v>38055295.087331951</v>
      </c>
      <c r="AB8">
        <v>5.0424520298469577</v>
      </c>
      <c r="AC8">
        <v>42.776102592518889</v>
      </c>
      <c r="AD8">
        <v>28352571.994748034</v>
      </c>
      <c r="AE8">
        <v>6.0705361338614114</v>
      </c>
      <c r="AF8">
        <v>41.592367809380647</v>
      </c>
      <c r="AG8">
        <v>966496.5384615385</v>
      </c>
      <c r="AH8">
        <f>VLOOKUP($C8,spa_lag_real_wage!$A$2:$C$35,2,FALSE)</f>
        <v>1011.6999613665931</v>
      </c>
      <c r="AI8">
        <f>VLOOKUP($C8,spa_lag_real_wage!$A$2:$C$35,3,FALSE)</f>
        <v>1125.8776816302152</v>
      </c>
      <c r="AJ8">
        <v>73.762261375739058</v>
      </c>
      <c r="AK8">
        <v>3.7483304099628239</v>
      </c>
      <c r="AL8">
        <v>53.619441547374777</v>
      </c>
      <c r="AM8">
        <v>4.8383901602516426</v>
      </c>
      <c r="AN8">
        <v>1.2372838701687792</v>
      </c>
      <c r="AO8">
        <v>16.54770113188907</v>
      </c>
      <c r="AP8">
        <v>0.25342725161350438</v>
      </c>
      <c r="AQ8">
        <v>1.4449756166625882</v>
      </c>
      <c r="AR8">
        <v>15.646597257925523</v>
      </c>
      <c r="AS8">
        <v>3.0451287198101498</v>
      </c>
      <c r="AT8" s="21">
        <f>VLOOKUP($C8,Sheet2!$A$2:$CF$35,2,FALSE)</f>
        <v>9307.1140253553385</v>
      </c>
      <c r="AU8" s="21">
        <f>VLOOKUP($C8,Sheet2!$A$2:$CF$35,3,FALSE)</f>
        <v>5.6212554754592032</v>
      </c>
      <c r="AV8" s="21">
        <f>VLOOKUP($C8,Sheet2!$A$2:$CF$35,4,FALSE)</f>
        <v>5.6246362528748559</v>
      </c>
      <c r="AW8" s="21">
        <f>VLOOKUP($C8,Sheet2!$A$2:$CF$35,5,FALSE)</f>
        <v>14.514342767637324</v>
      </c>
      <c r="AX8" s="21">
        <f>VLOOKUP($C8,Sheet2!$A$2:$CF$35,6,FALSE)</f>
        <v>63.195209697972132</v>
      </c>
      <c r="AY8" s="21">
        <f>VLOOKUP($C8,Sheet2!$A$2:$CF$35,7,FALSE)</f>
        <v>43.09764406473991</v>
      </c>
      <c r="AZ8" s="21">
        <f>VLOOKUP($C8,Sheet2!$A$2:$CF$35,8,FALSE)</f>
        <v>36.914643762628614</v>
      </c>
      <c r="BA8" s="21">
        <f>VLOOKUP($C8,Sheet2!$A$2:$CF$35,9,FALSE)</f>
        <v>66.727360682827225</v>
      </c>
      <c r="BB8" s="21">
        <f>VLOOKUP($C8,Sheet2!$A$2:$CF$35,10,FALSE)</f>
        <v>26.912049167609638</v>
      </c>
      <c r="BC8" s="21">
        <f>VLOOKUP($C8,Sheet2!$A$2:$CF$35,11,FALSE)</f>
        <v>65.963413215014228</v>
      </c>
      <c r="BD8" s="21">
        <f>VLOOKUP($C8,Sheet2!$A$2:$CF$35,12,FALSE)</f>
        <v>10.002594595018973</v>
      </c>
      <c r="BE8" s="21">
        <f>VLOOKUP($C8,Sheet2!$A$2:$CF$35,13,FALSE)</f>
        <v>0.76394746781299372</v>
      </c>
      <c r="BF8" s="21">
        <f>VLOOKUP($C8,Sheet2!$A$2:$CF$35,14,FALSE)</f>
        <v>30.015710598340071</v>
      </c>
      <c r="BG8" s="21">
        <f>VLOOKUP($C8,Sheet2!$A$2:$CF$35,15,FALSE)</f>
        <v>3.8257535931850177</v>
      </c>
      <c r="BH8" s="21">
        <f>VLOOKUP($C8,Sheet2!$A$2:$CF$35,16,FALSE)</f>
        <v>6.174598072817866</v>
      </c>
      <c r="BI8" s="21">
        <f>VLOOKUP($C8,Sheet2!$A$2:$CF$35,17,FALSE)</f>
        <v>4.4966214346044575</v>
      </c>
      <c r="BJ8" s="21">
        <f>VLOOKUP($C8,Sheet2!$A$2:$CF$35,18,FALSE)</f>
        <v>16.175211106992641</v>
      </c>
      <c r="BK8" s="21">
        <f>VLOOKUP($C8,Sheet2!$A$2:$CF$35,19,FALSE)</f>
        <v>9.8952925210914415</v>
      </c>
      <c r="BL8" s="21">
        <f>VLOOKUP($C8,Sheet2!$A$2:$CF$35,20,FALSE)</f>
        <v>17.03781040587668</v>
      </c>
      <c r="BM8" s="21">
        <f>VLOOKUP($C8,Sheet2!$A$2:$CF$35,21,FALSE)</f>
        <v>26.933102926968125</v>
      </c>
      <c r="BN8" s="21">
        <f>VLOOKUP($C8,Sheet2!$A$2:$CF$35,22,FALSE)</f>
        <v>0.92875462382623863</v>
      </c>
      <c r="BO8" s="21">
        <f>VLOOKUP($C8,Sheet2!$A$2:$CF$35,23,FALSE)</f>
        <v>0.10766542062831967</v>
      </c>
      <c r="BP8" s="21">
        <f>VLOOKUP($C8,Sheet2!$A$2:$CF$35,24,FALSE)</f>
        <v>45.666001543008889</v>
      </c>
      <c r="BQ8" s="21">
        <f>VLOOKUP($C8,Sheet2!$A$2:$CF$35,25,FALSE)</f>
        <v>41.729483854745908</v>
      </c>
      <c r="BR8" s="21">
        <f>VLOOKUP($C8,Sheet2!$A$2:$CF$35,26,FALSE)</f>
        <v>19.987778063806775</v>
      </c>
      <c r="BS8" s="21">
        <f>VLOOKUP($C8,Sheet2!$A$2:$CF$35,27,FALSE)</f>
        <v>1878.5691523391076</v>
      </c>
      <c r="BT8" s="21">
        <f>VLOOKUP($C8,Sheet2!$A$2:$CF$35,28,FALSE)</f>
        <v>93.985892095768264</v>
      </c>
      <c r="BU8" s="21">
        <f>VLOOKUP($C8,Sheet2!$A$2:$CF$35,29,FALSE)</f>
        <v>13.934797944094319</v>
      </c>
      <c r="BV8" s="21">
        <f>VLOOKUP($C8,Sheet2!$A$2:$CF$35,30,FALSE)</f>
        <v>4.8517048738811805</v>
      </c>
      <c r="BW8" s="21">
        <f>VLOOKUP($C8,Sheet2!$A$2:$CF$35,31,FALSE)</f>
        <v>4.8517048738811797</v>
      </c>
      <c r="BX8" s="21">
        <f>VLOOKUP($C8,Sheet2!$A$2:$CF$35,32,FALSE)</f>
        <v>5.0343244405889402</v>
      </c>
      <c r="BY8" s="21">
        <f>VLOOKUP($C8,Sheet2!$A$2:$CF$35,33,FALSE)</f>
        <v>4.9214764587916404</v>
      </c>
      <c r="BZ8" s="21">
        <f>VLOOKUP($C8,Sheet2!$A$2:$CF$35,34,FALSE)</f>
        <v>0.83599915703217342</v>
      </c>
      <c r="CA8" s="21">
        <f>VLOOKUP($C8,Sheet2!$A$2:$CF$35,35,FALSE)</f>
        <v>2.3880397665713797</v>
      </c>
      <c r="CB8" s="21">
        <f>VLOOKUP($C8,Sheet2!$A$2:$CF$35,36,FALSE)</f>
        <v>4.9209910983088303</v>
      </c>
      <c r="CC8" s="21">
        <f>VLOOKUP($C8,Sheet2!$A$2:$CF$35,37,FALSE)</f>
        <v>19.239141038187455</v>
      </c>
      <c r="CD8" s="21">
        <f>VLOOKUP($C8,Sheet2!$A$2:$CF$35,38,FALSE)</f>
        <v>14.47551149871892</v>
      </c>
      <c r="CE8" s="21">
        <f>VLOOKUP($C8,Sheet2!$A$2:$CF$35,39,FALSE)</f>
        <v>18.778692456267926</v>
      </c>
      <c r="CF8" s="21">
        <f>VLOOKUP($C8,Sheet2!$A$2:$CF$35,40,FALSE)</f>
        <v>19.140085009024396</v>
      </c>
      <c r="CG8" s="21">
        <f>VLOOKUP($C8,Sheet2!$A$2:$CF$35,41,FALSE)</f>
        <v>19.053605275665188</v>
      </c>
      <c r="CH8" s="21">
        <f>VLOOKUP($C8,Sheet2!$A$2:$CF$35,42,FALSE)</f>
        <v>3.6120617146668503</v>
      </c>
      <c r="CI8" s="21">
        <f>VLOOKUP($C8,Sheet2!$A$2:$CF$35,43,FALSE)</f>
        <v>1428783.6999999997</v>
      </c>
      <c r="CJ8" s="21">
        <f>VLOOKUP($C8,Sheet2!$A$2:$CF$35,44,FALSE)</f>
        <v>0.66274127863191123</v>
      </c>
      <c r="CK8" s="21">
        <f>VLOOKUP($C8,Sheet2!$A$2:$CF$35,45,FALSE)</f>
        <v>0.92431508922827421</v>
      </c>
      <c r="CL8" s="21">
        <f>VLOOKUP($C8,Sheet2!$A$2:$CF$35,46,FALSE)</f>
        <v>0.55101730892621692</v>
      </c>
      <c r="CM8" s="21">
        <f>VLOOKUP($C8,Sheet2!$A$2:$CF$35,47,FALSE)</f>
        <v>5.6159657875305635</v>
      </c>
      <c r="CN8" s="21">
        <f>VLOOKUP($C8,Sheet2!$A$2:$CF$35,48,FALSE)</f>
        <v>0</v>
      </c>
      <c r="CO8" s="21">
        <f>VLOOKUP($C8,Sheet2!$A$2:$CF$35,49,FALSE)</f>
        <v>0.90432199999999996</v>
      </c>
      <c r="CP8" s="21">
        <f>VLOOKUP($C8,Sheet2!$A$2:$CF$35,50,FALSE)</f>
        <v>30.951411297124253</v>
      </c>
      <c r="CQ8" s="21">
        <f>VLOOKUP($C8,Sheet2!$A$2:$CF$35,51,FALSE)</f>
        <v>17.268888888888888</v>
      </c>
      <c r="CR8" s="21">
        <f>VLOOKUP($C8,Sheet2!$A$2:$CF$35,52,FALSE)</f>
        <v>4.2253457554091982</v>
      </c>
      <c r="CS8" s="21">
        <f>VLOOKUP($C8,Sheet2!$A$2:$CF$35,53,FALSE)</f>
        <v>0.48026752529491773</v>
      </c>
      <c r="CT8" s="21">
        <f>VLOOKUP($C8,Sheet2!$A$2:$CF$35,54,FALSE)</f>
        <v>3.780089478521873</v>
      </c>
      <c r="CU8" s="21">
        <f>VLOOKUP($C8,Sheet2!$A$2:$CF$35,55,FALSE)</f>
        <v>0.41305393677095259</v>
      </c>
      <c r="CV8" s="21">
        <f>VLOOKUP($C8,Sheet2!$A$2:$CF$35,56,FALSE)</f>
        <v>0.42112707916489239</v>
      </c>
      <c r="CW8" s="21">
        <f>VLOOKUP($C8,Sheet2!$A$2:$CF$35,57,FALSE)</f>
        <v>0.18304425636415225</v>
      </c>
      <c r="CX8" s="21">
        <f>VLOOKUP($C8,Sheet2!$A$2:$CF$35,58,FALSE)</f>
        <v>0.57989810895454652</v>
      </c>
      <c r="CY8" s="21">
        <f>VLOOKUP($C8,Sheet2!$A$2:$CF$35,59,FALSE)</f>
        <v>0.76294236531869875</v>
      </c>
      <c r="CZ8" s="21">
        <f>VLOOKUP($C8,Sheet2!$A$2:$CF$35,60,FALSE)</f>
        <v>1.0635763390804966</v>
      </c>
      <c r="DA8" s="21">
        <f>VLOOKUP($C8,Sheet2!$A$2:$CF$35,61,FALSE)</f>
        <v>4.3536789456194818</v>
      </c>
      <c r="DB8" s="21">
        <f>VLOOKUP($C8,Sheet2!$A$2:$CF$35,62,FALSE)</f>
        <v>5.4172552846999791</v>
      </c>
      <c r="DC8" s="21">
        <f>VLOOKUP($C8,Sheet2!$A$2:$CF$35,63,FALSE)</f>
        <v>61.434449967728625</v>
      </c>
      <c r="DD8" s="21">
        <f>VLOOKUP($C8,Sheet2!$A$2:$CF$35,64,FALSE)</f>
        <v>1769.1520971735151</v>
      </c>
      <c r="DE8" s="21">
        <f>VLOOKUP($C8,Sheet2!$A$2:$CF$35,65,FALSE)</f>
        <v>3.8310000000000004</v>
      </c>
      <c r="DF8" s="21">
        <f>VLOOKUP($C8,Sheet2!$A$2:$CF$35,66,FALSE)</f>
        <v>13485</v>
      </c>
      <c r="DG8" s="21">
        <f>VLOOKUP($C8,Sheet2!$A$2:$CF$35,67,FALSE)</f>
        <v>0.17741317150988087</v>
      </c>
      <c r="DH8" s="21">
        <f>VLOOKUP($C8,Sheet2!$A$2:$CF$35,68,FALSE)</f>
        <v>1.0878420472261408</v>
      </c>
      <c r="DI8" s="21">
        <f>VLOOKUP($C8,Sheet2!$A$2:$CF$35,69,FALSE)</f>
        <v>4.5608439493215407</v>
      </c>
      <c r="DJ8" s="21">
        <f>VLOOKUP($C8,Sheet2!$A$2:$CF$35,70,FALSE)</f>
        <v>19.27621250929521</v>
      </c>
      <c r="DK8" s="21">
        <f>VLOOKUP($C8,Sheet2!$A$2:$CF$35,71,FALSE)</f>
        <v>0.69488084612183154</v>
      </c>
      <c r="DL8" s="21">
        <f>VLOOKUP($C8,Sheet2!$A$2:$CF$35,72,FALSE)</f>
        <v>32.983999999999995</v>
      </c>
      <c r="DM8" s="21">
        <f>VLOOKUP($C8,Sheet2!$A$2:$CF$35,73,FALSE)</f>
        <v>46.862000000000002</v>
      </c>
      <c r="DN8" s="21">
        <f>VLOOKUP($C8,Sheet2!$A$2:$CF$35,74,FALSE)</f>
        <v>1043.831164508897</v>
      </c>
      <c r="DO8" s="21">
        <f>VLOOKUP($C8,Sheet2!$A$2:$CF$35,75,FALSE)</f>
        <v>933.63097634986389</v>
      </c>
      <c r="DP8" s="21">
        <f>VLOOKUP($C8,Sheet2!$A$2:$CF$35,76,FALSE)</f>
        <v>0.59517904654592724</v>
      </c>
      <c r="DQ8" s="21">
        <f>VLOOKUP($C8,Sheet2!$A$2:$CF$35,77,FALSE)</f>
        <v>0.62425867145670233</v>
      </c>
      <c r="DR8" s="21">
        <f>VLOOKUP($C8,Sheet2!$A$2:$CF$35,78,FALSE)</f>
        <v>0.83664786080764086</v>
      </c>
      <c r="DS8" s="21">
        <f>VLOOKUP($C8,Sheet2!$A$2:$CF$35,79,FALSE)</f>
        <v>0.86474380142632912</v>
      </c>
      <c r="DT8" s="21">
        <f>VLOOKUP($C8,Sheet2!$A$2:$CF$35,80,FALSE)</f>
        <v>1.1475405110127173</v>
      </c>
      <c r="DU8" s="21">
        <f>VLOOKUP($C8,Sheet2!$A$2:$CF$35,81,FALSE)</f>
        <v>3.8635250390974676</v>
      </c>
      <c r="DV8" s="21">
        <f>VLOOKUP($C8,Sheet2!$A$2:$CF$35,82,FALSE)</f>
        <v>0.47939074710834878</v>
      </c>
      <c r="DW8" s="21">
        <f>VLOOKUP($C8,Sheet2!$A$2:$CF$35,83,FALSE)</f>
        <v>977.58981109326021</v>
      </c>
      <c r="DX8" s="21">
        <f>VLOOKUP($C8,Sheet2!$A$2:$CF$35,84,FALSE)</f>
        <v>0.62226264719144764</v>
      </c>
    </row>
    <row r="9" spans="1:128">
      <c r="A9" t="s">
        <v>88</v>
      </c>
      <c r="B9" t="s">
        <v>18</v>
      </c>
      <c r="C9" t="s">
        <v>137</v>
      </c>
      <c r="D9">
        <v>2</v>
      </c>
      <c r="E9">
        <f t="shared" si="0"/>
        <v>0</v>
      </c>
      <c r="F9">
        <v>3</v>
      </c>
      <c r="G9">
        <v>1</v>
      </c>
      <c r="H9">
        <v>3</v>
      </c>
      <c r="I9">
        <v>1</v>
      </c>
      <c r="J9">
        <v>17.199451400746291</v>
      </c>
      <c r="K9">
        <v>5.4154131205978135</v>
      </c>
      <c r="L9">
        <v>26.992253575072475</v>
      </c>
      <c r="M9">
        <v>136721.72307692308</v>
      </c>
      <c r="N9">
        <v>0.51596375974676301</v>
      </c>
      <c r="O9">
        <v>69.814166666666665</v>
      </c>
      <c r="P9">
        <v>5.683574022222067</v>
      </c>
      <c r="Q9">
        <v>2.2978296534428684</v>
      </c>
      <c r="R9">
        <v>4.9113756689281836</v>
      </c>
      <c r="S9">
        <v>50.650153176260382</v>
      </c>
      <c r="T9">
        <f>VLOOKUP($C9,inflation!$B$2:$S$35,18,FALSE)</f>
        <v>5.4928234606256678</v>
      </c>
      <c r="U9">
        <f>VLOOKUP($C9,cpi_2005!$B$2:$F$36,5,FALSE)</f>
        <v>129.75634764890299</v>
      </c>
      <c r="V9">
        <f>VLOOKUP($C9,real_wage_A!$B$2:$F$35,5,FALSE)</f>
        <v>733.37452636602882</v>
      </c>
      <c r="W9">
        <v>617000</v>
      </c>
      <c r="X9">
        <f>VLOOKUP($C9,lbr_prod_08!$B$2:$E$35,4,FALSE)</f>
        <v>40766552.846513398</v>
      </c>
      <c r="Y9">
        <v>7.3</v>
      </c>
      <c r="Z9">
        <f>VLOOKUP($C9,lbr_prod_08!$B$2:$C$35,2,FALSE)</f>
        <v>135082.13348422301</v>
      </c>
      <c r="AA9">
        <v>199908636.9208945</v>
      </c>
      <c r="AB9">
        <v>4.9426392306583198</v>
      </c>
      <c r="AC9">
        <v>31.598698133793235</v>
      </c>
      <c r="AD9">
        <v>150560841.70680675</v>
      </c>
      <c r="AE9">
        <v>5.8111553969211531</v>
      </c>
      <c r="AF9">
        <v>30.51136669736562</v>
      </c>
      <c r="AG9">
        <v>4075532.769230769</v>
      </c>
      <c r="AH9">
        <f>VLOOKUP($C9,spa_lag_real_wage!$A$2:$C$35,2,FALSE)</f>
        <v>1227.6560996233536</v>
      </c>
      <c r="AI9">
        <f>VLOOKUP($C9,spa_lag_real_wage!$A$2:$C$35,3,FALSE)</f>
        <v>1177.2363068949862</v>
      </c>
      <c r="AJ9">
        <v>70.835882329718743</v>
      </c>
      <c r="AK9">
        <v>8.5666255670648521</v>
      </c>
      <c r="AL9">
        <v>50.548351499043086</v>
      </c>
      <c r="AM9">
        <v>5.0348606506062907</v>
      </c>
      <c r="AN9">
        <v>0.57007805404171552</v>
      </c>
      <c r="AO9">
        <v>18.204899516719028</v>
      </c>
      <c r="AP9">
        <v>0.16142267942516092</v>
      </c>
      <c r="AQ9">
        <v>1.1733215454042027</v>
      </c>
      <c r="AR9">
        <v>12.065561561899456</v>
      </c>
      <c r="AS9">
        <v>3.9910213099544025</v>
      </c>
      <c r="AT9" s="21">
        <f>VLOOKUP($C9,Sheet2!$A$2:$CF$35,2,FALSE)</f>
        <v>48969.933885659892</v>
      </c>
      <c r="AU9" s="21">
        <f>VLOOKUP($C9,Sheet2!$A$2:$CF$35,3,FALSE)</f>
        <v>5.5355310212190458</v>
      </c>
      <c r="AV9" s="21">
        <f>VLOOKUP($C9,Sheet2!$A$2:$CF$35,4,FALSE)</f>
        <v>5.1072337225033149</v>
      </c>
      <c r="AW9" s="21">
        <f>VLOOKUP($C9,Sheet2!$A$2:$CF$35,5,FALSE)</f>
        <v>11.696574414056538</v>
      </c>
      <c r="AX9" s="21">
        <f>VLOOKUP($C9,Sheet2!$A$2:$CF$35,6,FALSE)</f>
        <v>59.484213910751535</v>
      </c>
      <c r="AY9" s="21">
        <f>VLOOKUP($C9,Sheet2!$A$2:$CF$35,7,FALSE)</f>
        <v>31.790384268088626</v>
      </c>
      <c r="AZ9" s="21">
        <f>VLOOKUP($C9,Sheet2!$A$2:$CF$35,8,FALSE)</f>
        <v>43.537972482149804</v>
      </c>
      <c r="BA9" s="21">
        <f>VLOOKUP($C9,Sheet2!$A$2:$CF$35,9,FALSE)</f>
        <v>44.821418335067406</v>
      </c>
      <c r="BB9" s="21">
        <f>VLOOKUP($C9,Sheet2!$A$2:$CF$35,10,FALSE)</f>
        <v>23.639656323005603</v>
      </c>
      <c r="BC9" s="21">
        <f>VLOOKUP($C9,Sheet2!$A$2:$CF$35,11,FALSE)</f>
        <v>30.657419369092146</v>
      </c>
      <c r="BD9" s="21">
        <f>VLOOKUP($C9,Sheet2!$A$2:$CF$35,12,FALSE)</f>
        <v>19.898316159144187</v>
      </c>
      <c r="BE9" s="21">
        <f>VLOOKUP($C9,Sheet2!$A$2:$CF$35,13,FALSE)</f>
        <v>14.583735738611589</v>
      </c>
      <c r="BF9" s="21">
        <f>VLOOKUP($C9,Sheet2!$A$2:$CF$35,14,FALSE)</f>
        <v>31.693493360526752</v>
      </c>
      <c r="BG9" s="21">
        <f>VLOOKUP($C9,Sheet2!$A$2:$CF$35,15,FALSE)</f>
        <v>6.035080380901638</v>
      </c>
      <c r="BH9" s="21">
        <f>VLOOKUP($C9,Sheet2!$A$2:$CF$35,16,FALSE)</f>
        <v>17.844034460456335</v>
      </c>
      <c r="BI9" s="21">
        <f>VLOOKUP($C9,Sheet2!$A$2:$CF$35,17,FALSE)</f>
        <v>9.1636176266447933</v>
      </c>
      <c r="BJ9" s="21">
        <f>VLOOKUP($C9,Sheet2!$A$2:$CF$35,18,FALSE)</f>
        <v>13.384047326301149</v>
      </c>
      <c r="BK9" s="21">
        <f>VLOOKUP($C9,Sheet2!$A$2:$CF$35,19,FALSE)</f>
        <v>5.17588619983428</v>
      </c>
      <c r="BL9" s="21">
        <f>VLOOKUP($C9,Sheet2!$A$2:$CF$35,20,FALSE)</f>
        <v>7.5627311334763281</v>
      </c>
      <c r="BM9" s="21">
        <f>VLOOKUP($C9,Sheet2!$A$2:$CF$35,21,FALSE)</f>
        <v>12.738617333310611</v>
      </c>
      <c r="BN9" s="21">
        <f>VLOOKUP($C9,Sheet2!$A$2:$CF$35,22,FALSE)</f>
        <v>0.54297075692097763</v>
      </c>
      <c r="BO9" s="21">
        <f>VLOOKUP($C9,Sheet2!$A$2:$CF$35,23,FALSE)</f>
        <v>0.34482051897755761</v>
      </c>
      <c r="BP9" s="21">
        <f>VLOOKUP($C9,Sheet2!$A$2:$CF$35,24,FALSE)</f>
        <v>27.508197848779023</v>
      </c>
      <c r="BQ9" s="21">
        <f>VLOOKUP($C9,Sheet2!$A$2:$CF$35,25,FALSE)</f>
        <v>53.101679013949756</v>
      </c>
      <c r="BR9" s="21">
        <f>VLOOKUP($C9,Sheet2!$A$2:$CF$35,26,FALSE)</f>
        <v>24.272484264258317</v>
      </c>
      <c r="BS9" s="21">
        <f>VLOOKUP($C9,Sheet2!$A$2:$CF$35,27,FALSE)</f>
        <v>5685.1114742435393</v>
      </c>
      <c r="BT9" s="21">
        <f>VLOOKUP($C9,Sheet2!$A$2:$CF$35,28,FALSE)</f>
        <v>234.22042063551663</v>
      </c>
      <c r="BU9" s="21">
        <f>VLOOKUP($C9,Sheet2!$A$2:$CF$35,29,FALSE)</f>
        <v>10.38481877711823</v>
      </c>
      <c r="BV9" s="21">
        <f>VLOOKUP($C9,Sheet2!$A$2:$CF$35,30,FALSE)</f>
        <v>5.0145237215495637</v>
      </c>
      <c r="BW9" s="21">
        <f>VLOOKUP($C9,Sheet2!$A$2:$CF$35,31,FALSE)</f>
        <v>5.1334863027546298</v>
      </c>
      <c r="BX9" s="21">
        <f>VLOOKUP($C9,Sheet2!$A$2:$CF$35,32,FALSE)</f>
        <v>5.0237575992899304</v>
      </c>
      <c r="BY9" s="21">
        <f>VLOOKUP($C9,Sheet2!$A$2:$CF$35,33,FALSE)</f>
        <v>4.9009156399702603</v>
      </c>
      <c r="BZ9" s="21">
        <f>VLOOKUP($C9,Sheet2!$A$2:$CF$35,34,FALSE)</f>
        <v>0.56659175319949651</v>
      </c>
      <c r="CA9" s="21">
        <f>VLOOKUP($C9,Sheet2!$A$2:$CF$35,35,FALSE)</f>
        <v>1.9506302088144452</v>
      </c>
      <c r="CB9" s="21">
        <f>VLOOKUP($C9,Sheet2!$A$2:$CF$35,36,FALSE)</f>
        <v>4.1842357645521355</v>
      </c>
      <c r="CC9" s="21">
        <f>VLOOKUP($C9,Sheet2!$A$2:$CF$35,37,FALSE)</f>
        <v>8.0619344236024837</v>
      </c>
      <c r="CD9" s="21">
        <f>VLOOKUP($C9,Sheet2!$A$2:$CF$35,38,FALSE)</f>
        <v>15.827407660480688</v>
      </c>
      <c r="CE9" s="21">
        <f>VLOOKUP($C9,Sheet2!$A$2:$CF$35,39,FALSE)</f>
        <v>15.535421404309723</v>
      </c>
      <c r="CF9" s="21">
        <f>VLOOKUP($C9,Sheet2!$A$2:$CF$35,40,FALSE)</f>
        <v>10.790274708780771</v>
      </c>
      <c r="CG9" s="21">
        <f>VLOOKUP($C9,Sheet2!$A$2:$CF$35,41,FALSE)</f>
        <v>20.883740687748748</v>
      </c>
      <c r="CH9" s="21">
        <f>VLOOKUP($C9,Sheet2!$A$2:$CF$35,42,FALSE)</f>
        <v>2.9227100045196659</v>
      </c>
      <c r="CI9" s="21">
        <f>VLOOKUP($C9,Sheet2!$A$2:$CF$35,43,FALSE)</f>
        <v>1999346.9000000001</v>
      </c>
      <c r="CJ9" s="21">
        <f>VLOOKUP($C9,Sheet2!$A$2:$CF$35,44,FALSE)</f>
        <v>0.47121821862968616</v>
      </c>
      <c r="CK9" s="21">
        <f>VLOOKUP($C9,Sheet2!$A$2:$CF$35,45,FALSE)</f>
        <v>0.98447862530640928</v>
      </c>
      <c r="CL9" s="21">
        <f>VLOOKUP($C9,Sheet2!$A$2:$CF$35,46,FALSE)</f>
        <v>0.28152458515771633</v>
      </c>
      <c r="CM9" s="21">
        <f>VLOOKUP($C9,Sheet2!$A$2:$CF$35,47,FALSE)</f>
        <v>5.807227437908697</v>
      </c>
      <c r="CN9" s="21">
        <f>VLOOKUP($C9,Sheet2!$A$2:$CF$35,48,FALSE)</f>
        <v>0</v>
      </c>
      <c r="CO9" s="21">
        <f>VLOOKUP($C9,Sheet2!$A$2:$CF$35,49,FALSE)</f>
        <v>0.94526100000000002</v>
      </c>
      <c r="CP9" s="21">
        <f>VLOOKUP($C9,Sheet2!$A$2:$CF$35,50,FALSE)</f>
        <v>25.698262264659952</v>
      </c>
      <c r="CQ9" s="21">
        <f>VLOOKUP($C9,Sheet2!$A$2:$CF$35,51,FALSE)</f>
        <v>15.124444444444444</v>
      </c>
      <c r="CR9" s="21">
        <f>VLOOKUP($C9,Sheet2!$A$2:$CF$35,52,FALSE)</f>
        <v>6.0454415789412232</v>
      </c>
      <c r="CS9" s="21">
        <f>VLOOKUP($C9,Sheet2!$A$2:$CF$35,53,FALSE)</f>
        <v>1.1683190989360988</v>
      </c>
      <c r="CT9" s="21">
        <f>VLOOKUP($C9,Sheet2!$A$2:$CF$35,54,FALSE)</f>
        <v>4.8103323526415558</v>
      </c>
      <c r="CU9" s="21">
        <f>VLOOKUP($C9,Sheet2!$A$2:$CF$35,55,FALSE)</f>
        <v>2.193442922993535</v>
      </c>
      <c r="CV9" s="21">
        <f>VLOOKUP($C9,Sheet2!$A$2:$CF$35,56,FALSE)</f>
        <v>2.2165803473845851</v>
      </c>
      <c r="CW9" s="21">
        <f>VLOOKUP($C9,Sheet2!$A$2:$CF$35,57,FALSE)</f>
        <v>1.5344251352334375</v>
      </c>
      <c r="CX9" s="21">
        <f>VLOOKUP($C9,Sheet2!$A$2:$CF$35,58,FALSE)</f>
        <v>3.2615676399454361</v>
      </c>
      <c r="CY9" s="21">
        <f>VLOOKUP($C9,Sheet2!$A$2:$CF$35,59,FALSE)</f>
        <v>4.7959927751788731</v>
      </c>
      <c r="CZ9" s="21">
        <f>VLOOKUP($C9,Sheet2!$A$2:$CF$35,60,FALSE)</f>
        <v>1.8300804939718969</v>
      </c>
      <c r="DA9" s="21">
        <f>VLOOKUP($C9,Sheet2!$A$2:$CF$35,61,FALSE)</f>
        <v>4.4713388656690478</v>
      </c>
      <c r="DB9" s="21">
        <f>VLOOKUP($C9,Sheet2!$A$2:$CF$35,62,FALSE)</f>
        <v>6.3014193596409447</v>
      </c>
      <c r="DC9" s="21">
        <f>VLOOKUP($C9,Sheet2!$A$2:$CF$35,63,FALSE)</f>
        <v>80.981120325654672</v>
      </c>
      <c r="DD9" s="21">
        <f>VLOOKUP($C9,Sheet2!$A$2:$CF$35,64,FALSE)</f>
        <v>1788.406441419346</v>
      </c>
      <c r="DE9" s="21">
        <f>VLOOKUP($C9,Sheet2!$A$2:$CF$35,65,FALSE)</f>
        <v>4.979000000000001</v>
      </c>
      <c r="DF9" s="21">
        <f>VLOOKUP($C9,Sheet2!$A$2:$CF$35,66,FALSE)</f>
        <v>11204.4</v>
      </c>
      <c r="DG9" s="21">
        <f>VLOOKUP($C9,Sheet2!$A$2:$CF$35,67,FALSE)</f>
        <v>0.17945072591513847</v>
      </c>
      <c r="DH9" s="21">
        <f>VLOOKUP($C9,Sheet2!$A$2:$CF$35,68,FALSE)</f>
        <v>1.1605447943152272</v>
      </c>
      <c r="DI9" s="21">
        <f>VLOOKUP($C9,Sheet2!$A$2:$CF$35,69,FALSE)</f>
        <v>5.7989592447473317</v>
      </c>
      <c r="DJ9" s="21">
        <f>VLOOKUP($C9,Sheet2!$A$2:$CF$35,70,FALSE)</f>
        <v>25.219123505976103</v>
      </c>
      <c r="DK9" s="21">
        <f>VLOOKUP($C9,Sheet2!$A$2:$CF$35,71,FALSE)</f>
        <v>1.1649809226977779</v>
      </c>
      <c r="DL9" s="21">
        <f>VLOOKUP($C9,Sheet2!$A$2:$CF$35,72,FALSE)</f>
        <v>29.9</v>
      </c>
      <c r="DM9" s="21">
        <f>VLOOKUP($C9,Sheet2!$A$2:$CF$35,73,FALSE)</f>
        <v>54.191999999999993</v>
      </c>
      <c r="DN9" s="21">
        <f>VLOOKUP($C9,Sheet2!$A$2:$CF$35,74,FALSE)</f>
        <v>1031.3121738833495</v>
      </c>
      <c r="DO9" s="21">
        <f>VLOOKUP($C9,Sheet2!$A$2:$CF$35,75,FALSE)</f>
        <v>922.43365073050109</v>
      </c>
      <c r="DP9" s="21">
        <f>VLOOKUP($C9,Sheet2!$A$2:$CF$35,76,FALSE)</f>
        <v>0.58804087980251873</v>
      </c>
      <c r="DQ9" s="21">
        <f>VLOOKUP($C9,Sheet2!$A$2:$CF$35,77,FALSE)</f>
        <v>0.76452527027488304</v>
      </c>
      <c r="DR9" s="21">
        <f>VLOOKUP($C9,Sheet2!$A$2:$CF$35,78,FALSE)</f>
        <v>1.0246368391107383</v>
      </c>
      <c r="DS9" s="21">
        <f>VLOOKUP($C9,Sheet2!$A$2:$CF$35,79,FALSE)</f>
        <v>0.74916444684799277</v>
      </c>
      <c r="DT9" s="21">
        <f>VLOOKUP($C9,Sheet2!$A$2:$CF$35,80,FALSE)</f>
        <v>0.9941633010268488</v>
      </c>
      <c r="DU9" s="21">
        <f>VLOOKUP($C9,Sheet2!$A$2:$CF$35,81,FALSE)</f>
        <v>4.9267574693255822</v>
      </c>
      <c r="DV9" s="21">
        <f>VLOOKUP($C9,Sheet2!$A$2:$CF$35,82,FALSE)</f>
        <v>0.61131788202241411</v>
      </c>
      <c r="DW9" s="21">
        <f>VLOOKUP($C9,Sheet2!$A$2:$CF$35,83,FALSE)</f>
        <v>905.8352661084416</v>
      </c>
      <c r="DX9" s="21">
        <f>VLOOKUP($C9,Sheet2!$A$2:$CF$35,84,FALSE)</f>
        <v>0.5765889171631674</v>
      </c>
    </row>
    <row r="10" spans="1:128">
      <c r="A10" t="s">
        <v>88</v>
      </c>
      <c r="B10" t="s">
        <v>35</v>
      </c>
      <c r="C10" t="s">
        <v>138</v>
      </c>
      <c r="D10">
        <v>2</v>
      </c>
      <c r="E10">
        <f t="shared" si="0"/>
        <v>0</v>
      </c>
      <c r="F10">
        <v>3</v>
      </c>
      <c r="G10">
        <v>1</v>
      </c>
      <c r="H10">
        <v>3</v>
      </c>
      <c r="I10">
        <v>1</v>
      </c>
      <c r="J10">
        <v>23.112967227948694</v>
      </c>
      <c r="K10">
        <v>14.222625475051236</v>
      </c>
      <c r="L10">
        <v>52.260719953779009</v>
      </c>
      <c r="M10">
        <v>72363.484615384616</v>
      </c>
      <c r="N10">
        <v>0.2813419855409714</v>
      </c>
      <c r="O10">
        <v>71.489166666666662</v>
      </c>
      <c r="P10">
        <v>2.1581565872030741</v>
      </c>
      <c r="Q10">
        <v>-0.15431715605537064</v>
      </c>
      <c r="R10">
        <v>4.186219609069548</v>
      </c>
      <c r="S10">
        <v>159.71044409336082</v>
      </c>
      <c r="T10">
        <f>VLOOKUP($C10,inflation!$B$2:$S$35,18,FALSE)</f>
        <v>6.0990956040303814</v>
      </c>
      <c r="U10">
        <f>VLOOKUP($C10,cpi_2005!$B$2:$F$36,5,FALSE)</f>
        <v>129.32139492948397</v>
      </c>
      <c r="V10">
        <f>VLOOKUP($C10,real_wage_A!$B$2:$F$35,5,FALSE)</f>
        <v>784.63428310009567</v>
      </c>
      <c r="W10">
        <v>813000</v>
      </c>
      <c r="X10">
        <f>VLOOKUP($C10,lbr_prod_08!$B$2:$E$35,4,FALSE)</f>
        <v>65612812.134973802</v>
      </c>
      <c r="Y10">
        <v>7.37</v>
      </c>
      <c r="Z10">
        <f>VLOOKUP($C10,lbr_prod_08!$B$2:$C$35,2,FALSE)</f>
        <v>32343.770129123201</v>
      </c>
      <c r="AA10">
        <v>45697985.657897167</v>
      </c>
      <c r="AB10">
        <v>4.175334067407487</v>
      </c>
      <c r="AC10">
        <v>21.764666523884216</v>
      </c>
      <c r="AD10">
        <v>35561904.167874247</v>
      </c>
      <c r="AE10">
        <v>5.8855921177870316</v>
      </c>
      <c r="AF10">
        <v>21.953179795050968</v>
      </c>
      <c r="AG10">
        <v>652254.15384615387</v>
      </c>
      <c r="AH10">
        <f>VLOOKUP($C10,spa_lag_real_wage!$A$2:$C$35,2,FALSE)</f>
        <v>1270.8068999297998</v>
      </c>
      <c r="AI10">
        <f>VLOOKUP($C10,spa_lag_real_wage!$A$2:$C$35,3,FALSE)</f>
        <v>1163.9369000163254</v>
      </c>
      <c r="AJ10">
        <v>68.080666391807441</v>
      </c>
      <c r="AK10">
        <v>5.9608606297062607</v>
      </c>
      <c r="AL10">
        <v>31.106377410727543</v>
      </c>
      <c r="AM10">
        <v>4.7261472636067099</v>
      </c>
      <c r="AN10">
        <v>18.246247252568466</v>
      </c>
      <c r="AO10">
        <v>19.930899893356354</v>
      </c>
      <c r="AP10">
        <v>0.34961877755311305</v>
      </c>
      <c r="AQ10">
        <v>1.6636047867768691</v>
      </c>
      <c r="AR10">
        <v>14.933298049401055</v>
      </c>
      <c r="AS10">
        <v>2.7034119295586971</v>
      </c>
      <c r="AT10" s="21">
        <f>VLOOKUP($C10,Sheet2!$A$2:$CF$35,2,FALSE)</f>
        <v>11249.874868807829</v>
      </c>
      <c r="AU10" s="21">
        <f>VLOOKUP($C10,Sheet2!$A$2:$CF$35,3,FALSE)</f>
        <v>4.7492064359323676</v>
      </c>
      <c r="AV10" s="21">
        <f>VLOOKUP($C10,Sheet2!$A$2:$CF$35,4,FALSE)</f>
        <v>5.8857459275309072</v>
      </c>
      <c r="AW10" s="21">
        <f>VLOOKUP($C10,Sheet2!$A$2:$CF$35,5,FALSE)</f>
        <v>22.271622373654338</v>
      </c>
      <c r="AX10" s="21">
        <f>VLOOKUP($C10,Sheet2!$A$2:$CF$35,6,FALSE)</f>
        <v>51.374543732927236</v>
      </c>
      <c r="AY10" s="21">
        <f>VLOOKUP($C10,Sheet2!$A$2:$CF$35,7,FALSE)</f>
        <v>21.755578285385106</v>
      </c>
      <c r="AZ10" s="21">
        <f>VLOOKUP($C10,Sheet2!$A$2:$CF$35,8,FALSE)</f>
        <v>64.723050749454472</v>
      </c>
      <c r="BA10" s="21">
        <f>VLOOKUP($C10,Sheet2!$A$2:$CF$35,9,FALSE)</f>
        <v>50.66059428213218</v>
      </c>
      <c r="BB10" s="21">
        <f>VLOOKUP($C10,Sheet2!$A$2:$CF$35,10,FALSE)</f>
        <v>13.407290554583849</v>
      </c>
      <c r="BC10" s="21">
        <f>VLOOKUP($C10,Sheet2!$A$2:$CF$35,11,FALSE)</f>
        <v>47.730709284747334</v>
      </c>
      <c r="BD10" s="21">
        <f>VLOOKUP($C10,Sheet2!$A$2:$CF$35,12,FALSE)</f>
        <v>51.372480139483379</v>
      </c>
      <c r="BE10" s="21">
        <f>VLOOKUP($C10,Sheet2!$A$2:$CF$35,13,FALSE)</f>
        <v>2.889576413690135</v>
      </c>
      <c r="BF10" s="21">
        <f>VLOOKUP($C10,Sheet2!$A$2:$CF$35,14,FALSE)</f>
        <v>18.186275230979067</v>
      </c>
      <c r="BG10" s="21">
        <f>VLOOKUP($C10,Sheet2!$A$2:$CF$35,15,FALSE)</f>
        <v>14.408828075700445</v>
      </c>
      <c r="BH10" s="21">
        <f>VLOOKUP($C10,Sheet2!$A$2:$CF$35,16,FALSE)</f>
        <v>23.495802168709982</v>
      </c>
      <c r="BI10" s="21">
        <f>VLOOKUP($C10,Sheet2!$A$2:$CF$35,17,FALSE)</f>
        <v>8.0935582817697505</v>
      </c>
      <c r="BJ10" s="21">
        <f>VLOOKUP($C10,Sheet2!$A$2:$CF$35,18,FALSE)</f>
        <v>16.155017700121185</v>
      </c>
      <c r="BK10" s="21">
        <f>VLOOKUP($C10,Sheet2!$A$2:$CF$35,19,FALSE)</f>
        <v>5.02901073101763</v>
      </c>
      <c r="BL10" s="21">
        <f>VLOOKUP($C10,Sheet2!$A$2:$CF$35,20,FALSE)</f>
        <v>9.0645443949390838</v>
      </c>
      <c r="BM10" s="21">
        <f>VLOOKUP($C10,Sheet2!$A$2:$CF$35,21,FALSE)</f>
        <v>14.093555125956712</v>
      </c>
      <c r="BN10" s="21">
        <f>VLOOKUP($C10,Sheet2!$A$2:$CF$35,22,FALSE)</f>
        <v>0.6113799983933117</v>
      </c>
      <c r="BO10" s="21">
        <f>VLOOKUP($C10,Sheet2!$A$2:$CF$35,23,FALSE)</f>
        <v>0.54262056553173499</v>
      </c>
      <c r="BP10" s="21">
        <f>VLOOKUP($C10,Sheet2!$A$2:$CF$35,24,FALSE)</f>
        <v>31.44243496328831</v>
      </c>
      <c r="BQ10" s="21">
        <f>VLOOKUP($C10,Sheet2!$A$2:$CF$35,25,FALSE)</f>
        <v>71.569186915188254</v>
      </c>
      <c r="BR10" s="21">
        <f>VLOOKUP($C10,Sheet2!$A$2:$CF$35,26,FALSE)</f>
        <v>33.045068147705727</v>
      </c>
      <c r="BS10" s="21">
        <f>VLOOKUP($C10,Sheet2!$A$2:$CF$35,27,FALSE)</f>
        <v>2757.0942434400349</v>
      </c>
      <c r="BT10" s="21">
        <f>VLOOKUP($C10,Sheet2!$A$2:$CF$35,28,FALSE)</f>
        <v>83.434363975776975</v>
      </c>
      <c r="BU10" s="21">
        <f>VLOOKUP($C10,Sheet2!$A$2:$CF$35,29,FALSE)</f>
        <v>18.101744723982378</v>
      </c>
      <c r="BV10" s="21">
        <f>VLOOKUP($C10,Sheet2!$A$2:$CF$35,30,FALSE)</f>
        <v>4.7300439719036262</v>
      </c>
      <c r="BW10" s="21">
        <f>VLOOKUP($C10,Sheet2!$A$2:$CF$35,31,FALSE)</f>
        <v>4.8274065226968501</v>
      </c>
      <c r="BX10" s="21">
        <f>VLOOKUP($C10,Sheet2!$A$2:$CF$35,32,FALSE)</f>
        <v>4.7928396281858996</v>
      </c>
      <c r="BY10" s="21">
        <f>VLOOKUP($C10,Sheet2!$A$2:$CF$35,33,FALSE)</f>
        <v>4.9301446699325702</v>
      </c>
      <c r="BZ10" s="21">
        <f>VLOOKUP($C10,Sheet2!$A$2:$CF$35,34,FALSE)</f>
        <v>1.0725640045166738</v>
      </c>
      <c r="CA10" s="21">
        <f>VLOOKUP($C10,Sheet2!$A$2:$CF$35,35,FALSE)</f>
        <v>2.230329169636597</v>
      </c>
      <c r="CB10" s="21">
        <f>VLOOKUP($C10,Sheet2!$A$2:$CF$35,36,FALSE)</f>
        <v>4.1953233877932039</v>
      </c>
      <c r="CC10" s="21">
        <f>VLOOKUP($C10,Sheet2!$A$2:$CF$35,37,FALSE)</f>
        <v>9.974377773555906</v>
      </c>
      <c r="CD10" s="21">
        <f>VLOOKUP($C10,Sheet2!$A$2:$CF$35,38,FALSE)</f>
        <v>10.87265135948957</v>
      </c>
      <c r="CE10" s="21">
        <f>VLOOKUP($C10,Sheet2!$A$2:$CF$35,39,FALSE)</f>
        <v>13.220709352950193</v>
      </c>
      <c r="CF10" s="21">
        <f>VLOOKUP($C10,Sheet2!$A$2:$CF$35,40,FALSE)</f>
        <v>10.661237679583426</v>
      </c>
      <c r="CG10" s="21">
        <f>VLOOKUP($C10,Sheet2!$A$2:$CF$35,41,FALSE)</f>
        <v>16.365528961595821</v>
      </c>
      <c r="CH10" s="21">
        <f>VLOOKUP($C10,Sheet2!$A$2:$CF$35,42,FALSE)</f>
        <v>2.098386218476703</v>
      </c>
      <c r="CI10" s="21">
        <f>VLOOKUP($C10,Sheet2!$A$2:$CF$35,43,FALSE)</f>
        <v>494009.39999999997</v>
      </c>
      <c r="CJ10" s="21">
        <f>VLOOKUP($C10,Sheet2!$A$2:$CF$35,44,FALSE)</f>
        <v>0.6795296505635855</v>
      </c>
      <c r="CK10" s="21">
        <f>VLOOKUP($C10,Sheet2!$A$2:$CF$35,45,FALSE)</f>
        <v>1.3345220626182366</v>
      </c>
      <c r="CL10" s="21">
        <f>VLOOKUP($C10,Sheet2!$A$2:$CF$35,46,FALSE)</f>
        <v>0.70976800689433606</v>
      </c>
      <c r="CM10" s="21">
        <f>VLOOKUP($C10,Sheet2!$A$2:$CF$35,47,FALSE)</f>
        <v>5.4823178672274206</v>
      </c>
      <c r="CN10" s="21">
        <f>VLOOKUP($C10,Sheet2!$A$2:$CF$35,48,FALSE)</f>
        <v>0</v>
      </c>
      <c r="CO10" s="21">
        <f>VLOOKUP($C10,Sheet2!$A$2:$CF$35,49,FALSE)</f>
        <v>0.85731299999999999</v>
      </c>
      <c r="CP10" s="21">
        <f>VLOOKUP($C10,Sheet2!$A$2:$CF$35,50,FALSE)</f>
        <v>49.220163097729397</v>
      </c>
      <c r="CQ10" s="21">
        <f>VLOOKUP($C10,Sheet2!$A$2:$CF$35,51,FALSE)</f>
        <v>5.4533333333333331</v>
      </c>
      <c r="CR10" s="21">
        <f>VLOOKUP($C10,Sheet2!$A$2:$CF$35,52,FALSE)</f>
        <v>4.8923573103713771</v>
      </c>
      <c r="CS10" s="21">
        <f>VLOOKUP($C10,Sheet2!$A$2:$CF$35,53,FALSE)</f>
        <v>0.80109938678409687</v>
      </c>
      <c r="CT10" s="21">
        <f>VLOOKUP($C10,Sheet2!$A$2:$CF$35,54,FALSE)</f>
        <v>4.165287363314766</v>
      </c>
      <c r="CU10" s="21">
        <f>VLOOKUP($C10,Sheet2!$A$2:$CF$35,55,FALSE)</f>
        <v>0.51808296327870229</v>
      </c>
      <c r="CV10" s="21">
        <f>VLOOKUP($C10,Sheet2!$A$2:$CF$35,56,FALSE)</f>
        <v>0.5108237896747776</v>
      </c>
      <c r="CW10" s="21">
        <f>VLOOKUP($C10,Sheet2!$A$2:$CF$35,57,FALSE)</f>
        <v>0.21759070251299151</v>
      </c>
      <c r="CX10" s="21">
        <f>VLOOKUP($C10,Sheet2!$A$2:$CF$35,58,FALSE)</f>
        <v>0.49441748553558651</v>
      </c>
      <c r="CY10" s="21">
        <f>VLOOKUP($C10,Sheet2!$A$2:$CF$35,59,FALSE)</f>
        <v>0.71200818804857802</v>
      </c>
      <c r="CZ10" s="21">
        <f>VLOOKUP($C10,Sheet2!$A$2:$CF$35,60,FALSE)</f>
        <v>1.0574716783679325</v>
      </c>
      <c r="DA10" s="21">
        <f>VLOOKUP($C10,Sheet2!$A$2:$CF$35,61,FALSE)</f>
        <v>3.0807702547970934</v>
      </c>
      <c r="DB10" s="21">
        <f>VLOOKUP($C10,Sheet2!$A$2:$CF$35,62,FALSE)</f>
        <v>4.138241933165026</v>
      </c>
      <c r="DC10" s="21">
        <f>VLOOKUP($C10,Sheet2!$A$2:$CF$35,63,FALSE)</f>
        <v>30.029911687333154</v>
      </c>
      <c r="DD10" s="21">
        <f>VLOOKUP($C10,Sheet2!$A$2:$CF$35,64,FALSE)</f>
        <v>1554.1723979690225</v>
      </c>
      <c r="DE10" s="21">
        <f>VLOOKUP($C10,Sheet2!$A$2:$CF$35,65,FALSE)</f>
        <v>4.157</v>
      </c>
      <c r="DF10" s="21">
        <f>VLOOKUP($C10,Sheet2!$A$2:$CF$35,66,FALSE)</f>
        <v>14886</v>
      </c>
      <c r="DG10" s="21">
        <f>VLOOKUP($C10,Sheet2!$A$2:$CF$35,67,FALSE)</f>
        <v>0.15594636916555255</v>
      </c>
      <c r="DH10" s="21">
        <f>VLOOKUP($C10,Sheet2!$A$2:$CF$35,68,FALSE)</f>
        <v>1.0990959742173509</v>
      </c>
      <c r="DI10" s="21">
        <f>VLOOKUP($C10,Sheet2!$A$2:$CF$35,69,FALSE)</f>
        <v>8.5082340080179009</v>
      </c>
      <c r="DJ10" s="21">
        <f>VLOOKUP($C10,Sheet2!$A$2:$CF$35,70,FALSE)</f>
        <v>38.50570129973687</v>
      </c>
      <c r="DK10" s="21">
        <f>VLOOKUP($C10,Sheet2!$A$2:$CF$35,71,FALSE)</f>
        <v>1.5282320126850963</v>
      </c>
      <c r="DL10" s="21">
        <f>VLOOKUP($C10,Sheet2!$A$2:$CF$35,72,FALSE)</f>
        <v>48.933999999999997</v>
      </c>
      <c r="DM10" s="21">
        <f>VLOOKUP($C10,Sheet2!$A$2:$CF$35,73,FALSE)</f>
        <v>39.292000000000002</v>
      </c>
      <c r="DN10" s="21">
        <f>VLOOKUP($C10,Sheet2!$A$2:$CF$35,74,FALSE)</f>
        <v>1825.3020298021913</v>
      </c>
      <c r="DO10" s="21">
        <f>VLOOKUP($C10,Sheet2!$A$2:$CF$35,75,FALSE)</f>
        <v>1632.5997672424187</v>
      </c>
      <c r="DP10" s="21">
        <f>VLOOKUP($C10,Sheet2!$A$2:$CF$35,76,FALSE)</f>
        <v>1.0407636394599658</v>
      </c>
      <c r="DQ10" s="21">
        <f>VLOOKUP($C10,Sheet2!$A$2:$CF$35,77,FALSE)</f>
        <v>1.1429984932429063</v>
      </c>
      <c r="DR10" s="21">
        <f>VLOOKUP($C10,Sheet2!$A$2:$CF$35,78,FALSE)</f>
        <v>1.5318765889892183</v>
      </c>
      <c r="DS10" s="21">
        <f>VLOOKUP($C10,Sheet2!$A$2:$CF$35,79,FALSE)</f>
        <v>1.0809226078727971</v>
      </c>
      <c r="DT10" s="21">
        <f>VLOOKUP($C10,Sheet2!$A$2:$CF$35,80,FALSE)</f>
        <v>1.4344161585866231</v>
      </c>
      <c r="DU10" s="21">
        <f>VLOOKUP($C10,Sheet2!$A$2:$CF$35,81,FALSE)</f>
        <v>7.8140314517065823</v>
      </c>
      <c r="DV10" s="21">
        <f>VLOOKUP($C10,Sheet2!$A$2:$CF$35,82,FALSE)</f>
        <v>0.96957424570925677</v>
      </c>
      <c r="DW10" s="21">
        <f>VLOOKUP($C10,Sheet2!$A$2:$CF$35,83,FALSE)</f>
        <v>1758.6899791615531</v>
      </c>
      <c r="DX10" s="21">
        <f>VLOOKUP($C10,Sheet2!$A$2:$CF$35,84,FALSE)</f>
        <v>1.1194542635405387</v>
      </c>
    </row>
    <row r="11" spans="1:128">
      <c r="A11" t="s">
        <v>88</v>
      </c>
      <c r="B11" t="s">
        <v>10</v>
      </c>
      <c r="C11" t="s">
        <v>140</v>
      </c>
      <c r="D11">
        <v>1</v>
      </c>
      <c r="E11">
        <f t="shared" si="0"/>
        <v>1</v>
      </c>
      <c r="F11">
        <v>1</v>
      </c>
      <c r="G11">
        <v>3</v>
      </c>
      <c r="H11">
        <v>1</v>
      </c>
      <c r="I11">
        <v>3</v>
      </c>
      <c r="J11">
        <v>40.318768370683316</v>
      </c>
      <c r="K11">
        <v>14.355120980728712</v>
      </c>
      <c r="L11">
        <v>101.06888053553035</v>
      </c>
      <c r="M11">
        <v>620870.26923076925</v>
      </c>
      <c r="N11">
        <v>2.3271526995048166</v>
      </c>
      <c r="O11">
        <v>74.853333333333339</v>
      </c>
      <c r="P11">
        <v>5.2381934991390358</v>
      </c>
      <c r="Q11">
        <v>1.8067306435373096</v>
      </c>
      <c r="R11">
        <v>4.7732957546541916</v>
      </c>
      <c r="S11">
        <v>31.091006862129678</v>
      </c>
      <c r="T11">
        <f>VLOOKUP($C11,inflation!$B$2:$S$35,18,FALSE)</f>
        <v>4.5015926882226598</v>
      </c>
      <c r="U11">
        <f>VLOOKUP($C11,cpi_2005!$B$2:$F$36,5,FALSE)</f>
        <v>119.56725316140262</v>
      </c>
      <c r="V11">
        <f>VLOOKUP($C11,real_wage_A!$B$2:$F$35,5,FALSE)</f>
        <v>1365.340389476293</v>
      </c>
      <c r="W11">
        <v>833000</v>
      </c>
      <c r="X11">
        <f>VLOOKUP($C11,lbr_prod_08!$B$2:$E$35,4,FALSE)</f>
        <v>163591513.64202741</v>
      </c>
      <c r="Y11">
        <v>8.94</v>
      </c>
      <c r="Z11">
        <f>VLOOKUP($C11,lbr_prod_08!$B$2:$C$35,2,FALSE)</f>
        <v>100227.12188852001</v>
      </c>
      <c r="AA11">
        <v>150567866.62094867</v>
      </c>
      <c r="AB11">
        <v>4.9039446513242897</v>
      </c>
      <c r="AC11">
        <v>39.975965418301797</v>
      </c>
      <c r="AD11">
        <v>111223671.60187405</v>
      </c>
      <c r="AE11">
        <v>6.7147455178316271</v>
      </c>
      <c r="AF11">
        <v>39.986906627718874</v>
      </c>
      <c r="AG11">
        <v>902348.92307692312</v>
      </c>
      <c r="AH11">
        <f>VLOOKUP($C11,spa_lag_real_wage!$A$2:$C$35,2,FALSE)</f>
        <v>1025.0864966445536</v>
      </c>
      <c r="AI11">
        <f>VLOOKUP($C11,spa_lag_real_wage!$A$2:$C$35,3,FALSE)</f>
        <v>1033.7028235840824</v>
      </c>
      <c r="AJ11">
        <v>67.9621810776421</v>
      </c>
      <c r="AK11">
        <v>24.881193015728606</v>
      </c>
      <c r="AL11">
        <v>11.590996711058152</v>
      </c>
      <c r="AM11">
        <v>7.638537061833893</v>
      </c>
      <c r="AN11">
        <v>1.577157976132797</v>
      </c>
      <c r="AO11">
        <v>24.65334924295589</v>
      </c>
      <c r="AP11">
        <v>0.51294341601090776</v>
      </c>
      <c r="AQ11">
        <v>3.1323105404667761</v>
      </c>
      <c r="AR11">
        <v>18.60213963780042</v>
      </c>
      <c r="AS11">
        <v>7.1812607416285656</v>
      </c>
      <c r="AT11" s="21">
        <f>VLOOKUP($C11,Sheet2!$A$2:$CF$35,2,FALSE)</f>
        <v>37044.369425701538</v>
      </c>
      <c r="AU11" s="21">
        <f>VLOOKUP($C11,Sheet2!$A$2:$CF$35,3,FALSE)</f>
        <v>5.6499760473546266</v>
      </c>
      <c r="AV11" s="21">
        <f>VLOOKUP($C11,Sheet2!$A$2:$CF$35,4,FALSE)</f>
        <v>4.6450555235462287</v>
      </c>
      <c r="AW11" s="21">
        <f>VLOOKUP($C11,Sheet2!$A$2:$CF$35,5,FALSE)</f>
        <v>13.951583983402861</v>
      </c>
      <c r="AX11" s="21">
        <f>VLOOKUP($C11,Sheet2!$A$2:$CF$35,6,FALSE)</f>
        <v>37.511833001350617</v>
      </c>
      <c r="AY11" s="21">
        <f>VLOOKUP($C11,Sheet2!$A$2:$CF$35,7,FALSE)</f>
        <v>39.863352209583908</v>
      </c>
      <c r="AZ11" s="21">
        <f>VLOOKUP($C11,Sheet2!$A$2:$CF$35,8,FALSE)</f>
        <v>162.92477101800176</v>
      </c>
      <c r="BA11" s="21">
        <f>VLOOKUP($C11,Sheet2!$A$2:$CF$35,9,FALSE)</f>
        <v>146.7168623069561</v>
      </c>
      <c r="BB11" s="21">
        <f>VLOOKUP($C11,Sheet2!$A$2:$CF$35,10,FALSE)</f>
        <v>79.930430631019348</v>
      </c>
      <c r="BC11" s="21">
        <f>VLOOKUP($C11,Sheet2!$A$2:$CF$35,11,FALSE)</f>
        <v>69.57409056622248</v>
      </c>
      <c r="BD11" s="21">
        <f>VLOOKUP($C11,Sheet2!$A$2:$CF$35,12,FALSE)</f>
        <v>82.994340386982387</v>
      </c>
      <c r="BE11" s="21">
        <f>VLOOKUP($C11,Sheet2!$A$2:$CF$35,13,FALSE)</f>
        <v>77.142771740733622</v>
      </c>
      <c r="BF11" s="21">
        <f>VLOOKUP($C11,Sheet2!$A$2:$CF$35,14,FALSE)</f>
        <v>3.6434122434257539</v>
      </c>
      <c r="BG11" s="21">
        <f>VLOOKUP($C11,Sheet2!$A$2:$CF$35,15,FALSE)</f>
        <v>16.144793137166914</v>
      </c>
      <c r="BH11" s="21">
        <f>VLOOKUP($C11,Sheet2!$A$2:$CF$35,16,FALSE)</f>
        <v>38.083607994836143</v>
      </c>
      <c r="BI11" s="21">
        <f>VLOOKUP($C11,Sheet2!$A$2:$CF$35,17,FALSE)</f>
        <v>17.317885120498691</v>
      </c>
      <c r="BJ11" s="21">
        <f>VLOOKUP($C11,Sheet2!$A$2:$CF$35,18,FALSE)</f>
        <v>9.6750005124521916</v>
      </c>
      <c r="BK11" s="21">
        <f>VLOOKUP($C11,Sheet2!$A$2:$CF$35,19,FALSE)</f>
        <v>4.2335099978982642</v>
      </c>
      <c r="BL11" s="21">
        <f>VLOOKUP($C11,Sheet2!$A$2:$CF$35,20,FALSE)</f>
        <v>5.0022224949125205</v>
      </c>
      <c r="BM11" s="21">
        <f>VLOOKUP($C11,Sheet2!$A$2:$CF$35,21,FALSE)</f>
        <v>9.2357324928107865</v>
      </c>
      <c r="BN11" s="21">
        <f>VLOOKUP($C11,Sheet2!$A$2:$CF$35,22,FALSE)</f>
        <v>1.4950452119724182</v>
      </c>
      <c r="BO11" s="21">
        <f>VLOOKUP($C11,Sheet2!$A$2:$CF$35,23,FALSE)</f>
        <v>1.6013711212771604</v>
      </c>
      <c r="BP11" s="21">
        <f>VLOOKUP($C11,Sheet2!$A$2:$CF$35,24,FALSE)</f>
        <v>26.6486881404253</v>
      </c>
      <c r="BQ11" s="21">
        <f>VLOOKUP($C11,Sheet2!$A$2:$CF$35,25,FALSE)</f>
        <v>177.840392883151</v>
      </c>
      <c r="BR11" s="21">
        <f>VLOOKUP($C11,Sheet2!$A$2:$CF$35,26,FALSE)</f>
        <v>75.68565256567355</v>
      </c>
      <c r="BS11" s="21">
        <f>VLOOKUP($C11,Sheet2!$A$2:$CF$35,27,FALSE)</f>
        <v>18163.635659166444</v>
      </c>
      <c r="BT11" s="21">
        <f>VLOOKUP($C11,Sheet2!$A$2:$CF$35,28,FALSE)</f>
        <v>239.9878318206425</v>
      </c>
      <c r="BU11" s="21">
        <f>VLOOKUP($C11,Sheet2!$A$2:$CF$35,29,FALSE)</f>
        <v>11.743780927429622</v>
      </c>
      <c r="BV11" s="21">
        <f>VLOOKUP($C11,Sheet2!$A$2:$CF$35,30,FALSE)</f>
        <v>4.9489643782439332</v>
      </c>
      <c r="BW11" s="21">
        <f>VLOOKUP($C11,Sheet2!$A$2:$CF$35,31,FALSE)</f>
        <v>5.3310185839699802</v>
      </c>
      <c r="BX11" s="21">
        <f>VLOOKUP($C11,Sheet2!$A$2:$CF$35,32,FALSE)</f>
        <v>5.0981132882293698</v>
      </c>
      <c r="BY11" s="21">
        <f>VLOOKUP($C11,Sheet2!$A$2:$CF$35,33,FALSE)</f>
        <v>5.2039620233532196</v>
      </c>
      <c r="BZ11" s="21">
        <f>VLOOKUP($C11,Sheet2!$A$2:$CF$35,34,FALSE)</f>
        <v>0.61835902894733408</v>
      </c>
      <c r="CA11" s="21">
        <f>VLOOKUP($C11,Sheet2!$A$2:$CF$35,35,FALSE)</f>
        <v>1.7829717266485434</v>
      </c>
      <c r="CB11" s="21">
        <f>VLOOKUP($C11,Sheet2!$A$2:$CF$35,36,FALSE)</f>
        <v>3.1641729226331297</v>
      </c>
      <c r="CC11" s="21">
        <f>VLOOKUP($C11,Sheet2!$A$2:$CF$35,37,FALSE)</f>
        <v>5.4797235252937062</v>
      </c>
      <c r="CD11" s="21">
        <f>VLOOKUP($C11,Sheet2!$A$2:$CF$35,38,FALSE)</f>
        <v>9.3569514902927438</v>
      </c>
      <c r="CE11" s="21">
        <f>VLOOKUP($C11,Sheet2!$A$2:$CF$35,39,FALSE)</f>
        <v>9.2279516126012542</v>
      </c>
      <c r="CF11" s="21">
        <f>VLOOKUP($C11,Sheet2!$A$2:$CF$35,40,FALSE)</f>
        <v>10.49010445654825</v>
      </c>
      <c r="CG11" s="21">
        <f>VLOOKUP($C11,Sheet2!$A$2:$CF$35,41,FALSE)</f>
        <v>9.8104512250713078</v>
      </c>
      <c r="CH11" s="21">
        <f>VLOOKUP($C11,Sheet2!$A$2:$CF$35,42,FALSE)</f>
        <v>2.6846951993139578</v>
      </c>
      <c r="CI11" s="21">
        <f>VLOOKUP($C11,Sheet2!$A$2:$CF$35,43,FALSE)</f>
        <v>3085527.6999999997</v>
      </c>
      <c r="CJ11" s="21">
        <f>VLOOKUP($C11,Sheet2!$A$2:$CF$35,44,FALSE)</f>
        <v>1.8042400829309564</v>
      </c>
      <c r="CK11" s="21">
        <f>VLOOKUP($C11,Sheet2!$A$2:$CF$35,45,FALSE)</f>
        <v>1.8627743250682212</v>
      </c>
      <c r="CL11" s="21">
        <f>VLOOKUP($C11,Sheet2!$A$2:$CF$35,46,FALSE)</f>
        <v>0.78931937257744866</v>
      </c>
      <c r="CM11" s="21">
        <f>VLOOKUP($C11,Sheet2!$A$2:$CF$35,47,FALSE)</f>
        <v>6.389305898079872</v>
      </c>
      <c r="CN11" s="21">
        <f>VLOOKUP($C11,Sheet2!$A$2:$CF$35,48,FALSE)</f>
        <v>0</v>
      </c>
      <c r="CO11" s="21">
        <f>VLOOKUP($C11,Sheet2!$A$2:$CF$35,49,FALSE)</f>
        <v>0.91663600000000001</v>
      </c>
      <c r="CP11" s="21">
        <f>VLOOKUP($C11,Sheet2!$A$2:$CF$35,50,FALSE)</f>
        <v>82.826117837544643</v>
      </c>
      <c r="CQ11" s="21">
        <f>VLOOKUP($C11,Sheet2!$A$2:$CF$35,51,FALSE)</f>
        <v>6.6433333333333344</v>
      </c>
      <c r="CR11" s="21">
        <f>VLOOKUP($C11,Sheet2!$A$2:$CF$35,52,FALSE)</f>
        <v>4.242941796654411</v>
      </c>
      <c r="CS11" s="21">
        <f>VLOOKUP($C11,Sheet2!$A$2:$CF$35,53,FALSE)</f>
        <v>0.82785456085354958</v>
      </c>
      <c r="CT11" s="21">
        <f>VLOOKUP($C11,Sheet2!$A$2:$CF$35,54,FALSE)</f>
        <v>3.4328799730322856</v>
      </c>
      <c r="CU11" s="21">
        <f>VLOOKUP($C11,Sheet2!$A$2:$CF$35,55,FALSE)</f>
        <v>1.6203600655977091</v>
      </c>
      <c r="CV11" s="21">
        <f>VLOOKUP($C11,Sheet2!$A$2:$CF$35,56,FALSE)</f>
        <v>1.6759399602301428</v>
      </c>
      <c r="CW11" s="21">
        <f>VLOOKUP($C11,Sheet2!$A$2:$CF$35,57,FALSE)</f>
        <v>0.3425665968205685</v>
      </c>
      <c r="CX11" s="21">
        <f>VLOOKUP($C11,Sheet2!$A$2:$CF$35,58,FALSE)</f>
        <v>0.56715658656178547</v>
      </c>
      <c r="CY11" s="21">
        <f>VLOOKUP($C11,Sheet2!$A$2:$CF$35,59,FALSE)</f>
        <v>0.90972318338235414</v>
      </c>
      <c r="CZ11" s="21">
        <f>VLOOKUP($C11,Sheet2!$A$2:$CF$35,60,FALSE)</f>
        <v>0.49023503904121563</v>
      </c>
      <c r="DA11" s="21">
        <f>VLOOKUP($C11,Sheet2!$A$2:$CF$35,61,FALSE)</f>
        <v>1.0853218223147649</v>
      </c>
      <c r="DB11" s="21">
        <f>VLOOKUP($C11,Sheet2!$A$2:$CF$35,62,FALSE)</f>
        <v>1.5755568613559807</v>
      </c>
      <c r="DC11" s="21">
        <f>VLOOKUP($C11,Sheet2!$A$2:$CF$35,63,FALSE)</f>
        <v>63.732630085635456</v>
      </c>
      <c r="DD11" s="21">
        <f>VLOOKUP($C11,Sheet2!$A$2:$CF$35,64,FALSE)</f>
        <v>2185.6824226079943</v>
      </c>
      <c r="DE11" s="21">
        <f>VLOOKUP($C11,Sheet2!$A$2:$CF$35,65,FALSE)</f>
        <v>6.6270000000000007</v>
      </c>
      <c r="DF11" s="21">
        <f>VLOOKUP($C11,Sheet2!$A$2:$CF$35,66,FALSE)</f>
        <v>20986.2</v>
      </c>
      <c r="DG11" s="21">
        <f>VLOOKUP($C11,Sheet2!$A$2:$CF$35,67,FALSE)</f>
        <v>0.2187818425284053</v>
      </c>
      <c r="DH11" s="21">
        <f>VLOOKUP($C11,Sheet2!$A$2:$CF$35,68,FALSE)</f>
        <v>0.99854153545375013</v>
      </c>
      <c r="DI11" s="21">
        <f>VLOOKUP($C11,Sheet2!$A$2:$CF$35,69,FALSE)</f>
        <v>5.9069844002327416</v>
      </c>
      <c r="DJ11" s="21">
        <f>VLOOKUP($C11,Sheet2!$A$2:$CF$35,70,FALSE)</f>
        <v>24.467971908916788</v>
      </c>
      <c r="DK11" s="21">
        <f>VLOOKUP($C11,Sheet2!$A$2:$CF$35,71,FALSE)</f>
        <v>1.3723650916152614</v>
      </c>
      <c r="DL11" s="21">
        <f>VLOOKUP($C11,Sheet2!$A$2:$CF$35,72,FALSE)</f>
        <v>69.052000000000007</v>
      </c>
      <c r="DM11" s="21">
        <f>VLOOKUP($C11,Sheet2!$A$2:$CF$35,73,FALSE)</f>
        <v>26.112000000000002</v>
      </c>
      <c r="DN11" s="21">
        <f>VLOOKUP($C11,Sheet2!$A$2:$CF$35,74,FALSE)</f>
        <v>2483.9655190843628</v>
      </c>
      <c r="DO11" s="21">
        <f>VLOOKUP($C11,Sheet2!$A$2:$CF$35,75,FALSE)</f>
        <v>2221.7263017752657</v>
      </c>
      <c r="DP11" s="21">
        <f>VLOOKUP($C11,Sheet2!$A$2:$CF$35,76,FALSE)</f>
        <v>1.416325052909444</v>
      </c>
      <c r="DQ11" s="21">
        <f>VLOOKUP($C11,Sheet2!$A$2:$CF$35,77,FALSE)</f>
        <v>1.0206648160226979</v>
      </c>
      <c r="DR11" s="21">
        <f>VLOOKUP($C11,Sheet2!$A$2:$CF$35,78,FALSE)</f>
        <v>1.3679217830236297</v>
      </c>
      <c r="DS11" s="21">
        <f>VLOOKUP($C11,Sheet2!$A$2:$CF$35,79,FALSE)</f>
        <v>1.137268657793753</v>
      </c>
      <c r="DT11" s="21">
        <f>VLOOKUP($C11,Sheet2!$A$2:$CF$35,80,FALSE)</f>
        <v>1.5091890275140336</v>
      </c>
      <c r="DU11" s="21">
        <f>VLOOKUP($C11,Sheet2!$A$2:$CF$35,81,FALSE)</f>
        <v>5.4370168636359457</v>
      </c>
      <c r="DV11" s="21">
        <f>VLOOKUP($C11,Sheet2!$A$2:$CF$35,82,FALSE)</f>
        <v>0.67463146994590306</v>
      </c>
      <c r="DW11" s="21">
        <f>VLOOKUP($C11,Sheet2!$A$2:$CF$35,83,FALSE)</f>
        <v>2367.2304810144697</v>
      </c>
      <c r="DX11" s="21">
        <f>VLOOKUP($C11,Sheet2!$A$2:$CF$35,84,FALSE)</f>
        <v>1.5068069336576</v>
      </c>
    </row>
    <row r="12" spans="1:128">
      <c r="A12" t="s">
        <v>98</v>
      </c>
      <c r="B12" t="s">
        <v>5</v>
      </c>
      <c r="C12" t="s">
        <v>141</v>
      </c>
      <c r="D12">
        <v>1</v>
      </c>
      <c r="E12">
        <f t="shared" si="0"/>
        <v>1</v>
      </c>
      <c r="F12">
        <v>1</v>
      </c>
      <c r="G12">
        <v>3</v>
      </c>
      <c r="H12">
        <v>1</v>
      </c>
      <c r="I12">
        <v>3</v>
      </c>
      <c r="J12">
        <v>13.273252871000844</v>
      </c>
      <c r="K12">
        <v>0.21382699327225879</v>
      </c>
      <c r="L12">
        <v>27.323599498452445</v>
      </c>
      <c r="M12">
        <v>4764488.9384615384</v>
      </c>
      <c r="N12">
        <v>22.092562913732277</v>
      </c>
      <c r="O12">
        <v>78.762500000000003</v>
      </c>
      <c r="P12">
        <v>2.5722470291161432</v>
      </c>
      <c r="Q12">
        <v>-0.87300796528995062</v>
      </c>
      <c r="R12">
        <v>5.3798689261217412</v>
      </c>
      <c r="S12">
        <v>-3.4112490281972101</v>
      </c>
      <c r="T12">
        <f>VLOOKUP($C12,inflation!$B$2:$S$35,18,FALSE)</f>
        <v>4.8146698126083018</v>
      </c>
      <c r="U12">
        <f>VLOOKUP($C12,cpi_2005!$B$2:$F$36,5,FALSE)</f>
        <v>124.92160298913365</v>
      </c>
      <c r="V12">
        <f>VLOOKUP($C12,real_wage_A!$B$2:$F$35,5,FALSE)</f>
        <v>1295.6926274319378</v>
      </c>
      <c r="W12">
        <v>972604</v>
      </c>
      <c r="X12">
        <f>VLOOKUP($C12,lbr_prod_08!$B$2:$E$35,4,FALSE)</f>
        <v>229323041.29373044</v>
      </c>
      <c r="Y12">
        <v>10.8</v>
      </c>
      <c r="Z12">
        <f>VLOOKUP($C12,lbr_prod_08!$B$2:$C$35,2,FALSE)</f>
        <v>961314.39211991394</v>
      </c>
      <c r="AA12">
        <v>1464490416.3050601</v>
      </c>
      <c r="AB12">
        <v>5.4265789572888394</v>
      </c>
      <c r="AC12">
        <v>44.523327594317088</v>
      </c>
      <c r="AD12">
        <v>1075183480.8137321</v>
      </c>
      <c r="AE12">
        <v>6.5321955127911027</v>
      </c>
      <c r="AF12">
        <v>46.746244018119128</v>
      </c>
      <c r="AG12">
        <v>5186289.076923077</v>
      </c>
      <c r="AH12">
        <f>VLOOKUP($C12,spa_lag_real_wage!$A$2:$C$35,2,FALSE)</f>
        <v>1058.448290790014</v>
      </c>
      <c r="AI12">
        <f>VLOOKUP($C12,spa_lag_real_wage!$A$2:$C$35,3,FALSE)</f>
        <v>1139.8009139974397</v>
      </c>
      <c r="AJ12">
        <v>68.549025535608479</v>
      </c>
      <c r="AK12">
        <v>14.237977040962811</v>
      </c>
      <c r="AL12">
        <v>0.54855016816633262</v>
      </c>
      <c r="AM12">
        <v>4.07956567415797</v>
      </c>
      <c r="AN12">
        <v>0.40849708857107997</v>
      </c>
      <c r="AO12">
        <v>35.196164535448936</v>
      </c>
      <c r="AP12">
        <v>0.36366312210791418</v>
      </c>
      <c r="AQ12">
        <v>9.4548954071707083</v>
      </c>
      <c r="AR12">
        <v>25.687946890522724</v>
      </c>
      <c r="AS12">
        <v>9.725656643215892</v>
      </c>
      <c r="AT12" s="21">
        <f>VLOOKUP($C12,Sheet2!$A$2:$CF$35,2,FALSE)</f>
        <v>358044.41269177746</v>
      </c>
      <c r="AU12" s="21">
        <f>VLOOKUP($C12,Sheet2!$A$2:$CF$35,3,FALSE)</f>
        <v>6.1556533733440695</v>
      </c>
      <c r="AV12" s="21">
        <f>VLOOKUP($C12,Sheet2!$A$2:$CF$35,4,FALSE)</f>
        <v>4.7752472125453362</v>
      </c>
      <c r="AW12" s="21">
        <f>VLOOKUP($C12,Sheet2!$A$2:$CF$35,5,FALSE)</f>
        <v>8.3822877632295913</v>
      </c>
      <c r="AX12" s="21">
        <f>VLOOKUP($C12,Sheet2!$A$2:$CF$35,6,FALSE)</f>
        <v>58.647408948091119</v>
      </c>
      <c r="AY12" s="21">
        <f>VLOOKUP($C12,Sheet2!$A$2:$CF$35,7,FALSE)</f>
        <v>44.858877230424305</v>
      </c>
      <c r="AZ12" s="21">
        <f>VLOOKUP($C12,Sheet2!$A$2:$CF$35,8,FALSE)</f>
        <v>45.141377855056646</v>
      </c>
      <c r="BA12" s="21">
        <f>VLOOKUP($C12,Sheet2!$A$2:$CF$35,9,FALSE)</f>
        <v>63.409807336415597</v>
      </c>
      <c r="BB12" s="21">
        <f>VLOOKUP($C12,Sheet2!$A$2:$CF$35,10,FALSE)</f>
        <v>24.527346595186991</v>
      </c>
      <c r="BC12" s="21">
        <f>VLOOKUP($C12,Sheet2!$A$2:$CF$35,11,FALSE)</f>
        <v>5.2666171534522137</v>
      </c>
      <c r="BD12" s="21">
        <f>VLOOKUP($C12,Sheet2!$A$2:$CF$35,12,FALSE)</f>
        <v>20.61403125986967</v>
      </c>
      <c r="BE12" s="21">
        <f>VLOOKUP($C12,Sheet2!$A$2:$CF$35,13,FALSE)</f>
        <v>58.143190182963373</v>
      </c>
      <c r="BF12" s="21">
        <f>VLOOKUP($C12,Sheet2!$A$2:$CF$35,14,FALSE)</f>
        <v>9.6772121251689408E-2</v>
      </c>
      <c r="BG12" s="21">
        <f>VLOOKUP($C12,Sheet2!$A$2:$CF$35,15,FALSE)</f>
        <v>0.21242584944356144</v>
      </c>
      <c r="BH12" s="21">
        <f>VLOOKUP($C12,Sheet2!$A$2:$CF$35,16,FALSE)</f>
        <v>12.946445779944417</v>
      </c>
      <c r="BI12" s="21">
        <f>VLOOKUP($C12,Sheet2!$A$2:$CF$35,17,FALSE)</f>
        <v>13.286994446090089</v>
      </c>
      <c r="BJ12" s="21">
        <f>VLOOKUP($C12,Sheet2!$A$2:$CF$35,18,FALSE)</f>
        <v>21.382534982876319</v>
      </c>
      <c r="BK12" s="21">
        <f>VLOOKUP($C12,Sheet2!$A$2:$CF$35,19,FALSE)</f>
        <v>24.614178353932896</v>
      </c>
      <c r="BL12" s="21">
        <f>VLOOKUP($C12,Sheet2!$A$2:$CF$35,20,FALSE)</f>
        <v>14.503038016155397</v>
      </c>
      <c r="BM12" s="21">
        <f>VLOOKUP($C12,Sheet2!$A$2:$CF$35,21,FALSE)</f>
        <v>39.1172163700883</v>
      </c>
      <c r="BN12" s="21">
        <f>VLOOKUP($C12,Sheet2!$A$2:$CF$35,22,FALSE)</f>
        <v>0.29793963748639202</v>
      </c>
      <c r="BO12" s="21">
        <f>VLOOKUP($C12,Sheet2!$A$2:$CF$35,23,FALSE)</f>
        <v>0.78757221442833036</v>
      </c>
      <c r="BP12" s="21">
        <f>VLOOKUP($C12,Sheet2!$A$2:$CF$35,24,FALSE)</f>
        <v>74.351207204365267</v>
      </c>
      <c r="BQ12" s="21">
        <f>VLOOKUP($C12,Sheet2!$A$2:$CF$35,25,FALSE)</f>
        <v>309.78894586954021</v>
      </c>
      <c r="BR12" s="21">
        <f>VLOOKUP($C12,Sheet2!$A$2:$CF$35,26,FALSE)</f>
        <v>141.7802564867898</v>
      </c>
      <c r="BS12" s="21">
        <f>VLOOKUP($C12,Sheet2!$A$2:$CF$35,27,FALSE)</f>
        <v>2168123.5567555199</v>
      </c>
      <c r="BT12" s="21">
        <f>VLOOKUP($C12,Sheet2!$A$2:$CF$35,28,FALSE)</f>
        <v>15292.140178611768</v>
      </c>
      <c r="BU12" s="21">
        <f>VLOOKUP($C12,Sheet2!$A$2:$CF$35,29,FALSE)</f>
        <v>6.9918171810414576</v>
      </c>
      <c r="BV12" s="21">
        <f>VLOOKUP($C12,Sheet2!$A$2:$CF$35,30,FALSE)</f>
        <v>4.8459333058569918</v>
      </c>
      <c r="BW12" s="21">
        <f>VLOOKUP($C12,Sheet2!$A$2:$CF$35,31,FALSE)</f>
        <v>5.0648074723044703</v>
      </c>
      <c r="BX12" s="21">
        <f>VLOOKUP($C12,Sheet2!$A$2:$CF$35,32,FALSE)</f>
        <v>4.9652430015346702</v>
      </c>
      <c r="BY12" s="21">
        <f>VLOOKUP($C12,Sheet2!$A$2:$CF$35,33,FALSE)</f>
        <v>4.9044149761400302</v>
      </c>
      <c r="BZ12" s="21">
        <f>VLOOKUP($C12,Sheet2!$A$2:$CF$35,34,FALSE)</f>
        <v>0.49144446264203878</v>
      </c>
      <c r="CA12" s="21">
        <f>VLOOKUP($C12,Sheet2!$A$2:$CF$35,35,FALSE)</f>
        <v>1.7890593055356143</v>
      </c>
      <c r="CB12" s="21">
        <f>VLOOKUP($C12,Sheet2!$A$2:$CF$35,36,FALSE)</f>
        <v>4.9251234345844948</v>
      </c>
      <c r="CC12" s="21">
        <f>VLOOKUP($C12,Sheet2!$A$2:$CF$35,37,FALSE)</f>
        <v>12.105006289386226</v>
      </c>
      <c r="CD12" s="21">
        <f>VLOOKUP($C12,Sheet2!$A$2:$CF$35,38,FALSE)</f>
        <v>13.446895628465944</v>
      </c>
      <c r="CE12" s="21">
        <f>VLOOKUP($C12,Sheet2!$A$2:$CF$35,39,FALSE)</f>
        <v>16.312722285030446</v>
      </c>
      <c r="CF12" s="21">
        <f>VLOOKUP($C12,Sheet2!$A$2:$CF$35,40,FALSE)</f>
        <v>14.748901237952397</v>
      </c>
      <c r="CG12" s="21">
        <f>VLOOKUP($C12,Sheet2!$A$2:$CF$35,41,FALSE)</f>
        <v>18.709420924361009</v>
      </c>
      <c r="CH12" s="21">
        <f>VLOOKUP($C12,Sheet2!$A$2:$CF$35,42,FALSE)</f>
        <v>4.6281683209935984</v>
      </c>
      <c r="CI12" s="21">
        <f>VLOOKUP($C12,Sheet2!$A$2:$CF$35,43,FALSE)</f>
        <v>61942617.399999991</v>
      </c>
      <c r="CJ12" s="21">
        <f>VLOOKUP($C12,Sheet2!$A$2:$CF$35,44,FALSE)</f>
        <v>0.22837231294660534</v>
      </c>
      <c r="CK12" s="21">
        <f>VLOOKUP($C12,Sheet2!$A$2:$CF$35,45,FALSE)</f>
        <v>0.56468185513424796</v>
      </c>
      <c r="CL12" s="21">
        <f>VLOOKUP($C12,Sheet2!$A$2:$CF$35,46,FALSE)</f>
        <v>0.30108666759849034</v>
      </c>
      <c r="CM12" s="21">
        <f>VLOOKUP($C12,Sheet2!$A$2:$CF$35,47,FALSE)</f>
        <v>5.7608998117447907</v>
      </c>
      <c r="CN12" s="21">
        <f>VLOOKUP($C12,Sheet2!$A$2:$CF$35,48,FALSE)</f>
        <v>1</v>
      </c>
      <c r="CO12" s="21">
        <f>VLOOKUP($C12,Sheet2!$A$2:$CF$35,49,FALSE)</f>
        <v>0.94268300000000005</v>
      </c>
      <c r="CP12" s="21">
        <f>VLOOKUP($C12,Sheet2!$A$2:$CF$35,50,FALSE)</f>
        <v>100</v>
      </c>
      <c r="CQ12" s="21">
        <f>VLOOKUP($C12,Sheet2!$A$2:$CF$35,51,FALSE)</f>
        <v>3.75</v>
      </c>
      <c r="CR12" s="21">
        <f>VLOOKUP($C12,Sheet2!$A$2:$CF$35,52,FALSE)</f>
        <v>4.434701316392359</v>
      </c>
      <c r="CS12" s="21">
        <f>VLOOKUP($C12,Sheet2!$A$2:$CF$35,53,FALSE)</f>
        <v>2.8374341508471006</v>
      </c>
      <c r="CT12" s="21">
        <f>VLOOKUP($C12,Sheet2!$A$2:$CF$35,54,FALSE)</f>
        <v>1.5718325137326066</v>
      </c>
      <c r="CU12" s="21">
        <f>VLOOKUP($C12,Sheet2!$A$2:$CF$35,55,FALSE)</f>
        <v>15.663791263222041</v>
      </c>
      <c r="CV12" s="21">
        <f>VLOOKUP($C12,Sheet2!$A$2:$CF$35,56,FALSE)</f>
        <v>16.162226420039001</v>
      </c>
      <c r="CW12" s="21">
        <f>VLOOKUP($C12,Sheet2!$A$2:$CF$35,57,FALSE)</f>
        <v>7.1598287775112377</v>
      </c>
      <c r="CX12" s="21">
        <f>VLOOKUP($C12,Sheet2!$A$2:$CF$35,58,FALSE)</f>
        <v>2.5094981243304009</v>
      </c>
      <c r="CY12" s="21">
        <f>VLOOKUP($C12,Sheet2!$A$2:$CF$35,59,FALSE)</f>
        <v>9.6693269018416377</v>
      </c>
      <c r="CZ12" s="21">
        <f>VLOOKUP($C12,Sheet2!$A$2:$CF$35,60,FALSE)</f>
        <v>1.0340175254425314</v>
      </c>
      <c r="DA12" s="21">
        <f>VLOOKUP($C12,Sheet2!$A$2:$CF$35,61,FALSE)</f>
        <v>0.49025988287698546</v>
      </c>
      <c r="DB12" s="21">
        <f>VLOOKUP($C12,Sheet2!$A$2:$CF$35,62,FALSE)</f>
        <v>1.5242774083195172</v>
      </c>
      <c r="DC12" s="21">
        <f>VLOOKUP($C12,Sheet2!$A$2:$CF$35,63,FALSE)</f>
        <v>42.184497953865119</v>
      </c>
      <c r="DD12" s="21">
        <f>VLOOKUP($C12,Sheet2!$A$2:$CF$35,64,FALSE)</f>
        <v>1777.0832755271879</v>
      </c>
      <c r="DE12" s="21">
        <f>VLOOKUP($C12,Sheet2!$A$2:$CF$35,65,FALSE)</f>
        <v>8.3190000000000008</v>
      </c>
      <c r="DF12" s="21">
        <f>VLOOKUP($C12,Sheet2!$A$2:$CF$35,66,FALSE)</f>
        <v>22954.400000000001</v>
      </c>
      <c r="DG12" s="21">
        <f>VLOOKUP($C12,Sheet2!$A$2:$CF$35,67,FALSE)</f>
        <v>0.17811203464782208</v>
      </c>
      <c r="DH12" s="21">
        <f>VLOOKUP($C12,Sheet2!$A$2:$CF$35,68,FALSE)</f>
        <v>0.98819627493342777</v>
      </c>
      <c r="DI12" s="21">
        <f>VLOOKUP($C12,Sheet2!$A$2:$CF$35,69,FALSE)</f>
        <v>11.047548501066347</v>
      </c>
      <c r="DJ12" s="21">
        <f>VLOOKUP($C12,Sheet2!$A$2:$CF$35,70,FALSE)</f>
        <v>48.109745441836083</v>
      </c>
      <c r="DK12" s="21">
        <f>VLOOKUP($C12,Sheet2!$A$2:$CF$35,71,FALSE)</f>
        <v>0.98720183289387631</v>
      </c>
      <c r="DL12" s="21">
        <f>VLOOKUP($C12,Sheet2!$A$2:$CF$35,72,FALSE)</f>
        <v>70.34399999999998</v>
      </c>
      <c r="DM12" s="21">
        <f>VLOOKUP($C12,Sheet2!$A$2:$CF$35,73,FALSE)</f>
        <v>29.574000000000002</v>
      </c>
      <c r="DN12" s="21">
        <f>VLOOKUP($C12,Sheet2!$A$2:$CF$35,74,FALSE)</f>
        <v>3410.7959188435698</v>
      </c>
      <c r="DO12" s="21">
        <f>VLOOKUP($C12,Sheet2!$A$2:$CF$35,75,FALSE)</f>
        <v>3050.7086127652374</v>
      </c>
      <c r="DP12" s="21">
        <f>VLOOKUP($C12,Sheet2!$A$2:$CF$35,76,FALSE)</f>
        <v>1.9447917747264698</v>
      </c>
      <c r="DQ12" s="21">
        <f>VLOOKUP($C12,Sheet2!$A$2:$CF$35,77,FALSE)</f>
        <v>1.9473255163599779</v>
      </c>
      <c r="DR12" s="21">
        <f>VLOOKUP($C12,Sheet2!$A$2:$CF$35,78,FALSE)</f>
        <v>2.609856782216458</v>
      </c>
      <c r="DS12" s="21">
        <f>VLOOKUP($C12,Sheet2!$A$2:$CF$35,79,FALSE)</f>
        <v>2.1613233641013854</v>
      </c>
      <c r="DT12" s="21">
        <f>VLOOKUP($C12,Sheet2!$A$2:$CF$35,80,FALSE)</f>
        <v>2.8681398046608919</v>
      </c>
      <c r="DU12" s="21">
        <f>VLOOKUP($C12,Sheet2!$A$2:$CF$35,81,FALSE)</f>
        <v>10.062743760982396</v>
      </c>
      <c r="DV12" s="21">
        <f>VLOOKUP($C12,Sheet2!$A$2:$CF$35,82,FALSE)</f>
        <v>1.2485971232799686</v>
      </c>
      <c r="DW12" s="21">
        <f>VLOOKUP($C12,Sheet2!$A$2:$CF$35,83,FALSE)</f>
        <v>3068.7452802299167</v>
      </c>
      <c r="DX12" s="21">
        <f>VLOOKUP($C12,Sheet2!$A$2:$CF$35,84,FALSE)</f>
        <v>1.9533402864506328</v>
      </c>
    </row>
    <row r="13" spans="1:128">
      <c r="A13" t="s">
        <v>98</v>
      </c>
      <c r="B13" t="s">
        <v>6</v>
      </c>
      <c r="C13" t="s">
        <v>142</v>
      </c>
      <c r="D13">
        <v>1</v>
      </c>
      <c r="E13">
        <f t="shared" si="0"/>
        <v>1</v>
      </c>
      <c r="F13">
        <v>2</v>
      </c>
      <c r="G13">
        <v>2</v>
      </c>
      <c r="H13">
        <v>1</v>
      </c>
      <c r="I13">
        <v>3</v>
      </c>
      <c r="J13">
        <v>43.627391109849512</v>
      </c>
      <c r="K13">
        <v>2.3153904444539539</v>
      </c>
      <c r="L13">
        <v>27.784647299102112</v>
      </c>
      <c r="M13">
        <v>4811282.0000000009</v>
      </c>
      <c r="N13">
        <v>19.042197917344716</v>
      </c>
      <c r="O13">
        <v>71.403333333333322</v>
      </c>
      <c r="P13">
        <v>4.1379682266343254</v>
      </c>
      <c r="Q13">
        <v>-0.8947890743610889</v>
      </c>
      <c r="R13">
        <v>4.8773196157152787</v>
      </c>
      <c r="S13">
        <v>8.4258249953780737</v>
      </c>
      <c r="T13">
        <f>VLOOKUP($C13,inflation!$B$2:$S$35,18,FALSE)</f>
        <v>4.7340720036665225</v>
      </c>
      <c r="U13">
        <f>VLOOKUP($C13,cpi_2005!$B$2:$F$36,5,FALSE)</f>
        <v>124.26146971401811</v>
      </c>
      <c r="V13">
        <f>VLOOKUP($C13,real_wage_A!$B$2:$F$35,5,FALSE)</f>
        <v>942.20678597681228</v>
      </c>
      <c r="W13">
        <v>568193</v>
      </c>
      <c r="X13">
        <f>VLOOKUP($C13,lbr_prod_08!$B$2:$E$35,4,FALSE)</f>
        <v>49720056.867793404</v>
      </c>
      <c r="Y13">
        <v>7.5</v>
      </c>
      <c r="Z13">
        <f>VLOOKUP($C13,lbr_prod_08!$B$2:$C$35,2,FALSE)</f>
        <v>819406.17660369806</v>
      </c>
      <c r="AA13">
        <v>1212402374.7318251</v>
      </c>
      <c r="AB13">
        <v>5.0418679245538973</v>
      </c>
      <c r="AC13">
        <v>24.71266886367658</v>
      </c>
      <c r="AD13">
        <v>906685760.40492189</v>
      </c>
      <c r="AE13">
        <v>6.6587654411060351</v>
      </c>
      <c r="AF13">
        <v>24.64981452966077</v>
      </c>
      <c r="AG13">
        <v>21392336.46153846</v>
      </c>
      <c r="AH13">
        <f>VLOOKUP($C13,spa_lag_real_wage!$A$2:$C$35,2,FALSE)</f>
        <v>1137.2834836193672</v>
      </c>
      <c r="AI13">
        <f>VLOOKUP($C13,spa_lag_real_wage!$A$2:$C$35,3,FALSE)</f>
        <v>1239.9381110699787</v>
      </c>
      <c r="AJ13">
        <v>64.378565161679617</v>
      </c>
      <c r="AK13">
        <v>20.120871712415273</v>
      </c>
      <c r="AL13">
        <v>20.033936455592329</v>
      </c>
      <c r="AM13">
        <v>7.0084508071655813</v>
      </c>
      <c r="AN13">
        <v>0.69715354103677074</v>
      </c>
      <c r="AO13">
        <v>26.494996932485574</v>
      </c>
      <c r="AP13">
        <v>0.36086149659462391</v>
      </c>
      <c r="AQ13">
        <v>2.9482682225661225</v>
      </c>
      <c r="AR13">
        <v>15.774174766368077</v>
      </c>
      <c r="AS13">
        <v>6.3637265914905781</v>
      </c>
      <c r="AT13" s="21">
        <f>VLOOKUP($C13,Sheet2!$A$2:$CF$35,2,FALSE)</f>
        <v>297042.65713124664</v>
      </c>
      <c r="AU13" s="21">
        <f>VLOOKUP($C13,Sheet2!$A$2:$CF$35,3,FALSE)</f>
        <v>5.6919828785786439</v>
      </c>
      <c r="AV13" s="21">
        <f>VLOOKUP($C13,Sheet2!$A$2:$CF$35,4,FALSE)</f>
        <v>4.6009629720926739</v>
      </c>
      <c r="AW13" s="21">
        <f>VLOOKUP($C13,Sheet2!$A$2:$CF$35,5,FALSE)</f>
        <v>14.603562035850388</v>
      </c>
      <c r="AX13" s="21">
        <f>VLOOKUP($C13,Sheet2!$A$2:$CF$35,6,FALSE)</f>
        <v>63.610791889142206</v>
      </c>
      <c r="AY13" s="21">
        <f>VLOOKUP($C13,Sheet2!$A$2:$CF$35,7,FALSE)</f>
        <v>24.913342562505743</v>
      </c>
      <c r="AZ13" s="21">
        <f>VLOOKUP($C13,Sheet2!$A$2:$CF$35,8,FALSE)</f>
        <v>36.551839717366036</v>
      </c>
      <c r="BA13" s="21">
        <f>VLOOKUP($C13,Sheet2!$A$2:$CF$35,9,FALSE)</f>
        <v>35.469383872752104</v>
      </c>
      <c r="BB13" s="21">
        <f>VLOOKUP($C13,Sheet2!$A$2:$CF$35,10,FALSE)</f>
        <v>13.516198632061039</v>
      </c>
      <c r="BC13" s="21">
        <f>VLOOKUP($C13,Sheet2!$A$2:$CF$35,11,FALSE)</f>
        <v>22.509761527742324</v>
      </c>
      <c r="BD13" s="21">
        <f>VLOOKUP($C13,Sheet2!$A$2:$CF$35,12,FALSE)</f>
        <v>23.035641085304995</v>
      </c>
      <c r="BE13" s="21">
        <f>VLOOKUP($C13,Sheet2!$A$2:$CF$35,13,FALSE)</f>
        <v>12.959622345009782</v>
      </c>
      <c r="BF13" s="21">
        <f>VLOOKUP($C13,Sheet2!$A$2:$CF$35,14,FALSE)</f>
        <v>8.1121925970584048</v>
      </c>
      <c r="BG13" s="21">
        <f>VLOOKUP($C13,Sheet2!$A$2:$CF$35,15,FALSE)</f>
        <v>2.3650954048074597</v>
      </c>
      <c r="BH13" s="21">
        <f>VLOOKUP($C13,Sheet2!$A$2:$CF$35,16,FALSE)</f>
        <v>43.54371670433094</v>
      </c>
      <c r="BI13" s="21">
        <f>VLOOKUP($C13,Sheet2!$A$2:$CF$35,17,FALSE)</f>
        <v>7.9800283112701456</v>
      </c>
      <c r="BJ13" s="21">
        <f>VLOOKUP($C13,Sheet2!$A$2:$CF$35,18,FALSE)</f>
        <v>18.24447951159441</v>
      </c>
      <c r="BK13" s="21">
        <f>VLOOKUP($C13,Sheet2!$A$2:$CF$35,19,FALSE)</f>
        <v>3.9873737519433248</v>
      </c>
      <c r="BL13" s="21">
        <f>VLOOKUP($C13,Sheet2!$A$2:$CF$35,20,FALSE)</f>
        <v>7.3331334793409129</v>
      </c>
      <c r="BM13" s="21">
        <f>VLOOKUP($C13,Sheet2!$A$2:$CF$35,21,FALSE)</f>
        <v>11.320507231284237</v>
      </c>
      <c r="BN13" s="21">
        <f>VLOOKUP($C13,Sheet2!$A$2:$CF$35,22,FALSE)</f>
        <v>0.36025960159803361</v>
      </c>
      <c r="BO13" s="21">
        <f>VLOOKUP($C13,Sheet2!$A$2:$CF$35,23,FALSE)</f>
        <v>0.35995263430314783</v>
      </c>
      <c r="BP13" s="21">
        <f>VLOOKUP($C13,Sheet2!$A$2:$CF$35,24,FALSE)</f>
        <v>40.981813121443807</v>
      </c>
      <c r="BQ13" s="21">
        <f>VLOOKUP($C13,Sheet2!$A$2:$CF$35,25,FALSE)</f>
        <v>62.274751777635942</v>
      </c>
      <c r="BR13" s="21">
        <f>VLOOKUP($C13,Sheet2!$A$2:$CF$35,26,FALSE)</f>
        <v>25.579711789020482</v>
      </c>
      <c r="BS13" s="21">
        <f>VLOOKUP($C13,Sheet2!$A$2:$CF$35,27,FALSE)</f>
        <v>33743.217881186676</v>
      </c>
      <c r="BT13" s="21">
        <f>VLOOKUP($C13,Sheet2!$A$2:$CF$35,28,FALSE)</f>
        <v>1319.1398777084812</v>
      </c>
      <c r="BU13" s="21">
        <f>VLOOKUP($C13,Sheet2!$A$2:$CF$35,29,FALSE)</f>
        <v>13.309702004531292</v>
      </c>
      <c r="BV13" s="21">
        <f>VLOOKUP($C13,Sheet2!$A$2:$CF$35,30,FALSE)</f>
        <v>4.7115695570825524</v>
      </c>
      <c r="BW13" s="21">
        <f>VLOOKUP($C13,Sheet2!$A$2:$CF$35,31,FALSE)</f>
        <v>4.7115695570825498</v>
      </c>
      <c r="BX13" s="21">
        <f>VLOOKUP($C13,Sheet2!$A$2:$CF$35,32,FALSE)</f>
        <v>5.0021976513594897</v>
      </c>
      <c r="BY13" s="21">
        <f>VLOOKUP($C13,Sheet2!$A$2:$CF$35,33,FALSE)</f>
        <v>4.9385516656154804</v>
      </c>
      <c r="BZ13" s="21">
        <f>VLOOKUP($C13,Sheet2!$A$2:$CF$35,34,FALSE)</f>
        <v>0.56884359983858135</v>
      </c>
      <c r="CA13" s="21">
        <f>VLOOKUP($C13,Sheet2!$A$2:$CF$35,35,FALSE)</f>
        <v>1.6054031061049869</v>
      </c>
      <c r="CB13" s="21">
        <f>VLOOKUP($C13,Sheet2!$A$2:$CF$35,36,FALSE)</f>
        <v>3.7704622245835733</v>
      </c>
      <c r="CC13" s="21">
        <f>VLOOKUP($C13,Sheet2!$A$2:$CF$35,37,FALSE)</f>
        <v>5.2510386459996994</v>
      </c>
      <c r="CD13" s="21">
        <f>VLOOKUP($C13,Sheet2!$A$2:$CF$35,38,FALSE)</f>
        <v>16.591329053906772</v>
      </c>
      <c r="CE13" s="21">
        <f>VLOOKUP($C13,Sheet2!$A$2:$CF$35,39,FALSE)</f>
        <v>18.578486838246043</v>
      </c>
      <c r="CF13" s="21">
        <f>VLOOKUP($C13,Sheet2!$A$2:$CF$35,40,FALSE)</f>
        <v>16.432337054459058</v>
      </c>
      <c r="CG13" s="21">
        <f>VLOOKUP($C13,Sheet2!$A$2:$CF$35,41,FALSE)</f>
        <v>19.596757404893232</v>
      </c>
      <c r="CH13" s="21">
        <f>VLOOKUP($C13,Sheet2!$A$2:$CF$35,42,FALSE)</f>
        <v>2.6608007478480395</v>
      </c>
      <c r="CI13" s="21">
        <f>VLOOKUP($C13,Sheet2!$A$2:$CF$35,43,FALSE)</f>
        <v>6790374.2000000011</v>
      </c>
      <c r="CJ13" s="21">
        <f>VLOOKUP($C13,Sheet2!$A$2:$CF$35,44,FALSE)</f>
        <v>0.56954611843830893</v>
      </c>
      <c r="CK13" s="21">
        <f>VLOOKUP($C13,Sheet2!$A$2:$CF$35,45,FALSE)</f>
        <v>0.88138265475798017</v>
      </c>
      <c r="CL13" s="21">
        <f>VLOOKUP($C13,Sheet2!$A$2:$CF$35,46,FALSE)</f>
        <v>0.43069792792735767</v>
      </c>
      <c r="CM13" s="21">
        <f>VLOOKUP($C13,Sheet2!$A$2:$CF$35,47,FALSE)</f>
        <v>4.7143136465113953</v>
      </c>
      <c r="CN13" s="21">
        <f>VLOOKUP($C13,Sheet2!$A$2:$CF$35,48,FALSE)</f>
        <v>1</v>
      </c>
      <c r="CO13" s="21">
        <f>VLOOKUP($C13,Sheet2!$A$2:$CF$35,49,FALSE)</f>
        <v>0.92149000000000003</v>
      </c>
      <c r="CP13" s="21">
        <f>VLOOKUP($C13,Sheet2!$A$2:$CF$35,50,FALSE)</f>
        <v>65.692136631343345</v>
      </c>
      <c r="CQ13" s="21">
        <f>VLOOKUP($C13,Sheet2!$A$2:$CF$35,51,FALSE)</f>
        <v>9.4933333333333341</v>
      </c>
      <c r="CR13" s="21">
        <f>VLOOKUP($C13,Sheet2!$A$2:$CF$35,52,FALSE)</f>
        <v>7.0672216579354634</v>
      </c>
      <c r="CS13" s="21">
        <f>VLOOKUP($C13,Sheet2!$A$2:$CF$35,53,FALSE)</f>
        <v>2.4168277365781079</v>
      </c>
      <c r="CT13" s="21">
        <f>VLOOKUP($C13,Sheet2!$A$2:$CF$35,54,FALSE)</f>
        <v>4.6147128187915296</v>
      </c>
      <c r="CU13" s="21">
        <f>VLOOKUP($C13,Sheet2!$A$2:$CF$35,55,FALSE)</f>
        <v>13.209035244449471</v>
      </c>
      <c r="CV13" s="21">
        <f>VLOOKUP($C13,Sheet2!$A$2:$CF$35,56,FALSE)</f>
        <v>13.434931699155172</v>
      </c>
      <c r="CW13" s="21">
        <f>VLOOKUP($C13,Sheet2!$A$2:$CF$35,57,FALSE)</f>
        <v>23.725082985066553</v>
      </c>
      <c r="CX13" s="21">
        <f>VLOOKUP($C13,Sheet2!$A$2:$CF$35,58,FALSE)</f>
        <v>16.949928155854689</v>
      </c>
      <c r="CY13" s="21">
        <f>VLOOKUP($C13,Sheet2!$A$2:$CF$35,59,FALSE)</f>
        <v>40.675011140921242</v>
      </c>
      <c r="CZ13" s="21">
        <f>VLOOKUP($C13,Sheet2!$A$2:$CF$35,60,FALSE)</f>
        <v>4.5285037196023774</v>
      </c>
      <c r="DA13" s="21">
        <f>VLOOKUP($C13,Sheet2!$A$2:$CF$35,61,FALSE)</f>
        <v>3.9413614719692922</v>
      </c>
      <c r="DB13" s="21">
        <f>VLOOKUP($C13,Sheet2!$A$2:$CF$35,62,FALSE)</f>
        <v>8.4698651915716674</v>
      </c>
      <c r="DC13" s="21">
        <f>VLOOKUP($C13,Sheet2!$A$2:$CF$35,63,FALSE)</f>
        <v>58.91916322522588</v>
      </c>
      <c r="DD13" s="21">
        <f>VLOOKUP($C13,Sheet2!$A$2:$CF$35,64,FALSE)</f>
        <v>2495.6433450536756</v>
      </c>
      <c r="DE13" s="21">
        <f>VLOOKUP($C13,Sheet2!$A$2:$CF$35,65,FALSE)</f>
        <v>8.9079999999999995</v>
      </c>
      <c r="DF13" s="21">
        <f>VLOOKUP($C13,Sheet2!$A$2:$CF$35,66,FALSE)</f>
        <v>15259.4</v>
      </c>
      <c r="DG13" s="21">
        <f>VLOOKUP($C13,Sheet2!$A$2:$CF$35,67,FALSE)</f>
        <v>0.24980557882513463</v>
      </c>
      <c r="DH13" s="21">
        <f>VLOOKUP($C13,Sheet2!$A$2:$CF$35,68,FALSE)</f>
        <v>1.0347084199858883</v>
      </c>
      <c r="DI13" s="21">
        <f>VLOOKUP($C13,Sheet2!$A$2:$CF$35,69,FALSE)</f>
        <v>12.359015558882891</v>
      </c>
      <c r="DJ13" s="21">
        <f>VLOOKUP($C13,Sheet2!$A$2:$CF$35,70,FALSE)</f>
        <v>56.561126558435724</v>
      </c>
      <c r="DK13" s="21">
        <f>VLOOKUP($C13,Sheet2!$A$2:$CF$35,71,FALSE)</f>
        <v>1.3146723584033628</v>
      </c>
      <c r="DL13" s="21">
        <f>VLOOKUP($C13,Sheet2!$A$2:$CF$35,72,FALSE)</f>
        <v>50.555999999999997</v>
      </c>
      <c r="DM13" s="21">
        <f>VLOOKUP($C13,Sheet2!$A$2:$CF$35,73,FALSE)</f>
        <v>42.72</v>
      </c>
      <c r="DN13" s="21">
        <f>VLOOKUP($C13,Sheet2!$A$2:$CF$35,74,FALSE)</f>
        <v>2550.4388445912623</v>
      </c>
      <c r="DO13" s="21">
        <f>VLOOKUP($C13,Sheet2!$A$2:$CF$35,75,FALSE)</f>
        <v>2281.1818515848313</v>
      </c>
      <c r="DP13" s="21">
        <f>VLOOKUP($C13,Sheet2!$A$2:$CF$35,76,FALSE)</f>
        <v>1.4542272844590716</v>
      </c>
      <c r="DQ13" s="21">
        <f>VLOOKUP($C13,Sheet2!$A$2:$CF$35,77,FALSE)</f>
        <v>0.7567298064699185</v>
      </c>
      <c r="DR13" s="21">
        <f>VLOOKUP($C13,Sheet2!$A$2:$CF$35,78,FALSE)</f>
        <v>1.0141891538567909</v>
      </c>
      <c r="DS13" s="21">
        <f>VLOOKUP($C13,Sheet2!$A$2:$CF$35,79,FALSE)</f>
        <v>0.80617028369680654</v>
      </c>
      <c r="DT13" s="21">
        <f>VLOOKUP($C13,Sheet2!$A$2:$CF$35,80,FALSE)</f>
        <v>1.0698117266533707</v>
      </c>
      <c r="DU13" s="21">
        <f>VLOOKUP($C13,Sheet2!$A$2:$CF$35,81,FALSE)</f>
        <v>11.3539362013999</v>
      </c>
      <c r="DV13" s="21">
        <f>VLOOKUP($C13,Sheet2!$A$2:$CF$35,82,FALSE)</f>
        <v>1.4088098053277072</v>
      </c>
      <c r="DW13" s="21">
        <f>VLOOKUP($C13,Sheet2!$A$2:$CF$35,83,FALSE)</f>
        <v>2312.4956175873444</v>
      </c>
      <c r="DX13" s="21">
        <f>VLOOKUP($C13,Sheet2!$A$2:$CF$35,84,FALSE)</f>
        <v>1.4719666963481135</v>
      </c>
    </row>
    <row r="14" spans="1:128">
      <c r="A14" t="s">
        <v>98</v>
      </c>
      <c r="B14" t="s">
        <v>9</v>
      </c>
      <c r="C14" t="s">
        <v>143</v>
      </c>
      <c r="D14">
        <v>2</v>
      </c>
      <c r="E14">
        <f t="shared" si="0"/>
        <v>0</v>
      </c>
      <c r="F14">
        <v>3</v>
      </c>
      <c r="G14">
        <v>1</v>
      </c>
      <c r="H14">
        <v>3</v>
      </c>
      <c r="I14">
        <v>1</v>
      </c>
      <c r="J14">
        <v>34.143026348779728</v>
      </c>
      <c r="K14">
        <v>1.9658747232106988</v>
      </c>
      <c r="L14">
        <v>16.991570957554636</v>
      </c>
      <c r="M14">
        <v>948994.39230769232</v>
      </c>
      <c r="N14">
        <v>3.3285049608811197</v>
      </c>
      <c r="O14">
        <v>71.513333333333335</v>
      </c>
      <c r="P14">
        <v>4.3141377002676169</v>
      </c>
      <c r="Q14">
        <v>5.0775667671883005</v>
      </c>
      <c r="R14">
        <v>4.808544490666768</v>
      </c>
      <c r="S14">
        <v>38.177720129373547</v>
      </c>
      <c r="T14">
        <f>VLOOKUP($C14,inflation!$B$2:$S$35,18,FALSE)</f>
        <v>4.526556580817866</v>
      </c>
      <c r="U14">
        <f>VLOOKUP($C14,cpi_2005!$B$2:$F$36,5,FALSE)</f>
        <v>123.94316714001656</v>
      </c>
      <c r="V14">
        <f>VLOOKUP($C14,real_wage_A!$B$2:$F$35,5,FALSE)</f>
        <v>668.85494305909765</v>
      </c>
      <c r="W14">
        <v>547000</v>
      </c>
      <c r="X14">
        <f>VLOOKUP($C14,lbr_prod_08!$B$2:$E$35,4,FALSE)</f>
        <v>36216413.971486181</v>
      </c>
      <c r="Y14">
        <v>6.86</v>
      </c>
      <c r="Z14">
        <f>VLOOKUP($C14,lbr_prod_08!$B$2:$C$35,2,FALSE)</f>
        <v>560038.23964148399</v>
      </c>
      <c r="AA14">
        <v>810063475.15460062</v>
      </c>
      <c r="AB14">
        <v>4.7161360737851146</v>
      </c>
      <c r="AC14">
        <v>28.916639085087869</v>
      </c>
      <c r="AD14">
        <v>623224621.32670474</v>
      </c>
      <c r="AE14">
        <v>6.1049608746113337</v>
      </c>
      <c r="AF14">
        <v>27.533726570031376</v>
      </c>
      <c r="AG14">
        <v>17806416.923076924</v>
      </c>
      <c r="AH14">
        <f>VLOOKUP($C14,spa_lag_real_wage!$A$2:$C$35,2,FALSE)</f>
        <v>1235.795700244739</v>
      </c>
      <c r="AI14">
        <f>VLOOKUP($C14,spa_lag_real_wage!$A$2:$C$35,3,FALSE)</f>
        <v>1098.9024829568459</v>
      </c>
      <c r="AJ14">
        <v>70.467219092169358</v>
      </c>
      <c r="AK14">
        <v>19.316966953926723</v>
      </c>
      <c r="AL14">
        <v>31.684345321589664</v>
      </c>
      <c r="AM14">
        <v>7.4170028005525896</v>
      </c>
      <c r="AN14">
        <v>0.63567842944965214</v>
      </c>
      <c r="AO14">
        <v>22.624812669728179</v>
      </c>
      <c r="AP14">
        <v>0.20444567808781325</v>
      </c>
      <c r="AQ14">
        <v>1.7489037464493322</v>
      </c>
      <c r="AR14">
        <v>13.002366609166911</v>
      </c>
      <c r="AS14">
        <v>3.7523450974429791</v>
      </c>
      <c r="AT14" s="21">
        <f>VLOOKUP($C14,Sheet2!$A$2:$CF$35,2,FALSE)</f>
        <v>198645.62980254437</v>
      </c>
      <c r="AU14" s="21">
        <f>VLOOKUP($C14,Sheet2!$A$2:$CF$35,3,FALSE)</f>
        <v>5.307519889457879</v>
      </c>
      <c r="AV14" s="21">
        <f>VLOOKUP($C14,Sheet2!$A$2:$CF$35,4,FALSE)</f>
        <v>4.4526884159694866</v>
      </c>
      <c r="AW14" s="21">
        <f>VLOOKUP($C14,Sheet2!$A$2:$CF$35,5,FALSE)</f>
        <v>13.59123466322581</v>
      </c>
      <c r="AX14" s="21">
        <f>VLOOKUP($C14,Sheet2!$A$2:$CF$35,6,FALSE)</f>
        <v>60.617024516741786</v>
      </c>
      <c r="AY14" s="21">
        <f>VLOOKUP($C14,Sheet2!$A$2:$CF$35,7,FALSE)</f>
        <v>29.158638424866837</v>
      </c>
      <c r="AZ14" s="21">
        <f>VLOOKUP($C14,Sheet2!$A$2:$CF$35,8,FALSE)</f>
        <v>35.494940301020577</v>
      </c>
      <c r="BA14" s="21">
        <f>VLOOKUP($C14,Sheet2!$A$2:$CF$35,9,FALSE)</f>
        <v>35.611927969717918</v>
      </c>
      <c r="BB14" s="21">
        <f>VLOOKUP($C14,Sheet2!$A$2:$CF$35,10,FALSE)</f>
        <v>26.88637082173263</v>
      </c>
      <c r="BC14" s="21">
        <f>VLOOKUP($C14,Sheet2!$A$2:$CF$35,11,FALSE)</f>
        <v>21.179045545347027</v>
      </c>
      <c r="BD14" s="21">
        <f>VLOOKUP($C14,Sheet2!$A$2:$CF$35,12,FALSE)</f>
        <v>8.6085694792879544</v>
      </c>
      <c r="BE14" s="21">
        <f>VLOOKUP($C14,Sheet2!$A$2:$CF$35,13,FALSE)</f>
        <v>14.432882424370906</v>
      </c>
      <c r="BF14" s="21">
        <f>VLOOKUP($C14,Sheet2!$A$2:$CF$35,14,FALSE)</f>
        <v>14.246420054377001</v>
      </c>
      <c r="BG14" s="21">
        <f>VLOOKUP($C14,Sheet2!$A$2:$CF$35,15,FALSE)</f>
        <v>2.1130506895082282</v>
      </c>
      <c r="BH14" s="21">
        <f>VLOOKUP($C14,Sheet2!$A$2:$CF$35,16,FALSE)</f>
        <v>34.74087165225292</v>
      </c>
      <c r="BI14" s="21">
        <f>VLOOKUP($C14,Sheet2!$A$2:$CF$35,17,FALSE)</f>
        <v>10.215148108332805</v>
      </c>
      <c r="BJ14" s="21">
        <f>VLOOKUP($C14,Sheet2!$A$2:$CF$35,18,FALSE)</f>
        <v>17.712319110637416</v>
      </c>
      <c r="BK14" s="21">
        <f>VLOOKUP($C14,Sheet2!$A$2:$CF$35,19,FALSE)</f>
        <v>4.8598419780596434</v>
      </c>
      <c r="BL14" s="21">
        <f>VLOOKUP($C14,Sheet2!$A$2:$CF$35,20,FALSE)</f>
        <v>8.6280732970181955</v>
      </c>
      <c r="BM14" s="21">
        <f>VLOOKUP($C14,Sheet2!$A$2:$CF$35,21,FALSE)</f>
        <v>13.487915275077839</v>
      </c>
      <c r="BN14" s="21">
        <f>VLOOKUP($C14,Sheet2!$A$2:$CF$35,22,FALSE)</f>
        <v>0.4806541636707965</v>
      </c>
      <c r="BO14" s="21">
        <f>VLOOKUP($C14,Sheet2!$A$2:$CF$35,23,FALSE)</f>
        <v>0.23041451903658855</v>
      </c>
      <c r="BP14" s="21">
        <f>VLOOKUP($C14,Sheet2!$A$2:$CF$35,24,FALSE)</f>
        <v>30.852876705954461</v>
      </c>
      <c r="BQ14" s="21">
        <f>VLOOKUP($C14,Sheet2!$A$2:$CF$35,25,FALSE)</f>
        <v>48.45546557220068</v>
      </c>
      <c r="BR14" s="21">
        <f>VLOOKUP($C14,Sheet2!$A$2:$CF$35,26,FALSE)</f>
        <v>23.64750435459662</v>
      </c>
      <c r="BS14" s="21">
        <f>VLOOKUP($C14,Sheet2!$A$2:$CF$35,27,FALSE)</f>
        <v>24334.084385825412</v>
      </c>
      <c r="BT14" s="21">
        <f>VLOOKUP($C14,Sheet2!$A$2:$CF$35,28,FALSE)</f>
        <v>1029.0339319081397</v>
      </c>
      <c r="BU14" s="21">
        <f>VLOOKUP($C14,Sheet2!$A$2:$CF$35,29,FALSE)</f>
        <v>12.750613366546496</v>
      </c>
      <c r="BV14" s="21">
        <f>VLOOKUP($C14,Sheet2!$A$2:$CF$35,30,FALSE)</f>
        <v>4.5715003675545107</v>
      </c>
      <c r="BW14" s="21">
        <f>VLOOKUP($C14,Sheet2!$A$2:$CF$35,31,FALSE)</f>
        <v>5.0170539036133803</v>
      </c>
      <c r="BX14" s="21">
        <f>VLOOKUP($C14,Sheet2!$A$2:$CF$35,32,FALSE)</f>
        <v>4.7155309939932604</v>
      </c>
      <c r="BY14" s="21">
        <f>VLOOKUP($C14,Sheet2!$A$2:$CF$35,33,FALSE)</f>
        <v>4.9325117054732797</v>
      </c>
      <c r="BZ14" s="21">
        <f>VLOOKUP($C14,Sheet2!$A$2:$CF$35,34,FALSE)</f>
        <v>0.55666051738810574</v>
      </c>
      <c r="CA14" s="21">
        <f>VLOOKUP($C14,Sheet2!$A$2:$CF$35,35,FALSE)</f>
        <v>1.687206994935867</v>
      </c>
      <c r="CB14" s="21">
        <f>VLOOKUP($C14,Sheet2!$A$2:$CF$35,36,FALSE)</f>
        <v>2.8641182692042522</v>
      </c>
      <c r="CC14" s="21">
        <f>VLOOKUP($C14,Sheet2!$A$2:$CF$35,37,FALSE)</f>
        <v>7.0316516368177222</v>
      </c>
      <c r="CD14" s="21">
        <f>VLOOKUP($C14,Sheet2!$A$2:$CF$35,38,FALSE)</f>
        <v>17.719842544043054</v>
      </c>
      <c r="CE14" s="21">
        <f>VLOOKUP($C14,Sheet2!$A$2:$CF$35,39,FALSE)</f>
        <v>17.206053577132643</v>
      </c>
      <c r="CF14" s="21">
        <f>VLOOKUP($C14,Sheet2!$A$2:$CF$35,40,FALSE)</f>
        <v>15.7348003544537</v>
      </c>
      <c r="CG14" s="21">
        <f>VLOOKUP($C14,Sheet2!$A$2:$CF$35,41,FALSE)</f>
        <v>18.490505550235866</v>
      </c>
      <c r="CH14" s="21">
        <f>VLOOKUP($C14,Sheet2!$A$2:$CF$35,42,FALSE)</f>
        <v>3.841385807532963</v>
      </c>
      <c r="CI14" s="21">
        <f>VLOOKUP($C14,Sheet2!$A$2:$CF$35,43,FALSE)</f>
        <v>1658034.8000000003</v>
      </c>
      <c r="CJ14" s="21">
        <f>VLOOKUP($C14,Sheet2!$A$2:$CF$35,44,FALSE)</f>
        <v>0.10968269409873463</v>
      </c>
      <c r="CK14" s="21">
        <f>VLOOKUP($C14,Sheet2!$A$2:$CF$35,45,FALSE)</f>
        <v>0.6455309545733392</v>
      </c>
      <c r="CL14" s="21">
        <f>VLOOKUP($C14,Sheet2!$A$2:$CF$35,46,FALSE)</f>
        <v>0.14892267616555802</v>
      </c>
      <c r="CM14" s="21">
        <f>VLOOKUP($C14,Sheet2!$A$2:$CF$35,47,FALSE)</f>
        <v>4.5418681607680256</v>
      </c>
      <c r="CN14" s="21">
        <f>VLOOKUP($C14,Sheet2!$A$2:$CF$35,48,FALSE)</f>
        <v>1</v>
      </c>
      <c r="CO14" s="21">
        <f>VLOOKUP($C14,Sheet2!$A$2:$CF$35,49,FALSE)</f>
        <v>0.93375399999999997</v>
      </c>
      <c r="CP14" s="21">
        <f>VLOOKUP($C14,Sheet2!$A$2:$CF$35,50,FALSE)</f>
        <v>45.719042055688206</v>
      </c>
      <c r="CQ14" s="21">
        <f>VLOOKUP($C14,Sheet2!$A$2:$CF$35,51,FALSE)</f>
        <v>14.095555555555555</v>
      </c>
      <c r="CR14" s="21">
        <f>VLOOKUP($C14,Sheet2!$A$2:$CF$35,52,FALSE)</f>
        <v>12.529757741564026</v>
      </c>
      <c r="CS14" s="21">
        <f>VLOOKUP($C14,Sheet2!$A$2:$CF$35,53,FALSE)</f>
        <v>3.7087381606099847</v>
      </c>
      <c r="CT14" s="21">
        <f>VLOOKUP($C14,Sheet2!$A$2:$CF$35,54,FALSE)</f>
        <v>8.7721599110391466</v>
      </c>
      <c r="CU14" s="21">
        <f>VLOOKUP($C14,Sheet2!$A$2:$CF$35,55,FALSE)</f>
        <v>9.0794367219759291</v>
      </c>
      <c r="CV14" s="21">
        <f>VLOOKUP($C14,Sheet2!$A$2:$CF$35,56,FALSE)</f>
        <v>8.9957629945599731</v>
      </c>
      <c r="CW14" s="21">
        <f>VLOOKUP($C14,Sheet2!$A$2:$CF$35,57,FALSE)</f>
        <v>20.115082937305498</v>
      </c>
      <c r="CX14" s="21">
        <f>VLOOKUP($C14,Sheet2!$A$2:$CF$35,58,FALSE)</f>
        <v>18.70976777535936</v>
      </c>
      <c r="CY14" s="21">
        <f>VLOOKUP($C14,Sheet2!$A$2:$CF$35,59,FALSE)</f>
        <v>38.824850712664855</v>
      </c>
      <c r="CZ14" s="21">
        <f>VLOOKUP($C14,Sheet2!$A$2:$CF$35,60,FALSE)</f>
        <v>5.8297309448294001</v>
      </c>
      <c r="DA14" s="21">
        <f>VLOOKUP($C14,Sheet2!$A$2:$CF$35,61,FALSE)</f>
        <v>6.5286476270995371</v>
      </c>
      <c r="DB14" s="21">
        <f>VLOOKUP($C14,Sheet2!$A$2:$CF$35,62,FALSE)</f>
        <v>12.358378571928938</v>
      </c>
      <c r="DC14" s="21">
        <f>VLOOKUP($C14,Sheet2!$A$2:$CF$35,63,FALSE)</f>
        <v>57.530777017855385</v>
      </c>
      <c r="DD14" s="21">
        <f>VLOOKUP($C14,Sheet2!$A$2:$CF$35,64,FALSE)</f>
        <v>1984.2205399929487</v>
      </c>
      <c r="DE14" s="21">
        <f>VLOOKUP($C14,Sheet2!$A$2:$CF$35,65,FALSE)</f>
        <v>5.3680000000000003</v>
      </c>
      <c r="DF14" s="21">
        <f>VLOOKUP($C14,Sheet2!$A$2:$CF$35,66,FALSE)</f>
        <v>10398</v>
      </c>
      <c r="DG14" s="21">
        <f>VLOOKUP($C14,Sheet2!$A$2:$CF$35,67,FALSE)</f>
        <v>0.19865124577529464</v>
      </c>
      <c r="DH14" s="21">
        <f>VLOOKUP($C14,Sheet2!$A$2:$CF$35,68,FALSE)</f>
        <v>1.0312670183643984</v>
      </c>
      <c r="DI14" s="21">
        <f>VLOOKUP($C14,Sheet2!$A$2:$CF$35,69,FALSE)</f>
        <v>8.7905752657694229</v>
      </c>
      <c r="DJ14" s="21">
        <f>VLOOKUP($C14,Sheet2!$A$2:$CF$35,70,FALSE)</f>
        <v>39.709185482917597</v>
      </c>
      <c r="DK14" s="21">
        <f>VLOOKUP($C14,Sheet2!$A$2:$CF$35,71,FALSE)</f>
        <v>1.3028428767238756</v>
      </c>
      <c r="DL14" s="21">
        <f>VLOOKUP($C14,Sheet2!$A$2:$CF$35,72,FALSE)</f>
        <v>39.431999999999995</v>
      </c>
      <c r="DM14" s="21">
        <f>VLOOKUP($C14,Sheet2!$A$2:$CF$35,73,FALSE)</f>
        <v>49.353999999999999</v>
      </c>
      <c r="DN14" s="21">
        <f>VLOOKUP($C14,Sheet2!$A$2:$CF$35,74,FALSE)</f>
        <v>1360.2354575587271</v>
      </c>
      <c r="DO14" s="21">
        <f>VLOOKUP($C14,Sheet2!$A$2:$CF$35,75,FALSE)</f>
        <v>1216.6315794027375</v>
      </c>
      <c r="DP14" s="21">
        <f>VLOOKUP($C14,Sheet2!$A$2:$CF$35,76,FALSE)</f>
        <v>0.77558868736081488</v>
      </c>
      <c r="DQ14" s="21">
        <f>VLOOKUP($C14,Sheet2!$A$2:$CF$35,77,FALSE)</f>
        <v>0.89229790740288395</v>
      </c>
      <c r="DR14" s="21">
        <f>VLOOKUP($C14,Sheet2!$A$2:$CF$35,78,FALSE)</f>
        <v>1.195881081939502</v>
      </c>
      <c r="DS14" s="21">
        <f>VLOOKUP($C14,Sheet2!$A$2:$CF$35,79,FALSE)</f>
        <v>0.91322793603672803</v>
      </c>
      <c r="DT14" s="21">
        <f>VLOOKUP($C14,Sheet2!$A$2:$CF$35,80,FALSE)</f>
        <v>1.2118803866094623</v>
      </c>
      <c r="DU14" s="21">
        <f>VLOOKUP($C14,Sheet2!$A$2:$CF$35,81,FALSE)</f>
        <v>8.0117183885192613</v>
      </c>
      <c r="DV14" s="21">
        <f>VLOOKUP($C14,Sheet2!$A$2:$CF$35,82,FALSE)</f>
        <v>0.99410347416595379</v>
      </c>
      <c r="DW14" s="21">
        <f>VLOOKUP($C14,Sheet2!$A$2:$CF$35,83,FALSE)</f>
        <v>1234.1494699087848</v>
      </c>
      <c r="DX14" s="21">
        <f>VLOOKUP($C14,Sheet2!$A$2:$CF$35,84,FALSE)</f>
        <v>0.78556988571365127</v>
      </c>
    </row>
    <row r="15" spans="1:128">
      <c r="A15" t="s">
        <v>98</v>
      </c>
      <c r="B15" t="s">
        <v>19</v>
      </c>
      <c r="C15" t="s">
        <v>144</v>
      </c>
      <c r="D15">
        <v>2</v>
      </c>
      <c r="E15">
        <f t="shared" si="0"/>
        <v>0</v>
      </c>
      <c r="F15">
        <v>3</v>
      </c>
      <c r="G15">
        <v>1</v>
      </c>
      <c r="H15">
        <v>3</v>
      </c>
      <c r="I15">
        <v>1</v>
      </c>
      <c r="J15">
        <v>13.140970568046669</v>
      </c>
      <c r="K15">
        <v>0.60055406253931287</v>
      </c>
      <c r="L15">
        <v>4.6929332250961515</v>
      </c>
      <c r="M15">
        <v>35570.746153846158</v>
      </c>
      <c r="N15">
        <v>0.1328637526813149</v>
      </c>
      <c r="O15">
        <v>77.292500000000004</v>
      </c>
      <c r="P15">
        <v>3.2640532961240885</v>
      </c>
      <c r="Q15">
        <v>2.4821425779204365</v>
      </c>
      <c r="R15">
        <v>4.6473737617227133</v>
      </c>
      <c r="S15">
        <v>282.8282307719582</v>
      </c>
      <c r="T15">
        <f>VLOOKUP($C15,inflation!$B$2:$S$35,18,FALSE)</f>
        <v>4.5158731387346132</v>
      </c>
      <c r="U15">
        <f>VLOOKUP($C15,cpi_2005!$B$2:$F$36,5,FALSE)</f>
        <v>131.00766432552902</v>
      </c>
      <c r="V15">
        <f>VLOOKUP($C15,real_wage_A!$B$2:$F$35,5,FALSE)</f>
        <v>784.38158965006062</v>
      </c>
      <c r="W15">
        <v>586000</v>
      </c>
      <c r="X15">
        <f>VLOOKUP($C15,lbr_prod_08!$B$2:$E$35,4,FALSE)</f>
        <v>31206798.681890126</v>
      </c>
      <c r="Y15">
        <v>8.7100000000000009</v>
      </c>
      <c r="Z15">
        <f>VLOOKUP($C15,lbr_prod_08!$B$2:$C$35,2,FALSE)</f>
        <v>59049.660499865902</v>
      </c>
      <c r="AA15">
        <v>84295135.135226831</v>
      </c>
      <c r="AB15">
        <v>4.6584744098239694</v>
      </c>
      <c r="AC15">
        <v>27.063407572325275</v>
      </c>
      <c r="AD15">
        <v>64678968.195333406</v>
      </c>
      <c r="AE15">
        <v>4.5752008713036618</v>
      </c>
      <c r="AF15">
        <v>27.691313020430965</v>
      </c>
      <c r="AG15">
        <v>2073047.6923076923</v>
      </c>
      <c r="AH15">
        <f>VLOOKUP($C15,spa_lag_real_wage!$A$2:$C$35,2,FALSE)</f>
        <v>1221.8875595055497</v>
      </c>
      <c r="AI15">
        <f>VLOOKUP($C15,spa_lag_real_wage!$A$2:$C$35,3,FALSE)</f>
        <v>1051.9708175822434</v>
      </c>
      <c r="AJ15">
        <v>71.632701724146287</v>
      </c>
      <c r="AK15">
        <v>14.197877201612322</v>
      </c>
      <c r="AL15">
        <v>26.313340504743735</v>
      </c>
      <c r="AM15">
        <v>6.959792967149979</v>
      </c>
      <c r="AN15">
        <v>0.79841264622659969</v>
      </c>
      <c r="AO15">
        <v>25.834880051743379</v>
      </c>
      <c r="AP15">
        <v>0.19974164521679311</v>
      </c>
      <c r="AQ15">
        <v>3.014671354496119</v>
      </c>
      <c r="AR15">
        <v>18.881612001608879</v>
      </c>
      <c r="AS15">
        <v>3.6629480211927645</v>
      </c>
      <c r="AT15" s="21">
        <f>VLOOKUP($C15,Sheet2!$A$2:$CF$35,2,FALSE)</f>
        <v>20639.335467702604</v>
      </c>
      <c r="AU15" s="21">
        <f>VLOOKUP($C15,Sheet2!$A$2:$CF$35,3,FALSE)</f>
        <v>5.4801778970760147</v>
      </c>
      <c r="AV15" s="21">
        <f>VLOOKUP($C15,Sheet2!$A$2:$CF$35,4,FALSE)</f>
        <v>4.4623884811539423</v>
      </c>
      <c r="AW15" s="21">
        <f>VLOOKUP($C15,Sheet2!$A$2:$CF$35,5,FALSE)</f>
        <v>16.866263254873225</v>
      </c>
      <c r="AX15" s="21">
        <f>VLOOKUP($C15,Sheet2!$A$2:$CF$35,6,FALSE)</f>
        <v>59.708509012414197</v>
      </c>
      <c r="AY15" s="21">
        <f>VLOOKUP($C15,Sheet2!$A$2:$CF$35,7,FALSE)</f>
        <v>27.073230942598922</v>
      </c>
      <c r="AZ15" s="21">
        <f>VLOOKUP($C15,Sheet2!$A$2:$CF$35,8,FALSE)</f>
        <v>49.088192037611996</v>
      </c>
      <c r="BA15" s="21">
        <f>VLOOKUP($C15,Sheet2!$A$2:$CF$35,9,FALSE)</f>
        <v>54.842232531520622</v>
      </c>
      <c r="BB15" s="21">
        <f>VLOOKUP($C15,Sheet2!$A$2:$CF$35,10,FALSE)</f>
        <v>44.253584583534305</v>
      </c>
      <c r="BC15" s="21">
        <f>VLOOKUP($C15,Sheet2!$A$2:$CF$35,11,FALSE)</f>
        <v>50.957127031114055</v>
      </c>
      <c r="BD15" s="21">
        <f>VLOOKUP($C15,Sheet2!$A$2:$CF$35,12,FALSE)</f>
        <v>4.8346074540777</v>
      </c>
      <c r="BE15" s="21">
        <f>VLOOKUP($C15,Sheet2!$A$2:$CF$35,13,FALSE)</f>
        <v>3.8851055004065649</v>
      </c>
      <c r="BF15" s="21">
        <f>VLOOKUP($C15,Sheet2!$A$2:$CF$35,14,FALSE)</f>
        <v>9.4730627248265922</v>
      </c>
      <c r="BG15" s="21">
        <f>VLOOKUP($C15,Sheet2!$A$2:$CF$35,15,FALSE)</f>
        <v>0.58092821879492662</v>
      </c>
      <c r="BH15" s="21">
        <f>VLOOKUP($C15,Sheet2!$A$2:$CF$35,16,FALSE)</f>
        <v>13.208667169179009</v>
      </c>
      <c r="BI15" s="21">
        <f>VLOOKUP($C15,Sheet2!$A$2:$CF$35,17,FALSE)</f>
        <v>9.6841340702566558</v>
      </c>
      <c r="BJ15" s="21">
        <f>VLOOKUP($C15,Sheet2!$A$2:$CF$35,18,FALSE)</f>
        <v>17.536213819441038</v>
      </c>
      <c r="BK15" s="21">
        <f>VLOOKUP($C15,Sheet2!$A$2:$CF$35,19,FALSE)</f>
        <v>11.797629732333572</v>
      </c>
      <c r="BL15" s="21">
        <f>VLOOKUP($C15,Sheet2!$A$2:$CF$35,20,FALSE)</f>
        <v>21.386094583389891</v>
      </c>
      <c r="BM15" s="21">
        <f>VLOOKUP($C15,Sheet2!$A$2:$CF$35,21,FALSE)</f>
        <v>33.183724315723467</v>
      </c>
      <c r="BN15" s="21">
        <f>VLOOKUP($C15,Sheet2!$A$2:$CF$35,22,FALSE)</f>
        <v>0.95210711614648391</v>
      </c>
      <c r="BO15" s="21">
        <f>VLOOKUP($C15,Sheet2!$A$2:$CF$35,23,FALSE)</f>
        <v>8.7197129544842628E-2</v>
      </c>
      <c r="BP15" s="21">
        <f>VLOOKUP($C15,Sheet2!$A$2:$CF$35,24,FALSE)</f>
        <v>34.577436041353764</v>
      </c>
      <c r="BQ15" s="21">
        <f>VLOOKUP($C15,Sheet2!$A$2:$CF$35,25,FALSE)</f>
        <v>42.586036474324438</v>
      </c>
      <c r="BR15" s="21">
        <f>VLOOKUP($C15,Sheet2!$A$2:$CF$35,26,FALSE)</f>
        <v>22.550211588716536</v>
      </c>
      <c r="BS15" s="21">
        <f>VLOOKUP($C15,Sheet2!$A$2:$CF$35,27,FALSE)</f>
        <v>26455.594577672116</v>
      </c>
      <c r="BT15" s="21">
        <f>VLOOKUP($C15,Sheet2!$A$2:$CF$35,28,FALSE)</f>
        <v>1173.186090675518</v>
      </c>
      <c r="BU15" s="21">
        <f>VLOOKUP($C15,Sheet2!$A$2:$CF$35,29,FALSE)</f>
        <v>14.470944237605377</v>
      </c>
      <c r="BV15" s="21">
        <f>VLOOKUP($C15,Sheet2!$A$2:$CF$35,30,FALSE)</f>
        <v>4.5643663375575256</v>
      </c>
      <c r="BW15" s="21">
        <f>VLOOKUP($C15,Sheet2!$A$2:$CF$35,31,FALSE)</f>
        <v>4.5811691977561901</v>
      </c>
      <c r="BX15" s="21">
        <f>VLOOKUP($C15,Sheet2!$A$2:$CF$35,32,FALSE)</f>
        <v>4.71077497399527</v>
      </c>
      <c r="BY15" s="21">
        <f>VLOOKUP($C15,Sheet2!$A$2:$CF$35,33,FALSE)</f>
        <v>4.7844647693862798</v>
      </c>
      <c r="BZ15" s="21">
        <f>VLOOKUP($C15,Sheet2!$A$2:$CF$35,34,FALSE)</f>
        <v>0.44298205148752368</v>
      </c>
      <c r="CA15" s="21">
        <f>VLOOKUP($C15,Sheet2!$A$2:$CF$35,35,FALSE)</f>
        <v>1.466346220079741</v>
      </c>
      <c r="CB15" s="21">
        <f>VLOOKUP($C15,Sheet2!$A$2:$CF$35,36,FALSE)</f>
        <v>3.9085544514687873</v>
      </c>
      <c r="CC15" s="21">
        <f>VLOOKUP($C15,Sheet2!$A$2:$CF$35,37,FALSE)</f>
        <v>14.63351091019204</v>
      </c>
      <c r="CD15" s="21">
        <f>VLOOKUP($C15,Sheet2!$A$2:$CF$35,38,FALSE)</f>
        <v>17.799515345364362</v>
      </c>
      <c r="CE15" s="21">
        <f>VLOOKUP($C15,Sheet2!$A$2:$CF$35,39,FALSE)</f>
        <v>21.899340073209345</v>
      </c>
      <c r="CF15" s="21">
        <f>VLOOKUP($C15,Sheet2!$A$2:$CF$35,40,FALSE)</f>
        <v>20.871917273299836</v>
      </c>
      <c r="CG15" s="21">
        <f>VLOOKUP($C15,Sheet2!$A$2:$CF$35,41,FALSE)</f>
        <v>23.634226300363967</v>
      </c>
      <c r="CH15" s="21">
        <f>VLOOKUP($C15,Sheet2!$A$2:$CF$35,42,FALSE)</f>
        <v>3.3156254667348826</v>
      </c>
      <c r="CI15" s="21">
        <f>VLOOKUP($C15,Sheet2!$A$2:$CF$35,43,FALSE)</f>
        <v>1042850.5999999999</v>
      </c>
      <c r="CJ15" s="21">
        <f>VLOOKUP($C15,Sheet2!$A$2:$CF$35,44,FALSE)</f>
        <v>0.58365494732365775</v>
      </c>
      <c r="CK15" s="21">
        <f>VLOOKUP($C15,Sheet2!$A$2:$CF$35,45,FALSE)</f>
        <v>0.84810098537656986</v>
      </c>
      <c r="CL15" s="21">
        <f>VLOOKUP($C15,Sheet2!$A$2:$CF$35,46,FALSE)</f>
        <v>0.80879474778880611</v>
      </c>
      <c r="CM15" s="21">
        <f>VLOOKUP($C15,Sheet2!$A$2:$CF$35,47,FALSE)</f>
        <v>4.846503711620187</v>
      </c>
      <c r="CN15" s="21">
        <f>VLOOKUP($C15,Sheet2!$A$2:$CF$35,48,FALSE)</f>
        <v>1</v>
      </c>
      <c r="CO15" s="21">
        <f>VLOOKUP($C15,Sheet2!$A$2:$CF$35,49,FALSE)</f>
        <v>0.94741399999999998</v>
      </c>
      <c r="CP15" s="21">
        <f>VLOOKUP($C15,Sheet2!$A$2:$CF$35,50,FALSE)</f>
        <v>66.443053685765193</v>
      </c>
      <c r="CQ15" s="21">
        <f>VLOOKUP($C15,Sheet2!$A$2:$CF$35,51,FALSE)</f>
        <v>14.66</v>
      </c>
      <c r="CR15" s="21">
        <f>VLOOKUP($C15,Sheet2!$A$2:$CF$35,52,FALSE)</f>
        <v>10.460193685212582</v>
      </c>
      <c r="CS15" s="21">
        <f>VLOOKUP($C15,Sheet2!$A$2:$CF$35,53,FALSE)</f>
        <v>2.9847779265237144</v>
      </c>
      <c r="CT15" s="21">
        <f>VLOOKUP($C15,Sheet2!$A$2:$CF$35,54,FALSE)</f>
        <v>7.5246788441261589</v>
      </c>
      <c r="CU15" s="21">
        <f>VLOOKUP($C15,Sheet2!$A$2:$CF$35,55,FALSE)</f>
        <v>0.9422743885215954</v>
      </c>
      <c r="CV15" s="21">
        <f>VLOOKUP($C15,Sheet2!$A$2:$CF$35,56,FALSE)</f>
        <v>0.93441656713874921</v>
      </c>
      <c r="CW15" s="21">
        <f>VLOOKUP($C15,Sheet2!$A$2:$CF$35,57,FALSE)</f>
        <v>2.0859857884343556</v>
      </c>
      <c r="CX15" s="21">
        <f>VLOOKUP($C15,Sheet2!$A$2:$CF$35,58,FALSE)</f>
        <v>1.9928442755995832</v>
      </c>
      <c r="CY15" s="21">
        <f>VLOOKUP($C15,Sheet2!$A$2:$CF$35,59,FALSE)</f>
        <v>4.0788300640339381</v>
      </c>
      <c r="CZ15" s="21">
        <f>VLOOKUP($C15,Sheet2!$A$2:$CF$35,60,FALSE)</f>
        <v>5.5785222304924647</v>
      </c>
      <c r="DA15" s="21">
        <f>VLOOKUP($C15,Sheet2!$A$2:$CF$35,61,FALSE)</f>
        <v>6.5891148073486994</v>
      </c>
      <c r="DB15" s="21">
        <f>VLOOKUP($C15,Sheet2!$A$2:$CF$35,62,FALSE)</f>
        <v>12.167637037841162</v>
      </c>
      <c r="DC15" s="21">
        <f>VLOOKUP($C15,Sheet2!$A$2:$CF$35,63,FALSE)</f>
        <v>43.257414864738642</v>
      </c>
      <c r="DD15" s="21">
        <f>VLOOKUP($C15,Sheet2!$A$2:$CF$35,64,FALSE)</f>
        <v>1521.2634109411697</v>
      </c>
      <c r="DE15" s="21">
        <f>VLOOKUP($C15,Sheet2!$A$2:$CF$35,65,FALSE)</f>
        <v>3.6909999999999998</v>
      </c>
      <c r="DF15" s="21">
        <f>VLOOKUP($C15,Sheet2!$A$2:$CF$35,66,FALSE)</f>
        <v>12040.4</v>
      </c>
      <c r="DG15" s="21">
        <f>VLOOKUP($C15,Sheet2!$A$2:$CF$35,67,FALSE)</f>
        <v>0.15234363668168222</v>
      </c>
      <c r="DH15" s="21">
        <f>VLOOKUP($C15,Sheet2!$A$2:$CF$35,68,FALSE)</f>
        <v>0.97344170094212856</v>
      </c>
      <c r="DI15" s="21">
        <f>VLOOKUP($C15,Sheet2!$A$2:$CF$35,69,FALSE)</f>
        <v>6.4151194653220829</v>
      </c>
      <c r="DJ15" s="21">
        <f>VLOOKUP($C15,Sheet2!$A$2:$CF$35,70,FALSE)</f>
        <v>27.954611020290422</v>
      </c>
      <c r="DK15" s="21">
        <f>VLOOKUP($C15,Sheet2!$A$2:$CF$35,71,FALSE)</f>
        <v>0.92315907280095955</v>
      </c>
      <c r="DL15" s="21">
        <f>VLOOKUP($C15,Sheet2!$A$2:$CF$35,72,FALSE)</f>
        <v>46.248000000000005</v>
      </c>
      <c r="DM15" s="21">
        <f>VLOOKUP($C15,Sheet2!$A$2:$CF$35,73,FALSE)</f>
        <v>42.291999999999994</v>
      </c>
      <c r="DN15" s="21">
        <f>VLOOKUP($C15,Sheet2!$A$2:$CF$35,74,FALSE)</f>
        <v>1093.8872428180155</v>
      </c>
      <c r="DO15" s="21">
        <f>VLOOKUP($C15,Sheet2!$A$2:$CF$35,75,FALSE)</f>
        <v>978.40249386436051</v>
      </c>
      <c r="DP15" s="21">
        <f>VLOOKUP($C15,Sheet2!$A$2:$CF$35,76,FALSE)</f>
        <v>0.62372037580952144</v>
      </c>
      <c r="DQ15" s="21">
        <f>VLOOKUP($C15,Sheet2!$A$2:$CF$35,77,FALSE)</f>
        <v>0.8668519032811921</v>
      </c>
      <c r="DR15" s="21">
        <f>VLOOKUP($C15,Sheet2!$A$2:$CF$35,78,FALSE)</f>
        <v>1.161777679154824</v>
      </c>
      <c r="DS15" s="21">
        <f>VLOOKUP($C15,Sheet2!$A$2:$CF$35,79,FALSE)</f>
        <v>1.0462679288534913</v>
      </c>
      <c r="DT15" s="21">
        <f>VLOOKUP($C15,Sheet2!$A$2:$CF$35,80,FALSE)</f>
        <v>1.3884283781536182</v>
      </c>
      <c r="DU15" s="21">
        <f>VLOOKUP($C15,Sheet2!$A$2:$CF$35,81,FALSE)</f>
        <v>5.6589419781472419</v>
      </c>
      <c r="DV15" s="21">
        <f>VLOOKUP($C15,Sheet2!$A$2:$CF$35,82,FALSE)</f>
        <v>0.70216820010063474</v>
      </c>
      <c r="DW15" s="21">
        <f>VLOOKUP($C15,Sheet2!$A$2:$CF$35,83,FALSE)</f>
        <v>952.21381191300623</v>
      </c>
      <c r="DX15" s="21">
        <f>VLOOKUP($C15,Sheet2!$A$2:$CF$35,84,FALSE)</f>
        <v>0.60611012980036116</v>
      </c>
    </row>
    <row r="16" spans="1:128">
      <c r="A16" t="s">
        <v>98</v>
      </c>
      <c r="B16" t="s">
        <v>20</v>
      </c>
      <c r="C16" t="s">
        <v>145</v>
      </c>
      <c r="D16">
        <v>2</v>
      </c>
      <c r="E16">
        <f t="shared" si="0"/>
        <v>0</v>
      </c>
      <c r="F16">
        <v>3</v>
      </c>
      <c r="G16">
        <v>1</v>
      </c>
      <c r="H16">
        <v>3</v>
      </c>
      <c r="I16">
        <v>1</v>
      </c>
      <c r="J16">
        <v>28.936416885947757</v>
      </c>
      <c r="K16">
        <v>4.7187556309558607</v>
      </c>
      <c r="L16">
        <v>14.802333144475126</v>
      </c>
      <c r="M16">
        <v>1795549.2461538464</v>
      </c>
      <c r="N16">
        <v>7.7489469446455965</v>
      </c>
      <c r="O16">
        <v>70.915000000000006</v>
      </c>
      <c r="P16">
        <v>4.9402348104484322</v>
      </c>
      <c r="Q16">
        <v>5.1666530632209824</v>
      </c>
      <c r="R16">
        <v>5.1230947135213087</v>
      </c>
      <c r="S16">
        <v>40.159489354669176</v>
      </c>
      <c r="T16">
        <f>VLOOKUP($C16,inflation!$B$2:$S$35,18,FALSE)</f>
        <v>4.6482956823026447</v>
      </c>
      <c r="U16">
        <f>VLOOKUP($C16,cpi_2005!$B$2:$F$36,5,FALSE)</f>
        <v>124.18980279242427</v>
      </c>
      <c r="V16">
        <f>VLOOKUP($C16,real_wage_A!$B$2:$F$35,5,FALSE)</f>
        <v>734.68189777627811</v>
      </c>
      <c r="W16">
        <v>500000</v>
      </c>
      <c r="X16">
        <f>VLOOKUP($C16,lbr_prod_08!$B$2:$E$35,4,FALSE)</f>
        <v>46832689.122424111</v>
      </c>
      <c r="Y16">
        <v>6.95</v>
      </c>
      <c r="Z16">
        <f>VLOOKUP($C16,lbr_prod_08!$B$2:$C$35,2,FALSE)</f>
        <v>884307.80866449897</v>
      </c>
      <c r="AA16">
        <v>1333441666.4616354</v>
      </c>
      <c r="AB16">
        <v>5.1823844003694228</v>
      </c>
      <c r="AC16">
        <v>27.547173394785133</v>
      </c>
      <c r="AD16">
        <v>990648843.84112287</v>
      </c>
      <c r="AE16">
        <v>6.3141788345617096</v>
      </c>
      <c r="AF16">
        <v>27.679596856949821</v>
      </c>
      <c r="AG16">
        <v>20807031.692307692</v>
      </c>
      <c r="AH16">
        <f>VLOOKUP($C16,spa_lag_real_wage!$A$2:$C$35,2,FALSE)</f>
        <v>1049.2601128973452</v>
      </c>
      <c r="AI16">
        <f>VLOOKUP($C16,spa_lag_real_wage!$A$2:$C$35,3,FALSE)</f>
        <v>1099.5496598669856</v>
      </c>
      <c r="AJ16">
        <v>69.821711188349497</v>
      </c>
      <c r="AK16">
        <v>14.109054139256177</v>
      </c>
      <c r="AL16">
        <v>38.506648387162429</v>
      </c>
      <c r="AM16">
        <v>6.2139095681183569</v>
      </c>
      <c r="AN16">
        <v>0.72730538553571022</v>
      </c>
      <c r="AO16">
        <v>21.076004671133312</v>
      </c>
      <c r="AP16">
        <v>0.21174771802488557</v>
      </c>
      <c r="AQ16">
        <v>1.8614569227617161</v>
      </c>
      <c r="AR16">
        <v>13.474803823143242</v>
      </c>
      <c r="AS16">
        <v>3.8284024138198105</v>
      </c>
      <c r="AT16" s="21">
        <f>VLOOKUP($C16,Sheet2!$A$2:$CF$35,2,FALSE)</f>
        <v>326452.22350858239</v>
      </c>
      <c r="AU16" s="21">
        <f>VLOOKUP($C16,Sheet2!$A$2:$CF$35,3,FALSE)</f>
        <v>5.834279383039048</v>
      </c>
      <c r="AV16" s="21">
        <f>VLOOKUP($C16,Sheet2!$A$2:$CF$35,4,FALSE)</f>
        <v>4.6576476809241232</v>
      </c>
      <c r="AW16" s="21">
        <f>VLOOKUP($C16,Sheet2!$A$2:$CF$35,5,FALSE)</f>
        <v>14.393432984238164</v>
      </c>
      <c r="AX16" s="21">
        <f>VLOOKUP($C16,Sheet2!$A$2:$CF$35,6,FALSE)</f>
        <v>61.035869591002928</v>
      </c>
      <c r="AY16" s="21">
        <f>VLOOKUP($C16,Sheet2!$A$2:$CF$35,7,FALSE)</f>
        <v>27.544944021864705</v>
      </c>
      <c r="AZ16" s="21">
        <f>VLOOKUP($C16,Sheet2!$A$2:$CF$35,8,FALSE)</f>
        <v>44.316301729187821</v>
      </c>
      <c r="BA16" s="21">
        <f>VLOOKUP($C16,Sheet2!$A$2:$CF$35,9,FALSE)</f>
        <v>40.846042310791809</v>
      </c>
      <c r="BB16" s="21">
        <f>VLOOKUP($C16,Sheet2!$A$2:$CF$35,10,FALSE)</f>
        <v>29.407912865890847</v>
      </c>
      <c r="BC16" s="21">
        <f>VLOOKUP($C16,Sheet2!$A$2:$CF$35,11,FALSE)</f>
        <v>22.496157302801311</v>
      </c>
      <c r="BD16" s="21">
        <f>VLOOKUP($C16,Sheet2!$A$2:$CF$35,12,FALSE)</f>
        <v>14.908388863296963</v>
      </c>
      <c r="BE16" s="21">
        <f>VLOOKUP($C16,Sheet2!$A$2:$CF$35,13,FALSE)</f>
        <v>18.34988500799048</v>
      </c>
      <c r="BF16" s="21">
        <f>VLOOKUP($C16,Sheet2!$A$2:$CF$35,14,FALSE)</f>
        <v>12.024046477925209</v>
      </c>
      <c r="BG16" s="21">
        <f>VLOOKUP($C16,Sheet2!$A$2:$CF$35,15,FALSE)</f>
        <v>5.1991570358495247</v>
      </c>
      <c r="BH16" s="21">
        <f>VLOOKUP($C16,Sheet2!$A$2:$CF$35,16,FALSE)</f>
        <v>29.428794875176983</v>
      </c>
      <c r="BI16" s="21">
        <f>VLOOKUP($C16,Sheet2!$A$2:$CF$35,17,FALSE)</f>
        <v>9.1564699185256888</v>
      </c>
      <c r="BJ16" s="21">
        <f>VLOOKUP($C16,Sheet2!$A$2:$CF$35,18,FALSE)</f>
        <v>23.385244250838095</v>
      </c>
      <c r="BK16" s="21">
        <f>VLOOKUP($C16,Sheet2!$A$2:$CF$35,19,FALSE)</f>
        <v>4.9737641554211347</v>
      </c>
      <c r="BL16" s="21">
        <f>VLOOKUP($C16,Sheet2!$A$2:$CF$35,20,FALSE)</f>
        <v>7.0638603107974181</v>
      </c>
      <c r="BM16" s="21">
        <f>VLOOKUP($C16,Sheet2!$A$2:$CF$35,21,FALSE)</f>
        <v>12.037624466218555</v>
      </c>
      <c r="BN16" s="21">
        <f>VLOOKUP($C16,Sheet2!$A$2:$CF$35,22,FALSE)</f>
        <v>0.51904070168692173</v>
      </c>
      <c r="BO16" s="21">
        <f>VLOOKUP($C16,Sheet2!$A$2:$CF$35,23,FALSE)</f>
        <v>0.33258273871287442</v>
      </c>
      <c r="BP16" s="21">
        <f>VLOOKUP($C16,Sheet2!$A$2:$CF$35,24,FALSE)</f>
        <v>30.581138103619576</v>
      </c>
      <c r="BQ16" s="21">
        <f>VLOOKUP($C16,Sheet2!$A$2:$CF$35,25,FALSE)</f>
        <v>68.009774140660042</v>
      </c>
      <c r="BR16" s="21">
        <f>VLOOKUP($C16,Sheet2!$A$2:$CF$35,26,FALSE)</f>
        <v>33.80107918502253</v>
      </c>
      <c r="BS16" s="21">
        <f>VLOOKUP($C16,Sheet2!$A$2:$CF$35,27,FALSE)</f>
        <v>27456.845788145023</v>
      </c>
      <c r="BT16" s="21">
        <f>VLOOKUP($C16,Sheet2!$A$2:$CF$35,28,FALSE)</f>
        <v>812.30677984717488</v>
      </c>
      <c r="BU16" s="21">
        <f>VLOOKUP($C16,Sheet2!$A$2:$CF$35,29,FALSE)</f>
        <v>13.460452204348517</v>
      </c>
      <c r="BV16" s="21">
        <f>VLOOKUP($C16,Sheet2!$A$2:$CF$35,30,FALSE)</f>
        <v>4.7207205772747978</v>
      </c>
      <c r="BW16" s="21">
        <f>VLOOKUP($C16,Sheet2!$A$2:$CF$35,31,FALSE)</f>
        <v>4.7858478740179899</v>
      </c>
      <c r="BX16" s="21">
        <f>VLOOKUP($C16,Sheet2!$A$2:$CF$35,32,FALSE)</f>
        <v>4.7604766468628901</v>
      </c>
      <c r="BY16" s="21">
        <f>VLOOKUP($C16,Sheet2!$A$2:$CF$35,33,FALSE)</f>
        <v>4.7892148931221996</v>
      </c>
      <c r="BZ16" s="21">
        <f>VLOOKUP($C16,Sheet2!$A$2:$CF$35,34,FALSE)</f>
        <v>0.49662621226022369</v>
      </c>
      <c r="CA16" s="21">
        <f>VLOOKUP($C16,Sheet2!$A$2:$CF$35,35,FALSE)</f>
        <v>1.688669227001141</v>
      </c>
      <c r="CB16" s="21">
        <f>VLOOKUP($C16,Sheet2!$A$2:$CF$35,36,FALSE)</f>
        <v>2.6148879336119633</v>
      </c>
      <c r="CC16" s="21">
        <f>VLOOKUP($C16,Sheet2!$A$2:$CF$35,37,FALSE)</f>
        <v>5.0806009772449903</v>
      </c>
      <c r="CD16" s="21">
        <f>VLOOKUP($C16,Sheet2!$A$2:$CF$35,38,FALSE)</f>
        <v>14.416080193627863</v>
      </c>
      <c r="CE16" s="21">
        <f>VLOOKUP($C16,Sheet2!$A$2:$CF$35,39,FALSE)</f>
        <v>14.439214813314361</v>
      </c>
      <c r="CF16" s="21">
        <f>VLOOKUP($C16,Sheet2!$A$2:$CF$35,40,FALSE)</f>
        <v>10.474005472194282</v>
      </c>
      <c r="CG16" s="21">
        <f>VLOOKUP($C16,Sheet2!$A$2:$CF$35,41,FALSE)</f>
        <v>17.290768621230754</v>
      </c>
      <c r="CH16" s="21">
        <f>VLOOKUP($C16,Sheet2!$A$2:$CF$35,42,FALSE)</f>
        <v>4.5433128800430511</v>
      </c>
      <c r="CI16" s="21">
        <f>VLOOKUP($C16,Sheet2!$A$2:$CF$35,43,FALSE)</f>
        <v>2995817.3000000003</v>
      </c>
      <c r="CJ16" s="21">
        <f>VLOOKUP($C16,Sheet2!$A$2:$CF$35,44,FALSE)</f>
        <v>0.42194999238924902</v>
      </c>
      <c r="CK16" s="21">
        <f>VLOOKUP($C16,Sheet2!$A$2:$CF$35,45,FALSE)</f>
        <v>0.49039971901714252</v>
      </c>
      <c r="CL16" s="21">
        <f>VLOOKUP($C16,Sheet2!$A$2:$CF$35,46,FALSE)</f>
        <v>0.90090775301439607</v>
      </c>
      <c r="CM16" s="21">
        <f>VLOOKUP($C16,Sheet2!$A$2:$CF$35,47,FALSE)</f>
        <v>4.9944465586590798</v>
      </c>
      <c r="CN16" s="21">
        <f>VLOOKUP($C16,Sheet2!$A$2:$CF$35,48,FALSE)</f>
        <v>1</v>
      </c>
      <c r="CO16" s="21">
        <f>VLOOKUP($C16,Sheet2!$A$2:$CF$35,49,FALSE)</f>
        <v>0.94396899999999995</v>
      </c>
      <c r="CP16" s="21">
        <f>VLOOKUP($C16,Sheet2!$A$2:$CF$35,50,FALSE)</f>
        <v>47.583458760943344</v>
      </c>
      <c r="CQ16" s="21">
        <f>VLOOKUP($C16,Sheet2!$A$2:$CF$35,51,FALSE)</f>
        <v>12.782222222222224</v>
      </c>
      <c r="CR16" s="21">
        <f>VLOOKUP($C16,Sheet2!$A$2:$CF$35,52,FALSE)</f>
        <v>10.397993622367753</v>
      </c>
      <c r="CS16" s="21">
        <f>VLOOKUP($C16,Sheet2!$A$2:$CF$35,53,FALSE)</f>
        <v>3.711725818650804</v>
      </c>
      <c r="CT16" s="21">
        <f>VLOOKUP($C16,Sheet2!$A$2:$CF$35,54,FALSE)</f>
        <v>6.71660658157721</v>
      </c>
      <c r="CU16" s="21">
        <f>VLOOKUP($C16,Sheet2!$A$2:$CF$35,55,FALSE)</f>
        <v>14.432249920111879</v>
      </c>
      <c r="CV16" s="21">
        <f>VLOOKUP($C16,Sheet2!$A$2:$CF$35,56,FALSE)</f>
        <v>14.756235608674221</v>
      </c>
      <c r="CW16" s="21">
        <f>VLOOKUP($C16,Sheet2!$A$2:$CF$35,57,FALSE)</f>
        <v>17.371326489668665</v>
      </c>
      <c r="CX16" s="21">
        <f>VLOOKUP($C16,Sheet2!$A$2:$CF$35,58,FALSE)</f>
        <v>19.732538327884154</v>
      </c>
      <c r="CY16" s="21">
        <f>VLOOKUP($C16,Sheet2!$A$2:$CF$35,59,FALSE)</f>
        <v>37.103864817552825</v>
      </c>
      <c r="CZ16" s="21">
        <f>VLOOKUP($C16,Sheet2!$A$2:$CF$35,60,FALSE)</f>
        <v>3.0571019135914352</v>
      </c>
      <c r="DA16" s="21">
        <f>VLOOKUP($C16,Sheet2!$A$2:$CF$35,61,FALSE)</f>
        <v>4.1490688545222092</v>
      </c>
      <c r="DB16" s="21">
        <f>VLOOKUP($C16,Sheet2!$A$2:$CF$35,62,FALSE)</f>
        <v>7.2061707681136449</v>
      </c>
      <c r="DC16" s="21">
        <f>VLOOKUP($C16,Sheet2!$A$2:$CF$35,63,FALSE)</f>
        <v>70.434209211161104</v>
      </c>
      <c r="DD16" s="21">
        <f>VLOOKUP($C16,Sheet2!$A$2:$CF$35,64,FALSE)</f>
        <v>1812.2647517378721</v>
      </c>
      <c r="DE16" s="21">
        <f>VLOOKUP($C16,Sheet2!$A$2:$CF$35,65,FALSE)</f>
        <v>4.2640000000000011</v>
      </c>
      <c r="DF16" s="21">
        <f>VLOOKUP($C16,Sheet2!$A$2:$CF$35,66,FALSE)</f>
        <v>11532.6</v>
      </c>
      <c r="DG16" s="21">
        <f>VLOOKUP($C16,Sheet2!$A$2:$CF$35,67,FALSE)</f>
        <v>0.18141222997548284</v>
      </c>
      <c r="DH16" s="21">
        <f>VLOOKUP($C16,Sheet2!$A$2:$CF$35,68,FALSE)</f>
        <v>0.96556232461047964</v>
      </c>
      <c r="DI16" s="21">
        <f>VLOOKUP($C16,Sheet2!$A$2:$CF$35,69,FALSE)</f>
        <v>9.2714180998383977</v>
      </c>
      <c r="DJ16" s="21">
        <f>VLOOKUP($C16,Sheet2!$A$2:$CF$35,70,FALSE)</f>
        <v>41.911366345216173</v>
      </c>
      <c r="DK16" s="21">
        <f>VLOOKUP($C16,Sheet2!$A$2:$CF$35,71,FALSE)</f>
        <v>1.248424620273608</v>
      </c>
      <c r="DL16" s="21">
        <f>VLOOKUP($C16,Sheet2!$A$2:$CF$35,72,FALSE)</f>
        <v>38.164000000000001</v>
      </c>
      <c r="DM16" s="21">
        <f>VLOOKUP($C16,Sheet2!$A$2:$CF$35,73,FALSE)</f>
        <v>47.202000000000005</v>
      </c>
      <c r="DN16" s="21">
        <f>VLOOKUP($C16,Sheet2!$A$2:$CF$35,74,FALSE)</f>
        <v>1530.0009150324099</v>
      </c>
      <c r="DO16" s="21">
        <f>VLOOKUP($C16,Sheet2!$A$2:$CF$35,75,FALSE)</f>
        <v>1368.4744206597359</v>
      </c>
      <c r="DP16" s="21">
        <f>VLOOKUP($C16,Sheet2!$A$2:$CF$35,76,FALSE)</f>
        <v>0.8723867583047471</v>
      </c>
      <c r="DQ16" s="21">
        <f>VLOOKUP($C16,Sheet2!$A$2:$CF$35,77,FALSE)</f>
        <v>0.43635357732513708</v>
      </c>
      <c r="DR16" s="21">
        <f>VLOOKUP($C16,Sheet2!$A$2:$CF$35,78,FALSE)</f>
        <v>0.58481252038187903</v>
      </c>
      <c r="DS16" s="21">
        <f>VLOOKUP($C16,Sheet2!$A$2:$CF$35,79,FALSE)</f>
        <v>0.37993455115045105</v>
      </c>
      <c r="DT16" s="21">
        <f>VLOOKUP($C16,Sheet2!$A$2:$CF$35,80,FALSE)</f>
        <v>0.50418434715512628</v>
      </c>
      <c r="DU16" s="21">
        <f>VLOOKUP($C16,Sheet2!$A$2:$CF$35,81,FALSE)</f>
        <v>8.6343839952999222</v>
      </c>
      <c r="DV16" s="21">
        <f>VLOOKUP($C16,Sheet2!$A$2:$CF$35,82,FALSE)</f>
        <v>1.0713645576098403</v>
      </c>
      <c r="DW16" s="21">
        <f>VLOOKUP($C16,Sheet2!$A$2:$CF$35,83,FALSE)</f>
        <v>1409.8135390237155</v>
      </c>
      <c r="DX16" s="21">
        <f>VLOOKUP($C16,Sheet2!$A$2:$CF$35,84,FALSE)</f>
        <v>0.89738486928189787</v>
      </c>
    </row>
    <row r="17" spans="1:128">
      <c r="A17" t="s">
        <v>98</v>
      </c>
      <c r="B17" t="s">
        <v>21</v>
      </c>
      <c r="C17" t="s">
        <v>146</v>
      </c>
      <c r="D17">
        <v>1</v>
      </c>
      <c r="E17">
        <f t="shared" si="0"/>
        <v>1</v>
      </c>
      <c r="F17">
        <v>1</v>
      </c>
      <c r="G17">
        <v>3</v>
      </c>
      <c r="H17">
        <v>1</v>
      </c>
      <c r="I17">
        <v>3</v>
      </c>
      <c r="J17">
        <v>38.06112597751261</v>
      </c>
      <c r="K17">
        <v>0.66620909063379685</v>
      </c>
      <c r="L17">
        <v>40.090540880178494</v>
      </c>
      <c r="M17">
        <v>2255946.2846153844</v>
      </c>
      <c r="N17">
        <v>9.0037322595569762</v>
      </c>
      <c r="O17">
        <v>70.959166666666661</v>
      </c>
      <c r="P17">
        <v>3.0465313831374181</v>
      </c>
      <c r="Q17">
        <v>2.7675119424008594</v>
      </c>
      <c r="R17">
        <v>5.2005014483635188</v>
      </c>
      <c r="S17">
        <v>22.269003700785564</v>
      </c>
      <c r="T17">
        <f>VLOOKUP($C17,inflation!$B$2:$S$35,18,FALSE)</f>
        <v>5.1901146060999572</v>
      </c>
      <c r="U17">
        <f>VLOOKUP($C17,cpi_2005!$B$2:$F$36,5,FALSE)</f>
        <v>127.57223076293346</v>
      </c>
      <c r="V17">
        <f>VLOOKUP($C17,real_wage_A!$B$2:$F$35,5,FALSE)</f>
        <v>987.98930806673138</v>
      </c>
      <c r="W17">
        <v>837000</v>
      </c>
      <c r="X17">
        <f>VLOOKUP($C17,lbr_prod_08!$B$2:$E$35,4,FALSE)</f>
        <v>66595016.291625135</v>
      </c>
      <c r="Y17">
        <v>8.1</v>
      </c>
      <c r="Z17">
        <f>VLOOKUP($C17,lbr_prod_08!$B$2:$C$35,2,FALSE)</f>
        <v>244330.12229726199</v>
      </c>
      <c r="AA17">
        <v>368274152.65824527</v>
      </c>
      <c r="AB17">
        <v>5.1711681725346068</v>
      </c>
      <c r="AC17">
        <v>30.04629687416892</v>
      </c>
      <c r="AD17">
        <v>271465283.22854733</v>
      </c>
      <c r="AE17">
        <v>6.5612244168704743</v>
      </c>
      <c r="AF17">
        <v>26.703393507362065</v>
      </c>
      <c r="AG17">
        <v>5421986.384615385</v>
      </c>
      <c r="AH17">
        <f>VLOOKUP($C17,spa_lag_real_wage!$A$2:$C$35,2,FALSE)</f>
        <v>1117.3021644170005</v>
      </c>
      <c r="AI17">
        <f>VLOOKUP($C17,spa_lag_real_wage!$A$2:$C$35,3,FALSE)</f>
        <v>1252.7842608748165</v>
      </c>
      <c r="AJ17">
        <v>66.400718241282362</v>
      </c>
      <c r="AK17">
        <v>23.902952327143364</v>
      </c>
      <c r="AL17">
        <v>15.154539944062982</v>
      </c>
      <c r="AM17">
        <v>5.59019590779483</v>
      </c>
      <c r="AN17">
        <v>0.83920462345070812</v>
      </c>
      <c r="AO17">
        <v>24.74263333400188</v>
      </c>
      <c r="AP17">
        <v>0.50804065772227736</v>
      </c>
      <c r="AQ17">
        <v>4.8414123639488187</v>
      </c>
      <c r="AR17">
        <v>16.931656776444409</v>
      </c>
      <c r="AS17">
        <v>7.4488019392815268</v>
      </c>
      <c r="AT17" s="21">
        <f>VLOOKUP($C17,Sheet2!$A$2:$CF$35,2,FALSE)</f>
        <v>90272.71194958828</v>
      </c>
      <c r="AU17" s="21">
        <f>VLOOKUP($C17,Sheet2!$A$2:$CF$35,3,FALSE)</f>
        <v>5.986226856768325</v>
      </c>
      <c r="AV17" s="21">
        <f>VLOOKUP($C17,Sheet2!$A$2:$CF$35,4,FALSE)</f>
        <v>5.1603736650043697</v>
      </c>
      <c r="AW17" s="21">
        <f>VLOOKUP($C17,Sheet2!$A$2:$CF$35,5,FALSE)</f>
        <v>18.424737578639093</v>
      </c>
      <c r="AX17" s="21">
        <f>VLOOKUP($C17,Sheet2!$A$2:$CF$35,6,FALSE)</f>
        <v>58.341490224037862</v>
      </c>
      <c r="AY17" s="21">
        <f>VLOOKUP($C17,Sheet2!$A$2:$CF$35,7,FALSE)</f>
        <v>30.440600888005246</v>
      </c>
      <c r="AZ17" s="21">
        <f>VLOOKUP($C17,Sheet2!$A$2:$CF$35,8,FALSE)</f>
        <v>81.219199945452814</v>
      </c>
      <c r="BA17" s="21">
        <f>VLOOKUP($C17,Sheet2!$A$2:$CF$35,9,FALSE)</f>
        <v>72.831523588809958</v>
      </c>
      <c r="BB17" s="21">
        <f>VLOOKUP($C17,Sheet2!$A$2:$CF$35,10,FALSE)</f>
        <v>52.008229232297666</v>
      </c>
      <c r="BC17" s="21">
        <f>VLOOKUP($C17,Sheet2!$A$2:$CF$35,11,FALSE)</f>
        <v>6.7996810557812086</v>
      </c>
      <c r="BD17" s="21">
        <f>VLOOKUP($C17,Sheet2!$A$2:$CF$35,12,FALSE)</f>
        <v>29.210970713155199</v>
      </c>
      <c r="BE17" s="21">
        <f>VLOOKUP($C17,Sheet2!$A$2:$CF$35,13,FALSE)</f>
        <v>66.031842533028779</v>
      </c>
      <c r="BF17" s="21">
        <f>VLOOKUP($C17,Sheet2!$A$2:$CF$35,14,FALSE)</f>
        <v>5.696524311932019</v>
      </c>
      <c r="BG17" s="21">
        <f>VLOOKUP($C17,Sheet2!$A$2:$CF$35,15,FALSE)</f>
        <v>0.78193881812847865</v>
      </c>
      <c r="BH17" s="21">
        <f>VLOOKUP($C17,Sheet2!$A$2:$CF$35,16,FALSE)</f>
        <v>36.902488747969443</v>
      </c>
      <c r="BI17" s="21">
        <f>VLOOKUP($C17,Sheet2!$A$2:$CF$35,17,FALSE)</f>
        <v>8.9958866282508758</v>
      </c>
      <c r="BJ17" s="21">
        <f>VLOOKUP($C17,Sheet2!$A$2:$CF$35,18,FALSE)</f>
        <v>15.737076916040635</v>
      </c>
      <c r="BK17" s="21">
        <f>VLOOKUP($C17,Sheet2!$A$2:$CF$35,19,FALSE)</f>
        <v>11.788191466102493</v>
      </c>
      <c r="BL17" s="21">
        <f>VLOOKUP($C17,Sheet2!$A$2:$CF$35,20,FALSE)</f>
        <v>7.3245406254066463</v>
      </c>
      <c r="BM17" s="21">
        <f>VLOOKUP($C17,Sheet2!$A$2:$CF$35,21,FALSE)</f>
        <v>19.112732091509134</v>
      </c>
      <c r="BN17" s="21">
        <f>VLOOKUP($C17,Sheet2!$A$2:$CF$35,22,FALSE)</f>
        <v>0.58807910288078857</v>
      </c>
      <c r="BO17" s="21">
        <f>VLOOKUP($C17,Sheet2!$A$2:$CF$35,23,FALSE)</f>
        <v>0.95242813246183966</v>
      </c>
      <c r="BP17" s="21">
        <f>VLOOKUP($C17,Sheet2!$A$2:$CF$35,24,FALSE)</f>
        <v>61.702910963711098</v>
      </c>
      <c r="BQ17" s="21">
        <f>VLOOKUP($C17,Sheet2!$A$2:$CF$35,25,FALSE)</f>
        <v>74.258326836149763</v>
      </c>
      <c r="BR17" s="21">
        <f>VLOOKUP($C17,Sheet2!$A$2:$CF$35,26,FALSE)</f>
        <v>30.388196699183435</v>
      </c>
      <c r="BS17" s="21">
        <f>VLOOKUP($C17,Sheet2!$A$2:$CF$35,27,FALSE)</f>
        <v>37531.519893098972</v>
      </c>
      <c r="BT17" s="21">
        <f>VLOOKUP($C17,Sheet2!$A$2:$CF$35,28,FALSE)</f>
        <v>1235.0690060561406</v>
      </c>
      <c r="BU17" s="21">
        <f>VLOOKUP($C17,Sheet2!$A$2:$CF$35,29,FALSE)</f>
        <v>15.330858178111663</v>
      </c>
      <c r="BV17" s="21">
        <f>VLOOKUP($C17,Sheet2!$A$2:$CF$35,30,FALSE)</f>
        <v>4.6440943249427784</v>
      </c>
      <c r="BW17" s="21">
        <f>VLOOKUP($C17,Sheet2!$A$2:$CF$35,31,FALSE)</f>
        <v>4.79951986820471</v>
      </c>
      <c r="BX17" s="21">
        <f>VLOOKUP($C17,Sheet2!$A$2:$CF$35,32,FALSE)</f>
        <v>4.8259276609272099</v>
      </c>
      <c r="BY17" s="21">
        <f>VLOOKUP($C17,Sheet2!$A$2:$CF$35,33,FALSE)</f>
        <v>4.8723595456259599</v>
      </c>
      <c r="BZ17" s="21">
        <f>VLOOKUP($C17,Sheet2!$A$2:$CF$35,34,FALSE)</f>
        <v>0.59564049587449031</v>
      </c>
      <c r="CA17" s="21">
        <f>VLOOKUP($C17,Sheet2!$A$2:$CF$35,35,FALSE)</f>
        <v>2.4319917402817897</v>
      </c>
      <c r="CB17" s="21">
        <f>VLOOKUP($C17,Sheet2!$A$2:$CF$35,36,FALSE)</f>
        <v>4.794829118770255</v>
      </c>
      <c r="CC17" s="21">
        <f>VLOOKUP($C17,Sheet2!$A$2:$CF$35,37,FALSE)</f>
        <v>4.3082992781690734</v>
      </c>
      <c r="CD17" s="21">
        <f>VLOOKUP($C17,Sheet2!$A$2:$CF$35,38,FALSE)</f>
        <v>16.035857706390214</v>
      </c>
      <c r="CE17" s="21">
        <f>VLOOKUP($C17,Sheet2!$A$2:$CF$35,39,FALSE)</f>
        <v>15.831780157332155</v>
      </c>
      <c r="CF17" s="21">
        <f>VLOOKUP($C17,Sheet2!$A$2:$CF$35,40,FALSE)</f>
        <v>13.378481312781279</v>
      </c>
      <c r="CG17" s="21">
        <f>VLOOKUP($C17,Sheet2!$A$2:$CF$35,41,FALSE)</f>
        <v>18.725706586799674</v>
      </c>
      <c r="CH17" s="21">
        <f>VLOOKUP($C17,Sheet2!$A$2:$CF$35,42,FALSE)</f>
        <v>2.9485766145763286</v>
      </c>
      <c r="CI17" s="21">
        <f>VLOOKUP($C17,Sheet2!$A$2:$CF$35,43,FALSE)</f>
        <v>3818861.3000000003</v>
      </c>
      <c r="CJ17" s="21">
        <f>VLOOKUP($C17,Sheet2!$A$2:$CF$35,44,FALSE)</f>
        <v>0.57901667068483809</v>
      </c>
      <c r="CK17" s="21">
        <f>VLOOKUP($C17,Sheet2!$A$2:$CF$35,45,FALSE)</f>
        <v>0.94257176769290762</v>
      </c>
      <c r="CL17" s="21">
        <f>VLOOKUP($C17,Sheet2!$A$2:$CF$35,46,FALSE)</f>
        <v>0.25532941718648611</v>
      </c>
      <c r="CM17" s="21">
        <f>VLOOKUP($C17,Sheet2!$A$2:$CF$35,47,FALSE)</f>
        <v>5.1560760469951807</v>
      </c>
      <c r="CN17" s="21">
        <f>VLOOKUP($C17,Sheet2!$A$2:$CF$35,48,FALSE)</f>
        <v>1</v>
      </c>
      <c r="CO17" s="21">
        <f>VLOOKUP($C17,Sheet2!$A$2:$CF$35,49,FALSE)</f>
        <v>0.94989599999999996</v>
      </c>
      <c r="CP17" s="21">
        <f>VLOOKUP($C17,Sheet2!$A$2:$CF$35,50,FALSE)</f>
        <v>67.0053448077485</v>
      </c>
      <c r="CQ17" s="21">
        <f>VLOOKUP($C17,Sheet2!$A$2:$CF$35,51,FALSE)</f>
        <v>5.86</v>
      </c>
      <c r="CR17" s="21">
        <f>VLOOKUP($C17,Sheet2!$A$2:$CF$35,52,FALSE)</f>
        <v>4.5746629662886766</v>
      </c>
      <c r="CS17" s="21">
        <f>VLOOKUP($C17,Sheet2!$A$2:$CF$35,53,FALSE)</f>
        <v>1.2247679209257432</v>
      </c>
      <c r="CT17" s="21">
        <f>VLOOKUP($C17,Sheet2!$A$2:$CF$35,54,FALSE)</f>
        <v>3.34997329344524</v>
      </c>
      <c r="CU17" s="21">
        <f>VLOOKUP($C17,Sheet2!$A$2:$CF$35,55,FALSE)</f>
        <v>3.9548371116018619</v>
      </c>
      <c r="CV17" s="21">
        <f>VLOOKUP($C17,Sheet2!$A$2:$CF$35,56,FALSE)</f>
        <v>4.0792042105582933</v>
      </c>
      <c r="CW17" s="21">
        <f>VLOOKUP($C17,Sheet2!$A$2:$CF$35,57,FALSE)</f>
        <v>3.5199360800967221</v>
      </c>
      <c r="CX17" s="21">
        <f>VLOOKUP($C17,Sheet2!$A$2:$CF$35,58,FALSE)</f>
        <v>3.212991695497339</v>
      </c>
      <c r="CY17" s="21">
        <f>VLOOKUP($C17,Sheet2!$A$2:$CF$35,59,FALSE)</f>
        <v>6.7329277755940602</v>
      </c>
      <c r="CZ17" s="21">
        <f>VLOOKUP($C17,Sheet2!$A$2:$CF$35,60,FALSE)</f>
        <v>1.9201849920318657</v>
      </c>
      <c r="DA17" s="21">
        <f>VLOOKUP($C17,Sheet2!$A$2:$CF$35,61,FALSE)</f>
        <v>2.5580426089265456</v>
      </c>
      <c r="DB17" s="21">
        <f>VLOOKUP($C17,Sheet2!$A$2:$CF$35,62,FALSE)</f>
        <v>4.4782276009584114</v>
      </c>
      <c r="DC17" s="21">
        <f>VLOOKUP($C17,Sheet2!$A$2:$CF$35,63,FALSE)</f>
        <v>43.667076754301192</v>
      </c>
      <c r="DD17" s="21">
        <f>VLOOKUP($C17,Sheet2!$A$2:$CF$35,64,FALSE)</f>
        <v>2049.2237684471916</v>
      </c>
      <c r="DE17" s="21">
        <f>VLOOKUP($C17,Sheet2!$A$2:$CF$35,65,FALSE)</f>
        <v>10.029999999999998</v>
      </c>
      <c r="DF17" s="21">
        <f>VLOOKUP($C17,Sheet2!$A$2:$CF$35,66,FALSE)</f>
        <v>19327.599999999999</v>
      </c>
      <c r="DG17" s="21">
        <f>VLOOKUP($C17,Sheet2!$A$2:$CF$35,67,FALSE)</f>
        <v>0.20547267705891564</v>
      </c>
      <c r="DH17" s="21">
        <f>VLOOKUP($C17,Sheet2!$A$2:$CF$35,68,FALSE)</f>
        <v>1.140818707635002</v>
      </c>
      <c r="DI17" s="21">
        <f>VLOOKUP($C17,Sheet2!$A$2:$CF$35,69,FALSE)</f>
        <v>12.224757237268399</v>
      </c>
      <c r="DJ17" s="21">
        <f>VLOOKUP($C17,Sheet2!$A$2:$CF$35,70,FALSE)</f>
        <v>48.055516415386791</v>
      </c>
      <c r="DK17" s="21">
        <f>VLOOKUP($C17,Sheet2!$A$2:$CF$35,71,FALSE)</f>
        <v>0.73356508323549607</v>
      </c>
      <c r="DL17" s="21">
        <f>VLOOKUP($C17,Sheet2!$A$2:$CF$35,72,FALSE)</f>
        <v>58.981999999999992</v>
      </c>
      <c r="DM17" s="21">
        <f>VLOOKUP($C17,Sheet2!$A$2:$CF$35,73,FALSE)</f>
        <v>33.753999999999998</v>
      </c>
      <c r="DN17" s="21">
        <f>VLOOKUP($C17,Sheet2!$A$2:$CF$35,74,FALSE)</f>
        <v>2930.169926813121</v>
      </c>
      <c r="DO17" s="21">
        <f>VLOOKUP($C17,Sheet2!$A$2:$CF$35,75,FALSE)</f>
        <v>2620.8236567918871</v>
      </c>
      <c r="DP17" s="21">
        <f>VLOOKUP($C17,Sheet2!$A$2:$CF$35,76,FALSE)</f>
        <v>1.6707450424501271</v>
      </c>
      <c r="DQ17" s="21">
        <f>VLOOKUP($C17,Sheet2!$A$2:$CF$35,77,FALSE)</f>
        <v>2.0111190914513331</v>
      </c>
      <c r="DR17" s="21">
        <f>VLOOKUP($C17,Sheet2!$A$2:$CF$35,78,FALSE)</f>
        <v>2.6953546063939084</v>
      </c>
      <c r="DS17" s="21">
        <f>VLOOKUP($C17,Sheet2!$A$2:$CF$35,79,FALSE)</f>
        <v>2.1687964161573183</v>
      </c>
      <c r="DT17" s="21">
        <f>VLOOKUP($C17,Sheet2!$A$2:$CF$35,80,FALSE)</f>
        <v>2.8780567649917379</v>
      </c>
      <c r="DU17" s="21">
        <f>VLOOKUP($C17,Sheet2!$A$2:$CF$35,81,FALSE)</f>
        <v>11.09592651837708</v>
      </c>
      <c r="DV17" s="21">
        <f>VLOOKUP($C17,Sheet2!$A$2:$CF$35,82,FALSE)</f>
        <v>1.3767956593201556</v>
      </c>
      <c r="DW17" s="21">
        <f>VLOOKUP($C17,Sheet2!$A$2:$CF$35,83,FALSE)</f>
        <v>2645.6589320548901</v>
      </c>
      <c r="DX17" s="21">
        <f>VLOOKUP($C17,Sheet2!$A$2:$CF$35,84,FALSE)</f>
        <v>1.6840342564383795</v>
      </c>
    </row>
    <row r="18" spans="1:128">
      <c r="A18" t="s">
        <v>105</v>
      </c>
      <c r="B18" t="s">
        <v>22</v>
      </c>
      <c r="C18" t="s">
        <v>147</v>
      </c>
      <c r="D18">
        <v>1</v>
      </c>
      <c r="E18">
        <f t="shared" si="0"/>
        <v>1</v>
      </c>
      <c r="F18">
        <v>2</v>
      </c>
      <c r="G18">
        <v>2</v>
      </c>
      <c r="H18">
        <v>2</v>
      </c>
      <c r="I18">
        <v>2</v>
      </c>
      <c r="J18">
        <v>7.1123343868818116</v>
      </c>
      <c r="K18">
        <v>1.0454112099246262</v>
      </c>
      <c r="L18">
        <v>33.202586003622159</v>
      </c>
      <c r="M18">
        <v>495492.53846153856</v>
      </c>
      <c r="N18">
        <v>2.0147094836441211</v>
      </c>
      <c r="O18">
        <v>73.255833333333328</v>
      </c>
      <c r="P18">
        <v>4.6192686179679026</v>
      </c>
      <c r="Q18">
        <v>3.7406860663161408</v>
      </c>
      <c r="R18">
        <v>4.8844913462637498</v>
      </c>
      <c r="S18">
        <v>4.3478962817716011</v>
      </c>
      <c r="T18">
        <f>VLOOKUP($C18,inflation!$B$2:$S$35,18,FALSE)</f>
        <v>4.7638704562159582</v>
      </c>
      <c r="U18">
        <f>VLOOKUP($C18,cpi_2005!$B$2:$F$36,5,FALSE)</f>
        <v>121.09079350340241</v>
      </c>
      <c r="V18">
        <f>VLOOKUP($C18,real_wage_A!$B$2:$F$35,5,FALSE)</f>
        <v>1001.0670216360749</v>
      </c>
      <c r="W18">
        <v>682650</v>
      </c>
      <c r="X18">
        <f>VLOOKUP($C18,lbr_prod_08!$B$2:$E$35,4,FALSE)</f>
        <v>41435091.971468128</v>
      </c>
      <c r="Y18">
        <v>7.81</v>
      </c>
      <c r="Z18">
        <f>VLOOKUP($C18,lbr_prod_08!$B$2:$C$35,2,FALSE)</f>
        <v>84102.049227248004</v>
      </c>
      <c r="AA18">
        <v>128386973.38409151</v>
      </c>
      <c r="AB18">
        <v>4.9687487370996894</v>
      </c>
      <c r="AC18">
        <v>32.418990881953725</v>
      </c>
      <c r="AD18">
        <v>93749349.737342045</v>
      </c>
      <c r="AE18">
        <v>5.7404471953173148</v>
      </c>
      <c r="AF18">
        <v>32.422969507931349</v>
      </c>
      <c r="AG18">
        <v>2371002.846153846</v>
      </c>
      <c r="AH18">
        <f>VLOOKUP($C18,spa_lag_real_wage!$A$2:$C$35,2,FALSE)</f>
        <v>988.5690175874829</v>
      </c>
      <c r="AI18">
        <f>VLOOKUP($C18,spa_lag_real_wage!$A$2:$C$35,3,FALSE)</f>
        <v>949.12385438886645</v>
      </c>
      <c r="AJ18">
        <v>77.47803929304925</v>
      </c>
      <c r="AK18">
        <v>13.765413480482946</v>
      </c>
      <c r="AL18">
        <v>25.510359675652047</v>
      </c>
      <c r="AM18">
        <v>7.5362390456608201</v>
      </c>
      <c r="AN18">
        <v>0.36149502326301969</v>
      </c>
      <c r="AO18">
        <v>28.244576671039344</v>
      </c>
      <c r="AP18">
        <v>0.30551968807097385</v>
      </c>
      <c r="AQ18">
        <v>3.6423349581575271</v>
      </c>
      <c r="AR18">
        <v>16.436212963257166</v>
      </c>
      <c r="AS18">
        <v>4.0610412253794763</v>
      </c>
      <c r="AT18" s="21">
        <f>VLOOKUP($C18,Sheet2!$A$2:$CF$35,2,FALSE)</f>
        <v>31623.104477974099</v>
      </c>
      <c r="AU18" s="21">
        <f>VLOOKUP($C18,Sheet2!$A$2:$CF$35,3,FALSE)</f>
        <v>6.3284265973429106</v>
      </c>
      <c r="AV18" s="21">
        <f>VLOOKUP($C18,Sheet2!$A$2:$CF$35,4,FALSE)</f>
        <v>4.7561576830670607</v>
      </c>
      <c r="AW18" s="21">
        <f>VLOOKUP($C18,Sheet2!$A$2:$CF$35,5,FALSE)</f>
        <v>15.780227006881969</v>
      </c>
      <c r="AX18" s="21">
        <f>VLOOKUP($C18,Sheet2!$A$2:$CF$35,6,FALSE)</f>
        <v>53.739361256205697</v>
      </c>
      <c r="AY18" s="21">
        <f>VLOOKUP($C18,Sheet2!$A$2:$CF$35,7,FALSE)</f>
        <v>32.6124357894806</v>
      </c>
      <c r="AZ18" s="21">
        <f>VLOOKUP($C18,Sheet2!$A$2:$CF$35,8,FALSE)</f>
        <v>70.960122618489933</v>
      </c>
      <c r="BA18" s="21">
        <f>VLOOKUP($C18,Sheet2!$A$2:$CF$35,9,FALSE)</f>
        <v>69.401511333949912</v>
      </c>
      <c r="BB18" s="21">
        <f>VLOOKUP($C18,Sheet2!$A$2:$CF$35,10,FALSE)</f>
        <v>35.85465808343605</v>
      </c>
      <c r="BC18" s="21">
        <f>VLOOKUP($C18,Sheet2!$A$2:$CF$35,11,FALSE)</f>
        <v>60.316088047703559</v>
      </c>
      <c r="BD18" s="21">
        <f>VLOOKUP($C18,Sheet2!$A$2:$CF$35,12,FALSE)</f>
        <v>35.105464535053876</v>
      </c>
      <c r="BE18" s="21">
        <f>VLOOKUP($C18,Sheet2!$A$2:$CF$35,13,FALSE)</f>
        <v>9.0854232862463409</v>
      </c>
      <c r="BF18" s="21">
        <f>VLOOKUP($C18,Sheet2!$A$2:$CF$35,14,FALSE)</f>
        <v>14.839352745089428</v>
      </c>
      <c r="BG18" s="21">
        <f>VLOOKUP($C18,Sheet2!$A$2:$CF$35,15,FALSE)</f>
        <v>1.1487673235483833</v>
      </c>
      <c r="BH18" s="21">
        <f>VLOOKUP($C18,Sheet2!$A$2:$CF$35,16,FALSE)</f>
        <v>6.6002073147131144</v>
      </c>
      <c r="BI18" s="21">
        <f>VLOOKUP($C18,Sheet2!$A$2:$CF$35,17,FALSE)</f>
        <v>9.5299563943229391</v>
      </c>
      <c r="BJ18" s="21">
        <f>VLOOKUP($C18,Sheet2!$A$2:$CF$35,18,FALSE)</f>
        <v>28.574926089939577</v>
      </c>
      <c r="BK18" s="21">
        <f>VLOOKUP($C18,Sheet2!$A$2:$CF$35,19,FALSE)</f>
        <v>9.9423262408225668</v>
      </c>
      <c r="BL18" s="21">
        <f>VLOOKUP($C18,Sheet2!$A$2:$CF$35,20,FALSE)</f>
        <v>14.856529347843628</v>
      </c>
      <c r="BM18" s="21">
        <f>VLOOKUP($C18,Sheet2!$A$2:$CF$35,21,FALSE)</f>
        <v>24.798855588666196</v>
      </c>
      <c r="BN18" s="21">
        <f>VLOOKUP($C18,Sheet2!$A$2:$CF$35,22,FALSE)</f>
        <v>0.96170746131139584</v>
      </c>
      <c r="BO18" s="21">
        <f>VLOOKUP($C18,Sheet2!$A$2:$CF$35,23,FALSE)</f>
        <v>0.44190887821300218</v>
      </c>
      <c r="BP18" s="21">
        <f>VLOOKUP($C18,Sheet2!$A$2:$CF$35,24,FALSE)</f>
        <v>56.720943247005238</v>
      </c>
      <c r="BQ18" s="21">
        <f>VLOOKUP($C18,Sheet2!$A$2:$CF$35,25,FALSE)</f>
        <v>55.190257963547282</v>
      </c>
      <c r="BR18" s="21">
        <f>VLOOKUP($C18,Sheet2!$A$2:$CF$35,26,FALSE)</f>
        <v>30.600936463126345</v>
      </c>
      <c r="BS18" s="21">
        <f>VLOOKUP($C18,Sheet2!$A$2:$CF$35,27,FALSE)</f>
        <v>21963.55709104894</v>
      </c>
      <c r="BT18" s="21">
        <f>VLOOKUP($C18,Sheet2!$A$2:$CF$35,28,FALSE)</f>
        <v>717.74133832520772</v>
      </c>
      <c r="BU18" s="21">
        <f>VLOOKUP($C18,Sheet2!$A$2:$CF$35,29,FALSE)</f>
        <v>14.401228350717329</v>
      </c>
      <c r="BV18" s="21">
        <f>VLOOKUP($C18,Sheet2!$A$2:$CF$35,30,FALSE)</f>
        <v>4.6913634117599283</v>
      </c>
      <c r="BW18" s="21">
        <f>VLOOKUP($C18,Sheet2!$A$2:$CF$35,31,FALSE)</f>
        <v>4.8828581523634202</v>
      </c>
      <c r="BX18" s="21">
        <f>VLOOKUP($C18,Sheet2!$A$2:$CF$35,32,FALSE)</f>
        <v>4.7868447813715402</v>
      </c>
      <c r="BY18" s="21">
        <f>VLOOKUP($C18,Sheet2!$A$2:$CF$35,33,FALSE)</f>
        <v>4.79406342743028</v>
      </c>
      <c r="BZ18" s="21">
        <f>VLOOKUP($C18,Sheet2!$A$2:$CF$35,34,FALSE)</f>
        <v>0.55125932617145079</v>
      </c>
      <c r="CA18" s="21">
        <f>VLOOKUP($C18,Sheet2!$A$2:$CF$35,35,FALSE)</f>
        <v>1.6468667373831527</v>
      </c>
      <c r="CB18" s="21">
        <f>VLOOKUP($C18,Sheet2!$A$2:$CF$35,36,FALSE)</f>
        <v>4.4299130269025575</v>
      </c>
      <c r="CC18" s="21">
        <f>VLOOKUP($C18,Sheet2!$A$2:$CF$35,37,FALSE)</f>
        <v>10.385769421225788</v>
      </c>
      <c r="CD18" s="21">
        <f>VLOOKUP($C18,Sheet2!$A$2:$CF$35,38,FALSE)</f>
        <v>12.100530093801497</v>
      </c>
      <c r="CE18" s="21">
        <f>VLOOKUP($C18,Sheet2!$A$2:$CF$35,39,FALSE)</f>
        <v>13.573523318647279</v>
      </c>
      <c r="CF18" s="21">
        <f>VLOOKUP($C18,Sheet2!$A$2:$CF$35,40,FALSE)</f>
        <v>15.073046846552561</v>
      </c>
      <c r="CG18" s="21">
        <f>VLOOKUP($C18,Sheet2!$A$2:$CF$35,41,FALSE)</f>
        <v>13.17373661398231</v>
      </c>
      <c r="CH18" s="21">
        <f>VLOOKUP($C18,Sheet2!$A$2:$CF$35,42,FALSE)</f>
        <v>4.5905625943239352</v>
      </c>
      <c r="CI18" s="21">
        <f>VLOOKUP($C18,Sheet2!$A$2:$CF$35,43,FALSE)</f>
        <v>1980118.4000000001</v>
      </c>
      <c r="CJ18" s="21">
        <f>VLOOKUP($C18,Sheet2!$A$2:$CF$35,44,FALSE)</f>
        <v>0.51324186951144246</v>
      </c>
      <c r="CK18" s="21">
        <f>VLOOKUP($C18,Sheet2!$A$2:$CF$35,45,FALSE)</f>
        <v>0.82928842003231085</v>
      </c>
      <c r="CL18" s="21">
        <f>VLOOKUP($C18,Sheet2!$A$2:$CF$35,46,FALSE)</f>
        <v>1.5384347847712654</v>
      </c>
      <c r="CM18" s="21">
        <f>VLOOKUP($C18,Sheet2!$A$2:$CF$35,47,FALSE)</f>
        <v>5.202601112599079</v>
      </c>
      <c r="CN18" s="21">
        <f>VLOOKUP($C18,Sheet2!$A$2:$CF$35,48,FALSE)</f>
        <v>1</v>
      </c>
      <c r="CO18" s="21">
        <f>VLOOKUP($C18,Sheet2!$A$2:$CF$35,49,FALSE)</f>
        <v>0.94094800000000001</v>
      </c>
      <c r="CP18" s="21">
        <f>VLOOKUP($C18,Sheet2!$A$2:$CF$35,50,FALSE)</f>
        <v>60.208856557956452</v>
      </c>
      <c r="CQ18" s="21">
        <f>VLOOKUP($C18,Sheet2!$A$2:$CF$35,51,FALSE)</f>
        <v>4.4177777777777774</v>
      </c>
      <c r="CR18" s="21">
        <f>VLOOKUP($C18,Sheet2!$A$2:$CF$35,52,FALSE)</f>
        <v>11.091526493914692</v>
      </c>
      <c r="CS18" s="21">
        <f>VLOOKUP($C18,Sheet2!$A$2:$CF$35,53,FALSE)</f>
        <v>3.1426872555047383</v>
      </c>
      <c r="CT18" s="21">
        <f>VLOOKUP($C18,Sheet2!$A$2:$CF$35,54,FALSE)</f>
        <v>7.9031712727189465</v>
      </c>
      <c r="CU18" s="21">
        <f>VLOOKUP($C18,Sheet2!$A$2:$CF$35,55,FALSE)</f>
        <v>1.3657857208121742</v>
      </c>
      <c r="CV18" s="21">
        <f>VLOOKUP($C18,Sheet2!$A$2:$CF$35,56,FALSE)</f>
        <v>1.4262572283014197</v>
      </c>
      <c r="CW18" s="21">
        <f>VLOOKUP($C18,Sheet2!$A$2:$CF$35,57,FALSE)</f>
        <v>2.4788045154607197</v>
      </c>
      <c r="CX18" s="21">
        <f>VLOOKUP($C18,Sheet2!$A$2:$CF$35,58,FALSE)</f>
        <v>2.9248951013217557</v>
      </c>
      <c r="CY18" s="21">
        <f>VLOOKUP($C18,Sheet2!$A$2:$CF$35,59,FALSE)</f>
        <v>5.4036996167824753</v>
      </c>
      <c r="CZ18" s="21">
        <f>VLOOKUP($C18,Sheet2!$A$2:$CF$35,60,FALSE)</f>
        <v>4.4867282058512066</v>
      </c>
      <c r="DA18" s="21">
        <f>VLOOKUP($C18,Sheet2!$A$2:$CF$35,61,FALSE)</f>
        <v>6.3180609058952761</v>
      </c>
      <c r="DB18" s="21">
        <f>VLOOKUP($C18,Sheet2!$A$2:$CF$35,62,FALSE)</f>
        <v>10.804789111746482</v>
      </c>
      <c r="DC18" s="21">
        <f>VLOOKUP($C18,Sheet2!$A$2:$CF$35,63,FALSE)</f>
        <v>57.858838119400559</v>
      </c>
      <c r="DD18" s="21">
        <f>VLOOKUP($C18,Sheet2!$A$2:$CF$35,64,FALSE)</f>
        <v>1689.8940110165374</v>
      </c>
      <c r="DE18" s="21">
        <f>VLOOKUP($C18,Sheet2!$A$2:$CF$35,65,FALSE)</f>
        <v>2.0169999999999999</v>
      </c>
      <c r="DF18" s="21">
        <f>VLOOKUP($C18,Sheet2!$A$2:$CF$35,66,FALSE)</f>
        <v>14711.4</v>
      </c>
      <c r="DG18" s="21">
        <f>VLOOKUP($C18,Sheet2!$A$2:$CF$35,67,FALSE)</f>
        <v>0.16923887802875498</v>
      </c>
      <c r="DH18" s="21">
        <f>VLOOKUP($C18,Sheet2!$A$2:$CF$35,68,FALSE)</f>
        <v>0.97042352304872748</v>
      </c>
      <c r="DI18" s="21">
        <f>VLOOKUP($C18,Sheet2!$A$2:$CF$35,69,FALSE)</f>
        <v>11.446128713890923</v>
      </c>
      <c r="DJ18" s="21">
        <f>VLOOKUP($C18,Sheet2!$A$2:$CF$35,70,FALSE)</f>
        <v>50.41601901801225</v>
      </c>
      <c r="DK18" s="21">
        <f>VLOOKUP($C18,Sheet2!$A$2:$CF$35,71,FALSE)</f>
        <v>1.0248474587377021</v>
      </c>
      <c r="DL18" s="21">
        <f>VLOOKUP($C18,Sheet2!$A$2:$CF$35,72,FALSE)</f>
        <v>48.847999999999999</v>
      </c>
      <c r="DM18" s="21">
        <f>VLOOKUP($C18,Sheet2!$A$2:$CF$35,73,FALSE)</f>
        <v>40.489999999999995</v>
      </c>
      <c r="DN18" s="21">
        <f>VLOOKUP($C18,Sheet2!$A$2:$CF$35,74,FALSE)</f>
        <v>2212.7601090041398</v>
      </c>
      <c r="DO18" s="21">
        <f>VLOOKUP($C18,Sheet2!$A$2:$CF$35,75,FALSE)</f>
        <v>1979.1528086532378</v>
      </c>
      <c r="DP18" s="21">
        <f>VLOOKUP($C18,Sheet2!$A$2:$CF$35,76,FALSE)</f>
        <v>1.2616872313173024</v>
      </c>
      <c r="DQ18" s="21">
        <f>VLOOKUP($C18,Sheet2!$A$2:$CF$35,77,FALSE)</f>
        <v>0.56760804159991418</v>
      </c>
      <c r="DR18" s="21">
        <f>VLOOKUP($C18,Sheet2!$A$2:$CF$35,78,FALSE)</f>
        <v>0.76072319936483279</v>
      </c>
      <c r="DS18" s="21">
        <f>VLOOKUP($C18,Sheet2!$A$2:$CF$35,79,FALSE)</f>
        <v>0.70998962186633074</v>
      </c>
      <c r="DT18" s="21">
        <f>VLOOKUP($C18,Sheet2!$A$2:$CF$35,80,FALSE)</f>
        <v>0.94217715367992272</v>
      </c>
      <c r="DU18" s="21">
        <f>VLOOKUP($C18,Sheet2!$A$2:$CF$35,81,FALSE)</f>
        <v>10.611454270911985</v>
      </c>
      <c r="DV18" s="21">
        <f>VLOOKUP($C18,Sheet2!$A$2:$CF$35,82,FALSE)</f>
        <v>1.3166817710147216</v>
      </c>
      <c r="DW18" s="21">
        <f>VLOOKUP($C18,Sheet2!$A$2:$CF$35,83,FALSE)</f>
        <v>2026.4518603699441</v>
      </c>
      <c r="DX18" s="21">
        <f>VLOOKUP($C18,Sheet2!$A$2:$CF$35,84,FALSE)</f>
        <v>1.2898920229432913</v>
      </c>
    </row>
    <row r="19" spans="1:128">
      <c r="A19" t="s">
        <v>105</v>
      </c>
      <c r="B19" t="s">
        <v>36</v>
      </c>
      <c r="C19" t="s">
        <v>149</v>
      </c>
      <c r="D19">
        <v>2</v>
      </c>
      <c r="E19">
        <f t="shared" si="0"/>
        <v>0</v>
      </c>
      <c r="F19">
        <v>3</v>
      </c>
      <c r="G19">
        <v>1</v>
      </c>
      <c r="H19">
        <v>3</v>
      </c>
      <c r="I19">
        <v>1</v>
      </c>
      <c r="J19">
        <v>4.728440992062108</v>
      </c>
      <c r="K19">
        <v>20.237532434961757</v>
      </c>
      <c r="L19">
        <v>12.40313034097889</v>
      </c>
      <c r="M19">
        <v>343923.57692307694</v>
      </c>
      <c r="N19">
        <v>1.3275747811541205</v>
      </c>
      <c r="O19">
        <v>66.013333333333335</v>
      </c>
      <c r="P19">
        <v>4.498128616161269</v>
      </c>
      <c r="Q19">
        <v>3.9131381427792147</v>
      </c>
      <c r="R19">
        <v>4.2565451195403474</v>
      </c>
      <c r="S19">
        <v>679.64147105727943</v>
      </c>
      <c r="T19">
        <f>VLOOKUP($C19,inflation!$B$2:$S$35,18,FALSE)</f>
        <v>5.204447358725635</v>
      </c>
      <c r="U19">
        <f>VLOOKUP($C19,cpi_2005!$B$2:$F$36,5,FALSE)</f>
        <v>132.92415282563559</v>
      </c>
      <c r="V19">
        <f>VLOOKUP($C19,real_wage_A!$B$2:$F$35,5,FALSE)</f>
        <v>904.8017041550396</v>
      </c>
      <c r="W19">
        <v>730000</v>
      </c>
      <c r="X19">
        <f>VLOOKUP($C19,lbr_prod_08!$B$2:$E$35,4,FALSE)</f>
        <v>30869860.805737615</v>
      </c>
      <c r="Y19">
        <v>6.7</v>
      </c>
      <c r="Z19">
        <f>VLOOKUP($C19,lbr_prod_08!$B$2:$C$35,2,FALSE)</f>
        <v>58800.324335413701</v>
      </c>
      <c r="AA19">
        <v>82085530.651578233</v>
      </c>
      <c r="AB19">
        <v>3.8357780550717533</v>
      </c>
      <c r="AC19">
        <v>30.816985434394816</v>
      </c>
      <c r="AD19">
        <v>70122726.129385218</v>
      </c>
      <c r="AE19">
        <v>6.9566552334456855</v>
      </c>
      <c r="AF19">
        <v>31.503377183608212</v>
      </c>
      <c r="AG19">
        <v>2340305.923076923</v>
      </c>
      <c r="AH19">
        <f>VLOOKUP($C19,spa_lag_real_wage!$A$2:$C$35,2,FALSE)</f>
        <v>1087.8882227326953</v>
      </c>
      <c r="AI19">
        <f>VLOOKUP($C19,spa_lag_real_wage!$A$2:$C$35,3,FALSE)</f>
        <v>1046.5536740764619</v>
      </c>
      <c r="AJ19">
        <v>70.047015668087909</v>
      </c>
      <c r="AK19">
        <v>9.536209381311501</v>
      </c>
      <c r="AL19">
        <v>42.510744347638351</v>
      </c>
      <c r="AM19">
        <v>5.4805608586588912</v>
      </c>
      <c r="AN19">
        <v>2.0293498391637703</v>
      </c>
      <c r="AO19">
        <v>19.560914264503324</v>
      </c>
      <c r="AP19">
        <v>0.26397252740220184</v>
      </c>
      <c r="AQ19">
        <v>1.3043240495671513</v>
      </c>
      <c r="AR19">
        <v>14.955006299567065</v>
      </c>
      <c r="AS19">
        <v>4.6491975675939639</v>
      </c>
      <c r="AT19" s="21">
        <f>VLOOKUP($C19,Sheet2!$A$2:$CF$35,2,FALSE)</f>
        <v>13979.619703049404</v>
      </c>
      <c r="AU19" s="21">
        <f>VLOOKUP($C19,Sheet2!$A$2:$CF$35,3,FALSE)</f>
        <v>5.2409584692436759</v>
      </c>
      <c r="AV19" s="21">
        <f>VLOOKUP($C19,Sheet2!$A$2:$CF$35,4,FALSE)</f>
        <v>5.1381668967460943</v>
      </c>
      <c r="AW19" s="21">
        <f>VLOOKUP($C19,Sheet2!$A$2:$CF$35,5,FALSE)</f>
        <v>15.782013044524264</v>
      </c>
      <c r="AX19" s="21">
        <f>VLOOKUP($C19,Sheet2!$A$2:$CF$35,6,FALSE)</f>
        <v>77.321090945411555</v>
      </c>
      <c r="AY19" s="21">
        <f>VLOOKUP($C19,Sheet2!$A$2:$CF$35,7,FALSE)</f>
        <v>40.69479153786493</v>
      </c>
      <c r="AZ19" s="21">
        <f>VLOOKUP($C19,Sheet2!$A$2:$CF$35,8,FALSE)</f>
        <v>10.785963210996131</v>
      </c>
      <c r="BA19" s="21">
        <f>VLOOKUP($C19,Sheet2!$A$2:$CF$35,9,FALSE)</f>
        <v>61.721381140242919</v>
      </c>
      <c r="BB19" s="21">
        <f>VLOOKUP($C19,Sheet2!$A$2:$CF$35,10,FALSE)</f>
        <v>8.5668239476481638</v>
      </c>
      <c r="BC19" s="21">
        <f>VLOOKUP($C19,Sheet2!$A$2:$CF$35,11,FALSE)</f>
        <v>60.575149711709628</v>
      </c>
      <c r="BD19" s="21">
        <f>VLOOKUP($C19,Sheet2!$A$2:$CF$35,12,FALSE)</f>
        <v>2.2191392633479672</v>
      </c>
      <c r="BE19" s="21">
        <f>VLOOKUP($C19,Sheet2!$A$2:$CF$35,13,FALSE)</f>
        <v>1.2576994091216418</v>
      </c>
      <c r="BF19" s="21">
        <f>VLOOKUP($C19,Sheet2!$A$2:$CF$35,14,FALSE)</f>
        <v>28.855580389341753</v>
      </c>
      <c r="BG19" s="21">
        <f>VLOOKUP($C19,Sheet2!$A$2:$CF$35,15,FALSE)</f>
        <v>1.4319494810088484</v>
      </c>
      <c r="BH19" s="21">
        <f>VLOOKUP($C19,Sheet2!$A$2:$CF$35,16,FALSE)</f>
        <v>1.2692872744238994</v>
      </c>
      <c r="BI19" s="21">
        <f>VLOOKUP($C19,Sheet2!$A$2:$CF$35,17,FALSE)</f>
        <v>10.646229249993336</v>
      </c>
      <c r="BJ19" s="21">
        <f>VLOOKUP($C19,Sheet2!$A$2:$CF$35,18,FALSE)</f>
        <v>12.026763687496858</v>
      </c>
      <c r="BK19" s="21">
        <f>VLOOKUP($C19,Sheet2!$A$2:$CF$35,19,FALSE)</f>
        <v>6.5869348185311436</v>
      </c>
      <c r="BL19" s="21">
        <f>VLOOKUP($C19,Sheet2!$A$2:$CF$35,20,FALSE)</f>
        <v>25.494339488184071</v>
      </c>
      <c r="BM19" s="21">
        <f>VLOOKUP($C19,Sheet2!$A$2:$CF$35,21,FALSE)</f>
        <v>32.081274306715223</v>
      </c>
      <c r="BN19" s="21">
        <f>VLOOKUP($C19,Sheet2!$A$2:$CF$35,22,FALSE)</f>
        <v>0.69141973659357814</v>
      </c>
      <c r="BO19" s="21">
        <f>VLOOKUP($C19,Sheet2!$A$2:$CF$35,23,FALSE)</f>
        <v>3.4768386724696093E-2</v>
      </c>
      <c r="BP19" s="21">
        <f>VLOOKUP($C19,Sheet2!$A$2:$CF$35,24,FALSE)</f>
        <v>36.058678585385479</v>
      </c>
      <c r="BQ19" s="21">
        <f>VLOOKUP($C19,Sheet2!$A$2:$CF$35,25,FALSE)</f>
        <v>25.425071535445788</v>
      </c>
      <c r="BR19" s="21">
        <f>VLOOKUP($C19,Sheet2!$A$2:$CF$35,26,FALSE)</f>
        <v>10.984783316215907</v>
      </c>
      <c r="BS19" s="21">
        <f>VLOOKUP($C19,Sheet2!$A$2:$CF$35,27,FALSE)</f>
        <v>1152.8068776864459</v>
      </c>
      <c r="BT19" s="21">
        <f>VLOOKUP($C19,Sheet2!$A$2:$CF$35,28,FALSE)</f>
        <v>104.94580043146183</v>
      </c>
      <c r="BU19" s="21">
        <f>VLOOKUP($C19,Sheet2!$A$2:$CF$35,29,FALSE)</f>
        <v>15.258057303574631</v>
      </c>
      <c r="BV19" s="21">
        <f>VLOOKUP($C19,Sheet2!$A$2:$CF$35,30,FALSE)</f>
        <v>4.7643904875130314</v>
      </c>
      <c r="BW19" s="21">
        <f>VLOOKUP($C19,Sheet2!$A$2:$CF$35,31,FALSE)</f>
        <v>4.8972868759247703</v>
      </c>
      <c r="BX19" s="21">
        <f>VLOOKUP($C19,Sheet2!$A$2:$CF$35,32,FALSE)</f>
        <v>4.7803097191480601</v>
      </c>
      <c r="BY19" s="21">
        <f>VLOOKUP($C19,Sheet2!$A$2:$CF$35,33,FALSE)</f>
        <v>4.7645028427806997</v>
      </c>
      <c r="BZ19" s="21">
        <f>VLOOKUP($C19,Sheet2!$A$2:$CF$35,34,FALSE)</f>
        <v>0.89576827979580009</v>
      </c>
      <c r="CA19" s="21">
        <f>VLOOKUP($C19,Sheet2!$A$2:$CF$35,35,FALSE)</f>
        <v>2.0653400199972816</v>
      </c>
      <c r="CB19" s="21">
        <f>VLOOKUP($C19,Sheet2!$A$2:$CF$35,36,FALSE)</f>
        <v>5.0426631134864532</v>
      </c>
      <c r="CC19" s="21">
        <f>VLOOKUP($C19,Sheet2!$A$2:$CF$35,37,FALSE)</f>
        <v>28.14174806029672</v>
      </c>
      <c r="CD19" s="21">
        <f>VLOOKUP($C19,Sheet2!$A$2:$CF$35,38,FALSE)</f>
        <v>20.426888198044665</v>
      </c>
      <c r="CE19" s="21">
        <f>VLOOKUP($C19,Sheet2!$A$2:$CF$35,39,FALSE)</f>
        <v>21.973876886984517</v>
      </c>
      <c r="CF19" s="21">
        <f>VLOOKUP($C19,Sheet2!$A$2:$CF$35,40,FALSE)</f>
        <v>15.46211611067449</v>
      </c>
      <c r="CG19" s="21">
        <f>VLOOKUP($C19,Sheet2!$A$2:$CF$35,41,FALSE)</f>
        <v>30.70086565831247</v>
      </c>
      <c r="CH19" s="21">
        <f>VLOOKUP($C19,Sheet2!$A$2:$CF$35,42,FALSE)</f>
        <v>3.114542022056765</v>
      </c>
      <c r="CI19" s="21">
        <f>VLOOKUP($C19,Sheet2!$A$2:$CF$35,43,FALSE)</f>
        <v>436558.20000000007</v>
      </c>
      <c r="CJ19" s="21">
        <f>VLOOKUP($C19,Sheet2!$A$2:$CF$35,44,FALSE)</f>
        <v>0.17853355443379931</v>
      </c>
      <c r="CK19" s="21">
        <f>VLOOKUP($C19,Sheet2!$A$2:$CF$35,45,FALSE)</f>
        <v>0.65925210594868811</v>
      </c>
      <c r="CL19" s="21">
        <f>VLOOKUP($C19,Sheet2!$A$2:$CF$35,46,FALSE)</f>
        <v>0.5957364599744045</v>
      </c>
      <c r="CM19" s="21">
        <f>VLOOKUP($C19,Sheet2!$A$2:$CF$35,47,FALSE)</f>
        <v>5.0597649401629807</v>
      </c>
      <c r="CN19" s="21">
        <f>VLOOKUP($C19,Sheet2!$A$2:$CF$35,48,FALSE)</f>
        <v>0</v>
      </c>
      <c r="CO19" s="21">
        <f>VLOOKUP($C19,Sheet2!$A$2:$CF$35,49,FALSE)</f>
        <v>0.94981300000000002</v>
      </c>
      <c r="CP19" s="21">
        <f>VLOOKUP($C19,Sheet2!$A$2:$CF$35,50,FALSE)</f>
        <v>19.342164914132201</v>
      </c>
      <c r="CQ19" s="21">
        <f>VLOOKUP($C19,Sheet2!$A$2:$CF$35,51,FALSE)</f>
        <v>21.44222222222222</v>
      </c>
      <c r="CR19" s="21">
        <f>VLOOKUP($C19,Sheet2!$A$2:$CF$35,52,FALSE)</f>
        <v>9.739186498622777</v>
      </c>
      <c r="CS19" s="21">
        <f>VLOOKUP($C19,Sheet2!$A$2:$CF$35,53,FALSE)</f>
        <v>0.71908843914740117</v>
      </c>
      <c r="CT19" s="21">
        <f>VLOOKUP($C19,Sheet2!$A$2:$CF$35,54,FALSE)</f>
        <v>9.0622969858267428</v>
      </c>
      <c r="CU19" s="21">
        <f>VLOOKUP($C19,Sheet2!$A$2:$CF$35,55,FALSE)</f>
        <v>0.63877853218370118</v>
      </c>
      <c r="CV19" s="21">
        <f>VLOOKUP($C19,Sheet2!$A$2:$CF$35,56,FALSE)</f>
        <v>0.63335664698483762</v>
      </c>
      <c r="CW19" s="21">
        <f>VLOOKUP($C19,Sheet2!$A$2:$CF$35,57,FALSE)</f>
        <v>0.33428607290578866</v>
      </c>
      <c r="CX19" s="21">
        <f>VLOOKUP($C19,Sheet2!$A$2:$CF$35,58,FALSE)</f>
        <v>1.3171349096024756</v>
      </c>
      <c r="CY19" s="21">
        <f>VLOOKUP($C19,Sheet2!$A$2:$CF$35,59,FALSE)</f>
        <v>1.651420982508264</v>
      </c>
      <c r="CZ19" s="21">
        <f>VLOOKUP($C19,Sheet2!$A$2:$CF$35,60,FALSE)</f>
        <v>1.3697282117337701</v>
      </c>
      <c r="DA19" s="21">
        <f>VLOOKUP($C19,Sheet2!$A$2:$CF$35,61,FALSE)</f>
        <v>6.502658684802971</v>
      </c>
      <c r="DB19" s="21">
        <f>VLOOKUP($C19,Sheet2!$A$2:$CF$35,62,FALSE)</f>
        <v>7.8723868965367414</v>
      </c>
      <c r="DC19" s="21">
        <f>VLOOKUP($C19,Sheet2!$A$2:$CF$35,63,FALSE)</f>
        <v>65.374595783338634</v>
      </c>
      <c r="DD19" s="21">
        <f>VLOOKUP($C19,Sheet2!$A$2:$CF$35,64,FALSE)</f>
        <v>1970.72299702697</v>
      </c>
      <c r="DE19" s="21">
        <f>VLOOKUP($C19,Sheet2!$A$2:$CF$35,65,FALSE)</f>
        <v>3.2340000000000004</v>
      </c>
      <c r="DF19" s="21">
        <f>VLOOKUP($C19,Sheet2!$A$2:$CF$35,66,FALSE)</f>
        <v>12303.6</v>
      </c>
      <c r="DG19" s="21">
        <f>VLOOKUP($C19,Sheet2!$A$2:$CF$35,67,FALSE)</f>
        <v>0.19738214344761268</v>
      </c>
      <c r="DH19" s="21">
        <f>VLOOKUP($C19,Sheet2!$A$2:$CF$35,68,FALSE)</f>
        <v>1.0742605584867106</v>
      </c>
      <c r="DI19" s="21">
        <f>VLOOKUP($C19,Sheet2!$A$2:$CF$35,69,FALSE)</f>
        <v>2.7897969109680703</v>
      </c>
      <c r="DJ19" s="21">
        <f>VLOOKUP($C19,Sheet2!$A$2:$CF$35,70,FALSE)</f>
        <v>10.47425593923872</v>
      </c>
      <c r="DK19" s="21">
        <f>VLOOKUP($C19,Sheet2!$A$2:$CF$35,71,FALSE)</f>
        <v>5.4479122647737452E-2</v>
      </c>
      <c r="DL19" s="21">
        <f>VLOOKUP($C19,Sheet2!$A$2:$CF$35,72,FALSE)</f>
        <v>24.565999999999999</v>
      </c>
      <c r="DM19" s="21">
        <f>VLOOKUP($C19,Sheet2!$A$2:$CF$35,73,FALSE)</f>
        <v>48.870000000000005</v>
      </c>
      <c r="DN19" s="21">
        <f>VLOOKUP($C19,Sheet2!$A$2:$CF$35,74,FALSE)</f>
        <v>621.68303821159543</v>
      </c>
      <c r="DO19" s="21">
        <f>VLOOKUP($C19,Sheet2!$A$2:$CF$35,75,FALSE)</f>
        <v>556.05021355989072</v>
      </c>
      <c r="DP19" s="21">
        <f>VLOOKUP($C19,Sheet2!$A$2:$CF$35,76,FALSE)</f>
        <v>0.35447563793579268</v>
      </c>
      <c r="DQ19" s="21">
        <f>VLOOKUP($C19,Sheet2!$A$2:$CF$35,77,FALSE)</f>
        <v>0.25347364535369132</v>
      </c>
      <c r="DR19" s="21">
        <f>VLOOKUP($C19,Sheet2!$A$2:$CF$35,78,FALSE)</f>
        <v>0.33971203421399199</v>
      </c>
      <c r="DS19" s="21">
        <f>VLOOKUP($C19,Sheet2!$A$2:$CF$35,79,FALSE)</f>
        <v>0.4516551432465451</v>
      </c>
      <c r="DT19" s="21">
        <f>VLOOKUP($C19,Sheet2!$A$2:$CF$35,80,FALSE)</f>
        <v>0.59935968668150985</v>
      </c>
      <c r="DU19" s="21">
        <f>VLOOKUP($C19,Sheet2!$A$2:$CF$35,81,FALSE)</f>
        <v>2.5551928373177573</v>
      </c>
      <c r="DV19" s="21">
        <f>VLOOKUP($C19,Sheet2!$A$2:$CF$35,82,FALSE)</f>
        <v>0.31705134324011275</v>
      </c>
      <c r="DW19" s="21">
        <f>VLOOKUP($C19,Sheet2!$A$2:$CF$35,83,FALSE)</f>
        <v>531.7181874041288</v>
      </c>
      <c r="DX19" s="21">
        <f>VLOOKUP($C19,Sheet2!$A$2:$CF$35,84,FALSE)</f>
        <v>0.33845316624557908</v>
      </c>
    </row>
    <row r="20" spans="1:128">
      <c r="A20" t="s">
        <v>105</v>
      </c>
      <c r="B20" t="s">
        <v>37</v>
      </c>
      <c r="C20" t="s">
        <v>148</v>
      </c>
      <c r="D20">
        <v>2</v>
      </c>
      <c r="E20">
        <f t="shared" si="0"/>
        <v>0</v>
      </c>
      <c r="F20">
        <v>3</v>
      </c>
      <c r="G20">
        <v>1</v>
      </c>
      <c r="H20">
        <v>3</v>
      </c>
      <c r="I20">
        <v>1</v>
      </c>
      <c r="J20">
        <v>1.304758176039523</v>
      </c>
      <c r="K20">
        <v>1.3908798430491556</v>
      </c>
      <c r="L20">
        <v>3.9547405424725932</v>
      </c>
      <c r="M20">
        <v>48025.615384615383</v>
      </c>
      <c r="N20">
        <v>0.16638805915908039</v>
      </c>
      <c r="O20">
        <v>65.518333333333331</v>
      </c>
      <c r="P20">
        <v>4.9413188026522104</v>
      </c>
      <c r="Q20">
        <v>4.3347411980355615</v>
      </c>
      <c r="R20">
        <v>4.6199573534590099</v>
      </c>
      <c r="S20">
        <v>60.577807474971983</v>
      </c>
      <c r="T20">
        <f>VLOOKUP($C20,inflation!$B$2:$S$35,18,FALSE)</f>
        <v>5.3329951313668849</v>
      </c>
      <c r="U20">
        <f>VLOOKUP($C20,cpi_2005!$B$2:$F$36,5,FALSE)</f>
        <v>128.36229529911833</v>
      </c>
      <c r="V20">
        <f>VLOOKUP($C20,real_wage_A!$B$2:$F$35,5,FALSE)</f>
        <v>785.66684839183222</v>
      </c>
      <c r="W20">
        <v>650000</v>
      </c>
      <c r="X20">
        <f>VLOOKUP($C20,lbr_prod_08!$B$2:$E$35,4,FALSE)</f>
        <v>19147129.791292049</v>
      </c>
      <c r="Y20">
        <v>6.55</v>
      </c>
      <c r="Z20">
        <f>VLOOKUP($C20,lbr_prod_08!$B$2:$C$35,2,FALSE)</f>
        <v>39942.923193263297</v>
      </c>
      <c r="AA20">
        <v>57086650.357289076</v>
      </c>
      <c r="AB20">
        <v>4.6439860874583765</v>
      </c>
      <c r="AC20">
        <v>38.318959878528212</v>
      </c>
      <c r="AD20">
        <v>43846608.663315579</v>
      </c>
      <c r="AE20">
        <v>5.064108279148587</v>
      </c>
      <c r="AF20">
        <v>25.177623765375852</v>
      </c>
      <c r="AG20">
        <v>2461050.153846154</v>
      </c>
      <c r="AH20">
        <f>VLOOKUP($C20,spa_lag_real_wage!$A$2:$C$35,2,FALSE)</f>
        <v>1060.8996515145823</v>
      </c>
      <c r="AI20">
        <f>VLOOKUP($C20,spa_lag_real_wage!$A$2:$C$35,3,FALSE)</f>
        <v>1080.9001346237624</v>
      </c>
      <c r="AJ20">
        <v>73.950331577117225</v>
      </c>
      <c r="AK20">
        <v>6.9394517921035153</v>
      </c>
      <c r="AL20">
        <v>61.992146141226385</v>
      </c>
      <c r="AM20">
        <v>3.498047643395346</v>
      </c>
      <c r="AN20">
        <v>1.2020651416258681</v>
      </c>
      <c r="AO20">
        <v>8.1909505310405599</v>
      </c>
      <c r="AP20">
        <v>0.205558145929298</v>
      </c>
      <c r="AQ20">
        <v>0.96167569378387618</v>
      </c>
      <c r="AR20">
        <v>12.586427547199492</v>
      </c>
      <c r="AS20">
        <v>4.6110862167757007</v>
      </c>
      <c r="AT20" s="21">
        <f>VLOOKUP($C20,Sheet2!$A$2:$CF$35,2,FALSE)</f>
        <v>20249.689802446657</v>
      </c>
      <c r="AU20" s="21">
        <f>VLOOKUP($C20,Sheet2!$A$2:$CF$35,3,FALSE)</f>
        <v>3.66422575289918</v>
      </c>
      <c r="AV20" s="21">
        <f>VLOOKUP($C20,Sheet2!$A$2:$CF$35,4,FALSE)</f>
        <v>5.2149611144838852</v>
      </c>
      <c r="AW20" s="21">
        <f>VLOOKUP($C20,Sheet2!$A$2:$CF$35,5,FALSE)</f>
        <v>21.118323127148798</v>
      </c>
      <c r="AX20" s="21">
        <f>VLOOKUP($C20,Sheet2!$A$2:$CF$35,6,FALSE)</f>
        <v>64.10051410009369</v>
      </c>
      <c r="AY20" s="21">
        <f>VLOOKUP($C20,Sheet2!$A$2:$CF$35,7,FALSE)</f>
        <v>30.882117204824272</v>
      </c>
      <c r="AZ20" s="21">
        <f>VLOOKUP($C20,Sheet2!$A$2:$CF$35,8,FALSE)</f>
        <v>27.056910658688757</v>
      </c>
      <c r="BA20" s="21">
        <f>VLOOKUP($C20,Sheet2!$A$2:$CF$35,9,FALSE)</f>
        <v>37.264876031022069</v>
      </c>
      <c r="BB20" s="21">
        <f>VLOOKUP($C20,Sheet2!$A$2:$CF$35,10,FALSE)</f>
        <v>14.317279849509186</v>
      </c>
      <c r="BC20" s="21">
        <f>VLOOKUP($C20,Sheet2!$A$2:$CF$35,11,FALSE)</f>
        <v>33.559095697639997</v>
      </c>
      <c r="BD20" s="21">
        <f>VLOOKUP($C20,Sheet2!$A$2:$CF$35,12,FALSE)</f>
        <v>12.739630809179577</v>
      </c>
      <c r="BE20" s="21">
        <f>VLOOKUP($C20,Sheet2!$A$2:$CF$35,13,FALSE)</f>
        <v>3.7057803333820623</v>
      </c>
      <c r="BF20" s="21">
        <f>VLOOKUP($C20,Sheet2!$A$2:$CF$35,14,FALSE)</f>
        <v>22.831980838461156</v>
      </c>
      <c r="BG20" s="21">
        <f>VLOOKUP($C20,Sheet2!$A$2:$CF$35,15,FALSE)</f>
        <v>19.92649181038265</v>
      </c>
      <c r="BH20" s="21">
        <f>VLOOKUP($C20,Sheet2!$A$2:$CF$35,16,FALSE)</f>
        <v>4.6682403937247994</v>
      </c>
      <c r="BI20" s="21">
        <f>VLOOKUP($C20,Sheet2!$A$2:$CF$35,17,FALSE)</f>
        <v>9.472293908890693</v>
      </c>
      <c r="BJ20" s="21">
        <f>VLOOKUP($C20,Sheet2!$A$2:$CF$35,18,FALSE)</f>
        <v>14.20529816564366</v>
      </c>
      <c r="BK20" s="21">
        <f>VLOOKUP($C20,Sheet2!$A$2:$CF$35,19,FALSE)</f>
        <v>5.9887333389645656</v>
      </c>
      <c r="BL20" s="21">
        <f>VLOOKUP($C20,Sheet2!$A$2:$CF$35,20,FALSE)</f>
        <v>13.784882637295411</v>
      </c>
      <c r="BM20" s="21">
        <f>VLOOKUP($C20,Sheet2!$A$2:$CF$35,21,FALSE)</f>
        <v>19.773615976259983</v>
      </c>
      <c r="BN20" s="21">
        <f>VLOOKUP($C20,Sheet2!$A$2:$CF$35,22,FALSE)</f>
        <v>0.47876375547149175</v>
      </c>
      <c r="BO20" s="21">
        <f>VLOOKUP($C20,Sheet2!$A$2:$CF$35,23,FALSE)</f>
        <v>0.16445411142561639</v>
      </c>
      <c r="BP20" s="21">
        <f>VLOOKUP($C20,Sheet2!$A$2:$CF$35,24,FALSE)</f>
        <v>36.458119618208755</v>
      </c>
      <c r="BQ20" s="21">
        <f>VLOOKUP($C20,Sheet2!$A$2:$CF$35,25,FALSE)</f>
        <v>37.80171527692525</v>
      </c>
      <c r="BR20" s="21">
        <f>VLOOKUP($C20,Sheet2!$A$2:$CF$35,26,FALSE)</f>
        <v>16.782610520077348</v>
      </c>
      <c r="BS20" s="21">
        <f>VLOOKUP($C20,Sheet2!$A$2:$CF$35,27,FALSE)</f>
        <v>4364.666835377323</v>
      </c>
      <c r="BT20" s="21">
        <f>VLOOKUP($C20,Sheet2!$A$2:$CF$35,28,FALSE)</f>
        <v>260.07079352498766</v>
      </c>
      <c r="BU20" s="21">
        <f>VLOOKUP($C20,Sheet2!$A$2:$CF$35,29,FALSE)</f>
        <v>20.696667195967112</v>
      </c>
      <c r="BV20" s="21">
        <f>VLOOKUP($C20,Sheet2!$A$2:$CF$35,30,FALSE)</f>
        <v>4.8249718398663504</v>
      </c>
      <c r="BW20" s="21">
        <f>VLOOKUP($C20,Sheet2!$A$2:$CF$35,31,FALSE)</f>
        <v>4.9645315224816304</v>
      </c>
      <c r="BX20" s="21">
        <f>VLOOKUP($C20,Sheet2!$A$2:$CF$35,32,FALSE)</f>
        <v>4.8058306858059199</v>
      </c>
      <c r="BY20" s="21">
        <f>VLOOKUP($C20,Sheet2!$A$2:$CF$35,33,FALSE)</f>
        <v>4.7286817843552802</v>
      </c>
      <c r="BZ20" s="21">
        <f>VLOOKUP($C20,Sheet2!$A$2:$CF$35,34,FALSE)</f>
        <v>0.71888067881323203</v>
      </c>
      <c r="CA20" s="21">
        <f>VLOOKUP($C20,Sheet2!$A$2:$CF$35,35,FALSE)</f>
        <v>2.1124908650847067</v>
      </c>
      <c r="CB20" s="21">
        <f>VLOOKUP($C20,Sheet2!$A$2:$CF$35,36,FALSE)</f>
        <v>3.1837059858332211</v>
      </c>
      <c r="CC20" s="21">
        <f>VLOOKUP($C20,Sheet2!$A$2:$CF$35,37,FALSE)</f>
        <v>13.621832334719194</v>
      </c>
      <c r="CD20" s="21">
        <f>VLOOKUP($C20,Sheet2!$A$2:$CF$35,38,FALSE)</f>
        <v>15.752041582213275</v>
      </c>
      <c r="CE20" s="21">
        <f>VLOOKUP($C20,Sheet2!$A$2:$CF$35,39,FALSE)</f>
        <v>16.439698468816811</v>
      </c>
      <c r="CF20" s="21">
        <f>VLOOKUP($C20,Sheet2!$A$2:$CF$35,40,FALSE)</f>
        <v>17.217132224842562</v>
      </c>
      <c r="CG20" s="21">
        <f>VLOOKUP($C20,Sheet2!$A$2:$CF$35,41,FALSE)</f>
        <v>17.680171055270929</v>
      </c>
      <c r="CH20" s="21">
        <f>VLOOKUP($C20,Sheet2!$A$2:$CF$35,42,FALSE)</f>
        <v>1.9065579242647881</v>
      </c>
      <c r="CI20" s="21">
        <f>VLOOKUP($C20,Sheet2!$A$2:$CF$35,43,FALSE)</f>
        <v>825490.09999999986</v>
      </c>
      <c r="CJ20" s="21">
        <f>VLOOKUP($C20,Sheet2!$A$2:$CF$35,44,FALSE)</f>
        <v>7.9000851679054023</v>
      </c>
      <c r="CK20" s="21">
        <f>VLOOKUP($C20,Sheet2!$A$2:$CF$35,45,FALSE)</f>
        <v>8.6626342977443365</v>
      </c>
      <c r="CL20" s="21">
        <f>VLOOKUP($C20,Sheet2!$A$2:$CF$35,46,FALSE)</f>
        <v>1.6233348291442378</v>
      </c>
      <c r="CM20" s="21">
        <f>VLOOKUP($C20,Sheet2!$A$2:$CF$35,47,FALSE)</f>
        <v>3.4121428683979911</v>
      </c>
      <c r="CN20" s="21">
        <f>VLOOKUP($C20,Sheet2!$A$2:$CF$35,48,FALSE)</f>
        <v>0</v>
      </c>
      <c r="CO20" s="21">
        <f>VLOOKUP($C20,Sheet2!$A$2:$CF$35,49,FALSE)</f>
        <v>0.92694799999999999</v>
      </c>
      <c r="CP20" s="21">
        <f>VLOOKUP($C20,Sheet2!$A$2:$CF$35,50,FALSE)</f>
        <v>41.727544861219897</v>
      </c>
      <c r="CQ20" s="21">
        <f>VLOOKUP($C20,Sheet2!$A$2:$CF$35,51,FALSE)</f>
        <v>17.623333333333335</v>
      </c>
      <c r="CR20" s="21">
        <f>VLOOKUP($C20,Sheet2!$A$2:$CF$35,52,FALSE)</f>
        <v>13.206700430455797</v>
      </c>
      <c r="CS20" s="21">
        <f>VLOOKUP($C20,Sheet2!$A$2:$CF$35,53,FALSE)</f>
        <v>5.9636830585714087</v>
      </c>
      <c r="CT20" s="21">
        <f>VLOOKUP($C20,Sheet2!$A$2:$CF$35,54,FALSE)</f>
        <v>7.2309961665518401</v>
      </c>
      <c r="CU20" s="21">
        <f>VLOOKUP($C20,Sheet2!$A$2:$CF$35,55,FALSE)</f>
        <v>1.021581678382449</v>
      </c>
      <c r="CV20" s="21">
        <f>VLOOKUP($C20,Sheet2!$A$2:$CF$35,56,FALSE)</f>
        <v>0.91932318332847418</v>
      </c>
      <c r="CW20" s="21">
        <f>VLOOKUP($C20,Sheet2!$A$2:$CF$35,57,FALSE)</f>
        <v>3.2214649214854085</v>
      </c>
      <c r="CX20" s="21">
        <f>VLOOKUP($C20,Sheet2!$A$2:$CF$35,58,FALSE)</f>
        <v>2.124485281740919</v>
      </c>
      <c r="CY20" s="21">
        <f>VLOOKUP($C20,Sheet2!$A$2:$CF$35,59,FALSE)</f>
        <v>5.3459502032263275</v>
      </c>
      <c r="CZ20" s="21">
        <f>VLOOKUP($C20,Sheet2!$A$2:$CF$35,60,FALSE)</f>
        <v>9.9145736897205818</v>
      </c>
      <c r="DA20" s="21">
        <f>VLOOKUP($C20,Sheet2!$A$2:$CF$35,61,FALSE)</f>
        <v>7.4072709237268226</v>
      </c>
      <c r="DB20" s="21">
        <f>VLOOKUP($C20,Sheet2!$A$2:$CF$35,62,FALSE)</f>
        <v>17.321844613447407</v>
      </c>
      <c r="DC20" s="21">
        <f>VLOOKUP($C20,Sheet2!$A$2:$CF$35,63,FALSE)</f>
        <v>38.315987776914653</v>
      </c>
      <c r="DD20" s="21">
        <f>VLOOKUP($C20,Sheet2!$A$2:$CF$35,64,FALSE)</f>
        <v>1537.8653415616488</v>
      </c>
      <c r="DE20" s="21">
        <f>VLOOKUP($C20,Sheet2!$A$2:$CF$35,65,FALSE)</f>
        <v>4.6630000000000003</v>
      </c>
      <c r="DF20" s="21">
        <f>VLOOKUP($C20,Sheet2!$A$2:$CF$35,66,FALSE)</f>
        <v>10698.2</v>
      </c>
      <c r="DG20" s="21">
        <f>VLOOKUP($C20,Sheet2!$A$2:$CF$35,67,FALSE)</f>
        <v>0.15714322389788504</v>
      </c>
      <c r="DH20" s="21">
        <f>VLOOKUP($C20,Sheet2!$A$2:$CF$35,68,FALSE)</f>
        <v>1.1978531614411743</v>
      </c>
      <c r="DI20" s="21">
        <f>VLOOKUP($C20,Sheet2!$A$2:$CF$35,69,FALSE)</f>
        <v>7.2287651968502455</v>
      </c>
      <c r="DJ20" s="21">
        <f>VLOOKUP($C20,Sheet2!$A$2:$CF$35,70,FALSE)</f>
        <v>31.272970263949219</v>
      </c>
      <c r="DK20" s="21">
        <f>VLOOKUP($C20,Sheet2!$A$2:$CF$35,71,FALSE)</f>
        <v>0.87082794514006945</v>
      </c>
      <c r="DL20" s="21">
        <f>VLOOKUP($C20,Sheet2!$A$2:$CF$35,72,FALSE)</f>
        <v>27.447999999999997</v>
      </c>
      <c r="DM20" s="21">
        <f>VLOOKUP($C20,Sheet2!$A$2:$CF$35,73,FALSE)</f>
        <v>59.315999999999995</v>
      </c>
      <c r="DN20" s="21">
        <f>VLOOKUP($C20,Sheet2!$A$2:$CF$35,74,FALSE)</f>
        <v>1054.6258578282632</v>
      </c>
      <c r="DO20" s="21">
        <f>VLOOKUP($C20,Sheet2!$A$2:$CF$35,75,FALSE)</f>
        <v>943.28604357321001</v>
      </c>
      <c r="DP20" s="21">
        <f>VLOOKUP($C20,Sheet2!$A$2:$CF$35,76,FALSE)</f>
        <v>0.60133404123857825</v>
      </c>
      <c r="DQ20" s="21">
        <f>VLOOKUP($C20,Sheet2!$A$2:$CF$35,77,FALSE)</f>
        <v>1.0062697893154136</v>
      </c>
      <c r="DR20" s="21">
        <f>VLOOKUP($C20,Sheet2!$A$2:$CF$35,78,FALSE)</f>
        <v>1.3486291903027072</v>
      </c>
      <c r="DS20" s="21">
        <f>VLOOKUP($C20,Sheet2!$A$2:$CF$35,79,FALSE)</f>
        <v>0.9743039350709507</v>
      </c>
      <c r="DT20" s="21">
        <f>VLOOKUP($C20,Sheet2!$A$2:$CF$35,80,FALSE)</f>
        <v>1.2929300374155632</v>
      </c>
      <c r="DU20" s="21">
        <f>VLOOKUP($C20,Sheet2!$A$2:$CF$35,81,FALSE)</f>
        <v>6.675331607463769</v>
      </c>
      <c r="DV20" s="21">
        <f>VLOOKUP($C20,Sheet2!$A$2:$CF$35,82,FALSE)</f>
        <v>0.82828302498735284</v>
      </c>
      <c r="DW20" s="21">
        <f>VLOOKUP($C20,Sheet2!$A$2:$CF$35,83,FALSE)</f>
        <v>949.94164549979962</v>
      </c>
      <c r="DX20" s="21">
        <f>VLOOKUP($C20,Sheet2!$A$2:$CF$35,84,FALSE)</f>
        <v>0.60466383374541333</v>
      </c>
    </row>
    <row r="21" spans="1:128">
      <c r="A21" t="s">
        <v>109</v>
      </c>
      <c r="B21" t="s">
        <v>23</v>
      </c>
      <c r="C21" t="s">
        <v>110</v>
      </c>
      <c r="D21">
        <v>2</v>
      </c>
      <c r="E21">
        <f t="shared" si="0"/>
        <v>0</v>
      </c>
      <c r="F21">
        <v>3</v>
      </c>
      <c r="G21">
        <v>1</v>
      </c>
      <c r="H21">
        <v>3</v>
      </c>
      <c r="I21">
        <v>1</v>
      </c>
      <c r="J21">
        <v>16.700255821608696</v>
      </c>
      <c r="K21">
        <v>4.2298470539322173</v>
      </c>
      <c r="L21">
        <v>12.371040918757258</v>
      </c>
      <c r="M21">
        <v>544507.63076923066</v>
      </c>
      <c r="N21">
        <v>2.0100047837898432</v>
      </c>
      <c r="O21">
        <v>67.855000000000004</v>
      </c>
      <c r="P21">
        <v>3.4243056534992813</v>
      </c>
      <c r="Q21">
        <v>7.8471526134837415</v>
      </c>
      <c r="R21">
        <v>4.7685330199392046</v>
      </c>
      <c r="S21">
        <v>55.47377446414805</v>
      </c>
      <c r="T21">
        <f>VLOOKUP($C21,inflation!$B$2:$S$35,18,FALSE)</f>
        <v>5.8398381773124424</v>
      </c>
      <c r="U21">
        <f>VLOOKUP($C21,cpi_2005!$B$2:$F$36,5,FALSE)</f>
        <v>128.63243029691665</v>
      </c>
      <c r="V21">
        <f>VLOOKUP($C21,real_wage_A!$B$2:$F$35,5,FALSE)</f>
        <v>887.25681180522417</v>
      </c>
      <c r="W21">
        <v>645000</v>
      </c>
      <c r="X21">
        <f>VLOOKUP($C21,lbr_prod_08!$B$2:$E$35,4,FALSE)</f>
        <v>38154748.916148931</v>
      </c>
      <c r="Y21">
        <v>6.7</v>
      </c>
      <c r="Z21">
        <f>VLOOKUP($C21,lbr_prod_08!$B$2:$C$35,2,FALSE)</f>
        <v>77864.952481362503</v>
      </c>
      <c r="AA21">
        <v>112683878.74138917</v>
      </c>
      <c r="AB21">
        <v>4.793300801602693</v>
      </c>
      <c r="AC21">
        <v>32.126318844026279</v>
      </c>
      <c r="AD21">
        <v>86065854.862238362</v>
      </c>
      <c r="AE21">
        <v>6.0534069782165991</v>
      </c>
      <c r="AF21">
        <v>32.581449629886158</v>
      </c>
      <c r="AG21">
        <v>2405814.923076923</v>
      </c>
      <c r="AH21">
        <f>VLOOKUP($C21,spa_lag_real_wage!$A$2:$C$35,2,FALSE)</f>
        <v>1305.0098483364955</v>
      </c>
      <c r="AI21">
        <f>VLOOKUP($C21,spa_lag_real_wage!$A$2:$C$35,3,FALSE)</f>
        <v>1278.1246892801951</v>
      </c>
      <c r="AJ21">
        <v>72.895182201969547</v>
      </c>
      <c r="AK21">
        <v>4.4650348163039606</v>
      </c>
      <c r="AL21">
        <v>57.310934864219554</v>
      </c>
      <c r="AM21">
        <v>5.1227643052584932</v>
      </c>
      <c r="AN21">
        <v>2.735102777441055</v>
      </c>
      <c r="AO21">
        <v>14.325424617915324</v>
      </c>
      <c r="AP21">
        <v>0.2152393696543573</v>
      </c>
      <c r="AQ21">
        <v>1.3117265354083452</v>
      </c>
      <c r="AR21">
        <v>11.504556746935565</v>
      </c>
      <c r="AS21">
        <v>2.939505100133522</v>
      </c>
      <c r="AT21" s="21">
        <f>VLOOKUP($C21,Sheet2!$A$2:$CF$35,2,FALSE)</f>
        <v>27615.381108473102</v>
      </c>
      <c r="AU21" s="21">
        <f>VLOOKUP($C21,Sheet2!$A$2:$CF$35,3,FALSE)</f>
        <v>5.3242359348046584</v>
      </c>
      <c r="AV21" s="21">
        <f>VLOOKUP($C21,Sheet2!$A$2:$CF$35,4,FALSE)</f>
        <v>5.8385780950592432</v>
      </c>
      <c r="AW21" s="21">
        <f>VLOOKUP($C21,Sheet2!$A$2:$CF$35,5,FALSE)</f>
        <v>16.507636644296586</v>
      </c>
      <c r="AX21" s="21">
        <f>VLOOKUP($C21,Sheet2!$A$2:$CF$35,6,FALSE)</f>
        <v>53.973456905775762</v>
      </c>
      <c r="AY21" s="21">
        <f>VLOOKUP($C21,Sheet2!$A$2:$CF$35,7,FALSE)</f>
        <v>32.294329767143509</v>
      </c>
      <c r="AZ21" s="21">
        <f>VLOOKUP($C21,Sheet2!$A$2:$CF$35,8,FALSE)</f>
        <v>13.166421193456012</v>
      </c>
      <c r="BA21" s="21">
        <f>VLOOKUP($C21,Sheet2!$A$2:$CF$35,9,FALSE)</f>
        <v>14.072629924021147</v>
      </c>
      <c r="BB21" s="21">
        <f>VLOOKUP($C21,Sheet2!$A$2:$CF$35,10,FALSE)</f>
        <v>1.2525212584368612</v>
      </c>
      <c r="BC21" s="21">
        <f>VLOOKUP($C21,Sheet2!$A$2:$CF$35,11,FALSE)</f>
        <v>8.3818423648995584</v>
      </c>
      <c r="BD21" s="21">
        <f>VLOOKUP($C21,Sheet2!$A$2:$CF$35,12,FALSE)</f>
        <v>11.913899935019156</v>
      </c>
      <c r="BE21" s="21">
        <f>VLOOKUP($C21,Sheet2!$A$2:$CF$35,13,FALSE)</f>
        <v>5.6907875591215937</v>
      </c>
      <c r="BF21" s="21">
        <f>VLOOKUP($C21,Sheet2!$A$2:$CF$35,14,FALSE)</f>
        <v>23.562297432634843</v>
      </c>
      <c r="BG21" s="21">
        <f>VLOOKUP($C21,Sheet2!$A$2:$CF$35,15,FALSE)</f>
        <v>4.5916180341556787</v>
      </c>
      <c r="BH21" s="21">
        <f>VLOOKUP($C21,Sheet2!$A$2:$CF$35,16,FALSE)</f>
        <v>16.622211031108407</v>
      </c>
      <c r="BI21" s="21">
        <f>VLOOKUP($C21,Sheet2!$A$2:$CF$35,17,FALSE)</f>
        <v>10.544226020220778</v>
      </c>
      <c r="BJ21" s="21">
        <f>VLOOKUP($C21,Sheet2!$A$2:$CF$35,18,FALSE)</f>
        <v>17.343461750860207</v>
      </c>
      <c r="BK21" s="21">
        <f>VLOOKUP($C21,Sheet2!$A$2:$CF$35,19,FALSE)</f>
        <v>6.9523155952749365</v>
      </c>
      <c r="BL21" s="21">
        <f>VLOOKUP($C21,Sheet2!$A$2:$CF$35,20,FALSE)</f>
        <v>11.684019833696205</v>
      </c>
      <c r="BM21" s="21">
        <f>VLOOKUP($C21,Sheet2!$A$2:$CF$35,21,FALSE)</f>
        <v>18.636335428971133</v>
      </c>
      <c r="BN21" s="21">
        <f>VLOOKUP($C21,Sheet2!$A$2:$CF$35,22,FALSE)</f>
        <v>9.6343636233364199E-2</v>
      </c>
      <c r="BO21" s="21">
        <f>VLOOKUP($C21,Sheet2!$A$2:$CF$35,23,FALSE)</f>
        <v>0.17604687494140747</v>
      </c>
      <c r="BP21" s="21">
        <f>VLOOKUP($C21,Sheet2!$A$2:$CF$35,24,FALSE)</f>
        <v>47.117643925021689</v>
      </c>
      <c r="BQ21" s="21">
        <f>VLOOKUP($C21,Sheet2!$A$2:$CF$35,25,FALSE)</f>
        <v>49.776993470951581</v>
      </c>
      <c r="BR21" s="21">
        <f>VLOOKUP($C21,Sheet2!$A$2:$CF$35,26,FALSE)</f>
        <v>23.218301224283419</v>
      </c>
      <c r="BS21" s="21">
        <f>VLOOKUP($C21,Sheet2!$A$2:$CF$35,27,FALSE)</f>
        <v>753.92199542929711</v>
      </c>
      <c r="BT21" s="21">
        <f>VLOOKUP($C21,Sheet2!$A$2:$CF$35,28,FALSE)</f>
        <v>32.471023101414055</v>
      </c>
      <c r="BU21" s="21">
        <f>VLOOKUP($C21,Sheet2!$A$2:$CF$35,29,FALSE)</f>
        <v>15.106049439755871</v>
      </c>
      <c r="BV21" s="21">
        <f>VLOOKUP($C21,Sheet2!$A$2:$CF$35,30,FALSE)</f>
        <v>5.3919519389189539</v>
      </c>
      <c r="BW21" s="21">
        <f>VLOOKUP($C21,Sheet2!$A$2:$CF$35,31,FALSE)</f>
        <v>5.2728059566596697</v>
      </c>
      <c r="BX21" s="21">
        <f>VLOOKUP($C21,Sheet2!$A$2:$CF$35,32,FALSE)</f>
        <v>5.41643859838286</v>
      </c>
      <c r="BY21" s="21">
        <f>VLOOKUP($C21,Sheet2!$A$2:$CF$35,33,FALSE)</f>
        <v>5.41643859838286</v>
      </c>
      <c r="BZ21" s="21">
        <f>VLOOKUP($C21,Sheet2!$A$2:$CF$35,34,FALSE)</f>
        <v>0.77727549768427284</v>
      </c>
      <c r="CA21" s="21">
        <f>VLOOKUP($C21,Sheet2!$A$2:$CF$35,35,FALSE)</f>
        <v>2.2423218395158968</v>
      </c>
      <c r="CB21" s="21">
        <f>VLOOKUP($C21,Sheet2!$A$2:$CF$35,36,FALSE)</f>
        <v>3.9453880330837094</v>
      </c>
      <c r="CC21" s="21">
        <f>VLOOKUP($C21,Sheet2!$A$2:$CF$35,37,FALSE)</f>
        <v>12.0648449814393</v>
      </c>
      <c r="CD21" s="21">
        <f>VLOOKUP($C21,Sheet2!$A$2:$CF$35,38,FALSE)</f>
        <v>13.125487304246384</v>
      </c>
      <c r="CE21" s="21">
        <f>VLOOKUP($C21,Sheet2!$A$2:$CF$35,39,FALSE)</f>
        <v>15.397685645199285</v>
      </c>
      <c r="CF21" s="21">
        <f>VLOOKUP($C21,Sheet2!$A$2:$CF$35,40,FALSE)</f>
        <v>15.760442125256468</v>
      </c>
      <c r="CG21" s="21">
        <f>VLOOKUP($C21,Sheet2!$A$2:$CF$35,41,FALSE)</f>
        <v>20.040924071051794</v>
      </c>
      <c r="CH21" s="21">
        <f>VLOOKUP($C21,Sheet2!$A$2:$CF$35,42,FALSE)</f>
        <v>3.4937991765212244</v>
      </c>
      <c r="CI21" s="21">
        <f>VLOOKUP($C21,Sheet2!$A$2:$CF$35,43,FALSE)</f>
        <v>807737.90000000014</v>
      </c>
      <c r="CJ21" s="21">
        <f>VLOOKUP($C21,Sheet2!$A$2:$CF$35,44,FALSE)</f>
        <v>0.43855687502886181</v>
      </c>
      <c r="CK21" s="21">
        <f>VLOOKUP($C21,Sheet2!$A$2:$CF$35,45,FALSE)</f>
        <v>1.5886380584001438</v>
      </c>
      <c r="CL21" s="21">
        <f>VLOOKUP($C21,Sheet2!$A$2:$CF$35,46,FALSE)</f>
        <v>0.63560371911154423</v>
      </c>
      <c r="CM21" s="21">
        <f>VLOOKUP($C21,Sheet2!$A$2:$CF$35,47,FALSE)</f>
        <v>4.7337233081796297</v>
      </c>
      <c r="CN21" s="21">
        <f>VLOOKUP($C21,Sheet2!$A$2:$CF$35,48,FALSE)</f>
        <v>0</v>
      </c>
      <c r="CO21" s="21">
        <f>VLOOKUP($C21,Sheet2!$A$2:$CF$35,49,FALSE)</f>
        <v>0.91661700000000002</v>
      </c>
      <c r="CP21" s="21">
        <f>VLOOKUP($C21,Sheet2!$A$2:$CF$35,50,FALSE)</f>
        <v>30.213583188274399</v>
      </c>
      <c r="CQ21" s="21">
        <f>VLOOKUP($C21,Sheet2!$A$2:$CF$35,51,FALSE)</f>
        <v>8.2388888888888872</v>
      </c>
      <c r="CR21" s="21">
        <f>VLOOKUP($C21,Sheet2!$A$2:$CF$35,52,FALSE)</f>
        <v>4.2294142763337925</v>
      </c>
      <c r="CS21" s="21">
        <f>VLOOKUP($C21,Sheet2!$A$2:$CF$35,53,FALSE)</f>
        <v>0.50229641996998209</v>
      </c>
      <c r="CT21" s="21">
        <f>VLOOKUP($C21,Sheet2!$A$2:$CF$35,54,FALSE)</f>
        <v>3.7259232219106679</v>
      </c>
      <c r="CU21" s="21">
        <f>VLOOKUP($C21,Sheet2!$A$2:$CF$35,55,FALSE)</f>
        <v>1.2538488634819502</v>
      </c>
      <c r="CV21" s="21">
        <f>VLOOKUP($C21,Sheet2!$A$2:$CF$35,56,FALSE)</f>
        <v>1.2507268921100168</v>
      </c>
      <c r="CW21" s="21">
        <f>VLOOKUP($C21,Sheet2!$A$2:$CF$35,57,FALSE)</f>
        <v>0.47979360637392682</v>
      </c>
      <c r="CX21" s="21">
        <f>VLOOKUP($C21,Sheet2!$A$2:$CF$35,58,FALSE)</f>
        <v>1.2280437549124252</v>
      </c>
      <c r="CY21" s="21">
        <f>VLOOKUP($C21,Sheet2!$A$2:$CF$35,59,FALSE)</f>
        <v>1.7078373612863522</v>
      </c>
      <c r="CZ21" s="21">
        <f>VLOOKUP($C21,Sheet2!$A$2:$CF$35,60,FALSE)</f>
        <v>1.0080449266691118</v>
      </c>
      <c r="DA21" s="21">
        <f>VLOOKUP($C21,Sheet2!$A$2:$CF$35,61,FALSE)</f>
        <v>3.0973532658369192</v>
      </c>
      <c r="DB21" s="21">
        <f>VLOOKUP($C21,Sheet2!$A$2:$CF$35,62,FALSE)</f>
        <v>4.1053981925060317</v>
      </c>
      <c r="DC21" s="21">
        <f>VLOOKUP($C21,Sheet2!$A$2:$CF$35,63,FALSE)</f>
        <v>49.842694345608841</v>
      </c>
      <c r="DD21" s="21">
        <f>VLOOKUP($C21,Sheet2!$A$2:$CF$35,64,FALSE)</f>
        <v>1520.5850385660901</v>
      </c>
      <c r="DE21" s="21">
        <f>VLOOKUP($C21,Sheet2!$A$2:$CF$35,65,FALSE)</f>
        <v>4.306</v>
      </c>
      <c r="DF21" s="21">
        <f>VLOOKUP($C21,Sheet2!$A$2:$CF$35,66,FALSE)</f>
        <v>14067.8</v>
      </c>
      <c r="DG21" s="21">
        <f>VLOOKUP($C21,Sheet2!$A$2:$CF$35,67,FALSE)</f>
        <v>0.15226590920140523</v>
      </c>
      <c r="DH21" s="21">
        <f>VLOOKUP($C21,Sheet2!$A$2:$CF$35,68,FALSE)</f>
        <v>1.049197535556708</v>
      </c>
      <c r="DI21" s="21">
        <f>VLOOKUP($C21,Sheet2!$A$2:$CF$35,69,FALSE)</f>
        <v>4.894044993508456</v>
      </c>
      <c r="DJ21" s="21">
        <f>VLOOKUP($C21,Sheet2!$A$2:$CF$35,70,FALSE)</f>
        <v>20.549459224757239</v>
      </c>
      <c r="DK21" s="21">
        <f>VLOOKUP($C21,Sheet2!$A$2:$CF$35,71,FALSE)</f>
        <v>0.80410315046894199</v>
      </c>
      <c r="DL21" s="21">
        <f>VLOOKUP($C21,Sheet2!$A$2:$CF$35,72,FALSE)</f>
        <v>38.307999999999993</v>
      </c>
      <c r="DM21" s="21">
        <f>VLOOKUP($C21,Sheet2!$A$2:$CF$35,73,FALSE)</f>
        <v>38.830000000000005</v>
      </c>
      <c r="DN21" s="21">
        <f>VLOOKUP($C21,Sheet2!$A$2:$CF$35,74,FALSE)</f>
        <v>1126.6218087716925</v>
      </c>
      <c r="DO21" s="21">
        <f>VLOOKUP($C21,Sheet2!$A$2:$CF$35,75,FALSE)</f>
        <v>1007.6811797389092</v>
      </c>
      <c r="DP21" s="21">
        <f>VLOOKUP($C21,Sheet2!$A$2:$CF$35,76,FALSE)</f>
        <v>0.64238520247482855</v>
      </c>
      <c r="DQ21" s="21">
        <f>VLOOKUP($C21,Sheet2!$A$2:$CF$35,77,FALSE)</f>
        <v>0.4322087972779412</v>
      </c>
      <c r="DR21" s="21">
        <f>VLOOKUP($C21,Sheet2!$A$2:$CF$35,78,FALSE)</f>
        <v>0.57925757734534455</v>
      </c>
      <c r="DS21" s="21">
        <f>VLOOKUP($C21,Sheet2!$A$2:$CF$35,79,FALSE)</f>
        <v>0.71013712537938845</v>
      </c>
      <c r="DT21" s="21">
        <f>VLOOKUP($C21,Sheet2!$A$2:$CF$35,80,FALSE)</f>
        <v>0.94237289518910861</v>
      </c>
      <c r="DU21" s="21">
        <f>VLOOKUP($C21,Sheet2!$A$2:$CF$35,81,FALSE)</f>
        <v>4.3008126022462037</v>
      </c>
      <c r="DV21" s="21">
        <f>VLOOKUP($C21,Sheet2!$A$2:$CF$35,82,FALSE)</f>
        <v>0.53364990409003421</v>
      </c>
      <c r="DW21" s="21">
        <f>VLOOKUP($C21,Sheet2!$A$2:$CF$35,83,FALSE)</f>
        <v>1003.0418081339973</v>
      </c>
      <c r="DX21" s="21">
        <f>VLOOKUP($C21,Sheet2!$A$2:$CF$35,84,FALSE)</f>
        <v>0.63846353929891164</v>
      </c>
    </row>
    <row r="22" spans="1:128">
      <c r="A22" t="s">
        <v>109</v>
      </c>
      <c r="B22" t="s">
        <v>24</v>
      </c>
      <c r="C22" t="s">
        <v>111</v>
      </c>
      <c r="D22">
        <v>1</v>
      </c>
      <c r="E22">
        <f t="shared" si="0"/>
        <v>1</v>
      </c>
      <c r="F22">
        <v>2</v>
      </c>
      <c r="G22">
        <v>2</v>
      </c>
      <c r="H22">
        <v>2</v>
      </c>
      <c r="I22">
        <v>2</v>
      </c>
      <c r="J22">
        <v>14.033382302617348</v>
      </c>
      <c r="K22">
        <v>15.059508811057533</v>
      </c>
      <c r="L22">
        <v>28.372289490044452</v>
      </c>
      <c r="M22">
        <v>481219.15384615376</v>
      </c>
      <c r="N22">
        <v>1.8758881817688571</v>
      </c>
      <c r="O22">
        <v>72.135833333333323</v>
      </c>
      <c r="P22">
        <v>5.3921675619179918</v>
      </c>
      <c r="Q22">
        <v>6.4177437785199061</v>
      </c>
      <c r="R22">
        <v>5.7847656238288652</v>
      </c>
      <c r="S22">
        <v>183.65166433454863</v>
      </c>
      <c r="T22">
        <f>VLOOKUP($C22,inflation!$B$2:$S$35,18,FALSE)</f>
        <v>4.9417863615773125</v>
      </c>
      <c r="U22">
        <f>VLOOKUP($C22,cpi_2005!$B$2:$F$36,5,FALSE)</f>
        <v>128.27165908459432</v>
      </c>
      <c r="V22">
        <f>VLOOKUP($C22,real_wage_A!$B$2:$F$35,5,FALSE)</f>
        <v>857.243141507058</v>
      </c>
      <c r="W22">
        <v>765868</v>
      </c>
      <c r="X22">
        <f>VLOOKUP($C22,lbr_prod_08!$B$2:$E$35,4,FALSE)</f>
        <v>51192079.380312115</v>
      </c>
      <c r="Y22">
        <v>8</v>
      </c>
      <c r="Z22">
        <f>VLOOKUP($C22,lbr_prod_08!$B$2:$C$35,2,FALSE)</f>
        <v>50280.757983183801</v>
      </c>
      <c r="AA22">
        <v>79184114.731852457</v>
      </c>
      <c r="AB22">
        <v>5.8272174070444587</v>
      </c>
      <c r="AC22">
        <v>42.564570483015274</v>
      </c>
      <c r="AD22">
        <v>56531023.58093708</v>
      </c>
      <c r="AE22">
        <v>6.234023617397785</v>
      </c>
      <c r="AF22">
        <v>42.5656623958631</v>
      </c>
      <c r="AG22">
        <v>1248639.923076923</v>
      </c>
      <c r="AH22">
        <f>VLOOKUP($C22,spa_lag_real_wage!$A$2:$C$35,2,FALSE)</f>
        <v>1158.0318928393103</v>
      </c>
      <c r="AI22">
        <f>VLOOKUP($C22,spa_lag_real_wage!$A$2:$C$35,3,FALSE)</f>
        <v>1146.2345770421159</v>
      </c>
      <c r="AJ22">
        <v>72.992521751663986</v>
      </c>
      <c r="AK22">
        <v>3.5648528357690155</v>
      </c>
      <c r="AL22">
        <v>50.679696909945363</v>
      </c>
      <c r="AM22">
        <v>5.0853272514005718</v>
      </c>
      <c r="AN22">
        <v>6.0657468936236532</v>
      </c>
      <c r="AO22">
        <v>15.863895544869566</v>
      </c>
      <c r="AP22">
        <v>0.25289664857697913</v>
      </c>
      <c r="AQ22">
        <v>1.2153336211438857</v>
      </c>
      <c r="AR22">
        <v>14.420312284165556</v>
      </c>
      <c r="AS22">
        <v>3.2593081963724013</v>
      </c>
      <c r="AT22" s="21">
        <f>VLOOKUP($C22,Sheet2!$A$2:$CF$35,2,FALSE)</f>
        <v>19306.012597822577</v>
      </c>
      <c r="AU22" s="21">
        <f>VLOOKUP($C22,Sheet2!$A$2:$CF$35,3,FALSE)</f>
        <v>6.6092810608066364</v>
      </c>
      <c r="AV22" s="21">
        <f>VLOOKUP($C22,Sheet2!$A$2:$CF$35,4,FALSE)</f>
        <v>5.0928863424303668</v>
      </c>
      <c r="AW22" s="21">
        <f>VLOOKUP($C22,Sheet2!$A$2:$CF$35,5,FALSE)</f>
        <v>14.225826794705474</v>
      </c>
      <c r="AX22" s="21">
        <f>VLOOKUP($C22,Sheet2!$A$2:$CF$35,6,FALSE)</f>
        <v>41.212569496543495</v>
      </c>
      <c r="AY22" s="21">
        <f>VLOOKUP($C22,Sheet2!$A$2:$CF$35,7,FALSE)</f>
        <v>42.678614455168237</v>
      </c>
      <c r="AZ22" s="21">
        <f>VLOOKUP($C22,Sheet2!$A$2:$CF$35,8,FALSE)</f>
        <v>44.803560347239241</v>
      </c>
      <c r="BA22" s="21">
        <f>VLOOKUP($C22,Sheet2!$A$2:$CF$35,9,FALSE)</f>
        <v>45.6843961504837</v>
      </c>
      <c r="BB22" s="21">
        <f>VLOOKUP($C22,Sheet2!$A$2:$CF$35,10,FALSE)</f>
        <v>23.761526565267427</v>
      </c>
      <c r="BC22" s="21">
        <f>VLOOKUP($C22,Sheet2!$A$2:$CF$35,11,FALSE)</f>
        <v>44.611970957456528</v>
      </c>
      <c r="BD22" s="21">
        <f>VLOOKUP($C22,Sheet2!$A$2:$CF$35,12,FALSE)</f>
        <v>21.042033781971803</v>
      </c>
      <c r="BE22" s="21">
        <f>VLOOKUP($C22,Sheet2!$A$2:$CF$35,13,FALSE)</f>
        <v>1.3846430065176156</v>
      </c>
      <c r="BF22" s="21">
        <f>VLOOKUP($C22,Sheet2!$A$2:$CF$35,14,FALSE)</f>
        <v>21.924782759507629</v>
      </c>
      <c r="BG22" s="21">
        <f>VLOOKUP($C22,Sheet2!$A$2:$CF$35,15,FALSE)</f>
        <v>16.391818130667595</v>
      </c>
      <c r="BH22" s="21">
        <f>VLOOKUP($C22,Sheet2!$A$2:$CF$35,16,FALSE)</f>
        <v>15.100653205830335</v>
      </c>
      <c r="BI22" s="21">
        <f>VLOOKUP($C22,Sheet2!$A$2:$CF$35,17,FALSE)</f>
        <v>8.5380466864676006</v>
      </c>
      <c r="BJ22" s="21">
        <f>VLOOKUP($C22,Sheet2!$A$2:$CF$35,18,FALSE)</f>
        <v>12.805541425318149</v>
      </c>
      <c r="BK22" s="21">
        <f>VLOOKUP($C22,Sheet2!$A$2:$CF$35,19,FALSE)</f>
        <v>5.1445247265374805</v>
      </c>
      <c r="BL22" s="21">
        <f>VLOOKUP($C22,Sheet2!$A$2:$CF$35,20,FALSE)</f>
        <v>12.718923946994002</v>
      </c>
      <c r="BM22" s="21">
        <f>VLOOKUP($C22,Sheet2!$A$2:$CF$35,21,FALSE)</f>
        <v>17.863448673531487</v>
      </c>
      <c r="BN22" s="21">
        <f>VLOOKUP($C22,Sheet2!$A$2:$CF$35,22,FALSE)</f>
        <v>0.68373497522723981</v>
      </c>
      <c r="BO22" s="21">
        <f>VLOOKUP($C22,Sheet2!$A$2:$CF$35,23,FALSE)</f>
        <v>0.22426676788489433</v>
      </c>
      <c r="BP22" s="21">
        <f>VLOOKUP($C22,Sheet2!$A$2:$CF$35,24,FALSE)</f>
        <v>46.981663943826966</v>
      </c>
      <c r="BQ22" s="21">
        <f>VLOOKUP($C22,Sheet2!$A$2:$CF$35,25,FALSE)</f>
        <v>65.484936359931169</v>
      </c>
      <c r="BR22" s="21">
        <f>VLOOKUP($C22,Sheet2!$A$2:$CF$35,26,FALSE)</f>
        <v>31.224607561267629</v>
      </c>
      <c r="BS22" s="21">
        <f>VLOOKUP($C22,Sheet2!$A$2:$CF$35,27,FALSE)</f>
        <v>506.33337006731563</v>
      </c>
      <c r="BT22" s="21">
        <f>VLOOKUP($C22,Sheet2!$A$2:$CF$35,28,FALSE)</f>
        <v>16.215844156689858</v>
      </c>
      <c r="BU22" s="21">
        <f>VLOOKUP($C22,Sheet2!$A$2:$CF$35,29,FALSE)</f>
        <v>12.247475433476611</v>
      </c>
      <c r="BV22" s="21">
        <f>VLOOKUP($C22,Sheet2!$A$2:$CF$35,30,FALSE)</f>
        <v>5.6874084484861891</v>
      </c>
      <c r="BW22" s="21">
        <f>VLOOKUP($C22,Sheet2!$A$2:$CF$35,31,FALSE)</f>
        <v>5.3058571802154999</v>
      </c>
      <c r="BX22" s="21">
        <f>VLOOKUP($C22,Sheet2!$A$2:$CF$35,32,FALSE)</f>
        <v>5.2770078215411296</v>
      </c>
      <c r="BY22" s="21">
        <f>VLOOKUP($C22,Sheet2!$A$2:$CF$35,33,FALSE)</f>
        <v>5.2770078215411296</v>
      </c>
      <c r="BZ22" s="21">
        <f>VLOOKUP($C22,Sheet2!$A$2:$CF$35,34,FALSE)</f>
        <v>0.62785437567071323</v>
      </c>
      <c r="CA22" s="21">
        <f>VLOOKUP($C22,Sheet2!$A$2:$CF$35,35,FALSE)</f>
        <v>1.527605654110276</v>
      </c>
      <c r="CB22" s="21">
        <f>VLOOKUP($C22,Sheet2!$A$2:$CF$35,36,FALSE)</f>
        <v>5.128416147999963</v>
      </c>
      <c r="CC22" s="21">
        <f>VLOOKUP($C22,Sheet2!$A$2:$CF$35,37,FALSE)</f>
        <v>14.098565919228442</v>
      </c>
      <c r="CD22" s="21">
        <f>VLOOKUP($C22,Sheet2!$A$2:$CF$35,38,FALSE)</f>
        <v>13.515133094651686</v>
      </c>
      <c r="CE22" s="21">
        <f>VLOOKUP($C22,Sheet2!$A$2:$CF$35,39,FALSE)</f>
        <v>18.48271532945795</v>
      </c>
      <c r="CF22" s="21">
        <f>VLOOKUP($C22,Sheet2!$A$2:$CF$35,40,FALSE)</f>
        <v>18.535736251319012</v>
      </c>
      <c r="CG22" s="21">
        <f>VLOOKUP($C22,Sheet2!$A$2:$CF$35,41,FALSE)</f>
        <v>19.633567627801717</v>
      </c>
      <c r="CH22" s="21">
        <f>VLOOKUP($C22,Sheet2!$A$2:$CF$35,42,FALSE)</f>
        <v>3.7788952197942791</v>
      </c>
      <c r="CI22" s="21">
        <f>VLOOKUP($C22,Sheet2!$A$2:$CF$35,43,FALSE)</f>
        <v>617546.79999999993</v>
      </c>
      <c r="CJ22" s="21">
        <f>VLOOKUP($C22,Sheet2!$A$2:$CF$35,44,FALSE)</f>
        <v>0.5516174521720083</v>
      </c>
      <c r="CK22" s="21">
        <f>VLOOKUP($C22,Sheet2!$A$2:$CF$35,45,FALSE)</f>
        <v>1.3092084664972459</v>
      </c>
      <c r="CL22" s="21">
        <f>VLOOKUP($C22,Sheet2!$A$2:$CF$35,46,FALSE)</f>
        <v>0.43598568366712764</v>
      </c>
      <c r="CM22" s="21">
        <f>VLOOKUP($C22,Sheet2!$A$2:$CF$35,47,FALSE)</f>
        <v>4.6575270930843597</v>
      </c>
      <c r="CN22" s="21">
        <f>VLOOKUP($C22,Sheet2!$A$2:$CF$35,48,FALSE)</f>
        <v>0</v>
      </c>
      <c r="CO22" s="21">
        <f>VLOOKUP($C22,Sheet2!$A$2:$CF$35,49,FALSE)</f>
        <v>0.93590300000000004</v>
      </c>
      <c r="CP22" s="21">
        <f>VLOOKUP($C22,Sheet2!$A$2:$CF$35,50,FALSE)</f>
        <v>33.46391734488985</v>
      </c>
      <c r="CQ22" s="21">
        <f>VLOOKUP($C22,Sheet2!$A$2:$CF$35,51,FALSE)</f>
        <v>6.0311111111111106</v>
      </c>
      <c r="CR22" s="21">
        <f>VLOOKUP($C22,Sheet2!$A$2:$CF$35,52,FALSE)</f>
        <v>3.8624845427681191</v>
      </c>
      <c r="CS22" s="21">
        <f>VLOOKUP($C22,Sheet2!$A$2:$CF$35,53,FALSE)</f>
        <v>0.58262412106103878</v>
      </c>
      <c r="CT22" s="21">
        <f>VLOOKUP($C22,Sheet2!$A$2:$CF$35,54,FALSE)</f>
        <v>3.2871443863126117</v>
      </c>
      <c r="CU22" s="21">
        <f>VLOOKUP($C22,Sheet2!$A$2:$CF$35,55,FALSE)</f>
        <v>0.82363505408807858</v>
      </c>
      <c r="CV22" s="21">
        <f>VLOOKUP($C22,Sheet2!$A$2:$CF$35,56,FALSE)</f>
        <v>0.86976103208051148</v>
      </c>
      <c r="CW22" s="21">
        <f>VLOOKUP($C22,Sheet2!$A$2:$CF$35,57,FALSE)</f>
        <v>0.3157147406030083</v>
      </c>
      <c r="CX22" s="21">
        <f>VLOOKUP($C22,Sheet2!$A$2:$CF$35,58,FALSE)</f>
        <v>0.75214323108680892</v>
      </c>
      <c r="CY22" s="21">
        <f>VLOOKUP($C22,Sheet2!$A$2:$CF$35,59,FALSE)</f>
        <v>1.0678579716898173</v>
      </c>
      <c r="CZ22" s="21">
        <f>VLOOKUP($C22,Sheet2!$A$2:$CF$35,60,FALSE)</f>
        <v>0.86586212594352141</v>
      </c>
      <c r="DA22" s="21">
        <f>VLOOKUP($C22,Sheet2!$A$2:$CF$35,61,FALSE)</f>
        <v>2.6572310146127074</v>
      </c>
      <c r="DB22" s="21">
        <f>VLOOKUP($C22,Sheet2!$A$2:$CF$35,62,FALSE)</f>
        <v>3.5230931405562291</v>
      </c>
      <c r="DC22" s="21">
        <f>VLOOKUP($C22,Sheet2!$A$2:$CF$35,63,FALSE)</f>
        <v>76.925965966955204</v>
      </c>
      <c r="DD22" s="21">
        <f>VLOOKUP($C22,Sheet2!$A$2:$CF$35,64,FALSE)</f>
        <v>1454.7934123999694</v>
      </c>
      <c r="DE22" s="21">
        <f>VLOOKUP($C22,Sheet2!$A$2:$CF$35,65,FALSE)</f>
        <v>3.8600000000000003</v>
      </c>
      <c r="DF22" s="21">
        <f>VLOOKUP($C22,Sheet2!$A$2:$CF$35,66,FALSE)</f>
        <v>16480</v>
      </c>
      <c r="DG22" s="21">
        <f>VLOOKUP($C22,Sheet2!$A$2:$CF$35,67,FALSE)</f>
        <v>0.14577102576711704</v>
      </c>
      <c r="DH22" s="21">
        <f>VLOOKUP($C22,Sheet2!$A$2:$CF$35,68,FALSE)</f>
        <v>1.0597406626981529</v>
      </c>
      <c r="DI22" s="21">
        <f>VLOOKUP($C22,Sheet2!$A$2:$CF$35,69,FALSE)</f>
        <v>6.718261795259922</v>
      </c>
      <c r="DJ22" s="21">
        <f>VLOOKUP($C22,Sheet2!$A$2:$CF$35,70,FALSE)</f>
        <v>28.459829427363292</v>
      </c>
      <c r="DK22" s="21">
        <f>VLOOKUP($C22,Sheet2!$A$2:$CF$35,71,FALSE)</f>
        <v>0.75869254381199069</v>
      </c>
      <c r="DL22" s="21">
        <f>VLOOKUP($C22,Sheet2!$A$2:$CF$35,72,FALSE)</f>
        <v>45.837999999999994</v>
      </c>
      <c r="DM22" s="21">
        <f>VLOOKUP($C22,Sheet2!$A$2:$CF$35,73,FALSE)</f>
        <v>41.61</v>
      </c>
      <c r="DN22" s="21">
        <f>VLOOKUP($C22,Sheet2!$A$2:$CF$35,74,FALSE)</f>
        <v>1521.5608762057468</v>
      </c>
      <c r="DO22" s="21">
        <f>VLOOKUP($C22,Sheet2!$A$2:$CF$35,75,FALSE)</f>
        <v>1360.9254204400768</v>
      </c>
      <c r="DP22" s="21">
        <f>VLOOKUP($C22,Sheet2!$A$2:$CF$35,76,FALSE)</f>
        <v>0.86757435718810938</v>
      </c>
      <c r="DQ22" s="21">
        <f>VLOOKUP($C22,Sheet2!$A$2:$CF$35,77,FALSE)</f>
        <v>0.61273521560658373</v>
      </c>
      <c r="DR22" s="21">
        <f>VLOOKUP($C22,Sheet2!$A$2:$CF$35,78,FALSE)</f>
        <v>0.82120382273987058</v>
      </c>
      <c r="DS22" s="21">
        <f>VLOOKUP($C22,Sheet2!$A$2:$CF$35,79,FALSE)</f>
        <v>0.70745559652365098</v>
      </c>
      <c r="DT22" s="21">
        <f>VLOOKUP($C22,Sheet2!$A$2:$CF$35,80,FALSE)</f>
        <v>0.93881442736507481</v>
      </c>
      <c r="DU22" s="21">
        <f>VLOOKUP($C22,Sheet2!$A$2:$CF$35,81,FALSE)</f>
        <v>6.0293848514817867</v>
      </c>
      <c r="DV22" s="21">
        <f>VLOOKUP($C22,Sheet2!$A$2:$CF$35,82,FALSE)</f>
        <v>0.74813318907099113</v>
      </c>
      <c r="DW22" s="21">
        <f>VLOOKUP($C22,Sheet2!$A$2:$CF$35,83,FALSE)</f>
        <v>1308.7705504464438</v>
      </c>
      <c r="DX22" s="21">
        <f>VLOOKUP($C22,Sheet2!$A$2:$CF$35,84,FALSE)</f>
        <v>0.83306824400742463</v>
      </c>
    </row>
    <row r="23" spans="1:128">
      <c r="A23" t="s">
        <v>109</v>
      </c>
      <c r="B23" t="s">
        <v>25</v>
      </c>
      <c r="C23" t="s">
        <v>112</v>
      </c>
      <c r="D23">
        <v>2</v>
      </c>
      <c r="E23">
        <f t="shared" si="0"/>
        <v>0</v>
      </c>
      <c r="F23">
        <v>3</v>
      </c>
      <c r="G23">
        <v>1</v>
      </c>
      <c r="H23">
        <v>3</v>
      </c>
      <c r="I23">
        <v>1</v>
      </c>
      <c r="J23">
        <v>12.667065506906644</v>
      </c>
      <c r="K23">
        <v>26.411354706649391</v>
      </c>
      <c r="L23">
        <v>78.900103704482504</v>
      </c>
      <c r="M23">
        <v>298403.93846153846</v>
      </c>
      <c r="N23">
        <v>1.1768971713140362</v>
      </c>
      <c r="O23">
        <v>69.733333333333334</v>
      </c>
      <c r="P23">
        <v>3.2174777063150972</v>
      </c>
      <c r="Q23">
        <v>3.6863747103641171</v>
      </c>
      <c r="R23">
        <v>4.5581518710938864</v>
      </c>
      <c r="S23">
        <v>8199.1687032566006</v>
      </c>
      <c r="T23">
        <f>VLOOKUP($C23,inflation!$B$2:$S$35,18,FALSE)</f>
        <v>5.3459842903482135</v>
      </c>
      <c r="U23">
        <f>VLOOKUP($C23,cpi_2005!$B$2:$F$36,5,FALSE)</f>
        <v>133.58213176631716</v>
      </c>
      <c r="V23">
        <f>VLOOKUP($C23,real_wage_A!$B$2:$F$35,5,FALSE)</f>
        <v>830.42543589629315</v>
      </c>
      <c r="W23">
        <v>825000</v>
      </c>
      <c r="X23">
        <f>VLOOKUP($C23,lbr_prod_08!$B$2:$E$35,4,FALSE)</f>
        <v>45944290.366848148</v>
      </c>
      <c r="Y23">
        <v>7.44</v>
      </c>
      <c r="Z23">
        <f>VLOOKUP($C23,lbr_prod_08!$B$2:$C$35,2,FALSE)</f>
        <v>76733.351168997397</v>
      </c>
      <c r="AA23">
        <v>111139985.15954275</v>
      </c>
      <c r="AB23">
        <v>4.6409205125744242</v>
      </c>
      <c r="AC23">
        <v>22.163797150337537</v>
      </c>
      <c r="AD23">
        <v>85304997.955055341</v>
      </c>
      <c r="AE23">
        <v>5.1124513661856907</v>
      </c>
      <c r="AF23">
        <v>22.43001969126016</v>
      </c>
      <c r="AG23">
        <v>2004463.3076923077</v>
      </c>
      <c r="AH23">
        <f>VLOOKUP($C23,spa_lag_real_wage!$A$2:$C$35,2,FALSE)</f>
        <v>1197.9434673440308</v>
      </c>
      <c r="AI23">
        <f>VLOOKUP($C23,spa_lag_real_wage!$A$2:$C$35,3,FALSE)</f>
        <v>1156.7192906024104</v>
      </c>
      <c r="AJ23">
        <v>71.907603888777103</v>
      </c>
      <c r="AK23">
        <v>7.1124734793564208</v>
      </c>
      <c r="AL23">
        <v>39.351278042270543</v>
      </c>
      <c r="AM23">
        <v>4.8569162462009992</v>
      </c>
      <c r="AN23">
        <v>3.9249485941712865</v>
      </c>
      <c r="AO23">
        <v>22.916092493304486</v>
      </c>
      <c r="AP23">
        <v>0.27558668124270957</v>
      </c>
      <c r="AQ23">
        <v>1.7497532848399873</v>
      </c>
      <c r="AR23">
        <v>15.043958835075502</v>
      </c>
      <c r="AS23">
        <v>4.3586889877313739</v>
      </c>
      <c r="AT23" s="21">
        <f>VLOOKUP($C23,Sheet2!$A$2:$CF$35,2,FALSE)</f>
        <v>27291.162849730434</v>
      </c>
      <c r="AU23" s="21">
        <f>VLOOKUP($C23,Sheet2!$A$2:$CF$35,3,FALSE)</f>
        <v>5.0954624751628499</v>
      </c>
      <c r="AV23" s="21">
        <f>VLOOKUP($C23,Sheet2!$A$2:$CF$35,4,FALSE)</f>
        <v>5.3152406836013011</v>
      </c>
      <c r="AW23" s="21">
        <f>VLOOKUP($C23,Sheet2!$A$2:$CF$35,5,FALSE)</f>
        <v>13.411057284592474</v>
      </c>
      <c r="AX23" s="21">
        <f>VLOOKUP($C23,Sheet2!$A$2:$CF$35,6,FALSE)</f>
        <v>46.77714001680858</v>
      </c>
      <c r="AY23" s="21">
        <f>VLOOKUP($C23,Sheet2!$A$2:$CF$35,7,FALSE)</f>
        <v>22.046338510739435</v>
      </c>
      <c r="AZ23" s="21">
        <f>VLOOKUP($C23,Sheet2!$A$2:$CF$35,8,FALSE)</f>
        <v>83.464453165824963</v>
      </c>
      <c r="BA23" s="21">
        <f>VLOOKUP($C23,Sheet2!$A$2:$CF$35,9,FALSE)</f>
        <v>64.552072843761863</v>
      </c>
      <c r="BB23" s="21">
        <f>VLOOKUP($C23,Sheet2!$A$2:$CF$35,10,FALSE)</f>
        <v>5.2046613469824852</v>
      </c>
      <c r="BC23" s="21">
        <f>VLOOKUP($C23,Sheet2!$A$2:$CF$35,11,FALSE)</f>
        <v>44.188755605576624</v>
      </c>
      <c r="BD23" s="21">
        <f>VLOOKUP($C23,Sheet2!$A$2:$CF$35,12,FALSE)</f>
        <v>78.259791818842459</v>
      </c>
      <c r="BE23" s="21">
        <f>VLOOKUP($C23,Sheet2!$A$2:$CF$35,13,FALSE)</f>
        <v>20.363317238185211</v>
      </c>
      <c r="BF23" s="21">
        <f>VLOOKUP($C23,Sheet2!$A$2:$CF$35,14,FALSE)</f>
        <v>14.609198959099377</v>
      </c>
      <c r="BG23" s="21">
        <f>VLOOKUP($C23,Sheet2!$A$2:$CF$35,15,FALSE)</f>
        <v>27.518718541730095</v>
      </c>
      <c r="BH23" s="21">
        <f>VLOOKUP($C23,Sheet2!$A$2:$CF$35,16,FALSE)</f>
        <v>13.018897444125695</v>
      </c>
      <c r="BI23" s="21">
        <f>VLOOKUP($C23,Sheet2!$A$2:$CF$35,17,FALSE)</f>
        <v>7.2879706133584259</v>
      </c>
      <c r="BJ23" s="21">
        <f>VLOOKUP($C23,Sheet2!$A$2:$CF$35,18,FALSE)</f>
        <v>10.081562403787121</v>
      </c>
      <c r="BK23" s="21">
        <f>VLOOKUP($C23,Sheet2!$A$2:$CF$35,19,FALSE)</f>
        <v>5.8303864607255615</v>
      </c>
      <c r="BL23" s="21">
        <f>VLOOKUP($C23,Sheet2!$A$2:$CF$35,20,FALSE)</f>
        <v>12.085947800712336</v>
      </c>
      <c r="BM23" s="21">
        <f>VLOOKUP($C23,Sheet2!$A$2:$CF$35,21,FALSE)</f>
        <v>17.916334261437903</v>
      </c>
      <c r="BN23" s="21">
        <f>VLOOKUP($C23,Sheet2!$A$2:$CF$35,22,FALSE)</f>
        <v>0.49393416952559122</v>
      </c>
      <c r="BO23" s="21">
        <f>VLOOKUP($C23,Sheet2!$A$2:$CF$35,23,FALSE)</f>
        <v>0.98623109057027702</v>
      </c>
      <c r="BP23" s="21">
        <f>VLOOKUP($C23,Sheet2!$A$2:$CF$35,24,FALSE)</f>
        <v>44.001264076184526</v>
      </c>
      <c r="BQ23" s="21">
        <f>VLOOKUP($C23,Sheet2!$A$2:$CF$35,25,FALSE)</f>
        <v>57.717612027395162</v>
      </c>
      <c r="BR23" s="21">
        <f>VLOOKUP($C23,Sheet2!$A$2:$CF$35,26,FALSE)</f>
        <v>27.590690387670271</v>
      </c>
      <c r="BS23" s="21">
        <f>VLOOKUP($C23,Sheet2!$A$2:$CF$35,27,FALSE)</f>
        <v>2837.3257533302494</v>
      </c>
      <c r="BT23" s="21">
        <f>VLOOKUP($C23,Sheet2!$A$2:$CF$35,28,FALSE)</f>
        <v>102.83634492155349</v>
      </c>
      <c r="BU23" s="21">
        <f>VLOOKUP($C23,Sheet2!$A$2:$CF$35,29,FALSE)</f>
        <v>11.914222010615219</v>
      </c>
      <c r="BV23" s="21">
        <f>VLOOKUP($C23,Sheet2!$A$2:$CF$35,30,FALSE)</f>
        <v>4.8597950135497623</v>
      </c>
      <c r="BW23" s="21">
        <f>VLOOKUP($C23,Sheet2!$A$2:$CF$35,31,FALSE)</f>
        <v>4.8660545639379196</v>
      </c>
      <c r="BX23" s="21">
        <f>VLOOKUP($C23,Sheet2!$A$2:$CF$35,32,FALSE)</f>
        <v>5.0070479850009004</v>
      </c>
      <c r="BY23" s="21">
        <f>VLOOKUP($C23,Sheet2!$A$2:$CF$35,33,FALSE)</f>
        <v>5.1597037395998502</v>
      </c>
      <c r="BZ23" s="21">
        <f>VLOOKUP($C23,Sheet2!$A$2:$CF$35,34,FALSE)</f>
        <v>0.58465993086557777</v>
      </c>
      <c r="CA23" s="21">
        <f>VLOOKUP($C23,Sheet2!$A$2:$CF$35,35,FALSE)</f>
        <v>1.3547174695339892</v>
      </c>
      <c r="CB23" s="21">
        <f>VLOOKUP($C23,Sheet2!$A$2:$CF$35,36,FALSE)</f>
        <v>2.7616393152257279</v>
      </c>
      <c r="CC23" s="21">
        <f>VLOOKUP($C23,Sheet2!$A$2:$CF$35,37,FALSE)</f>
        <v>11.142338065807509</v>
      </c>
      <c r="CD23" s="21">
        <f>VLOOKUP($C23,Sheet2!$A$2:$CF$35,38,FALSE)</f>
        <v>11.034801197299602</v>
      </c>
      <c r="CE23" s="21">
        <f>VLOOKUP($C23,Sheet2!$A$2:$CF$35,39,FALSE)</f>
        <v>15.241414686780397</v>
      </c>
      <c r="CF23" s="21">
        <f>VLOOKUP($C23,Sheet2!$A$2:$CF$35,40,FALSE)</f>
        <v>15.228972864218354</v>
      </c>
      <c r="CG23" s="21">
        <f>VLOOKUP($C23,Sheet2!$A$2:$CF$35,41,FALSE)</f>
        <v>17.355847933434259</v>
      </c>
      <c r="CH23" s="21">
        <f>VLOOKUP($C23,Sheet2!$A$2:$CF$35,42,FALSE)</f>
        <v>2.6442157671052668</v>
      </c>
      <c r="CI23" s="21">
        <f>VLOOKUP($C23,Sheet2!$A$2:$CF$35,43,FALSE)</f>
        <v>847014.70000000007</v>
      </c>
      <c r="CJ23" s="21">
        <f>VLOOKUP($C23,Sheet2!$A$2:$CF$35,44,FALSE)</f>
        <v>0.71545253751673366</v>
      </c>
      <c r="CK23" s="21">
        <f>VLOOKUP($C23,Sheet2!$A$2:$CF$35,45,FALSE)</f>
        <v>2.4204210425622761</v>
      </c>
      <c r="CL23" s="21">
        <f>VLOOKUP($C23,Sheet2!$A$2:$CF$35,46,FALSE)</f>
        <v>0.30480599987636031</v>
      </c>
      <c r="CM23" s="21">
        <f>VLOOKUP($C23,Sheet2!$A$2:$CF$35,47,FALSE)</f>
        <v>4.757913416514242</v>
      </c>
      <c r="CN23" s="21">
        <f>VLOOKUP($C23,Sheet2!$A$2:$CF$35,48,FALSE)</f>
        <v>0</v>
      </c>
      <c r="CO23" s="21">
        <f>VLOOKUP($C23,Sheet2!$A$2:$CF$35,49,FALSE)</f>
        <v>0.89986299999999997</v>
      </c>
      <c r="CP23" s="21">
        <f>VLOOKUP($C23,Sheet2!$A$2:$CF$35,50,FALSE)</f>
        <v>42.053648279288453</v>
      </c>
      <c r="CQ23" s="21">
        <f>VLOOKUP($C23,Sheet2!$A$2:$CF$35,51,FALSE)</f>
        <v>4.9155555555555557</v>
      </c>
      <c r="CR23" s="21">
        <f>VLOOKUP($C23,Sheet2!$A$2:$CF$35,52,FALSE)</f>
        <v>6.400796765879825</v>
      </c>
      <c r="CS23" s="21">
        <f>VLOOKUP($C23,Sheet2!$A$2:$CF$35,53,FALSE)</f>
        <v>1.0244355489182713</v>
      </c>
      <c r="CT23" s="21">
        <f>VLOOKUP($C23,Sheet2!$A$2:$CF$35,54,FALSE)</f>
        <v>5.3342416967566306</v>
      </c>
      <c r="CU23" s="21">
        <f>VLOOKUP($C23,Sheet2!$A$2:$CF$35,55,FALSE)</f>
        <v>1.2427643333785732</v>
      </c>
      <c r="CV23" s="21">
        <f>VLOOKUP($C23,Sheet2!$A$2:$CF$35,56,FALSE)</f>
        <v>1.2378271276759514</v>
      </c>
      <c r="CW23" s="21">
        <f>VLOOKUP($C23,Sheet2!$A$2:$CF$35,57,FALSE)</f>
        <v>0.84251951666500668</v>
      </c>
      <c r="CX23" s="21">
        <f>VLOOKUP($C23,Sheet2!$A$2:$CF$35,58,FALSE)</f>
        <v>1.5034521485927097</v>
      </c>
      <c r="CY23" s="21">
        <f>VLOOKUP($C23,Sheet2!$A$2:$CF$35,59,FALSE)</f>
        <v>2.3459716652577161</v>
      </c>
      <c r="CZ23" s="21">
        <f>VLOOKUP($C23,Sheet2!$A$2:$CF$35,60,FALSE)</f>
        <v>1.6864836603615403</v>
      </c>
      <c r="DA23" s="21">
        <f>VLOOKUP($C23,Sheet2!$A$2:$CF$35,61,FALSE)</f>
        <v>3.604597125658795</v>
      </c>
      <c r="DB23" s="21">
        <f>VLOOKUP($C23,Sheet2!$A$2:$CF$35,62,FALSE)</f>
        <v>5.291080786020335</v>
      </c>
      <c r="DC23" s="21">
        <f>VLOOKUP($C23,Sheet2!$A$2:$CF$35,63,FALSE)</f>
        <v>44.148789837557459</v>
      </c>
      <c r="DD23" s="21">
        <f>VLOOKUP($C23,Sheet2!$A$2:$CF$35,64,FALSE)</f>
        <v>1557.574226489653</v>
      </c>
      <c r="DE23" s="21">
        <f>VLOOKUP($C23,Sheet2!$A$2:$CF$35,65,FALSE)</f>
        <v>4.7859999999999996</v>
      </c>
      <c r="DF23" s="21">
        <f>VLOOKUP($C23,Sheet2!$A$2:$CF$35,66,FALSE)</f>
        <v>15142.2</v>
      </c>
      <c r="DG23" s="21">
        <f>VLOOKUP($C23,Sheet2!$A$2:$CF$35,67,FALSE)</f>
        <v>0.15617116948444909</v>
      </c>
      <c r="DH23" s="21">
        <f>VLOOKUP($C23,Sheet2!$A$2:$CF$35,68,FALSE)</f>
        <v>1.0831017502274356</v>
      </c>
      <c r="DI23" s="21">
        <f>VLOOKUP($C23,Sheet2!$A$2:$CF$35,69,FALSE)</f>
        <v>5.3888393646438599</v>
      </c>
      <c r="DJ23" s="21">
        <f>VLOOKUP($C23,Sheet2!$A$2:$CF$35,70,FALSE)</f>
        <v>23.047547734930738</v>
      </c>
      <c r="DK23" s="21">
        <f>VLOOKUP($C23,Sheet2!$A$2:$CF$35,71,FALSE)</f>
        <v>0.72949800396677222</v>
      </c>
      <c r="DL23" s="21">
        <f>VLOOKUP($C23,Sheet2!$A$2:$CF$35,72,FALSE)</f>
        <v>40.274000000000001</v>
      </c>
      <c r="DM23" s="21">
        <f>VLOOKUP($C23,Sheet2!$A$2:$CF$35,73,FALSE)</f>
        <v>46.573999999999998</v>
      </c>
      <c r="DN23" s="21">
        <f>VLOOKUP($C23,Sheet2!$A$2:$CF$35,74,FALSE)</f>
        <v>1142.557525904057</v>
      </c>
      <c r="DO23" s="21">
        <f>VLOOKUP($C23,Sheet2!$A$2:$CF$35,75,FALSE)</f>
        <v>1021.9345184501793</v>
      </c>
      <c r="DP23" s="21">
        <f>VLOOKUP($C23,Sheet2!$A$2:$CF$35,76,FALSE)</f>
        <v>0.65147154253761885</v>
      </c>
      <c r="DQ23" s="21">
        <f>VLOOKUP($C23,Sheet2!$A$2:$CF$35,77,FALSE)</f>
        <v>0.80946072583335626</v>
      </c>
      <c r="DR23" s="21">
        <f>VLOOKUP($C23,Sheet2!$A$2:$CF$35,78,FALSE)</f>
        <v>1.0848605163881166</v>
      </c>
      <c r="DS23" s="21">
        <f>VLOOKUP($C23,Sheet2!$A$2:$CF$35,79,FALSE)</f>
        <v>0.87002177831180894</v>
      </c>
      <c r="DT23" s="21">
        <f>VLOOKUP($C23,Sheet2!$A$2:$CF$35,80,FALSE)</f>
        <v>1.1545445418971094</v>
      </c>
      <c r="DU23" s="21">
        <f>VLOOKUP($C23,Sheet2!$A$2:$CF$35,81,FALSE)</f>
        <v>4.3114401904188142</v>
      </c>
      <c r="DV23" s="21">
        <f>VLOOKUP($C23,Sheet2!$A$2:$CF$35,82,FALSE)</f>
        <v>0.53496858777461509</v>
      </c>
      <c r="DW23" s="21">
        <f>VLOOKUP($C23,Sheet2!$A$2:$CF$35,83,FALSE)</f>
        <v>923.76082124583343</v>
      </c>
      <c r="DX23" s="21">
        <f>VLOOKUP($C23,Sheet2!$A$2:$CF$35,84,FALSE)</f>
        <v>0.58799902318677211</v>
      </c>
    </row>
    <row r="24" spans="1:128">
      <c r="A24" t="s">
        <v>109</v>
      </c>
      <c r="B24" t="s">
        <v>26</v>
      </c>
      <c r="C24" t="s">
        <v>113</v>
      </c>
      <c r="D24">
        <v>1</v>
      </c>
      <c r="E24">
        <f t="shared" si="0"/>
        <v>1</v>
      </c>
      <c r="F24">
        <v>2</v>
      </c>
      <c r="G24">
        <v>2</v>
      </c>
      <c r="H24">
        <v>2</v>
      </c>
      <c r="I24">
        <v>2</v>
      </c>
      <c r="J24">
        <v>22.445661196622719</v>
      </c>
      <c r="K24">
        <v>48.345810580548296</v>
      </c>
      <c r="L24">
        <v>79.748405883154589</v>
      </c>
      <c r="M24">
        <v>1052635.2923076923</v>
      </c>
      <c r="N24">
        <v>4.0219438715816525</v>
      </c>
      <c r="O24">
        <v>75.465833333333336</v>
      </c>
      <c r="P24">
        <v>-0.35145597687579033</v>
      </c>
      <c r="Q24">
        <v>2.8388860787093053</v>
      </c>
      <c r="R24">
        <v>2.4128571691739591</v>
      </c>
      <c r="S24">
        <v>148.9583954232013</v>
      </c>
      <c r="T24">
        <f>VLOOKUP($C24,inflation!$B$2:$S$35,18,FALSE)</f>
        <v>5.2959229200679676</v>
      </c>
      <c r="U24">
        <f>VLOOKUP($C24,cpi_2005!$B$2:$F$36,5,FALSE)</f>
        <v>128.68055317432683</v>
      </c>
      <c r="V24">
        <f>VLOOKUP($C24,real_wage_A!$B$2:$F$35,5,FALSE)</f>
        <v>1392.2072572792015</v>
      </c>
      <c r="W24">
        <v>889654</v>
      </c>
      <c r="X24">
        <f>VLOOKUP($C24,lbr_prod_08!$B$2:$E$35,4,FALSE)</f>
        <v>285625165.3064298</v>
      </c>
      <c r="Y24">
        <v>8.8000000000000007</v>
      </c>
      <c r="Z24">
        <f>VLOOKUP($C24,lbr_prod_08!$B$2:$C$35,2,FALSE)</f>
        <v>359769.74509282998</v>
      </c>
      <c r="AA24">
        <v>441896518.04763752</v>
      </c>
      <c r="AB24">
        <v>2.5968853705441188</v>
      </c>
      <c r="AC24">
        <v>25.591463525320645</v>
      </c>
      <c r="AD24">
        <v>383293002.20870519</v>
      </c>
      <c r="AE24">
        <v>5.0999999999999996</v>
      </c>
      <c r="AF24">
        <v>25.348510351457275</v>
      </c>
      <c r="AG24">
        <v>1712289.4615384615</v>
      </c>
      <c r="AH24">
        <f>VLOOKUP($C24,spa_lag_real_wage!$A$2:$C$35,2,FALSE)</f>
        <v>1107.3105845143414</v>
      </c>
      <c r="AI24">
        <f>VLOOKUP($C24,spa_lag_real_wage!$A$2:$C$35,3,FALSE)</f>
        <v>1124.3377480540466</v>
      </c>
      <c r="AJ24">
        <v>67.350886634316481</v>
      </c>
      <c r="AK24">
        <v>6.0825492017921912</v>
      </c>
      <c r="AL24">
        <v>27.153106656860132</v>
      </c>
      <c r="AM24">
        <v>6.1440438374555155</v>
      </c>
      <c r="AN24">
        <v>8.5650971287890485</v>
      </c>
      <c r="AO24">
        <v>22.74649357954188</v>
      </c>
      <c r="AP24">
        <v>0.41324393339314425</v>
      </c>
      <c r="AQ24">
        <v>3.4505537138948359</v>
      </c>
      <c r="AR24">
        <v>18.889390887323437</v>
      </c>
      <c r="AS24">
        <v>5.4541138681015298</v>
      </c>
      <c r="AT24" s="21">
        <f>VLOOKUP($C24,Sheet2!$A$2:$CF$35,2,FALSE)</f>
        <v>109739.24657292358</v>
      </c>
      <c r="AU24" s="21">
        <f>VLOOKUP($C24,Sheet2!$A$2:$CF$35,3,FALSE)</f>
        <v>2.7635194824688103</v>
      </c>
      <c r="AV24" s="21">
        <f>VLOOKUP($C24,Sheet2!$A$2:$CF$35,4,FALSE)</f>
        <v>5.3279280159554734</v>
      </c>
      <c r="AW24" s="21">
        <f>VLOOKUP($C24,Sheet2!$A$2:$CF$35,5,FALSE)</f>
        <v>10.839856464742718</v>
      </c>
      <c r="AX24" s="21">
        <f>VLOOKUP($C24,Sheet2!$A$2:$CF$35,6,FALSE)</f>
        <v>14.170394367310502</v>
      </c>
      <c r="AY24" s="21">
        <f>VLOOKUP($C24,Sheet2!$A$2:$CF$35,7,FALSE)</f>
        <v>25.566869309529576</v>
      </c>
      <c r="AZ24" s="21">
        <f>VLOOKUP($C24,Sheet2!$A$2:$CF$35,8,FALSE)</f>
        <v>106.56242506302121</v>
      </c>
      <c r="BA24" s="21">
        <f>VLOOKUP($C24,Sheet2!$A$2:$CF$35,9,FALSE)</f>
        <v>51.90332185907927</v>
      </c>
      <c r="BB24" s="21">
        <f>VLOOKUP($C24,Sheet2!$A$2:$CF$35,10,FALSE)</f>
        <v>44.550138330289855</v>
      </c>
      <c r="BC24" s="21">
        <f>VLOOKUP($C24,Sheet2!$A$2:$CF$35,11,FALSE)</f>
        <v>35.293645410358515</v>
      </c>
      <c r="BD24" s="21">
        <f>VLOOKUP($C24,Sheet2!$A$2:$CF$35,12,FALSE)</f>
        <v>62.012286732731376</v>
      </c>
      <c r="BE24" s="21">
        <f>VLOOKUP($C24,Sheet2!$A$2:$CF$35,13,FALSE)</f>
        <v>16.60967644872078</v>
      </c>
      <c r="BF24" s="21">
        <f>VLOOKUP($C24,Sheet2!$A$2:$CF$35,14,FALSE)</f>
        <v>6.1998207922848305</v>
      </c>
      <c r="BG24" s="21">
        <f>VLOOKUP($C24,Sheet2!$A$2:$CF$35,15,FALSE)</f>
        <v>50.069848179525266</v>
      </c>
      <c r="BH24" s="21">
        <f>VLOOKUP($C24,Sheet2!$A$2:$CF$35,16,FALSE)</f>
        <v>21.054684230076539</v>
      </c>
      <c r="BI24" s="21">
        <f>VLOOKUP($C24,Sheet2!$A$2:$CF$35,17,FALSE)</f>
        <v>6.8186875337138435</v>
      </c>
      <c r="BJ24" s="21">
        <f>VLOOKUP($C24,Sheet2!$A$2:$CF$35,18,FALSE)</f>
        <v>5.6391928359391583</v>
      </c>
      <c r="BK24" s="21">
        <f>VLOOKUP($C24,Sheet2!$A$2:$CF$35,19,FALSE)</f>
        <v>2.3958262829570858</v>
      </c>
      <c r="BL24" s="21">
        <f>VLOOKUP($C24,Sheet2!$A$2:$CF$35,20,FALSE)</f>
        <v>3.7696235018625024</v>
      </c>
      <c r="BM24" s="21">
        <f>VLOOKUP($C24,Sheet2!$A$2:$CF$35,21,FALSE)</f>
        <v>6.1654497848195886</v>
      </c>
      <c r="BN24" s="21">
        <f>VLOOKUP($C24,Sheet2!$A$2:$CF$35,22,FALSE)</f>
        <v>0.79843783740648377</v>
      </c>
      <c r="BO24" s="21">
        <f>VLOOKUP($C24,Sheet2!$A$2:$CF$35,23,FALSE)</f>
        <v>0.78621963181452137</v>
      </c>
      <c r="BP24" s="21">
        <f>VLOOKUP($C24,Sheet2!$A$2:$CF$35,24,FALSE)</f>
        <v>21.128645794204832</v>
      </c>
      <c r="BQ24" s="21">
        <f>VLOOKUP($C24,Sheet2!$A$2:$CF$35,25,FALSE)</f>
        <v>291.63648089925698</v>
      </c>
      <c r="BR24" s="21">
        <f>VLOOKUP($C24,Sheet2!$A$2:$CF$35,26,FALSE)</f>
        <v>130.12438173774561</v>
      </c>
      <c r="BS24" s="21">
        <f>VLOOKUP($C24,Sheet2!$A$2:$CF$35,27,FALSE)</f>
        <v>3450.7259070866035</v>
      </c>
      <c r="BT24" s="21">
        <f>VLOOKUP($C24,Sheet2!$A$2:$CF$35,28,FALSE)</f>
        <v>26.518672834436536</v>
      </c>
      <c r="BU24" s="21">
        <f>VLOOKUP($C24,Sheet2!$A$2:$CF$35,29,FALSE)</f>
        <v>9.7037822686147379</v>
      </c>
      <c r="BV24" s="21">
        <f>VLOOKUP($C24,Sheet2!$A$2:$CF$35,30,FALSE)</f>
        <v>5.215440543449982</v>
      </c>
      <c r="BW24" s="21">
        <f>VLOOKUP($C24,Sheet2!$A$2:$CF$35,31,FALSE)</f>
        <v>5.2440540325969396</v>
      </c>
      <c r="BX24" s="21">
        <f>VLOOKUP($C24,Sheet2!$A$2:$CF$35,32,FALSE)</f>
        <v>5.3432207661801803</v>
      </c>
      <c r="BY24" s="21">
        <f>VLOOKUP($C24,Sheet2!$A$2:$CF$35,33,FALSE)</f>
        <v>5.1576292469860396</v>
      </c>
      <c r="BZ24" s="21">
        <f>VLOOKUP($C24,Sheet2!$A$2:$CF$35,34,FALSE)</f>
        <v>0.68538049852747918</v>
      </c>
      <c r="CA24" s="21">
        <f>VLOOKUP($C24,Sheet2!$A$2:$CF$35,35,FALSE)</f>
        <v>2.1470225402191403</v>
      </c>
      <c r="CB24" s="21">
        <f>VLOOKUP($C24,Sheet2!$A$2:$CF$35,36,FALSE)</f>
        <v>0.86316421477990002</v>
      </c>
      <c r="CC24" s="21">
        <f>VLOOKUP($C24,Sheet2!$A$2:$CF$35,37,FALSE)</f>
        <v>3.485483391763303</v>
      </c>
      <c r="CD24" s="21">
        <f>VLOOKUP($C24,Sheet2!$A$2:$CF$35,38,FALSE)</f>
        <v>2.0057649304706393</v>
      </c>
      <c r="CE24" s="21">
        <f>VLOOKUP($C24,Sheet2!$A$2:$CF$35,39,FALSE)</f>
        <v>6.7435270571708639</v>
      </c>
      <c r="CF24" s="21">
        <f>VLOOKUP($C24,Sheet2!$A$2:$CF$35,40,FALSE)</f>
        <v>5.2167080999059756</v>
      </c>
      <c r="CG24" s="21">
        <f>VLOOKUP($C24,Sheet2!$A$2:$CF$35,41,FALSE)</f>
        <v>6.4223025227677031</v>
      </c>
      <c r="CH24" s="21">
        <f>VLOOKUP($C24,Sheet2!$A$2:$CF$35,42,FALSE)</f>
        <v>1.1499220465343418</v>
      </c>
      <c r="CI24" s="21">
        <f>VLOOKUP($C24,Sheet2!$A$2:$CF$35,43,FALSE)</f>
        <v>2782672</v>
      </c>
      <c r="CJ24" s="21">
        <f>VLOOKUP($C24,Sheet2!$A$2:$CF$35,44,FALSE)</f>
        <v>2.2507150653017249</v>
      </c>
      <c r="CK24" s="21">
        <f>VLOOKUP($C24,Sheet2!$A$2:$CF$35,45,FALSE)</f>
        <v>2.8757294301548355</v>
      </c>
      <c r="CL24" s="21">
        <f>VLOOKUP($C24,Sheet2!$A$2:$CF$35,46,FALSE)</f>
        <v>2.1427148543789118</v>
      </c>
      <c r="CM24" s="21">
        <f>VLOOKUP($C24,Sheet2!$A$2:$CF$35,47,FALSE)</f>
        <v>3.5907568608463443</v>
      </c>
      <c r="CN24" s="21">
        <f>VLOOKUP($C24,Sheet2!$A$2:$CF$35,48,FALSE)</f>
        <v>0</v>
      </c>
      <c r="CO24" s="21">
        <f>VLOOKUP($C24,Sheet2!$A$2:$CF$35,49,FALSE)</f>
        <v>0.95791000000000004</v>
      </c>
      <c r="CP24" s="21">
        <f>VLOOKUP($C24,Sheet2!$A$2:$CF$35,50,FALSE)</f>
        <v>62.078143790645349</v>
      </c>
      <c r="CQ24" s="21">
        <f>VLOOKUP($C24,Sheet2!$A$2:$CF$35,51,FALSE)</f>
        <v>6.4844444444444447</v>
      </c>
      <c r="CR24" s="21">
        <f>VLOOKUP($C24,Sheet2!$A$2:$CF$35,52,FALSE)</f>
        <v>3.5235746295703159</v>
      </c>
      <c r="CS24" s="21">
        <f>VLOOKUP($C24,Sheet2!$A$2:$CF$35,53,FALSE)</f>
        <v>0.51155420131825768</v>
      </c>
      <c r="CT24" s="21">
        <f>VLOOKUP($C24,Sheet2!$A$2:$CF$35,54,FALSE)</f>
        <v>3.0351956527837207</v>
      </c>
      <c r="CU24" s="21">
        <f>VLOOKUP($C24,Sheet2!$A$2:$CF$35,55,FALSE)</f>
        <v>5.5839972306001062</v>
      </c>
      <c r="CV24" s="21">
        <f>VLOOKUP($C24,Sheet2!$A$2:$CF$35,56,FALSE)</f>
        <v>5.034152117739958</v>
      </c>
      <c r="CW24" s="21">
        <f>VLOOKUP($C24,Sheet2!$A$2:$CF$35,57,FALSE)</f>
        <v>0.75580002598632223</v>
      </c>
      <c r="CX24" s="21">
        <f>VLOOKUP($C24,Sheet2!$A$2:$CF$35,58,FALSE)</f>
        <v>1.019269718807444</v>
      </c>
      <c r="CY24" s="21">
        <f>VLOOKUP($C24,Sheet2!$A$2:$CF$35,59,FALSE)</f>
        <v>1.7750697447937662</v>
      </c>
      <c r="CZ24" s="21">
        <f>VLOOKUP($C24,Sheet2!$A$2:$CF$35,60,FALSE)</f>
        <v>0.43451827614150346</v>
      </c>
      <c r="DA24" s="21">
        <f>VLOOKUP($C24,Sheet2!$A$2:$CF$35,61,FALSE)</f>
        <v>0.66379658210510095</v>
      </c>
      <c r="DB24" s="21">
        <f>VLOOKUP($C24,Sheet2!$A$2:$CF$35,62,FALSE)</f>
        <v>1.0983148582466045</v>
      </c>
      <c r="DC24" s="21">
        <f>VLOOKUP($C24,Sheet2!$A$2:$CF$35,63,FALSE)</f>
        <v>2.8393683614805543</v>
      </c>
      <c r="DD24" s="21">
        <f>VLOOKUP($C24,Sheet2!$A$2:$CF$35,64,FALSE)</f>
        <v>3103.9022959225431</v>
      </c>
      <c r="DE24" s="21">
        <f>VLOOKUP($C24,Sheet2!$A$2:$CF$35,65,FALSE)</f>
        <v>8.0590000000000011</v>
      </c>
      <c r="DF24" s="21">
        <f>VLOOKUP($C24,Sheet2!$A$2:$CF$35,66,FALSE)</f>
        <v>20033.400000000001</v>
      </c>
      <c r="DG24" s="21">
        <f>VLOOKUP($C24,Sheet2!$A$2:$CF$35,67,FALSE)</f>
        <v>0.31122042121621907</v>
      </c>
      <c r="DH24" s="21">
        <f>VLOOKUP($C24,Sheet2!$A$2:$CF$35,68,FALSE)</f>
        <v>1.112892624958733</v>
      </c>
      <c r="DI24" s="21">
        <f>VLOOKUP($C24,Sheet2!$A$2:$CF$35,69,FALSE)</f>
        <v>8.645778609385502</v>
      </c>
      <c r="DJ24" s="21">
        <f>VLOOKUP($C24,Sheet2!$A$2:$CF$35,70,FALSE)</f>
        <v>36.437784522003035</v>
      </c>
      <c r="DK24" s="21">
        <f>VLOOKUP($C24,Sheet2!$A$2:$CF$35,71,FALSE)</f>
        <v>0.60703693473918507</v>
      </c>
      <c r="DL24" s="21">
        <f>VLOOKUP($C24,Sheet2!$A$2:$CF$35,72,FALSE)</f>
        <v>58.525999999999996</v>
      </c>
      <c r="DM24" s="21">
        <f>VLOOKUP($C24,Sheet2!$A$2:$CF$35,73,FALSE)</f>
        <v>33.176000000000002</v>
      </c>
      <c r="DN24" s="21">
        <f>VLOOKUP($C24,Sheet2!$A$2:$CF$35,74,FALSE)</f>
        <v>2424.7670609772008</v>
      </c>
      <c r="DO24" s="21">
        <f>VLOOKUP($C24,Sheet2!$A$2:$CF$35,75,FALSE)</f>
        <v>2168.7775911789572</v>
      </c>
      <c r="DP24" s="21">
        <f>VLOOKUP($C24,Sheet2!$A$2:$CF$35,76,FALSE)</f>
        <v>1.3825708567796644</v>
      </c>
      <c r="DQ24" s="21">
        <f>VLOOKUP($C24,Sheet2!$A$2:$CF$35,77,FALSE)</f>
        <v>1.692456794130945</v>
      </c>
      <c r="DR24" s="21">
        <f>VLOOKUP($C24,Sheet2!$A$2:$CF$35,78,FALSE)</f>
        <v>2.2682750293477083</v>
      </c>
      <c r="DS24" s="21">
        <f>VLOOKUP($C24,Sheet2!$A$2:$CF$35,79,FALSE)</f>
        <v>1.5638692737128588</v>
      </c>
      <c r="DT24" s="21">
        <f>VLOOKUP($C24,Sheet2!$A$2:$CF$35,80,FALSE)</f>
        <v>2.0753006180020939</v>
      </c>
      <c r="DU24" s="21">
        <f>VLOOKUP($C24,Sheet2!$A$2:$CF$35,81,FALSE)</f>
        <v>8.0400806576582973</v>
      </c>
      <c r="DV24" s="21">
        <f>VLOOKUP($C24,Sheet2!$A$2:$CF$35,82,FALSE)</f>
        <v>0.99762269799772851</v>
      </c>
      <c r="DW24" s="21">
        <f>VLOOKUP($C24,Sheet2!$A$2:$CF$35,83,FALSE)</f>
        <v>2194.0299364087755</v>
      </c>
      <c r="DX24" s="21">
        <f>VLOOKUP($C24,Sheet2!$A$2:$CF$35,84,FALSE)</f>
        <v>1.3965600508051579</v>
      </c>
    </row>
    <row r="25" spans="1:128">
      <c r="A25" t="s">
        <v>109</v>
      </c>
      <c r="B25" t="s">
        <v>30</v>
      </c>
      <c r="C25" t="s">
        <v>114</v>
      </c>
      <c r="D25">
        <v>1</v>
      </c>
      <c r="E25">
        <f t="shared" si="0"/>
        <v>1</v>
      </c>
      <c r="F25">
        <v>2</v>
      </c>
      <c r="G25">
        <v>2</v>
      </c>
      <c r="H25">
        <v>2</v>
      </c>
      <c r="I25">
        <v>2</v>
      </c>
      <c r="J25">
        <v>8.115554422337981</v>
      </c>
      <c r="K25">
        <v>24.811668092390587</v>
      </c>
      <c r="L25">
        <v>50.794036089131254</v>
      </c>
      <c r="M25">
        <v>89654.61538461539</v>
      </c>
      <c r="N25">
        <v>0.33503455447664676</v>
      </c>
      <c r="O25">
        <v>70.41</v>
      </c>
      <c r="P25">
        <v>4.2911889111151886</v>
      </c>
      <c r="Q25">
        <v>4.16854293538508</v>
      </c>
      <c r="R25">
        <v>5.7312002737086178</v>
      </c>
      <c r="S25">
        <v>-0.25811400780711485</v>
      </c>
      <c r="T25">
        <f>VLOOKUP($C25,inflation!$B$2:$S$35,18,FALSE)</f>
        <v>6.7653270205689093</v>
      </c>
      <c r="U25">
        <f>VLOOKUP($C25,cpi_2005!$B$2:$F$36,5,FALSE)</f>
        <v>119.85330073349634</v>
      </c>
      <c r="V25">
        <f>VLOOKUP($C25,real_wage_A!$B$2:$F$35,5,FALSE)</f>
        <v>880.55991824526336</v>
      </c>
      <c r="W25">
        <f>W24</f>
        <v>889654</v>
      </c>
      <c r="X25">
        <f>VLOOKUP($C25,lbr_prod_08!$B$2:$E$35,4,FALSE)</f>
        <v>123806152.47999254</v>
      </c>
      <c r="Y25" s="2">
        <v>7.9846645367412137</v>
      </c>
      <c r="Z25">
        <f>VLOOKUP($C25,lbr_prod_08!$B$2:$C$35,2,FALSE)</f>
        <v>29243.018093483999</v>
      </c>
      <c r="AA25">
        <v>49086104.57846985</v>
      </c>
      <c r="AB25">
        <v>5.7317475256139652</v>
      </c>
      <c r="AC25">
        <v>30.849137832010658</v>
      </c>
      <c r="AD25">
        <v>34918578.156204388</v>
      </c>
      <c r="AE25" s="5">
        <f>AE24</f>
        <v>5.0999999999999996</v>
      </c>
      <c r="AF25" s="5">
        <f>AF24</f>
        <v>25.348510351457275</v>
      </c>
      <c r="AG25">
        <v>148852.84615384616</v>
      </c>
      <c r="AH25">
        <f>VLOOKUP($C25,spa_lag_real_wage!$A$2:$C$35,2,FALSE)</f>
        <v>1148.6372524315068</v>
      </c>
      <c r="AI25">
        <f>VLOOKUP($C25,spa_lag_real_wage!$A$2:$C$35,3,FALSE)</f>
        <v>1258.6188649364301</v>
      </c>
      <c r="AJ25">
        <v>30.962845831007705</v>
      </c>
      <c r="AK25">
        <v>7.5711037116800979</v>
      </c>
      <c r="AL25">
        <v>29.780071203309014</v>
      </c>
      <c r="AM25">
        <v>5.4858726825798341</v>
      </c>
      <c r="AN25">
        <v>3.2381461392512945</v>
      </c>
      <c r="AO25">
        <v>20.516572782370773</v>
      </c>
      <c r="AP25">
        <v>0.77284029404505228</v>
      </c>
      <c r="AQ25">
        <v>2.5151369316939309</v>
      </c>
      <c r="AR25">
        <v>24.160307342877658</v>
      </c>
      <c r="AS25">
        <v>5.9599489121923455</v>
      </c>
      <c r="AT25" s="21">
        <f>VLOOKUP($C25,Sheet2!$A$2:$CF$35,2,FALSE)</f>
        <v>11996.21552469969</v>
      </c>
      <c r="AU25" s="21">
        <f>VLOOKUP($C25,Sheet2!$A$2:$CF$35,3,FALSE)</f>
        <v>6.6126217483558136</v>
      </c>
      <c r="AV25" s="21">
        <f>VLOOKUP($C25,Sheet2!$A$2:$CF$35,4,FALSE)</f>
        <v>6.2456162132770583</v>
      </c>
      <c r="AW25" s="21">
        <f>VLOOKUP($C25,Sheet2!$A$2:$CF$35,5,FALSE)</f>
        <v>15.498717465074321</v>
      </c>
      <c r="AX25" s="21">
        <f>VLOOKUP($C25,Sheet2!$A$2:$CF$35,6,FALSE)</f>
        <v>17.556636380868945</v>
      </c>
      <c r="AY25" s="21">
        <f>VLOOKUP($C25,Sheet2!$A$2:$CF$35,7,FALSE)</f>
        <v>30.772749249457632</v>
      </c>
      <c r="AZ25" s="21">
        <f>VLOOKUP($C25,Sheet2!$A$2:$CF$35,8,FALSE)</f>
        <v>86.052655094894561</v>
      </c>
      <c r="BA25" s="21">
        <f>VLOOKUP($C25,Sheet2!$A$2:$CF$35,9,FALSE)</f>
        <v>45.048524971783294</v>
      </c>
      <c r="BB25" s="21">
        <f>VLOOKUP($C25,Sheet2!$A$2:$CF$35,10,FALSE)</f>
        <v>59.564043022951694</v>
      </c>
      <c r="BC25" s="21">
        <f>VLOOKUP($C25,Sheet2!$A$2:$CF$35,11,FALSE)</f>
        <v>42.751618145601398</v>
      </c>
      <c r="BD25" s="21">
        <f>VLOOKUP($C25,Sheet2!$A$2:$CF$35,12,FALSE)</f>
        <v>26.488612071942857</v>
      </c>
      <c r="BE25" s="21">
        <f>VLOOKUP($C25,Sheet2!$A$2:$CF$35,13,FALSE)</f>
        <v>2.2969068261818983</v>
      </c>
      <c r="BF25" s="21">
        <f>VLOOKUP($C25,Sheet2!$A$2:$CF$35,14,FALSE)</f>
        <v>17.355783890322748</v>
      </c>
      <c r="BG25" s="21">
        <f>VLOOKUP($C25,Sheet2!$A$2:$CF$35,15,FALSE)</f>
        <v>29.687049671261498</v>
      </c>
      <c r="BH25" s="21">
        <f>VLOOKUP($C25,Sheet2!$A$2:$CF$35,16,FALSE)</f>
        <v>9.6571813694637569</v>
      </c>
      <c r="BI25" s="21">
        <f>VLOOKUP($C25,Sheet2!$A$2:$CF$35,17,FALSE)</f>
        <v>11.816874262405559</v>
      </c>
      <c r="BJ25" s="21">
        <f>VLOOKUP($C25,Sheet2!$A$2:$CF$35,18,FALSE)</f>
        <v>11.859963205961098</v>
      </c>
      <c r="BK25" s="21">
        <f>VLOOKUP($C25,Sheet2!$A$2:$CF$35,19,FALSE)</f>
        <v>2.3636904719895333</v>
      </c>
      <c r="BL25" s="21">
        <f>VLOOKUP($C25,Sheet2!$A$2:$CF$35,20,FALSE)</f>
        <v>8.6781606535937392</v>
      </c>
      <c r="BM25" s="21">
        <f>VLOOKUP($C25,Sheet2!$A$2:$CF$35,21,FALSE)</f>
        <v>11.041851125583269</v>
      </c>
      <c r="BN25" s="21">
        <f>VLOOKUP($C25,Sheet2!$A$2:$CF$35,22,FALSE)</f>
        <v>1.0231566116855311</v>
      </c>
      <c r="BO25" s="21">
        <f>VLOOKUP($C25,Sheet2!$A$2:$CF$35,23,FALSE)</f>
        <v>0.2878551889812474</v>
      </c>
      <c r="BP25" s="21">
        <f>VLOOKUP($C25,Sheet2!$A$2:$CF$35,24,FALSE)</f>
        <v>13.29940806327695</v>
      </c>
      <c r="BQ25" s="21">
        <f>VLOOKUP($C25,Sheet2!$A$2:$CF$35,25,FALSE)</f>
        <v>216.56296832509855</v>
      </c>
      <c r="BR25" s="21">
        <f>VLOOKUP($C25,Sheet2!$A$2:$CF$35,26,FALSE)</f>
        <v>75.739832044776634</v>
      </c>
      <c r="BS25" s="21">
        <f>VLOOKUP($C25,Sheet2!$A$2:$CF$35,27,FALSE)</f>
        <v>641.94550025095361</v>
      </c>
      <c r="BT25" s="21">
        <f>VLOOKUP($C25,Sheet2!$A$2:$CF$35,28,FALSE)</f>
        <v>8.4756657483930233</v>
      </c>
      <c r="BU25" s="21">
        <f>VLOOKUP($C25,Sheet2!$A$2:$CF$35,29,FALSE)</f>
        <v>14.295177502480072</v>
      </c>
      <c r="BV25" s="21">
        <f>VLOOKUP($C25,Sheet2!$A$2:$CF$35,30,FALSE)</f>
        <v>5.3666395129194404</v>
      </c>
      <c r="BW25" s="21">
        <f>VLOOKUP($C25,Sheet2!$A$2:$CF$35,31,FALSE)</f>
        <v>5.0843147214039899</v>
      </c>
      <c r="BX25" s="21">
        <f>VLOOKUP($C25,Sheet2!$A$2:$CF$35,32,FALSE)</f>
        <v>5.1818090694189998</v>
      </c>
      <c r="BY25" s="21">
        <f>VLOOKUP($C25,Sheet2!$A$2:$CF$35,33,FALSE)</f>
        <v>5.1818090694189998</v>
      </c>
      <c r="BZ25" s="21">
        <f>VLOOKUP($C25,Sheet2!$A$2:$CF$35,34,FALSE)</f>
        <v>0.81600845340312467</v>
      </c>
      <c r="CA25" s="21">
        <f>VLOOKUP($C25,Sheet2!$A$2:$CF$35,35,FALSE)</f>
        <v>2.780514263886948</v>
      </c>
      <c r="CB25" s="21">
        <f>VLOOKUP($C25,Sheet2!$A$2:$CF$35,36,FALSE)</f>
        <v>1.9704317470210082</v>
      </c>
      <c r="CC25" s="21">
        <f>VLOOKUP($C25,Sheet2!$A$2:$CF$35,37,FALSE)</f>
        <v>8.0541812615183908</v>
      </c>
      <c r="CD25" s="21">
        <f>VLOOKUP($C25,Sheet2!$A$2:$CF$35,38,FALSE)</f>
        <v>13.445984099921796</v>
      </c>
      <c r="CE25" s="21">
        <f>VLOOKUP($C25,Sheet2!$A$2:$CF$35,39,FALSE)</f>
        <v>18.011409279056004</v>
      </c>
      <c r="CF25" s="21">
        <f>VLOOKUP($C25,Sheet2!$A$2:$CF$35,40,FALSE)</f>
        <v>37.333555180409327</v>
      </c>
      <c r="CG25" s="21">
        <f>VLOOKUP($C25,Sheet2!$A$2:$CF$35,41,FALSE)</f>
        <v>92.130114559569762</v>
      </c>
      <c r="CH25" s="21">
        <f>VLOOKUP($C25,Sheet2!$A$2:$CF$35,42,FALSE)</f>
        <v>9.8270368534548318</v>
      </c>
      <c r="CI25" s="21">
        <f>VLOOKUP($C25,Sheet2!$A$2:$CF$35,43,FALSE)</f>
        <v>511127.20000000007</v>
      </c>
      <c r="CJ25" s="21">
        <f>VLOOKUP($C25,Sheet2!$A$2:$CF$35,44,FALSE)</f>
        <v>1.9195276820950191</v>
      </c>
      <c r="CK25" s="21">
        <f>VLOOKUP($C25,Sheet2!$A$2:$CF$35,45,FALSE)</f>
        <v>3.6019845045727816</v>
      </c>
      <c r="CL25" s="21">
        <f>VLOOKUP($C25,Sheet2!$A$2:$CF$35,46,FALSE)</f>
        <v>1.3542219853000002</v>
      </c>
      <c r="CM25" s="21">
        <f>VLOOKUP($C25,Sheet2!$A$2:$CF$35,47,FALSE)</f>
        <v>3.9936736003087892</v>
      </c>
      <c r="CN25" s="21">
        <f>VLOOKUP($C25,Sheet2!$A$2:$CF$35,48,FALSE)</f>
        <v>0</v>
      </c>
      <c r="CO25" s="21">
        <f>VLOOKUP($C25,Sheet2!$A$2:$CF$35,49,FALSE)</f>
        <v>0.94831399999999999</v>
      </c>
      <c r="CP25" s="21">
        <f>VLOOKUP($C25,Sheet2!$A$2:$CF$35,50,FALSE)</f>
        <v>50</v>
      </c>
      <c r="CQ25" s="21">
        <f>VLOOKUP($C25,Sheet2!$A$2:$CF$35,51,FALSE)</f>
        <v>6.6950000000000003</v>
      </c>
      <c r="CR25" s="21">
        <f>VLOOKUP($C25,Sheet2!$A$2:$CF$35,52,FALSE)</f>
        <v>12.488305407121855</v>
      </c>
      <c r="CS25" s="21">
        <f>VLOOKUP($C25,Sheet2!$A$2:$CF$35,53,FALSE)</f>
        <v>3.0994154347174647</v>
      </c>
      <c r="CT25" s="21">
        <f>VLOOKUP($C25,Sheet2!$A$2:$CF$35,54,FALSE)</f>
        <v>6.7294241021572017</v>
      </c>
      <c r="CU25" s="21">
        <f>VLOOKUP($C25,Sheet2!$A$2:$CF$35,55,FALSE)</f>
        <v>0.50871067981191087</v>
      </c>
      <c r="CV25" s="21">
        <f>VLOOKUP($C25,Sheet2!$A$2:$CF$35,56,FALSE)</f>
        <v>0.54127858575583621</v>
      </c>
      <c r="CW25" s="21">
        <f>VLOOKUP($C25,Sheet2!$A$2:$CF$35,57,FALSE)</f>
        <v>6.5597651057722209E-2</v>
      </c>
      <c r="CX25" s="21">
        <f>VLOOKUP($C25,Sheet2!$A$2:$CF$35,58,FALSE)</f>
        <v>0.14372191508965848</v>
      </c>
      <c r="CY25" s="21">
        <f>VLOOKUP($C25,Sheet2!$A$2:$CF$35,59,FALSE)</f>
        <v>0.20931956614738073</v>
      </c>
      <c r="CZ25" s="21">
        <f>VLOOKUP($C25,Sheet2!$A$2:$CF$35,60,FALSE)</f>
        <v>0.24021780998503628</v>
      </c>
      <c r="DA25" s="21">
        <f>VLOOKUP($C25,Sheet2!$A$2:$CF$35,61,FALSE)</f>
        <v>0.89594166308529899</v>
      </c>
      <c r="DB25" s="21">
        <f>VLOOKUP($C25,Sheet2!$A$2:$CF$35,62,FALSE)</f>
        <v>1.136159473070335</v>
      </c>
      <c r="DC25" s="21">
        <f>VLOOKUP($C25,Sheet2!$A$2:$CF$35,63,FALSE)</f>
        <v>58.460288730369484</v>
      </c>
      <c r="DD25" s="21">
        <f>VLOOKUP($C25,Sheet2!$A$2:$CF$35,64,FALSE)</f>
        <v>1709.4592539634748</v>
      </c>
      <c r="DE25" s="21">
        <f>VLOOKUP($C25,Sheet2!$A$2:$CF$35,65,FALSE)</f>
        <v>5.21</v>
      </c>
      <c r="DF25" s="21">
        <f>VLOOKUP($C25,Sheet2!$A$2:$CF$35,66,FALSE)</f>
        <v>18948.400000000001</v>
      </c>
      <c r="DG25" s="21">
        <f>VLOOKUP($C25,Sheet2!$A$2:$CF$35,67,FALSE)</f>
        <v>0.17131211097948607</v>
      </c>
      <c r="DH25" s="21">
        <f>VLOOKUP($C25,Sheet2!$A$2:$CF$35,68,FALSE)</f>
        <v>1.0769411666811113</v>
      </c>
      <c r="DI25" s="21">
        <f>VLOOKUP($C25,Sheet2!$A$2:$CF$35,69,FALSE)</f>
        <v>6.5576918039459358</v>
      </c>
      <c r="DJ25" s="21">
        <f>VLOOKUP($C25,Sheet2!$A$2:$CF$35,70,FALSE)</f>
        <v>27.31478625624575</v>
      </c>
      <c r="DK25" s="21">
        <f>VLOOKUP($C25,Sheet2!$A$2:$CF$35,71,FALSE)</f>
        <v>0.69880522746898466</v>
      </c>
      <c r="DL25" s="21">
        <f>VLOOKUP($C25,Sheet2!$A$2:$CF$35,72,FALSE)</f>
        <v>56.384</v>
      </c>
      <c r="DM25" s="21">
        <f>VLOOKUP($C25,Sheet2!$A$2:$CF$35,73,FALSE)</f>
        <v>29.768000000000001</v>
      </c>
      <c r="DN25" s="21">
        <f>VLOOKUP($C25,Sheet2!$A$2:$CF$35,74,FALSE)</f>
        <v>1723.1853643761021</v>
      </c>
      <c r="DO25" s="21">
        <f>VLOOKUP($C25,Sheet2!$A$2:$CF$35,75,FALSE)</f>
        <v>1541.2638450310837</v>
      </c>
      <c r="DP25" s="21">
        <f>VLOOKUP($C25,Sheet2!$A$2:$CF$35,76,FALSE)</f>
        <v>0.98253803590333688</v>
      </c>
      <c r="DQ25" s="21">
        <f>VLOOKUP($C25,Sheet2!$A$2:$CF$35,77,FALSE)</f>
        <v>0.46330335634441483</v>
      </c>
      <c r="DR25" s="21">
        <f>VLOOKUP($C25,Sheet2!$A$2:$CF$35,78,FALSE)</f>
        <v>0.62093132176449017</v>
      </c>
      <c r="DS25" s="21">
        <f>VLOOKUP($C25,Sheet2!$A$2:$CF$35,79,FALSE)</f>
        <v>0.62164745278618627</v>
      </c>
      <c r="DT25" s="21">
        <f>VLOOKUP($C25,Sheet2!$A$2:$CF$35,80,FALSE)</f>
        <v>0.82494449160938976</v>
      </c>
      <c r="DU25" s="21">
        <f>VLOOKUP($C25,Sheet2!$A$2:$CF$35,81,FALSE)</f>
        <v>6.2140170383003541</v>
      </c>
      <c r="DV25" s="21">
        <f>VLOOKUP($C25,Sheet2!$A$2:$CF$35,82,FALSE)</f>
        <v>0.77104256873942933</v>
      </c>
      <c r="DW25" s="21">
        <f>VLOOKUP($C25,Sheet2!$A$2:$CF$35,83,FALSE)</f>
        <v>1609.9864376513967</v>
      </c>
      <c r="DX25" s="21">
        <f>VLOOKUP($C25,Sheet2!$A$2:$CF$35,84,FALSE)</f>
        <v>1.0248003930349001</v>
      </c>
    </row>
    <row r="26" spans="1:128">
      <c r="A26" t="s">
        <v>115</v>
      </c>
      <c r="B26" t="s">
        <v>31</v>
      </c>
      <c r="C26" t="s">
        <v>116</v>
      </c>
      <c r="D26">
        <v>1</v>
      </c>
      <c r="E26">
        <f t="shared" si="0"/>
        <v>1</v>
      </c>
      <c r="F26">
        <v>2</v>
      </c>
      <c r="G26">
        <v>2</v>
      </c>
      <c r="H26">
        <v>2</v>
      </c>
      <c r="I26">
        <v>2</v>
      </c>
      <c r="J26">
        <v>10.037845337479352</v>
      </c>
      <c r="K26">
        <v>5.421440379027727</v>
      </c>
      <c r="L26">
        <v>18.866355342589035</v>
      </c>
      <c r="M26">
        <v>182818.30769230772</v>
      </c>
      <c r="N26">
        <v>0.72389531376490501</v>
      </c>
      <c r="O26">
        <v>73.835833333333326</v>
      </c>
      <c r="P26">
        <v>4.8925399819485156</v>
      </c>
      <c r="Q26">
        <v>6.2787487574713019</v>
      </c>
      <c r="R26">
        <v>5.6113750939102909</v>
      </c>
      <c r="S26">
        <v>51.816982975352879</v>
      </c>
      <c r="T26">
        <f>VLOOKUP($C26,inflation!$B$2:$S$35,18,FALSE)</f>
        <v>4.5238740253968652</v>
      </c>
      <c r="U26">
        <f>VLOOKUP($C26,cpi_2005!$B$2:$F$36,5,FALSE)</f>
        <v>126.97922195189172</v>
      </c>
      <c r="V26">
        <f>VLOOKUP($C26,real_wage_A!$B$2:$F$35,5,FALSE)</f>
        <v>929.67966085605167</v>
      </c>
      <c r="W26">
        <v>845000</v>
      </c>
      <c r="X26">
        <f>VLOOKUP($C26,lbr_prod_08!$B$2:$E$35,4,FALSE)</f>
        <v>49064103.499000549</v>
      </c>
      <c r="Y26">
        <v>8.8000000000000007</v>
      </c>
      <c r="Z26">
        <f>VLOOKUP($C26,lbr_prod_08!$B$2:$C$35,2,FALSE)</f>
        <v>44756.1770835813</v>
      </c>
      <c r="AA26">
        <v>70922949.861171082</v>
      </c>
      <c r="AB26">
        <v>5.8631354827308648</v>
      </c>
      <c r="AC26">
        <v>37.692205719272884</v>
      </c>
      <c r="AD26">
        <v>51721334.141107723</v>
      </c>
      <c r="AE26">
        <v>5.8444725562343613</v>
      </c>
      <c r="AF26">
        <v>40.48923320735323</v>
      </c>
      <c r="AG26">
        <v>1157320.5384615385</v>
      </c>
      <c r="AH26">
        <f>VLOOKUP($C26,spa_lag_real_wage!$A$2:$C$35,2,FALSE)</f>
        <v>1098.3546203436038</v>
      </c>
      <c r="AI26">
        <f>VLOOKUP($C26,spa_lag_real_wage!$A$2:$C$35,3,FALSE)</f>
        <v>1063.6024665310697</v>
      </c>
      <c r="AJ26">
        <v>65.257281838312096</v>
      </c>
      <c r="AK26">
        <v>6.6478858150181823</v>
      </c>
      <c r="AL26">
        <v>33.201370187062039</v>
      </c>
      <c r="AM26">
        <v>7.7672015426746013</v>
      </c>
      <c r="AN26">
        <v>2.1528947807537708</v>
      </c>
      <c r="AO26">
        <v>19.847483297443176</v>
      </c>
      <c r="AP26">
        <v>0.43678738398420586</v>
      </c>
      <c r="AQ26">
        <v>2.4649818558966965</v>
      </c>
      <c r="AR26">
        <v>18.870941902870818</v>
      </c>
      <c r="AS26">
        <v>8.6619273062135065</v>
      </c>
      <c r="AT26" s="21">
        <f>VLOOKUP($C26,Sheet2!$A$2:$CF$35,2,FALSE)</f>
        <v>17301.286980720808</v>
      </c>
      <c r="AU26" s="21">
        <f>VLOOKUP($C26,Sheet2!$A$2:$CF$35,3,FALSE)</f>
        <v>6.2216224116206318</v>
      </c>
      <c r="AV26" s="21">
        <f>VLOOKUP($C26,Sheet2!$A$2:$CF$35,4,FALSE)</f>
        <v>4.6850396610115741</v>
      </c>
      <c r="AW26" s="21">
        <f>VLOOKUP($C26,Sheet2!$A$2:$CF$35,5,FALSE)</f>
        <v>12.076795574645981</v>
      </c>
      <c r="AX26" s="21">
        <f>VLOOKUP($C26,Sheet2!$A$2:$CF$35,6,FALSE)</f>
        <v>47.740203280774537</v>
      </c>
      <c r="AY26" s="21">
        <f>VLOOKUP($C26,Sheet2!$A$2:$CF$35,7,FALSE)</f>
        <v>37.600262444473628</v>
      </c>
      <c r="AZ26" s="21">
        <f>VLOOKUP($C26,Sheet2!$A$2:$CF$35,8,FALSE)</f>
        <v>29.566237307290969</v>
      </c>
      <c r="BA26" s="21">
        <f>VLOOKUP($C26,Sheet2!$A$2:$CF$35,9,FALSE)</f>
        <v>34.277528761477001</v>
      </c>
      <c r="BB26" s="21">
        <f>VLOOKUP($C26,Sheet2!$A$2:$CF$35,10,FALSE)</f>
        <v>13.833486429960999</v>
      </c>
      <c r="BC26" s="21">
        <f>VLOOKUP($C26,Sheet2!$A$2:$CF$35,11,FALSE)</f>
        <v>30.666322565518794</v>
      </c>
      <c r="BD26" s="21">
        <f>VLOOKUP($C26,Sheet2!$A$2:$CF$35,12,FALSE)</f>
        <v>15.732750877329977</v>
      </c>
      <c r="BE26" s="21">
        <f>VLOOKUP($C26,Sheet2!$A$2:$CF$35,13,FALSE)</f>
        <v>3.6917498053735365</v>
      </c>
      <c r="BF26" s="21">
        <f>VLOOKUP($C26,Sheet2!$A$2:$CF$35,14,FALSE)</f>
        <v>21.127367977603591</v>
      </c>
      <c r="BG26" s="21">
        <f>VLOOKUP($C26,Sheet2!$A$2:$CF$35,15,FALSE)</f>
        <v>4.9607275002532614</v>
      </c>
      <c r="BH26" s="21">
        <f>VLOOKUP($C26,Sheet2!$A$2:$CF$35,16,FALSE)</f>
        <v>10.501764120792243</v>
      </c>
      <c r="BI26" s="21">
        <f>VLOOKUP($C26,Sheet2!$A$2:$CF$35,17,FALSE)</f>
        <v>12.92553407272638</v>
      </c>
      <c r="BJ26" s="21">
        <f>VLOOKUP($C26,Sheet2!$A$2:$CF$35,18,FALSE)</f>
        <v>14.818383873527694</v>
      </c>
      <c r="BK26" s="21">
        <f>VLOOKUP($C26,Sheet2!$A$2:$CF$35,19,FALSE)</f>
        <v>7.4866470289947316</v>
      </c>
      <c r="BL26" s="21">
        <f>VLOOKUP($C26,Sheet2!$A$2:$CF$35,20,FALSE)</f>
        <v>14.998831938993991</v>
      </c>
      <c r="BM26" s="21">
        <f>VLOOKUP($C26,Sheet2!$A$2:$CF$35,21,FALSE)</f>
        <v>22.485478967988719</v>
      </c>
      <c r="BN26" s="21">
        <f>VLOOKUP($C26,Sheet2!$A$2:$CF$35,22,FALSE)</f>
        <v>0.44499808995479812</v>
      </c>
      <c r="BO26" s="21">
        <f>VLOOKUP($C26,Sheet2!$A$2:$CF$35,23,FALSE)</f>
        <v>0.19424500682703519</v>
      </c>
      <c r="BP26" s="21">
        <f>VLOOKUP($C26,Sheet2!$A$2:$CF$35,24,FALSE)</f>
        <v>45.2631580068837</v>
      </c>
      <c r="BQ26" s="21">
        <f>VLOOKUP($C26,Sheet2!$A$2:$CF$35,25,FALSE)</f>
        <v>68.636874354769233</v>
      </c>
      <c r="BR26" s="21">
        <f>VLOOKUP($C26,Sheet2!$A$2:$CF$35,26,FALSE)</f>
        <v>28.817873396416861</v>
      </c>
      <c r="BS26" s="21">
        <f>VLOOKUP($C26,Sheet2!$A$2:$CF$35,27,FALSE)</f>
        <v>5013.7599788448379</v>
      </c>
      <c r="BT26" s="21">
        <f>VLOOKUP($C26,Sheet2!$A$2:$CF$35,28,FALSE)</f>
        <v>173.98091489527593</v>
      </c>
      <c r="BU26" s="21">
        <f>VLOOKUP($C26,Sheet2!$A$2:$CF$35,29,FALSE)</f>
        <v>11.138788596488018</v>
      </c>
      <c r="BV26" s="21">
        <f>VLOOKUP($C26,Sheet2!$A$2:$CF$35,30,FALSE)</f>
        <v>4.7504634426370167</v>
      </c>
      <c r="BW26" s="21">
        <f>VLOOKUP($C26,Sheet2!$A$2:$CF$35,31,FALSE)</f>
        <v>5.2364611291534198</v>
      </c>
      <c r="BX26" s="21">
        <f>VLOOKUP($C26,Sheet2!$A$2:$CF$35,32,FALSE)</f>
        <v>4.6697322828795604</v>
      </c>
      <c r="BY26" s="21">
        <f>VLOOKUP($C26,Sheet2!$A$2:$CF$35,33,FALSE)</f>
        <v>4.6535284292399002</v>
      </c>
      <c r="BZ26" s="21">
        <f>VLOOKUP($C26,Sheet2!$A$2:$CF$35,34,FALSE)</f>
        <v>1.2151901487034833</v>
      </c>
      <c r="CA26" s="21">
        <f>VLOOKUP($C26,Sheet2!$A$2:$CF$35,35,FALSE)</f>
        <v>2.3259646679031203</v>
      </c>
      <c r="CB26" s="21">
        <f>VLOOKUP($C26,Sheet2!$A$2:$CF$35,36,FALSE)</f>
        <v>5.8533126927097419</v>
      </c>
      <c r="CC26" s="21">
        <f>VLOOKUP($C26,Sheet2!$A$2:$CF$35,37,FALSE)</f>
        <v>17.107729704709111</v>
      </c>
      <c r="CD26" s="21">
        <f>VLOOKUP($C26,Sheet2!$A$2:$CF$35,38,FALSE)</f>
        <v>15.253583432258838</v>
      </c>
      <c r="CE26" s="21">
        <f>VLOOKUP($C26,Sheet2!$A$2:$CF$35,39,FALSE)</f>
        <v>17.511788503015737</v>
      </c>
      <c r="CF26" s="21">
        <f>VLOOKUP($C26,Sheet2!$A$2:$CF$35,40,FALSE)</f>
        <v>18.532435859761094</v>
      </c>
      <c r="CG26" s="21">
        <f>VLOOKUP($C26,Sheet2!$A$2:$CF$35,41,FALSE)</f>
        <v>17.535244027796157</v>
      </c>
      <c r="CH26" s="21">
        <f>VLOOKUP($C26,Sheet2!$A$2:$CF$35,42,FALSE)</f>
        <v>4.6307704606879234</v>
      </c>
      <c r="CI26" s="21">
        <f>VLOOKUP($C26,Sheet2!$A$2:$CF$35,43,FALSE)</f>
        <v>773501.09999999986</v>
      </c>
      <c r="CJ26" s="21">
        <f>VLOOKUP($C26,Sheet2!$A$2:$CF$35,44,FALSE)</f>
        <v>0.34274340146799726</v>
      </c>
      <c r="CK26" s="21">
        <f>VLOOKUP($C26,Sheet2!$A$2:$CF$35,45,FALSE)</f>
        <v>0.46877135003522558</v>
      </c>
      <c r="CL26" s="21">
        <f>VLOOKUP($C26,Sheet2!$A$2:$CF$35,46,FALSE)</f>
        <v>0.85638639909183734</v>
      </c>
      <c r="CM26" s="21">
        <f>VLOOKUP($C26,Sheet2!$A$2:$CF$35,47,FALSE)</f>
        <v>5.4984489382207737</v>
      </c>
      <c r="CN26" s="21">
        <f>VLOOKUP($C26,Sheet2!$A$2:$CF$35,48,FALSE)</f>
        <v>0</v>
      </c>
      <c r="CO26" s="21">
        <f>VLOOKUP($C26,Sheet2!$A$2:$CF$35,49,FALSE)</f>
        <v>0.83323100000000005</v>
      </c>
      <c r="CP26" s="21">
        <f>VLOOKUP($C26,Sheet2!$A$2:$CF$35,50,FALSE)</f>
        <v>49.164824862306901</v>
      </c>
      <c r="CQ26" s="21">
        <f>VLOOKUP($C26,Sheet2!$A$2:$CF$35,51,FALSE)</f>
        <v>8.3822222222222198</v>
      </c>
      <c r="CR26" s="21">
        <f>VLOOKUP($C26,Sheet2!$A$2:$CF$35,52,FALSE)</f>
        <v>8.2260732162115531</v>
      </c>
      <c r="CS26" s="21">
        <f>VLOOKUP($C26,Sheet2!$A$2:$CF$35,53,FALSE)</f>
        <v>0.65001924843979764</v>
      </c>
      <c r="CT26" s="21">
        <f>VLOOKUP($C26,Sheet2!$A$2:$CF$35,54,FALSE)</f>
        <v>7.5610061226300305</v>
      </c>
      <c r="CU26" s="21">
        <f>VLOOKUP($C26,Sheet2!$A$2:$CF$35,55,FALSE)</f>
        <v>0.75350132912060963</v>
      </c>
      <c r="CV26" s="21">
        <f>VLOOKUP($C26,Sheet2!$A$2:$CF$35,56,FALSE)</f>
        <v>0.78060510464837962</v>
      </c>
      <c r="CW26" s="21">
        <f>VLOOKUP($C26,Sheet2!$A$2:$CF$35,57,FALSE)</f>
        <v>0.24876368954777364</v>
      </c>
      <c r="CX26" s="21">
        <f>VLOOKUP($C26,Sheet2!$A$2:$CF$35,58,FALSE)</f>
        <v>1.168557173021433</v>
      </c>
      <c r="CY26" s="21">
        <f>VLOOKUP($C26,Sheet2!$A$2:$CF$35,59,FALSE)</f>
        <v>1.4173208625692066</v>
      </c>
      <c r="CZ26" s="21">
        <f>VLOOKUP($C26,Sheet2!$A$2:$CF$35,60,FALSE)</f>
        <v>0.66678460948387697</v>
      </c>
      <c r="DA26" s="21">
        <f>VLOOKUP($C26,Sheet2!$A$2:$CF$35,61,FALSE)</f>
        <v>4.6722986441575429</v>
      </c>
      <c r="DB26" s="21">
        <f>VLOOKUP($C26,Sheet2!$A$2:$CF$35,62,FALSE)</f>
        <v>5.3390832536414194</v>
      </c>
      <c r="DC26" s="21">
        <f>VLOOKUP($C26,Sheet2!$A$2:$CF$35,63,FALSE)</f>
        <v>46.980856878986586</v>
      </c>
      <c r="DD26" s="21">
        <f>VLOOKUP($C26,Sheet2!$A$2:$CF$35,64,FALSE)</f>
        <v>1416.373653501882</v>
      </c>
      <c r="DE26" s="21">
        <f>VLOOKUP($C26,Sheet2!$A$2:$CF$35,65,FALSE)</f>
        <v>7.7029999999999985</v>
      </c>
      <c r="DF26" s="21">
        <f>VLOOKUP($C26,Sheet2!$A$2:$CF$35,66,FALSE)</f>
        <v>16237.6</v>
      </c>
      <c r="DG26" s="21">
        <f>VLOOKUP($C26,Sheet2!$A$2:$CF$35,67,FALSE)</f>
        <v>0.14192910167218753</v>
      </c>
      <c r="DH26" s="21">
        <f>VLOOKUP($C26,Sheet2!$A$2:$CF$35,68,FALSE)</f>
        <v>1.0523264959233882</v>
      </c>
      <c r="DI26" s="21">
        <f>VLOOKUP($C26,Sheet2!$A$2:$CF$35,69,FALSE)</f>
        <v>10.192982788438641</v>
      </c>
      <c r="DJ26" s="21">
        <f>VLOOKUP($C26,Sheet2!$A$2:$CF$35,70,FALSE)</f>
        <v>44.548114177275245</v>
      </c>
      <c r="DK26" s="21">
        <f>VLOOKUP($C26,Sheet2!$A$2:$CF$35,71,FALSE)</f>
        <v>1.0313758366714945</v>
      </c>
      <c r="DL26" s="21">
        <f>VLOOKUP($C26,Sheet2!$A$2:$CF$35,72,FALSE)</f>
        <v>42.65</v>
      </c>
      <c r="DM26" s="21">
        <f>VLOOKUP($C26,Sheet2!$A$2:$CF$35,73,FALSE)</f>
        <v>45.427999999999997</v>
      </c>
      <c r="DN26" s="21">
        <f>VLOOKUP($C26,Sheet2!$A$2:$CF$35,74,FALSE)</f>
        <v>2134.2372876510267</v>
      </c>
      <c r="DO26" s="21">
        <f>VLOOKUP($C26,Sheet2!$A$2:$CF$35,75,FALSE)</f>
        <v>1908.9198621209848</v>
      </c>
      <c r="DP26" s="21">
        <f>VLOOKUP($C26,Sheet2!$A$2:$CF$35,76,FALSE)</f>
        <v>1.2169145328828481</v>
      </c>
      <c r="DQ26" s="21">
        <f>VLOOKUP($C26,Sheet2!$A$2:$CF$35,77,FALSE)</f>
        <v>1.4427600863160446</v>
      </c>
      <c r="DR26" s="21">
        <f>VLOOKUP($C26,Sheet2!$A$2:$CF$35,78,FALSE)</f>
        <v>1.9336249459831292</v>
      </c>
      <c r="DS26" s="21">
        <f>VLOOKUP($C26,Sheet2!$A$2:$CF$35,79,FALSE)</f>
        <v>1.536336294737028</v>
      </c>
      <c r="DT26" s="21">
        <f>VLOOKUP($C26,Sheet2!$A$2:$CF$35,80,FALSE)</f>
        <v>2.0387635434240359</v>
      </c>
      <c r="DU26" s="21">
        <f>VLOOKUP($C26,Sheet2!$A$2:$CF$35,81,FALSE)</f>
        <v>9.2963684048533501</v>
      </c>
      <c r="DV26" s="21">
        <f>VLOOKUP($C26,Sheet2!$A$2:$CF$35,82,FALSE)</f>
        <v>1.1535043645111644</v>
      </c>
      <c r="DW26" s="21">
        <f>VLOOKUP($C26,Sheet2!$A$2:$CF$35,83,FALSE)</f>
        <v>1905.9768464788556</v>
      </c>
      <c r="DX26" s="21">
        <f>VLOOKUP($C26,Sheet2!$A$2:$CF$35,84,FALSE)</f>
        <v>1.2132063821831265</v>
      </c>
    </row>
    <row r="27" spans="1:128">
      <c r="A27" t="s">
        <v>115</v>
      </c>
      <c r="B27" t="s">
        <v>32</v>
      </c>
      <c r="C27" t="s">
        <v>117</v>
      </c>
      <c r="D27">
        <v>2</v>
      </c>
      <c r="E27">
        <f t="shared" si="0"/>
        <v>0</v>
      </c>
      <c r="F27">
        <v>3</v>
      </c>
      <c r="G27">
        <v>1</v>
      </c>
      <c r="H27">
        <v>3</v>
      </c>
      <c r="I27">
        <v>1</v>
      </c>
      <c r="J27">
        <v>11.498410839249162</v>
      </c>
      <c r="K27">
        <v>11.48249884985618</v>
      </c>
      <c r="L27">
        <v>24.5931552806125</v>
      </c>
      <c r="M27">
        <v>935142.51538461552</v>
      </c>
      <c r="N27">
        <v>3.3251438552470085</v>
      </c>
      <c r="O27">
        <v>69.615000000000009</v>
      </c>
      <c r="P27">
        <v>25.166936644578509</v>
      </c>
      <c r="Q27">
        <v>19.353456294606886</v>
      </c>
      <c r="R27">
        <v>9.891122799520355</v>
      </c>
      <c r="S27">
        <v>392.04518115249579</v>
      </c>
      <c r="T27">
        <f>VLOOKUP($C27,inflation!$B$2:$S$35,18,FALSE)</f>
        <v>5.3573606451517914</v>
      </c>
      <c r="U27">
        <f>VLOOKUP($C27,cpi_2005!$B$2:$F$36,5,FALSE)</f>
        <v>129.74947927052631</v>
      </c>
      <c r="V27">
        <f>VLOOKUP($C27,real_wage_A!$B$2:$F$35,5,FALSE)</f>
        <v>849.9456076433828</v>
      </c>
      <c r="W27">
        <v>670000</v>
      </c>
      <c r="X27">
        <f>VLOOKUP($C27,lbr_prod_08!$B$2:$E$35,4,FALSE)</f>
        <v>39043412.173625924</v>
      </c>
      <c r="Y27">
        <v>7.81</v>
      </c>
      <c r="Z27">
        <f>VLOOKUP($C27,lbr_prod_08!$B$2:$C$35,2,FALSE)</f>
        <v>44185.663817365501</v>
      </c>
      <c r="AA27">
        <v>87422953.561047167</v>
      </c>
      <c r="AB27">
        <v>9.6628457323086892</v>
      </c>
      <c r="AC27">
        <v>38.356710794395504</v>
      </c>
      <c r="AD27">
        <v>51752070.61258705</v>
      </c>
      <c r="AE27">
        <v>9.3660734842045859</v>
      </c>
      <c r="AF27">
        <v>36.815847900698088</v>
      </c>
      <c r="AG27">
        <v>1431015.076923077</v>
      </c>
      <c r="AH27">
        <f>VLOOKUP($C27,spa_lag_real_wage!$A$2:$C$35,2,FALSE)</f>
        <v>1196.1944756650921</v>
      </c>
      <c r="AI27">
        <f>VLOOKUP($C27,spa_lag_real_wage!$A$2:$C$35,3,FALSE)</f>
        <v>1150.1184656346611</v>
      </c>
      <c r="AJ27">
        <v>72.138652686458428</v>
      </c>
      <c r="AK27">
        <v>5.1078396005066233</v>
      </c>
      <c r="AL27">
        <v>51.131149160517339</v>
      </c>
      <c r="AM27">
        <v>4.963988697399949</v>
      </c>
      <c r="AN27">
        <v>1.6795089823065583</v>
      </c>
      <c r="AO27">
        <v>15.076053446243067</v>
      </c>
      <c r="AP27">
        <v>0.24607017067451989</v>
      </c>
      <c r="AQ27">
        <v>1.259975528654137</v>
      </c>
      <c r="AR27">
        <v>16.959146013579307</v>
      </c>
      <c r="AS27">
        <v>3.5708140442409815</v>
      </c>
      <c r="AT27" s="21">
        <f>VLOOKUP($C27,Sheet2!$A$2:$CF$35,2,FALSE)</f>
        <v>19918.132120809678</v>
      </c>
      <c r="AU27" s="21">
        <f>VLOOKUP($C27,Sheet2!$A$2:$CF$35,3,FALSE)</f>
        <v>8.9313393898756654</v>
      </c>
      <c r="AV27" s="21">
        <f>VLOOKUP($C27,Sheet2!$A$2:$CF$35,4,FALSE)</f>
        <v>5.3160014852384414</v>
      </c>
      <c r="AW27" s="21">
        <f>VLOOKUP($C27,Sheet2!$A$2:$CF$35,5,FALSE)</f>
        <v>14.96678545926093</v>
      </c>
      <c r="AX27" s="21">
        <f>VLOOKUP($C27,Sheet2!$A$2:$CF$35,6,FALSE)</f>
        <v>52.971050069481223</v>
      </c>
      <c r="AY27" s="21">
        <f>VLOOKUP($C27,Sheet2!$A$2:$CF$35,7,FALSE)</f>
        <v>40.822627934813781</v>
      </c>
      <c r="AZ27" s="21">
        <f>VLOOKUP($C27,Sheet2!$A$2:$CF$35,8,FALSE)</f>
        <v>41.109589906436192</v>
      </c>
      <c r="BA27" s="21">
        <f>VLOOKUP($C27,Sheet2!$A$2:$CF$35,9,FALSE)</f>
        <v>50.869657488037021</v>
      </c>
      <c r="BB27" s="21">
        <f>VLOOKUP($C27,Sheet2!$A$2:$CF$35,10,FALSE)</f>
        <v>18.738713631643243</v>
      </c>
      <c r="BC27" s="21">
        <f>VLOOKUP($C27,Sheet2!$A$2:$CF$35,11,FALSE)</f>
        <v>41.519501545337633</v>
      </c>
      <c r="BD27" s="21">
        <f>VLOOKUP($C27,Sheet2!$A$2:$CF$35,12,FALSE)</f>
        <v>22.548206507195747</v>
      </c>
      <c r="BE27" s="21">
        <f>VLOOKUP($C27,Sheet2!$A$2:$CF$35,13,FALSE)</f>
        <v>9.3020289880412061</v>
      </c>
      <c r="BF27" s="21">
        <f>VLOOKUP($C27,Sheet2!$A$2:$CF$35,14,FALSE)</f>
        <v>32.376191151770755</v>
      </c>
      <c r="BG27" s="21">
        <f>VLOOKUP($C27,Sheet2!$A$2:$CF$35,15,FALSE)</f>
        <v>12.576040918980066</v>
      </c>
      <c r="BH27" s="21">
        <f>VLOOKUP($C27,Sheet2!$A$2:$CF$35,16,FALSE)</f>
        <v>9.1154897353491595</v>
      </c>
      <c r="BI27" s="21">
        <f>VLOOKUP($C27,Sheet2!$A$2:$CF$35,17,FALSE)</f>
        <v>10.937201381067013</v>
      </c>
      <c r="BJ27" s="21">
        <f>VLOOKUP($C27,Sheet2!$A$2:$CF$35,18,FALSE)</f>
        <v>10.154925589163113</v>
      </c>
      <c r="BK27" s="21">
        <f>VLOOKUP($C27,Sheet2!$A$2:$CF$35,19,FALSE)</f>
        <v>4.5405326916751516</v>
      </c>
      <c r="BL27" s="21">
        <f>VLOOKUP($C27,Sheet2!$A$2:$CF$35,20,FALSE)</f>
        <v>12.210280880682834</v>
      </c>
      <c r="BM27" s="21">
        <f>VLOOKUP($C27,Sheet2!$A$2:$CF$35,21,FALSE)</f>
        <v>16.750813572357984</v>
      </c>
      <c r="BN27" s="21">
        <f>VLOOKUP($C27,Sheet2!$A$2:$CF$35,22,FALSE)</f>
        <v>0.60258215176980889</v>
      </c>
      <c r="BO27" s="21">
        <f>VLOOKUP($C27,Sheet2!$A$2:$CF$35,23,FALSE)</f>
        <v>0.31850235495236962</v>
      </c>
      <c r="BP27" s="21">
        <f>VLOOKUP($C27,Sheet2!$A$2:$CF$35,24,FALSE)</f>
        <v>31.980062473745672</v>
      </c>
      <c r="BQ27" s="21">
        <f>VLOOKUP($C27,Sheet2!$A$2:$CF$35,25,FALSE)</f>
        <v>60.835381701470979</v>
      </c>
      <c r="BR27" s="21">
        <f>VLOOKUP($C27,Sheet2!$A$2:$CF$35,26,FALSE)</f>
        <v>27.864670281813382</v>
      </c>
      <c r="BS27" s="21">
        <f>VLOOKUP($C27,Sheet2!$A$2:$CF$35,27,FALSE)</f>
        <v>1294.4622124117971</v>
      </c>
      <c r="BT27" s="21">
        <f>VLOOKUP($C27,Sheet2!$A$2:$CF$35,28,FALSE)</f>
        <v>46.455321355683232</v>
      </c>
      <c r="BU27" s="21">
        <f>VLOOKUP($C27,Sheet2!$A$2:$CF$35,29,FALSE)</f>
        <v>13.796968983910979</v>
      </c>
      <c r="BV27" s="21">
        <f>VLOOKUP($C27,Sheet2!$A$2:$CF$35,30,FALSE)</f>
        <v>4.4494327549292851</v>
      </c>
      <c r="BW27" s="21">
        <f>VLOOKUP($C27,Sheet2!$A$2:$CF$35,31,FALSE)</f>
        <v>4.9505390676752103</v>
      </c>
      <c r="BX27" s="21">
        <f>VLOOKUP($C27,Sheet2!$A$2:$CF$35,32,FALSE)</f>
        <v>4.6001803023742802</v>
      </c>
      <c r="BY27" s="21">
        <f>VLOOKUP($C27,Sheet2!$A$2:$CF$35,33,FALSE)</f>
        <v>4.8928797911886504</v>
      </c>
      <c r="BZ27" s="21">
        <f>VLOOKUP($C27,Sheet2!$A$2:$CF$35,34,FALSE)</f>
        <v>1.0037546837917046</v>
      </c>
      <c r="CA27" s="21">
        <f>VLOOKUP($C27,Sheet2!$A$2:$CF$35,35,FALSE)</f>
        <v>1.8418061463752449</v>
      </c>
      <c r="CB27" s="21">
        <f>VLOOKUP($C27,Sheet2!$A$2:$CF$35,36,FALSE)</f>
        <v>3.7310040132939846</v>
      </c>
      <c r="CC27" s="21">
        <f>VLOOKUP($C27,Sheet2!$A$2:$CF$35,37,FALSE)</f>
        <v>12.378301881034004</v>
      </c>
      <c r="CD27" s="21">
        <f>VLOOKUP($C27,Sheet2!$A$2:$CF$35,38,FALSE)</f>
        <v>14.837703259401941</v>
      </c>
      <c r="CE27" s="21">
        <f>VLOOKUP($C27,Sheet2!$A$2:$CF$35,39,FALSE)</f>
        <v>15.149065143199802</v>
      </c>
      <c r="CF27" s="21">
        <f>VLOOKUP($C27,Sheet2!$A$2:$CF$35,40,FALSE)</f>
        <v>13.866932917079305</v>
      </c>
      <c r="CG27" s="21">
        <f>VLOOKUP($C27,Sheet2!$A$2:$CF$35,41,FALSE)</f>
        <v>17.151574337868961</v>
      </c>
      <c r="CH27" s="21">
        <f>VLOOKUP($C27,Sheet2!$A$2:$CF$35,42,FALSE)</f>
        <v>6.5930503396372107</v>
      </c>
      <c r="CI27" s="21">
        <f>VLOOKUP($C27,Sheet2!$A$2:$CF$35,43,FALSE)</f>
        <v>758215.20000000007</v>
      </c>
      <c r="CJ27" s="21">
        <f>VLOOKUP($C27,Sheet2!$A$2:$CF$35,44,FALSE)</f>
        <v>3.2342085338324789</v>
      </c>
      <c r="CK27" s="21">
        <f>VLOOKUP($C27,Sheet2!$A$2:$CF$35,45,FALSE)</f>
        <v>3.8189728481756302</v>
      </c>
      <c r="CL27" s="21">
        <f>VLOOKUP($C27,Sheet2!$A$2:$CF$35,46,FALSE)</f>
        <v>1.266408181188456</v>
      </c>
      <c r="CM27" s="21">
        <f>VLOOKUP($C27,Sheet2!$A$2:$CF$35,47,FALSE)</f>
        <v>5.3502010752667397</v>
      </c>
      <c r="CN27" s="21">
        <f>VLOOKUP($C27,Sheet2!$A$2:$CF$35,48,FALSE)</f>
        <v>0</v>
      </c>
      <c r="CO27" s="21">
        <f>VLOOKUP($C27,Sheet2!$A$2:$CF$35,49,FALSE)</f>
        <v>0.82838299999999998</v>
      </c>
      <c r="CP27" s="21">
        <f>VLOOKUP($C27,Sheet2!$A$2:$CF$35,50,FALSE)</f>
        <v>24.324349597936852</v>
      </c>
      <c r="CQ27" s="21">
        <f>VLOOKUP($C27,Sheet2!$A$2:$CF$35,51,FALSE)</f>
        <v>14.943333333333332</v>
      </c>
      <c r="CR27" s="21">
        <f>VLOOKUP($C27,Sheet2!$A$2:$CF$35,52,FALSE)</f>
        <v>10.561275846169691</v>
      </c>
      <c r="CS27" s="21">
        <f>VLOOKUP($C27,Sheet2!$A$2:$CF$35,53,FALSE)</f>
        <v>1.9256126496420767</v>
      </c>
      <c r="CT27" s="21">
        <f>VLOOKUP($C27,Sheet2!$A$2:$CF$35,54,FALSE)</f>
        <v>8.8728488750886854</v>
      </c>
      <c r="CU27" s="21">
        <f>VLOOKUP($C27,Sheet2!$A$2:$CF$35,55,FALSE)</f>
        <v>0.75394911285428101</v>
      </c>
      <c r="CV27" s="21">
        <f>VLOOKUP($C27,Sheet2!$A$2:$CF$35,56,FALSE)</f>
        <v>0.88897582447225931</v>
      </c>
      <c r="CW27" s="21">
        <f>VLOOKUP($C27,Sheet2!$A$2:$CF$35,57,FALSE)</f>
        <v>0.3920142174339511</v>
      </c>
      <c r="CX27" s="21">
        <f>VLOOKUP($C27,Sheet2!$A$2:$CF$35,58,FALSE)</f>
        <v>1.1794860079451459</v>
      </c>
      <c r="CY27" s="21">
        <f>VLOOKUP($C27,Sheet2!$A$2:$CF$35,59,FALSE)</f>
        <v>1.5715002253790968</v>
      </c>
      <c r="CZ27" s="21">
        <f>VLOOKUP($C27,Sheet2!$A$2:$CF$35,60,FALSE)</f>
        <v>1.0906035394468747</v>
      </c>
      <c r="DA27" s="21">
        <f>VLOOKUP($C27,Sheet2!$A$2:$CF$35,61,FALSE)</f>
        <v>3.7146661715149443</v>
      </c>
      <c r="DB27" s="21">
        <f>VLOOKUP($C27,Sheet2!$A$2:$CF$35,62,FALSE)</f>
        <v>4.8052697109618192</v>
      </c>
      <c r="DC27" s="21">
        <f>VLOOKUP($C27,Sheet2!$A$2:$CF$35,63,FALSE)</f>
        <v>328.940275157146</v>
      </c>
      <c r="DD27" s="21">
        <f>VLOOKUP($C27,Sheet2!$A$2:$CF$35,64,FALSE)</f>
        <v>1742.7548349471238</v>
      </c>
      <c r="DE27" s="21">
        <f>VLOOKUP($C27,Sheet2!$A$2:$CF$35,65,FALSE)</f>
        <v>4.0890000000000004</v>
      </c>
      <c r="DF27" s="21">
        <f>VLOOKUP($C27,Sheet2!$A$2:$CF$35,66,FALSE)</f>
        <v>13463.8</v>
      </c>
      <c r="DG27" s="21">
        <f>VLOOKUP($C27,Sheet2!$A$2:$CF$35,67,FALSE)</f>
        <v>0.17726927292546363</v>
      </c>
      <c r="DH27" s="21">
        <f>VLOOKUP($C27,Sheet2!$A$2:$CF$35,68,FALSE)</f>
        <v>1.2768640602276604</v>
      </c>
      <c r="DI27" s="21">
        <f>VLOOKUP($C27,Sheet2!$A$2:$CF$35,69,FALSE)</f>
        <v>4.5693005634306498</v>
      </c>
      <c r="DJ27" s="21">
        <f>VLOOKUP($C27,Sheet2!$A$2:$CF$35,70,FALSE)</f>
        <v>19.117407588340662</v>
      </c>
      <c r="DK27" s="21">
        <f>VLOOKUP($C27,Sheet2!$A$2:$CF$35,71,FALSE)</f>
        <v>0.72393225221331792</v>
      </c>
      <c r="DL27" s="21">
        <f>VLOOKUP($C27,Sheet2!$A$2:$CF$35,72,FALSE)</f>
        <v>33.845999999999997</v>
      </c>
      <c r="DM27" s="21">
        <f>VLOOKUP($C27,Sheet2!$A$2:$CF$35,73,FALSE)</f>
        <v>45.077999999999989</v>
      </c>
      <c r="DN27" s="21">
        <f>VLOOKUP($C27,Sheet2!$A$2:$CF$35,74,FALSE)</f>
        <v>854.87730113742055</v>
      </c>
      <c r="DO27" s="21">
        <f>VLOOKUP($C27,Sheet2!$A$2:$CF$35,75,FALSE)</f>
        <v>764.62550310593224</v>
      </c>
      <c r="DP27" s="21">
        <f>VLOOKUP($C27,Sheet2!$A$2:$CF$35,76,FALSE)</f>
        <v>0.48743999442104097</v>
      </c>
      <c r="DQ27" s="21">
        <f>VLOOKUP($C27,Sheet2!$A$2:$CF$35,77,FALSE)</f>
        <v>1.0488877707150361</v>
      </c>
      <c r="DR27" s="21">
        <f>VLOOKUP($C27,Sheet2!$A$2:$CF$35,78,FALSE)</f>
        <v>1.4057469278693004</v>
      </c>
      <c r="DS27" s="21">
        <f>VLOOKUP($C27,Sheet2!$A$2:$CF$35,79,FALSE)</f>
        <v>0.92511891127573265</v>
      </c>
      <c r="DT27" s="21">
        <f>VLOOKUP($C27,Sheet2!$A$2:$CF$35,80,FALSE)</f>
        <v>1.2276600612133159</v>
      </c>
      <c r="DU27" s="21">
        <f>VLOOKUP($C27,Sheet2!$A$2:$CF$35,81,FALSE)</f>
        <v>4.0852857290890832</v>
      </c>
      <c r="DV27" s="21">
        <f>VLOOKUP($C27,Sheet2!$A$2:$CF$35,82,FALSE)</f>
        <v>0.50690707527460233</v>
      </c>
      <c r="DW27" s="21">
        <f>VLOOKUP($C27,Sheet2!$A$2:$CF$35,83,FALSE)</f>
        <v>770.5179393817649</v>
      </c>
      <c r="DX27" s="21">
        <f>VLOOKUP($C27,Sheet2!$A$2:$CF$35,84,FALSE)</f>
        <v>0.49045573841650486</v>
      </c>
    </row>
    <row r="28" spans="1:128">
      <c r="A28" t="s">
        <v>115</v>
      </c>
      <c r="B28" t="s">
        <v>33</v>
      </c>
      <c r="C28" t="s">
        <v>118</v>
      </c>
      <c r="D28">
        <v>1</v>
      </c>
      <c r="E28">
        <f t="shared" si="0"/>
        <v>1</v>
      </c>
      <c r="F28">
        <v>2</v>
      </c>
      <c r="G28">
        <v>2</v>
      </c>
      <c r="H28">
        <v>2</v>
      </c>
      <c r="I28">
        <v>2</v>
      </c>
      <c r="J28">
        <v>13.824596197696042</v>
      </c>
      <c r="K28">
        <v>6.4063769215759123</v>
      </c>
      <c r="L28">
        <v>9.5198642284293644</v>
      </c>
      <c r="M28">
        <v>341300.13846153847</v>
      </c>
      <c r="N28">
        <v>1.325026389326319</v>
      </c>
      <c r="O28">
        <v>70.933333333333323</v>
      </c>
      <c r="P28">
        <v>6.2250501460281304</v>
      </c>
      <c r="Q28">
        <v>3.3100186105761078</v>
      </c>
      <c r="R28">
        <v>6.8002120655600793</v>
      </c>
      <c r="S28">
        <v>92.388750372663495</v>
      </c>
      <c r="T28">
        <f>VLOOKUP($C28,inflation!$B$2:$S$35,18,FALSE)</f>
        <v>4.9389480230843326</v>
      </c>
      <c r="U28">
        <f>VLOOKUP($C28,cpi_2005!$B$2:$F$36,5,FALSE)</f>
        <v>127.38387629861836</v>
      </c>
      <c r="V28">
        <f>VLOOKUP($C28,real_wage_A!$B$2:$F$35,5,FALSE)</f>
        <v>876.79856544930271</v>
      </c>
      <c r="W28">
        <v>740520</v>
      </c>
      <c r="X28">
        <f>VLOOKUP($C28,lbr_prod_08!$B$2:$E$35,4,FALSE)</f>
        <v>47649543.576650828</v>
      </c>
      <c r="Y28">
        <v>7.23</v>
      </c>
      <c r="Z28">
        <f>VLOOKUP($C28,lbr_prod_08!$B$2:$C$35,2,FALSE)</f>
        <v>149434.257755714</v>
      </c>
      <c r="AA28">
        <v>253462260.23905042</v>
      </c>
      <c r="AB28">
        <v>6.910361000352129</v>
      </c>
      <c r="AC28">
        <v>36.583655724921215</v>
      </c>
      <c r="AD28">
        <v>171740744.09968734</v>
      </c>
      <c r="AE28">
        <v>8.6270185462218887</v>
      </c>
      <c r="AF28">
        <v>30.200493780934934</v>
      </c>
      <c r="AG28">
        <v>3825002.4615384615</v>
      </c>
      <c r="AH28">
        <f>VLOOKUP($C28,spa_lag_real_wage!$A$2:$C$35,2,FALSE)</f>
        <v>1040.395437974089</v>
      </c>
      <c r="AI28">
        <f>VLOOKUP($C28,spa_lag_real_wage!$A$2:$C$35,3,FALSE)</f>
        <v>1097.148450823164</v>
      </c>
      <c r="AJ28">
        <v>63.413803142261941</v>
      </c>
      <c r="AK28">
        <v>6.7099882938547131</v>
      </c>
      <c r="AL28">
        <v>43.41622724594427</v>
      </c>
      <c r="AM28">
        <v>5.8500745910069378</v>
      </c>
      <c r="AN28">
        <v>0.69012802276917595</v>
      </c>
      <c r="AO28">
        <v>19.528748713622583</v>
      </c>
      <c r="AP28">
        <v>0.31756007853407103</v>
      </c>
      <c r="AQ28">
        <v>1.8272403057485909</v>
      </c>
      <c r="AR28">
        <v>15.989860934740376</v>
      </c>
      <c r="AS28">
        <v>5.0816664382303394</v>
      </c>
      <c r="AT28" s="21">
        <f>VLOOKUP($C28,Sheet2!$A$2:$CF$35,2,FALSE)</f>
        <v>61503.371302066022</v>
      </c>
      <c r="AU28" s="21">
        <f>VLOOKUP($C28,Sheet2!$A$2:$CF$35,3,FALSE)</f>
        <v>7.5529932850164556</v>
      </c>
      <c r="AV28" s="21">
        <f>VLOOKUP($C28,Sheet2!$A$2:$CF$35,4,FALSE)</f>
        <v>4.7472753640629772</v>
      </c>
      <c r="AW28" s="21">
        <f>VLOOKUP($C28,Sheet2!$A$2:$CF$35,5,FALSE)</f>
        <v>12.673230087997634</v>
      </c>
      <c r="AX28" s="21">
        <f>VLOOKUP($C28,Sheet2!$A$2:$CF$35,6,FALSE)</f>
        <v>54.43262861531921</v>
      </c>
      <c r="AY28" s="21">
        <f>VLOOKUP($C28,Sheet2!$A$2:$CF$35,7,FALSE)</f>
        <v>37.412934696822454</v>
      </c>
      <c r="AZ28" s="21">
        <f>VLOOKUP($C28,Sheet2!$A$2:$CF$35,8,FALSE)</f>
        <v>21.034199329428954</v>
      </c>
      <c r="BA28" s="21">
        <f>VLOOKUP($C28,Sheet2!$A$2:$CF$35,9,FALSE)</f>
        <v>25.672613417572062</v>
      </c>
      <c r="BB28" s="21">
        <f>VLOOKUP($C28,Sheet2!$A$2:$CF$35,10,FALSE)</f>
        <v>14.225177769885402</v>
      </c>
      <c r="BC28" s="21">
        <f>VLOOKUP($C28,Sheet2!$A$2:$CF$35,11,FALSE)</f>
        <v>21.28001092838857</v>
      </c>
      <c r="BD28" s="21">
        <f>VLOOKUP($C28,Sheet2!$A$2:$CF$35,12,FALSE)</f>
        <v>6.9165435555932264</v>
      </c>
      <c r="BE28" s="21">
        <f>VLOOKUP($C28,Sheet2!$A$2:$CF$35,13,FALSE)</f>
        <v>4.2440132695056398</v>
      </c>
      <c r="BF28" s="21">
        <f>VLOOKUP($C28,Sheet2!$A$2:$CF$35,14,FALSE)</f>
        <v>21.631176555164839</v>
      </c>
      <c r="BG28" s="21">
        <f>VLOOKUP($C28,Sheet2!$A$2:$CF$35,15,FALSE)</f>
        <v>6.0833732750294924</v>
      </c>
      <c r="BH28" s="21">
        <f>VLOOKUP($C28,Sheet2!$A$2:$CF$35,16,FALSE)</f>
        <v>13.898587651231718</v>
      </c>
      <c r="BI28" s="21">
        <f>VLOOKUP($C28,Sheet2!$A$2:$CF$35,17,FALSE)</f>
        <v>11.92858847699277</v>
      </c>
      <c r="BJ28" s="21">
        <f>VLOOKUP($C28,Sheet2!$A$2:$CF$35,18,FALSE)</f>
        <v>15.583707827147361</v>
      </c>
      <c r="BK28" s="21">
        <f>VLOOKUP($C28,Sheet2!$A$2:$CF$35,19,FALSE)</f>
        <v>7.4157060011839322</v>
      </c>
      <c r="BL28" s="21">
        <f>VLOOKUP($C28,Sheet2!$A$2:$CF$35,20,FALSE)</f>
        <v>13.298204294897962</v>
      </c>
      <c r="BM28" s="21">
        <f>VLOOKUP($C28,Sheet2!$A$2:$CF$35,21,FALSE)</f>
        <v>20.713910296081895</v>
      </c>
      <c r="BN28" s="21">
        <f>VLOOKUP($C28,Sheet2!$A$2:$CF$35,22,FALSE)</f>
        <v>0.35505188698273971</v>
      </c>
      <c r="BO28" s="21">
        <f>VLOOKUP($C28,Sheet2!$A$2:$CF$35,23,FALSE)</f>
        <v>0.11160556825098866</v>
      </c>
      <c r="BP28" s="21">
        <f>VLOOKUP($C28,Sheet2!$A$2:$CF$35,24,FALSE)</f>
        <v>38.44157271365706</v>
      </c>
      <c r="BQ28" s="21">
        <f>VLOOKUP($C28,Sheet2!$A$2:$CF$35,25,FALSE)</f>
        <v>70.630792076933048</v>
      </c>
      <c r="BR28" s="21">
        <f>VLOOKUP($C28,Sheet2!$A$2:$CF$35,26,FALSE)</f>
        <v>29.04701870001956</v>
      </c>
      <c r="BS28" s="21">
        <f>VLOOKUP($C28,Sheet2!$A$2:$CF$35,27,FALSE)</f>
        <v>5292.7915581477446</v>
      </c>
      <c r="BT28" s="21">
        <f>VLOOKUP($C28,Sheet2!$A$2:$CF$35,28,FALSE)</f>
        <v>182.2146228777751</v>
      </c>
      <c r="BU28" s="21">
        <f>VLOOKUP($C28,Sheet2!$A$2:$CF$35,29,FALSE)</f>
        <v>11.54446469719641</v>
      </c>
      <c r="BV28" s="21">
        <f>VLOOKUP($C28,Sheet2!$A$2:$CF$35,30,FALSE)</f>
        <v>4.7898482800515945</v>
      </c>
      <c r="BW28" s="21">
        <f>VLOOKUP($C28,Sheet2!$A$2:$CF$35,31,FALSE)</f>
        <v>4.8303732940108697</v>
      </c>
      <c r="BX28" s="21">
        <f>VLOOKUP($C28,Sheet2!$A$2:$CF$35,32,FALSE)</f>
        <v>4.8038124433235998</v>
      </c>
      <c r="BY28" s="21">
        <f>VLOOKUP($C28,Sheet2!$A$2:$CF$35,33,FALSE)</f>
        <v>4.9162443914441702</v>
      </c>
      <c r="BZ28" s="21">
        <f>VLOOKUP($C28,Sheet2!$A$2:$CF$35,34,FALSE)</f>
        <v>0.61898645563717902</v>
      </c>
      <c r="CA28" s="21">
        <f>VLOOKUP($C28,Sheet2!$A$2:$CF$35,35,FALSE)</f>
        <v>1.5328664905371541</v>
      </c>
      <c r="CB28" s="21">
        <f>VLOOKUP($C28,Sheet2!$A$2:$CF$35,36,FALSE)</f>
        <v>3.9362944026074138</v>
      </c>
      <c r="CC28" s="21">
        <f>VLOOKUP($C28,Sheet2!$A$2:$CF$35,37,FALSE)</f>
        <v>9.7233826064408735</v>
      </c>
      <c r="CD28" s="21">
        <f>VLOOKUP($C28,Sheet2!$A$2:$CF$35,38,FALSE)</f>
        <v>16.155906478427021</v>
      </c>
      <c r="CE28" s="21">
        <f>VLOOKUP($C28,Sheet2!$A$2:$CF$35,39,FALSE)</f>
        <v>16.071597971626687</v>
      </c>
      <c r="CF28" s="21">
        <f>VLOOKUP($C28,Sheet2!$A$2:$CF$35,40,FALSE)</f>
        <v>11.292098739410262</v>
      </c>
      <c r="CG28" s="21">
        <f>VLOOKUP($C28,Sheet2!$A$2:$CF$35,41,FALSE)</f>
        <v>19.626716206038221</v>
      </c>
      <c r="CH28" s="21">
        <f>VLOOKUP($C28,Sheet2!$A$2:$CF$35,42,FALSE)</f>
        <v>5.4909063870764658</v>
      </c>
      <c r="CI28" s="21">
        <f>VLOOKUP($C28,Sheet2!$A$2:$CF$35,43,FALSE)</f>
        <v>1284640.8</v>
      </c>
      <c r="CJ28" s="21">
        <f>VLOOKUP($C28,Sheet2!$A$2:$CF$35,44,FALSE)</f>
        <v>0.61111734969391629</v>
      </c>
      <c r="CK28" s="21">
        <f>VLOOKUP($C28,Sheet2!$A$2:$CF$35,45,FALSE)</f>
        <v>1.1652175151402384</v>
      </c>
      <c r="CL28" s="21">
        <f>VLOOKUP($C28,Sheet2!$A$2:$CF$35,46,FALSE)</f>
        <v>0.63724032637550931</v>
      </c>
      <c r="CM28" s="21">
        <f>VLOOKUP($C28,Sheet2!$A$2:$CF$35,47,FALSE)</f>
        <v>6.1715768029651628</v>
      </c>
      <c r="CN28" s="21">
        <f>VLOOKUP($C28,Sheet2!$A$2:$CF$35,48,FALSE)</f>
        <v>0</v>
      </c>
      <c r="CO28" s="21">
        <f>VLOOKUP($C28,Sheet2!$A$2:$CF$35,49,FALSE)</f>
        <v>0.91223600000000005</v>
      </c>
      <c r="CP28" s="21">
        <f>VLOOKUP($C28,Sheet2!$A$2:$CF$35,50,FALSE)</f>
        <v>36.658698982936201</v>
      </c>
      <c r="CQ28" s="21">
        <f>VLOOKUP($C28,Sheet2!$A$2:$CF$35,51,FALSE)</f>
        <v>9.8988888888888891</v>
      </c>
      <c r="CR28" s="21">
        <f>VLOOKUP($C28,Sheet2!$A$2:$CF$35,52,FALSE)</f>
        <v>6.7412727573688151</v>
      </c>
      <c r="CS28" s="21">
        <f>VLOOKUP($C28,Sheet2!$A$2:$CF$35,53,FALSE)</f>
        <v>1.1340991549102073</v>
      </c>
      <c r="CT28" s="21">
        <f>VLOOKUP($C28,Sheet2!$A$2:$CF$35,54,FALSE)</f>
        <v>5.5897250620252246</v>
      </c>
      <c r="CU28" s="21">
        <f>VLOOKUP($C28,Sheet2!$A$2:$CF$35,55,FALSE)</f>
        <v>2.5020019512687974</v>
      </c>
      <c r="CV28" s="21">
        <f>VLOOKUP($C28,Sheet2!$A$2:$CF$35,56,FALSE)</f>
        <v>2.7612780072619874</v>
      </c>
      <c r="CW28" s="21">
        <f>VLOOKUP($C28,Sheet2!$A$2:$CF$35,57,FALSE)</f>
        <v>5.1719357776103232</v>
      </c>
      <c r="CX28" s="21">
        <f>VLOOKUP($C28,Sheet2!$A$2:$CF$35,58,FALSE)</f>
        <v>3.0868726534981241</v>
      </c>
      <c r="CY28" s="21">
        <f>VLOOKUP($C28,Sheet2!$A$2:$CF$35,59,FALSE)</f>
        <v>8.2588084311084469</v>
      </c>
      <c r="CZ28" s="21">
        <f>VLOOKUP($C28,Sheet2!$A$2:$CF$35,60,FALSE)</f>
        <v>4.2594416398864352</v>
      </c>
      <c r="DA28" s="21">
        <f>VLOOKUP($C28,Sheet2!$A$2:$CF$35,61,FALSE)</f>
        <v>3.3808771050401591</v>
      </c>
      <c r="DB28" s="21">
        <f>VLOOKUP($C28,Sheet2!$A$2:$CF$35,62,FALSE)</f>
        <v>7.6403187449265948</v>
      </c>
      <c r="DC28" s="21">
        <f>VLOOKUP($C28,Sheet2!$A$2:$CF$35,63,FALSE)</f>
        <v>89.930515977293112</v>
      </c>
      <c r="DD28" s="21">
        <f>VLOOKUP($C28,Sheet2!$A$2:$CF$35,64,FALSE)</f>
        <v>1414.6266181771039</v>
      </c>
      <c r="DE28" s="21">
        <f>VLOOKUP($C28,Sheet2!$A$2:$CF$35,65,FALSE)</f>
        <v>5.8609999999999998</v>
      </c>
      <c r="DF28" s="21">
        <f>VLOOKUP($C28,Sheet2!$A$2:$CF$35,66,FALSE)</f>
        <v>15063</v>
      </c>
      <c r="DG28" s="21">
        <f>VLOOKUP($C28,Sheet2!$A$2:$CF$35,67,FALSE)</f>
        <v>0.14167453060813071</v>
      </c>
      <c r="DH28" s="21">
        <f>VLOOKUP($C28,Sheet2!$A$2:$CF$35,68,FALSE)</f>
        <v>1.0199577362853343</v>
      </c>
      <c r="DI28" s="21">
        <f>VLOOKUP($C28,Sheet2!$A$2:$CF$35,69,FALSE)</f>
        <v>7.8060557871179137</v>
      </c>
      <c r="DJ28" s="21">
        <f>VLOOKUP($C28,Sheet2!$A$2:$CF$35,70,FALSE)</f>
        <v>33.812834651961964</v>
      </c>
      <c r="DK28" s="21">
        <f>VLOOKUP($C28,Sheet2!$A$2:$CF$35,71,FALSE)</f>
        <v>0.95869662571623171</v>
      </c>
      <c r="DL28" s="21">
        <f>VLOOKUP($C28,Sheet2!$A$2:$CF$35,72,FALSE)</f>
        <v>37.164000000000001</v>
      </c>
      <c r="DM28" s="21">
        <f>VLOOKUP($C28,Sheet2!$A$2:$CF$35,73,FALSE)</f>
        <v>43.793999999999997</v>
      </c>
      <c r="DN28" s="21">
        <f>VLOOKUP($C28,Sheet2!$A$2:$CF$35,74,FALSE)</f>
        <v>1676.2408836441139</v>
      </c>
      <c r="DO28" s="21">
        <f>VLOOKUP($C28,Sheet2!$A$2:$CF$35,75,FALSE)</f>
        <v>1499.2754249970217</v>
      </c>
      <c r="DP28" s="21">
        <f>VLOOKUP($C28,Sheet2!$A$2:$CF$35,76,FALSE)</f>
        <v>0.95577089938485227</v>
      </c>
      <c r="DQ28" s="21">
        <f>VLOOKUP($C28,Sheet2!$A$2:$CF$35,77,FALSE)</f>
        <v>1.3432832910447468</v>
      </c>
      <c r="DR28" s="21">
        <f>VLOOKUP($C28,Sheet2!$A$2:$CF$35,78,FALSE)</f>
        <v>1.8003035332913015</v>
      </c>
      <c r="DS28" s="21">
        <f>VLOOKUP($C28,Sheet2!$A$2:$CF$35,79,FALSE)</f>
        <v>1.154619440608712</v>
      </c>
      <c r="DT28" s="21">
        <f>VLOOKUP($C28,Sheet2!$A$2:$CF$35,80,FALSE)</f>
        <v>1.5322140276876199</v>
      </c>
      <c r="DU28" s="21">
        <f>VLOOKUP($C28,Sheet2!$A$2:$CF$35,81,FALSE)</f>
        <v>7.1040631780303203</v>
      </c>
      <c r="DV28" s="21">
        <f>VLOOKUP($C28,Sheet2!$A$2:$CF$35,82,FALSE)</f>
        <v>0.88148054431049594</v>
      </c>
      <c r="DW28" s="21">
        <f>VLOOKUP($C28,Sheet2!$A$2:$CF$35,83,FALSE)</f>
        <v>1481.3271743393689</v>
      </c>
      <c r="DX28" s="21">
        <f>VLOOKUP($C28,Sheet2!$A$2:$CF$35,84,FALSE)</f>
        <v>0.94290525371802103</v>
      </c>
    </row>
    <row r="29" spans="1:128">
      <c r="A29" t="s">
        <v>115</v>
      </c>
      <c r="B29" t="s">
        <v>34</v>
      </c>
      <c r="C29" t="s">
        <v>119</v>
      </c>
      <c r="D29">
        <v>2</v>
      </c>
      <c r="E29">
        <f t="shared" si="0"/>
        <v>0</v>
      </c>
      <c r="F29">
        <v>3</v>
      </c>
      <c r="G29">
        <v>1</v>
      </c>
      <c r="H29">
        <v>3</v>
      </c>
      <c r="I29">
        <v>1</v>
      </c>
      <c r="J29">
        <v>6.6509552954982034</v>
      </c>
      <c r="K29">
        <v>18.337721479996194</v>
      </c>
      <c r="L29">
        <v>14.772498039046505</v>
      </c>
      <c r="M29">
        <v>343252.42307692306</v>
      </c>
      <c r="N29">
        <v>1.1835107623944505</v>
      </c>
      <c r="O29">
        <v>69.970833333333346</v>
      </c>
      <c r="P29">
        <v>7.3328655301089709</v>
      </c>
      <c r="Q29">
        <v>9.042175643813783</v>
      </c>
      <c r="R29">
        <v>7.0312722045903469</v>
      </c>
      <c r="S29">
        <v>131.32312731448582</v>
      </c>
      <c r="T29">
        <f>VLOOKUP($C29,inflation!$B$2:$S$35,18,FALSE)</f>
        <v>4.852408413281605</v>
      </c>
      <c r="U29">
        <f>VLOOKUP($C29,cpi_2005!$B$2:$F$36,5,FALSE)</f>
        <v>137.06586186890374</v>
      </c>
      <c r="V29">
        <f>VLOOKUP($C29,real_wage_A!$B$2:$F$35,5,FALSE)</f>
        <v>810.63219159757557</v>
      </c>
      <c r="W29">
        <v>700000</v>
      </c>
      <c r="X29">
        <f>VLOOKUP($C29,lbr_prod_08!$B$2:$E$35,4,FALSE)</f>
        <v>45038765.255750515</v>
      </c>
      <c r="Y29">
        <v>7.74</v>
      </c>
      <c r="Z29">
        <f>VLOOKUP($C29,lbr_prod_08!$B$2:$C$35,2,FALSE)</f>
        <v>41576.094905357902</v>
      </c>
      <c r="AA29">
        <v>73076765.383885011</v>
      </c>
      <c r="AB29">
        <v>7.0303310903971141</v>
      </c>
      <c r="AC29">
        <v>42.033933092405839</v>
      </c>
      <c r="AD29">
        <v>48401152.371817783</v>
      </c>
      <c r="AE29">
        <v>8.0960817519828545</v>
      </c>
      <c r="AF29">
        <v>48.03516833214735</v>
      </c>
      <c r="AG29">
        <v>1160033.7692307692</v>
      </c>
      <c r="AH29">
        <f>VLOOKUP($C29,spa_lag_real_wage!$A$2:$C$35,2,FALSE)</f>
        <v>1081.2292877666773</v>
      </c>
      <c r="AI29">
        <f>VLOOKUP($C29,spa_lag_real_wage!$A$2:$C$35,3,FALSE)</f>
        <v>1090.0791992277086</v>
      </c>
      <c r="AJ29">
        <v>71.564685954253065</v>
      </c>
      <c r="AK29">
        <v>6.2820130206054356</v>
      </c>
      <c r="AL29">
        <v>44.301162734054621</v>
      </c>
      <c r="AM29">
        <v>5.4926307022304863</v>
      </c>
      <c r="AN29">
        <v>2.4482635180730843</v>
      </c>
      <c r="AO29">
        <v>17.710910326698684</v>
      </c>
      <c r="AP29">
        <v>0.25656688570748815</v>
      </c>
      <c r="AQ29">
        <v>1.2778533588272878</v>
      </c>
      <c r="AR29">
        <v>17.464807756572501</v>
      </c>
      <c r="AS29">
        <v>4.588201872704869</v>
      </c>
      <c r="AT29" s="21">
        <f>VLOOKUP($C29,Sheet2!$A$2:$CF$35,2,FALSE)</f>
        <v>17759.356844083472</v>
      </c>
      <c r="AU29" s="21">
        <f>VLOOKUP($C29,Sheet2!$A$2:$CF$35,3,FALSE)</f>
        <v>7.6819971300167742</v>
      </c>
      <c r="AV29" s="21">
        <f>VLOOKUP($C29,Sheet2!$A$2:$CF$35,4,FALSE)</f>
        <v>4.2461222758774912</v>
      </c>
      <c r="AW29" s="21">
        <f>VLOOKUP($C29,Sheet2!$A$2:$CF$35,5,FALSE)</f>
        <v>17.845497592384806</v>
      </c>
      <c r="AX29" s="21">
        <f>VLOOKUP($C29,Sheet2!$A$2:$CF$35,6,FALSE)</f>
        <v>48.743990852471967</v>
      </c>
      <c r="AY29" s="21">
        <f>VLOOKUP($C29,Sheet2!$A$2:$CF$35,7,FALSE)</f>
        <v>41.205760948602254</v>
      </c>
      <c r="AZ29" s="21">
        <f>VLOOKUP($C29,Sheet2!$A$2:$CF$35,8,FALSE)</f>
        <v>21.34471453682135</v>
      </c>
      <c r="BA29" s="21">
        <f>VLOOKUP($C29,Sheet2!$A$2:$CF$35,9,FALSE)</f>
        <v>28.157328302369201</v>
      </c>
      <c r="BB29" s="21">
        <f>VLOOKUP($C29,Sheet2!$A$2:$CF$35,10,FALSE)</f>
        <v>9.2712934394218145</v>
      </c>
      <c r="BC29" s="21">
        <f>VLOOKUP($C29,Sheet2!$A$2:$CF$35,11,FALSE)</f>
        <v>18.857581257676397</v>
      </c>
      <c r="BD29" s="21">
        <f>VLOOKUP($C29,Sheet2!$A$2:$CF$35,12,FALSE)</f>
        <v>12.073421097399532</v>
      </c>
      <c r="BE29" s="21">
        <f>VLOOKUP($C29,Sheet2!$A$2:$CF$35,13,FALSE)</f>
        <v>9.2997470446928006</v>
      </c>
      <c r="BF29" s="21">
        <f>VLOOKUP($C29,Sheet2!$A$2:$CF$35,14,FALSE)</f>
        <v>24.421223308210223</v>
      </c>
      <c r="BG29" s="21">
        <f>VLOOKUP($C29,Sheet2!$A$2:$CF$35,15,FALSE)</f>
        <v>20.816190365322772</v>
      </c>
      <c r="BH29" s="21">
        <f>VLOOKUP($C29,Sheet2!$A$2:$CF$35,16,FALSE)</f>
        <v>6.2314203605043534</v>
      </c>
      <c r="BI29" s="21">
        <f>VLOOKUP($C29,Sheet2!$A$2:$CF$35,17,FALSE)</f>
        <v>12.278032273369869</v>
      </c>
      <c r="BJ29" s="21">
        <f>VLOOKUP($C29,Sheet2!$A$2:$CF$35,18,FALSE)</f>
        <v>12.670146497337365</v>
      </c>
      <c r="BK29" s="21">
        <f>VLOOKUP($C29,Sheet2!$A$2:$CF$35,19,FALSE)</f>
        <v>4.0078067598176235</v>
      </c>
      <c r="BL29" s="21">
        <f>VLOOKUP($C29,Sheet2!$A$2:$CF$35,20,FALSE)</f>
        <v>12.475234363057993</v>
      </c>
      <c r="BM29" s="21">
        <f>VLOOKUP($C29,Sheet2!$A$2:$CF$35,21,FALSE)</f>
        <v>16.483041122875619</v>
      </c>
      <c r="BN29" s="21">
        <f>VLOOKUP($C29,Sheet2!$A$2:$CF$35,22,FALSE)</f>
        <v>0.28128874697098211</v>
      </c>
      <c r="BO29" s="21">
        <f>VLOOKUP($C29,Sheet2!$A$2:$CF$35,23,FALSE)</f>
        <v>0.21373168142092336</v>
      </c>
      <c r="BP29" s="21">
        <f>VLOOKUP($C29,Sheet2!$A$2:$CF$35,24,FALSE)</f>
        <v>26.262153809830991</v>
      </c>
      <c r="BQ29" s="21">
        <f>VLOOKUP($C29,Sheet2!$A$2:$CF$35,25,FALSE)</f>
        <v>65.91846879781302</v>
      </c>
      <c r="BR29" s="21">
        <f>VLOOKUP($C29,Sheet2!$A$2:$CF$35,26,FALSE)</f>
        <v>28.560405029917625</v>
      </c>
      <c r="BS29" s="21">
        <f>VLOOKUP($C29,Sheet2!$A$2:$CF$35,27,FALSE)</f>
        <v>1872.0672257607343</v>
      </c>
      <c r="BT29" s="21">
        <f>VLOOKUP($C29,Sheet2!$A$2:$CF$35,28,FALSE)</f>
        <v>65.547642752254546</v>
      </c>
      <c r="BU29" s="21">
        <f>VLOOKUP($C29,Sheet2!$A$2:$CF$35,29,FALSE)</f>
        <v>16.710291939933917</v>
      </c>
      <c r="BV29" s="21">
        <f>VLOOKUP($C29,Sheet2!$A$2:$CF$35,30,FALSE)</f>
        <v>4.7065014359108739</v>
      </c>
      <c r="BW29" s="21">
        <f>VLOOKUP($C29,Sheet2!$A$2:$CF$35,31,FALSE)</f>
        <v>4.8766837243378998</v>
      </c>
      <c r="BX29" s="21">
        <f>VLOOKUP($C29,Sheet2!$A$2:$CF$35,32,FALSE)</f>
        <v>4.73319855343569</v>
      </c>
      <c r="BY29" s="21">
        <f>VLOOKUP($C29,Sheet2!$A$2:$CF$35,33,FALSE)</f>
        <v>4.80167357608856</v>
      </c>
      <c r="BZ29" s="21">
        <f>VLOOKUP($C29,Sheet2!$A$2:$CF$35,34,FALSE)</f>
        <v>0.96488123358619737</v>
      </c>
      <c r="CA29" s="21">
        <f>VLOOKUP($C29,Sheet2!$A$2:$CF$35,35,FALSE)</f>
        <v>1.9510686354544036</v>
      </c>
      <c r="CB29" s="21">
        <f>VLOOKUP($C29,Sheet2!$A$2:$CF$35,36,FALSE)</f>
        <v>4.3216132815676938</v>
      </c>
      <c r="CC29" s="21">
        <f>VLOOKUP($C29,Sheet2!$A$2:$CF$35,37,FALSE)</f>
        <v>14.696943890322169</v>
      </c>
      <c r="CD29" s="21">
        <f>VLOOKUP($C29,Sheet2!$A$2:$CF$35,38,FALSE)</f>
        <v>15.822974401274823</v>
      </c>
      <c r="CE29" s="21">
        <f>VLOOKUP($C29,Sheet2!$A$2:$CF$35,39,FALSE)</f>
        <v>16.129801824409832</v>
      </c>
      <c r="CF29" s="21">
        <f>VLOOKUP($C29,Sheet2!$A$2:$CF$35,40,FALSE)</f>
        <v>16.672258183564491</v>
      </c>
      <c r="CG29" s="21">
        <f>VLOOKUP($C29,Sheet2!$A$2:$CF$35,41,FALSE)</f>
        <v>17.960654874824385</v>
      </c>
      <c r="CH29" s="21">
        <f>VLOOKUP($C29,Sheet2!$A$2:$CF$35,42,FALSE)</f>
        <v>4.7846170440209885</v>
      </c>
      <c r="CI29" s="21">
        <f>VLOOKUP($C29,Sheet2!$A$2:$CF$35,43,FALSE)</f>
        <v>940755.70000000007</v>
      </c>
      <c r="CJ29" s="21">
        <f>VLOOKUP($C29,Sheet2!$A$2:$CF$35,44,FALSE)</f>
        <v>1.7945102402762647</v>
      </c>
      <c r="CK29" s="21">
        <f>VLOOKUP($C29,Sheet2!$A$2:$CF$35,45,FALSE)</f>
        <v>0.95725872348887409</v>
      </c>
      <c r="CL29" s="21">
        <f>VLOOKUP($C29,Sheet2!$A$2:$CF$35,46,FALSE)</f>
        <v>0.66979974883862925</v>
      </c>
      <c r="CM29" s="21">
        <f>VLOOKUP($C29,Sheet2!$A$2:$CF$35,47,FALSE)</f>
        <v>6.2793875545838116</v>
      </c>
      <c r="CN29" s="21">
        <f>VLOOKUP($C29,Sheet2!$A$2:$CF$35,48,FALSE)</f>
        <v>0</v>
      </c>
      <c r="CO29" s="21">
        <f>VLOOKUP($C29,Sheet2!$A$2:$CF$35,49,FALSE)</f>
        <v>0.85785999999999996</v>
      </c>
      <c r="CP29" s="21">
        <f>VLOOKUP($C29,Sheet2!$A$2:$CF$35,50,FALSE)</f>
        <v>27.38431194728895</v>
      </c>
      <c r="CQ29" s="21">
        <f>VLOOKUP($C29,Sheet2!$A$2:$CF$35,51,FALSE)</f>
        <v>13.559999999999999</v>
      </c>
      <c r="CR29" s="21">
        <f>VLOOKUP($C29,Sheet2!$A$2:$CF$35,52,FALSE)</f>
        <v>11.80583134850154</v>
      </c>
      <c r="CS29" s="21">
        <f>VLOOKUP($C29,Sheet2!$A$2:$CF$35,53,FALSE)</f>
        <v>1.4492891318902694</v>
      </c>
      <c r="CT29" s="21">
        <f>VLOOKUP($C29,Sheet2!$A$2:$CF$35,54,FALSE)</f>
        <v>10.172517454384046</v>
      </c>
      <c r="CU29" s="21">
        <f>VLOOKUP($C29,Sheet2!$A$2:$CF$35,55,FALSE)</f>
        <v>0.70513132054239702</v>
      </c>
      <c r="CV29" s="21">
        <f>VLOOKUP($C29,Sheet2!$A$2:$CF$35,56,FALSE)</f>
        <v>0.79793112399807653</v>
      </c>
      <c r="CW29" s="21">
        <f>VLOOKUP($C29,Sheet2!$A$2:$CF$35,57,FALSE)</f>
        <v>0.26904099530279657</v>
      </c>
      <c r="CX29" s="21">
        <f>VLOOKUP($C29,Sheet2!$A$2:$CF$35,58,FALSE)</f>
        <v>1.3866050956044436</v>
      </c>
      <c r="CY29" s="21">
        <f>VLOOKUP($C29,Sheet2!$A$2:$CF$35,59,FALSE)</f>
        <v>1.6556460909072406</v>
      </c>
      <c r="CZ29" s="21">
        <f>VLOOKUP($C29,Sheet2!$A$2:$CF$35,60,FALSE)</f>
        <v>1.0588031353418603</v>
      </c>
      <c r="DA29" s="21">
        <f>VLOOKUP($C29,Sheet2!$A$2:$CF$35,61,FALSE)</f>
        <v>5.2046018518515451</v>
      </c>
      <c r="DB29" s="21">
        <f>VLOOKUP($C29,Sheet2!$A$2:$CF$35,62,FALSE)</f>
        <v>6.2634049871934065</v>
      </c>
      <c r="DC29" s="21">
        <f>VLOOKUP($C29,Sheet2!$A$2:$CF$35,63,FALSE)</f>
        <v>84.091164325405018</v>
      </c>
      <c r="DD29" s="21">
        <f>VLOOKUP($C29,Sheet2!$A$2:$CF$35,64,FALSE)</f>
        <v>1598.3486426131319</v>
      </c>
      <c r="DE29" s="21">
        <f>VLOOKUP($C29,Sheet2!$A$2:$CF$35,65,FALSE)</f>
        <v>4.0529999999999999</v>
      </c>
      <c r="DF29" s="21">
        <f>VLOOKUP($C29,Sheet2!$A$2:$CF$35,66,FALSE)</f>
        <v>16271</v>
      </c>
      <c r="DG29" s="21">
        <f>VLOOKUP($C29,Sheet2!$A$2:$CF$35,67,FALSE)</f>
        <v>0.16046056739385456</v>
      </c>
      <c r="DH29" s="21">
        <f>VLOOKUP($C29,Sheet2!$A$2:$CF$35,68,FALSE)</f>
        <v>1.0556774030658265</v>
      </c>
      <c r="DI29" s="21">
        <f>VLOOKUP($C29,Sheet2!$A$2:$CF$35,69,FALSE)</f>
        <v>6.2015615799673789</v>
      </c>
      <c r="DJ29" s="21">
        <f>VLOOKUP($C29,Sheet2!$A$2:$CF$35,70,FALSE)</f>
        <v>17.298892988929882</v>
      </c>
      <c r="DK29" s="21">
        <f>VLOOKUP($C29,Sheet2!$A$2:$CF$35,71,FALSE)</f>
        <v>-0.35194668979860727</v>
      </c>
      <c r="DL29" s="21">
        <f>VLOOKUP($C29,Sheet2!$A$2:$CF$35,72,FALSE)</f>
        <v>34.520000000000003</v>
      </c>
      <c r="DM29" s="21">
        <f>VLOOKUP($C29,Sheet2!$A$2:$CF$35,73,FALSE)</f>
        <v>47.36</v>
      </c>
      <c r="DN29" s="21">
        <f>VLOOKUP($C29,Sheet2!$A$2:$CF$35,74,FALSE)</f>
        <v>2122.6973406493917</v>
      </c>
      <c r="DO29" s="21">
        <f>VLOOKUP($C29,Sheet2!$A$2:$CF$35,75,FALSE)</f>
        <v>1898.5982197400272</v>
      </c>
      <c r="DP29" s="21">
        <f>VLOOKUP($C29,Sheet2!$A$2:$CF$35,76,FALSE)</f>
        <v>1.2103346041672161</v>
      </c>
      <c r="DQ29" s="21">
        <f>VLOOKUP($C29,Sheet2!$A$2:$CF$35,77,FALSE)</f>
        <v>0.8554667342061486</v>
      </c>
      <c r="DR29" s="21">
        <f>VLOOKUP($C29,Sheet2!$A$2:$CF$35,78,FALSE)</f>
        <v>1.1465189766535979</v>
      </c>
      <c r="DS29" s="21">
        <f>VLOOKUP($C29,Sheet2!$A$2:$CF$35,79,FALSE)</f>
        <v>0.86349656385504714</v>
      </c>
      <c r="DT29" s="21">
        <f>VLOOKUP($C29,Sheet2!$A$2:$CF$35,80,FALSE)</f>
        <v>1.1458853899958998</v>
      </c>
      <c r="DU29" s="21">
        <f>VLOOKUP($C29,Sheet2!$A$2:$CF$35,81,FALSE)</f>
        <v>5.264476960446105</v>
      </c>
      <c r="DV29" s="21">
        <f>VLOOKUP($C29,Sheet2!$A$2:$CF$35,82,FALSE)</f>
        <v>0.65322251510307328</v>
      </c>
      <c r="DW29" s="21">
        <f>VLOOKUP($C29,Sheet2!$A$2:$CF$35,83,FALSE)</f>
        <v>1955.6516009916429</v>
      </c>
      <c r="DX29" s="21">
        <f>VLOOKUP($C29,Sheet2!$A$2:$CF$35,84,FALSE)</f>
        <v>1.2448257217987309</v>
      </c>
    </row>
    <row r="30" spans="1:128">
      <c r="A30" t="s">
        <v>115</v>
      </c>
      <c r="B30" t="s">
        <v>7</v>
      </c>
      <c r="C30" t="s">
        <v>150</v>
      </c>
      <c r="D30">
        <v>2</v>
      </c>
      <c r="E30">
        <f t="shared" si="0"/>
        <v>0</v>
      </c>
      <c r="F30">
        <v>3</v>
      </c>
      <c r="G30">
        <v>1</v>
      </c>
      <c r="H30">
        <v>3</v>
      </c>
      <c r="I30">
        <v>1</v>
      </c>
      <c r="J30">
        <v>4.6274440339147001</v>
      </c>
      <c r="K30">
        <v>1.2921667284725302</v>
      </c>
      <c r="L30">
        <v>7.3856679333610051</v>
      </c>
      <c r="M30">
        <v>32237.415384615382</v>
      </c>
      <c r="N30">
        <v>0.11501861859482111</v>
      </c>
      <c r="O30">
        <v>68.649166666666659</v>
      </c>
      <c r="P30">
        <v>6.3026769597833816</v>
      </c>
      <c r="Q30">
        <v>5.2421240369076196</v>
      </c>
      <c r="R30">
        <v>6.4259471918160562</v>
      </c>
      <c r="S30">
        <v>220.2401226116489</v>
      </c>
      <c r="T30">
        <f>VLOOKUP($C30,inflation!$B$2:$S$35,18,FALSE)</f>
        <v>4.4712042349371668</v>
      </c>
      <c r="U30">
        <f>VLOOKUP($C30,cpi_2005!$B$2:$F$36,5,FALSE)</f>
        <v>125.67302024857732</v>
      </c>
      <c r="V30">
        <f>VLOOKUP($C30,real_wage_A!$B$2:$F$35,5,FALSE)</f>
        <v>683.75853329563608</v>
      </c>
      <c r="W30">
        <v>600000</v>
      </c>
      <c r="X30">
        <f>VLOOKUP($C30,lbr_prod_08!$B$2:$E$35,4,FALSE)</f>
        <v>33004102.346171316</v>
      </c>
      <c r="Y30">
        <v>6.91</v>
      </c>
      <c r="Z30">
        <f>VLOOKUP($C30,lbr_prod_08!$B$2:$C$35,2,FALSE)</f>
        <v>13370.819967095</v>
      </c>
      <c r="AA30">
        <v>22228311.909179214</v>
      </c>
      <c r="AB30">
        <v>6.5991660642363961</v>
      </c>
      <c r="AC30">
        <v>31.545058044575022</v>
      </c>
      <c r="AD30">
        <v>15475736.813326623</v>
      </c>
      <c r="AE30">
        <v>7.5639809964270652</v>
      </c>
      <c r="AF30">
        <v>30.805892090689174</v>
      </c>
      <c r="AG30">
        <v>530404.15384615387</v>
      </c>
      <c r="AH30">
        <f>VLOOKUP($C30,spa_lag_real_wage!$A$2:$C$35,2,FALSE)</f>
        <v>1138.9087384758168</v>
      </c>
      <c r="AI30">
        <f>VLOOKUP($C30,spa_lag_real_wage!$A$2:$C$35,3,FALSE)</f>
        <v>1165.03229719821</v>
      </c>
      <c r="AJ30">
        <v>67.24755623006709</v>
      </c>
      <c r="AK30">
        <v>8.2965795033644643</v>
      </c>
      <c r="AL30">
        <v>37.513238325449066</v>
      </c>
      <c r="AM30">
        <v>5.8107061871789281</v>
      </c>
      <c r="AN30">
        <v>2.5045045084888176</v>
      </c>
      <c r="AO30">
        <v>17.041971681675385</v>
      </c>
      <c r="AP30">
        <v>0.22461697864520405</v>
      </c>
      <c r="AQ30">
        <v>1.5372110512171331</v>
      </c>
      <c r="AR30">
        <v>19.546825501248225</v>
      </c>
      <c r="AS30">
        <v>7.2649656794529625</v>
      </c>
      <c r="AT30" s="21">
        <f>VLOOKUP($C30,Sheet2!$A$2:$CF$35,2,FALSE)</f>
        <v>5402.3003692155271</v>
      </c>
      <c r="AU30" s="21">
        <f>VLOOKUP($C30,Sheet2!$A$2:$CF$35,3,FALSE)</f>
        <v>6.9966061247004143</v>
      </c>
      <c r="AV30" s="21">
        <f>VLOOKUP($C30,Sheet2!$A$2:$CF$35,4,FALSE)</f>
        <v>4.3575570179374914</v>
      </c>
      <c r="AW30" s="21">
        <f>VLOOKUP($C30,Sheet2!$A$2:$CF$35,5,FALSE)</f>
        <v>17.958597988084215</v>
      </c>
      <c r="AX30" s="21">
        <f>VLOOKUP($C30,Sheet2!$A$2:$CF$35,6,FALSE)</f>
        <v>61.248345706178085</v>
      </c>
      <c r="AY30" s="21">
        <f>VLOOKUP($C30,Sheet2!$A$2:$CF$35,7,FALSE)</f>
        <v>31.813943062396948</v>
      </c>
      <c r="AZ30" s="21">
        <f>VLOOKUP($C30,Sheet2!$A$2:$CF$35,8,FALSE)</f>
        <v>23.339182229562986</v>
      </c>
      <c r="BA30" s="21">
        <f>VLOOKUP($C30,Sheet2!$A$2:$CF$35,9,FALSE)</f>
        <v>40.815616256817023</v>
      </c>
      <c r="BB30" s="21">
        <f>VLOOKUP($C30,Sheet2!$A$2:$CF$35,10,FALSE)</f>
        <v>22.701231074236127</v>
      </c>
      <c r="BC30" s="21">
        <f>VLOOKUP($C30,Sheet2!$A$2:$CF$35,11,FALSE)</f>
        <v>38.865440618262198</v>
      </c>
      <c r="BD30" s="21">
        <f>VLOOKUP($C30,Sheet2!$A$2:$CF$35,12,FALSE)</f>
        <v>0.63133550548399364</v>
      </c>
      <c r="BE30" s="21">
        <f>VLOOKUP($C30,Sheet2!$A$2:$CF$35,13,FALSE)</f>
        <v>1.9512462351953612</v>
      </c>
      <c r="BF30" s="21">
        <f>VLOOKUP($C30,Sheet2!$A$2:$CF$35,14,FALSE)</f>
        <v>37.325463230806015</v>
      </c>
      <c r="BG30" s="21">
        <f>VLOOKUP($C30,Sheet2!$A$2:$CF$35,15,FALSE)</f>
        <v>1.3494193733487814</v>
      </c>
      <c r="BH30" s="21">
        <f>VLOOKUP($C30,Sheet2!$A$2:$CF$35,16,FALSE)</f>
        <v>4.0309848942510751</v>
      </c>
      <c r="BI30" s="21">
        <f>VLOOKUP($C30,Sheet2!$A$2:$CF$35,17,FALSE)</f>
        <v>11.726463984748378</v>
      </c>
      <c r="BJ30" s="21">
        <f>VLOOKUP($C30,Sheet2!$A$2:$CF$35,18,FALSE)</f>
        <v>12.714459411138014</v>
      </c>
      <c r="BK30" s="21">
        <f>VLOOKUP($C30,Sheet2!$A$2:$CF$35,19,FALSE)</f>
        <v>5.8322434101538718</v>
      </c>
      <c r="BL30" s="21">
        <f>VLOOKUP($C30,Sheet2!$A$2:$CF$35,20,FALSE)</f>
        <v>18.156608021120149</v>
      </c>
      <c r="BM30" s="21">
        <f>VLOOKUP($C30,Sheet2!$A$2:$CF$35,21,FALSE)</f>
        <v>23.988851431274036</v>
      </c>
      <c r="BN30" s="21">
        <f>VLOOKUP($C30,Sheet2!$A$2:$CF$35,22,FALSE)</f>
        <v>0.61566671692498309</v>
      </c>
      <c r="BO30" s="21">
        <f>VLOOKUP($C30,Sheet2!$A$2:$CF$35,23,FALSE)</f>
        <v>2.5825817406793551E-2</v>
      </c>
      <c r="BP30" s="21">
        <f>VLOOKUP($C30,Sheet2!$A$2:$CF$35,24,FALSE)</f>
        <v>45.009200593334377</v>
      </c>
      <c r="BQ30" s="21">
        <f>VLOOKUP($C30,Sheet2!$A$2:$CF$35,25,FALSE)</f>
        <v>43.631708236431066</v>
      </c>
      <c r="BR30" s="21">
        <f>VLOOKUP($C30,Sheet2!$A$2:$CF$35,26,FALSE)</f>
        <v>19.160579487961201</v>
      </c>
      <c r="BS30" s="21">
        <f>VLOOKUP($C30,Sheet2!$A$2:$CF$35,27,FALSE)</f>
        <v>1926.2075290587204</v>
      </c>
      <c r="BT30" s="21">
        <f>VLOOKUP($C30,Sheet2!$A$2:$CF$35,28,FALSE)</f>
        <v>100.52971155016358</v>
      </c>
      <c r="BU30" s="21">
        <f>VLOOKUP($C30,Sheet2!$A$2:$CF$35,29,FALSE)</f>
        <v>16.388840336661577</v>
      </c>
      <c r="BV30" s="21">
        <f>VLOOKUP($C30,Sheet2!$A$2:$CF$35,30,FALSE)</f>
        <v>4.5973143950095938</v>
      </c>
      <c r="BW30" s="21">
        <f>VLOOKUP($C30,Sheet2!$A$2:$CF$35,31,FALSE)</f>
        <v>5.1512402409791598</v>
      </c>
      <c r="BX30" s="21">
        <f>VLOOKUP($C30,Sheet2!$A$2:$CF$35,32,FALSE)</f>
        <v>4.6670273032485996</v>
      </c>
      <c r="BY30" s="21">
        <f>VLOOKUP($C30,Sheet2!$A$2:$CF$35,33,FALSE)</f>
        <v>4.7672552377252098</v>
      </c>
      <c r="BZ30" s="21">
        <f>VLOOKUP($C30,Sheet2!$A$2:$CF$35,34,FALSE)</f>
        <v>0.89076382020506284</v>
      </c>
      <c r="CA30" s="21">
        <f>VLOOKUP($C30,Sheet2!$A$2:$CF$35,35,FALSE)</f>
        <v>1.6397636965222484</v>
      </c>
      <c r="CB30" s="21">
        <f>VLOOKUP($C30,Sheet2!$A$2:$CF$35,36,FALSE)</f>
        <v>4.6222449902495324</v>
      </c>
      <c r="CC30" s="21">
        <f>VLOOKUP($C30,Sheet2!$A$2:$CF$35,37,FALSE)</f>
        <v>21.465442597598759</v>
      </c>
      <c r="CD30" s="21">
        <f>VLOOKUP($C30,Sheet2!$A$2:$CF$35,38,FALSE)</f>
        <v>14.063769759987206</v>
      </c>
      <c r="CE30" s="21">
        <f>VLOOKUP($C30,Sheet2!$A$2:$CF$35,39,FALSE)</f>
        <v>13.375655981988285</v>
      </c>
      <c r="CF30" s="21">
        <f>VLOOKUP($C30,Sheet2!$A$2:$CF$35,40,FALSE)</f>
        <v>11.839142495398468</v>
      </c>
      <c r="CG30" s="21">
        <f>VLOOKUP($C30,Sheet2!$A$2:$CF$35,41,FALSE)</f>
        <v>15.858683727973592</v>
      </c>
      <c r="CH30" s="21">
        <f>VLOOKUP($C30,Sheet2!$A$2:$CF$35,42,FALSE)</f>
        <v>2.9316405350586536</v>
      </c>
      <c r="CI30" s="21">
        <f>VLOOKUP($C30,Sheet2!$A$2:$CF$35,43,FALSE)</f>
        <v>542572</v>
      </c>
      <c r="CJ30" s="21">
        <f>VLOOKUP($C30,Sheet2!$A$2:$CF$35,44,FALSE)</f>
        <v>0.63094582062929971</v>
      </c>
      <c r="CK30" s="21">
        <f>VLOOKUP($C30,Sheet2!$A$2:$CF$35,45,FALSE)</f>
        <v>1.0605134936065455</v>
      </c>
      <c r="CL30" s="21">
        <f>VLOOKUP($C30,Sheet2!$A$2:$CF$35,46,FALSE)</f>
        <v>0.20655709228923735</v>
      </c>
      <c r="CM30" s="21">
        <f>VLOOKUP($C30,Sheet2!$A$2:$CF$35,47,FALSE)</f>
        <v>6.7304803858249747</v>
      </c>
      <c r="CN30" s="21">
        <f>VLOOKUP($C30,Sheet2!$A$2:$CF$35,48,FALSE)</f>
        <v>0</v>
      </c>
      <c r="CO30" s="21">
        <f>VLOOKUP($C30,Sheet2!$A$2:$CF$35,49,FALSE)</f>
        <v>0.81629099999999999</v>
      </c>
      <c r="CP30" s="21">
        <f>VLOOKUP($C30,Sheet2!$A$2:$CF$35,50,FALSE)</f>
        <v>34.0026332702151</v>
      </c>
      <c r="CQ30" s="21">
        <f>VLOOKUP($C30,Sheet2!$A$2:$CF$35,51,FALSE)</f>
        <v>18.353333333333335</v>
      </c>
      <c r="CR30" s="21">
        <f>VLOOKUP($C30,Sheet2!$A$2:$CF$35,52,FALSE)</f>
        <v>10.204014739282764</v>
      </c>
      <c r="CS30" s="21">
        <f>VLOOKUP($C30,Sheet2!$A$2:$CF$35,53,FALSE)</f>
        <v>1.9684298500419479</v>
      </c>
      <c r="CT30" s="21">
        <f>VLOOKUP($C30,Sheet2!$A$2:$CF$35,54,FALSE)</f>
        <v>8.2537358074899849</v>
      </c>
      <c r="CU30" s="21">
        <f>VLOOKUP($C30,Sheet2!$A$2:$CF$35,55,FALSE)</f>
        <v>0.2254579942997699</v>
      </c>
      <c r="CV30" s="21">
        <f>VLOOKUP($C30,Sheet2!$A$2:$CF$35,56,FALSE)</f>
        <v>0.24309208894358689</v>
      </c>
      <c r="CW30" s="21">
        <f>VLOOKUP($C30,Sheet2!$A$2:$CF$35,57,FALSE)</f>
        <v>0.49416910926968721</v>
      </c>
      <c r="CX30" s="21">
        <f>VLOOKUP($C30,Sheet2!$A$2:$CF$35,58,FALSE)</f>
        <v>0.65529114174033898</v>
      </c>
      <c r="CY30" s="21">
        <f>VLOOKUP($C30,Sheet2!$A$2:$CF$35,59,FALSE)</f>
        <v>1.1494602510100262</v>
      </c>
      <c r="CZ30" s="21">
        <f>VLOOKUP($C30,Sheet2!$A$2:$CF$35,60,FALSE)</f>
        <v>3.488681040526135</v>
      </c>
      <c r="DA30" s="21">
        <f>VLOOKUP($C30,Sheet2!$A$2:$CF$35,61,FALSE)</f>
        <v>8.1306981145633532</v>
      </c>
      <c r="DB30" s="21">
        <f>VLOOKUP($C30,Sheet2!$A$2:$CF$35,62,FALSE)</f>
        <v>11.61937915508949</v>
      </c>
      <c r="DC30" s="21">
        <f>VLOOKUP($C30,Sheet2!$A$2:$CF$35,63,FALSE)</f>
        <v>83.511934866049529</v>
      </c>
      <c r="DD30" s="21">
        <f>VLOOKUP($C30,Sheet2!$A$2:$CF$35,64,FALSE)</f>
        <v>2151.0711778621553</v>
      </c>
      <c r="DE30" s="21">
        <f>VLOOKUP($C30,Sheet2!$A$2:$CF$35,65,FALSE)</f>
        <v>4.3849999999999998</v>
      </c>
      <c r="DF30" s="21">
        <f>VLOOKUP($C30,Sheet2!$A$2:$CF$35,66,FALSE)</f>
        <v>12163.8</v>
      </c>
      <c r="DG30" s="21">
        <f>VLOOKUP($C30,Sheet2!$A$2:$CF$35,67,FALSE)</f>
        <v>0.21527948997519514</v>
      </c>
      <c r="DH30" s="21">
        <f>VLOOKUP($C30,Sheet2!$A$2:$CF$35,68,FALSE)</f>
        <v>1.0352877494044119</v>
      </c>
      <c r="DI30" s="21">
        <f>VLOOKUP($C30,Sheet2!$A$2:$CF$35,69,FALSE)</f>
        <v>8.5823508955664138</v>
      </c>
      <c r="DJ30" s="21">
        <f>VLOOKUP($C30,Sheet2!$A$2:$CF$35,70,FALSE)</f>
        <v>33.691504318136168</v>
      </c>
      <c r="DK30" s="21">
        <f>VLOOKUP($C30,Sheet2!$A$2:$CF$35,71,FALSE)</f>
        <v>0.68584996441752466</v>
      </c>
      <c r="DL30" s="21">
        <f>VLOOKUP($C30,Sheet2!$A$2:$CF$35,72,FALSE)</f>
        <v>39.176000000000002</v>
      </c>
      <c r="DM30" s="21">
        <f>VLOOKUP($C30,Sheet2!$A$2:$CF$35,73,FALSE)</f>
        <v>47.803999999999995</v>
      </c>
      <c r="DN30" s="21">
        <f>VLOOKUP($C30,Sheet2!$A$2:$CF$35,74,FALSE)</f>
        <v>1370.4501815097067</v>
      </c>
      <c r="DO30" s="21">
        <f>VLOOKUP($C30,Sheet2!$A$2:$CF$35,75,FALSE)</f>
        <v>1225.7679062530558</v>
      </c>
      <c r="DP30" s="21">
        <f>VLOOKUP($C30,Sheet2!$A$2:$CF$35,76,FALSE)</f>
        <v>0.78141299101123729</v>
      </c>
      <c r="DQ30" s="21">
        <f>VLOOKUP($C30,Sheet2!$A$2:$CF$35,77,FALSE)</f>
        <v>1.0452458509312021</v>
      </c>
      <c r="DR30" s="21">
        <f>VLOOKUP($C30,Sheet2!$A$2:$CF$35,78,FALSE)</f>
        <v>1.4008659313598446</v>
      </c>
      <c r="DS30" s="21">
        <f>VLOOKUP($C30,Sheet2!$A$2:$CF$35,79,FALSE)</f>
        <v>0.9839613813559992</v>
      </c>
      <c r="DT30" s="21">
        <f>VLOOKUP($C30,Sheet2!$A$2:$CF$35,80,FALSE)</f>
        <v>1.3057457532689094</v>
      </c>
      <c r="DU30" s="21">
        <f>VLOOKUP($C30,Sheet2!$A$2:$CF$35,81,FALSE)</f>
        <v>7.7538984008794856</v>
      </c>
      <c r="DV30" s="21">
        <f>VLOOKUP($C30,Sheet2!$A$2:$CF$35,82,FALSE)</f>
        <v>0.96211286578543453</v>
      </c>
      <c r="DW30" s="21">
        <f>VLOOKUP($C30,Sheet2!$A$2:$CF$35,83,FALSE)</f>
        <v>1240.7873637966102</v>
      </c>
      <c r="DX30" s="21">
        <f>VLOOKUP($C30,Sheet2!$A$2:$CF$35,84,FALSE)</f>
        <v>0.78979508668807108</v>
      </c>
    </row>
    <row r="31" spans="1:128">
      <c r="A31" t="s">
        <v>115</v>
      </c>
      <c r="B31" t="s">
        <v>8</v>
      </c>
      <c r="C31" t="s">
        <v>151</v>
      </c>
      <c r="D31">
        <v>2</v>
      </c>
      <c r="E31">
        <f t="shared" si="0"/>
        <v>0</v>
      </c>
      <c r="F31">
        <v>3</v>
      </c>
      <c r="G31">
        <v>1</v>
      </c>
      <c r="H31">
        <v>3</v>
      </c>
      <c r="I31">
        <v>1</v>
      </c>
      <c r="J31">
        <v>9.7287617888430464</v>
      </c>
      <c r="K31">
        <v>1.9470772048280685</v>
      </c>
      <c r="L31">
        <v>17.428799853134748</v>
      </c>
      <c r="M31">
        <v>10565.492307692308</v>
      </c>
      <c r="N31">
        <v>4.4792269630026388E-2</v>
      </c>
      <c r="O31">
        <v>66.962500000000006</v>
      </c>
      <c r="P31">
        <v>9.0711011484198547</v>
      </c>
      <c r="Q31">
        <v>9.5339486637250452</v>
      </c>
      <c r="R31">
        <v>6.8577716447520203</v>
      </c>
      <c r="S31">
        <v>217.38831928349995</v>
      </c>
      <c r="T31">
        <f>VLOOKUP($C31,inflation!$B$2:$S$35,18,FALSE)</f>
        <v>4.3579343428443797</v>
      </c>
      <c r="U31">
        <f>VLOOKUP($C31,cpi_2005!$B$2:$F$36,5,FALSE)</f>
        <v>111.65730337078652</v>
      </c>
      <c r="V31">
        <f>VLOOKUP($C31,real_wage_A!$B$2:$F$35,5,FALSE)</f>
        <v>986.85886792452834</v>
      </c>
      <c r="W31">
        <v>760500</v>
      </c>
      <c r="X31">
        <f>VLOOKUP($C31,lbr_prod_08!$B$2:$E$35,4,FALSE)</f>
        <v>30602630.010512158</v>
      </c>
      <c r="Y31">
        <v>6.99</v>
      </c>
      <c r="Z31">
        <f>VLOOKUP($C31,lbr_prod_08!$B$2:$C$35,2,FALSE)</f>
        <v>14484.5002076455</v>
      </c>
      <c r="AA31">
        <v>25660666.026263356</v>
      </c>
      <c r="AB31">
        <v>6.9820641440283016</v>
      </c>
      <c r="AC31">
        <v>28.534461905894471</v>
      </c>
      <c r="AD31">
        <v>17183831.830850247</v>
      </c>
      <c r="AE31">
        <v>11.231859210186567</v>
      </c>
      <c r="AF31">
        <v>30.600159116645422</v>
      </c>
      <c r="AG31">
        <v>608867.4615384615</v>
      </c>
      <c r="AH31">
        <f>VLOOKUP($C31,spa_lag_real_wage!$A$2:$C$35,2,FALSE)</f>
        <v>1136.4939604166707</v>
      </c>
      <c r="AI31">
        <f>VLOOKUP($C31,spa_lag_real_wage!$A$2:$C$35,3,FALSE)</f>
        <v>1138.999515700569</v>
      </c>
      <c r="AJ31">
        <v>71.593378987717898</v>
      </c>
      <c r="AK31">
        <v>5.9325063442226025</v>
      </c>
      <c r="AL31">
        <v>56.88751651282417</v>
      </c>
      <c r="AM31">
        <v>4.7364438607093682</v>
      </c>
      <c r="AN31">
        <v>0.78647661216670339</v>
      </c>
      <c r="AO31">
        <v>13.369241937107784</v>
      </c>
      <c r="AP31">
        <v>0.12352522937372111</v>
      </c>
      <c r="AQ31">
        <v>0.78205072385100105</v>
      </c>
      <c r="AR31">
        <v>13.464990531442417</v>
      </c>
      <c r="AS31">
        <v>3.4827444770776341</v>
      </c>
      <c r="AT31" s="21">
        <f>VLOOKUP($C31,Sheet2!$A$2:$CF$35,2,FALSE)</f>
        <v>6255.9189373983372</v>
      </c>
      <c r="AU31" s="21">
        <f>VLOOKUP($C31,Sheet2!$A$2:$CF$35,3,FALSE)</f>
        <v>7.4658823890129593</v>
      </c>
      <c r="AV31" s="21">
        <f>VLOOKUP($C31,Sheet2!$A$2:$CF$35,4,FALSE)</f>
        <v>4.1574911279197497</v>
      </c>
      <c r="AW31" s="21">
        <f>VLOOKUP($C31,Sheet2!$A$2:$CF$35,5,FALSE)</f>
        <v>18.09212582823934</v>
      </c>
      <c r="AX31" s="21">
        <f>VLOOKUP($C31,Sheet2!$A$2:$CF$35,6,FALSE)</f>
        <v>53.049754502916947</v>
      </c>
      <c r="AY31" s="21">
        <f>VLOOKUP($C31,Sheet2!$A$2:$CF$35,7,FALSE)</f>
        <v>28.129184040871174</v>
      </c>
      <c r="AZ31" s="21">
        <f>VLOOKUP($C31,Sheet2!$A$2:$CF$35,8,FALSE)</f>
        <v>52.141296279546467</v>
      </c>
      <c r="BA31" s="21">
        <f>VLOOKUP($C31,Sheet2!$A$2:$CF$35,9,FALSE)</f>
        <v>51.910479216799082</v>
      </c>
      <c r="BB31" s="21">
        <f>VLOOKUP($C31,Sheet2!$A$2:$CF$35,10,FALSE)</f>
        <v>43.577715478526493</v>
      </c>
      <c r="BC31" s="21">
        <f>VLOOKUP($C31,Sheet2!$A$2:$CF$35,11,FALSE)</f>
        <v>51.804743743538857</v>
      </c>
      <c r="BD31" s="21">
        <f>VLOOKUP($C31,Sheet2!$A$2:$CF$35,12,FALSE)</f>
        <v>8.6658493869039752</v>
      </c>
      <c r="BE31" s="21">
        <f>VLOOKUP($C31,Sheet2!$A$2:$CF$35,13,FALSE)</f>
        <v>0.17879972478555928</v>
      </c>
      <c r="BF31" s="21">
        <f>VLOOKUP($C31,Sheet2!$A$2:$CF$35,14,FALSE)</f>
        <v>40.597662588983887</v>
      </c>
      <c r="BG31" s="21">
        <f>VLOOKUP($C31,Sheet2!$A$2:$CF$35,15,FALSE)</f>
        <v>2.1580735825770248</v>
      </c>
      <c r="BH31" s="21">
        <f>VLOOKUP($C31,Sheet2!$A$2:$CF$35,16,FALSE)</f>
        <v>10.061391361192374</v>
      </c>
      <c r="BI31" s="21">
        <f>VLOOKUP($C31,Sheet2!$A$2:$CF$35,17,FALSE)</f>
        <v>7.8232247934657524</v>
      </c>
      <c r="BJ31" s="21">
        <f>VLOOKUP($C31,Sheet2!$A$2:$CF$35,18,FALSE)</f>
        <v>10.321141882312022</v>
      </c>
      <c r="BK31" s="21">
        <f>VLOOKUP($C31,Sheet2!$A$2:$CF$35,19,FALSE)</f>
        <v>5.0669304571077891</v>
      </c>
      <c r="BL31" s="21">
        <f>VLOOKUP($C31,Sheet2!$A$2:$CF$35,20,FALSE)</f>
        <v>17.647521026248668</v>
      </c>
      <c r="BM31" s="21">
        <f>VLOOKUP($C31,Sheet2!$A$2:$CF$35,21,FALSE)</f>
        <v>22.714451483356463</v>
      </c>
      <c r="BN31" s="21">
        <f>VLOOKUP($C31,Sheet2!$A$2:$CF$35,22,FALSE)</f>
        <v>0.95382459222065352</v>
      </c>
      <c r="BO31" s="21">
        <f>VLOOKUP($C31,Sheet2!$A$2:$CF$35,23,FALSE)</f>
        <v>8.8446491116895357E-2</v>
      </c>
      <c r="BP31" s="21">
        <f>VLOOKUP($C31,Sheet2!$A$2:$CF$35,24,FALSE)</f>
        <v>27.135047265253306</v>
      </c>
      <c r="BQ31" s="21">
        <f>VLOOKUP($C31,Sheet2!$A$2:$CF$35,25,FALSE)</f>
        <v>43.341061239296572</v>
      </c>
      <c r="BR31" s="21">
        <f>VLOOKUP($C31,Sheet2!$A$2:$CF$35,26,FALSE)</f>
        <v>19.646156225509944</v>
      </c>
      <c r="BS31" s="21">
        <f>VLOOKUP($C31,Sheet2!$A$2:$CF$35,27,FALSE)</f>
        <v>1497.9860876999812</v>
      </c>
      <c r="BT31" s="21">
        <f>VLOOKUP($C31,Sheet2!$A$2:$CF$35,28,FALSE)</f>
        <v>76.248303765135049</v>
      </c>
      <c r="BU31" s="21">
        <f>VLOOKUP($C31,Sheet2!$A$2:$CF$35,29,FALSE)</f>
        <v>17.315452830314921</v>
      </c>
      <c r="BV31" s="21">
        <f>VLOOKUP($C31,Sheet2!$A$2:$CF$35,30,FALSE)</f>
        <v>4.9110890739081894</v>
      </c>
      <c r="BW31" s="21">
        <f>VLOOKUP($C31,Sheet2!$A$2:$CF$35,31,FALSE)</f>
        <v>5.0025958280435203</v>
      </c>
      <c r="BX31" s="21">
        <f>VLOOKUP($C31,Sheet2!$A$2:$CF$35,32,FALSE)</f>
        <v>4.9106561613244999</v>
      </c>
      <c r="BY31" s="21">
        <f>VLOOKUP($C31,Sheet2!$A$2:$CF$35,33,FALSE)</f>
        <v>5.0502298937933299</v>
      </c>
      <c r="BZ31" s="21">
        <f>VLOOKUP($C31,Sheet2!$A$2:$CF$35,34,FALSE)</f>
        <v>0.57811184204580668</v>
      </c>
      <c r="CA31" s="21">
        <f>VLOOKUP($C31,Sheet2!$A$2:$CF$35,35,FALSE)</f>
        <v>1.9284593445073224</v>
      </c>
      <c r="CB31" s="21">
        <f>VLOOKUP($C31,Sheet2!$A$2:$CF$35,36,FALSE)</f>
        <v>5.3874293238249216</v>
      </c>
      <c r="CC31" s="21">
        <f>VLOOKUP($C31,Sheet2!$A$2:$CF$35,37,FALSE)</f>
        <v>16.497980600499137</v>
      </c>
      <c r="CD31" s="21">
        <f>VLOOKUP($C31,Sheet2!$A$2:$CF$35,38,FALSE)</f>
        <v>14.718688758175844</v>
      </c>
      <c r="CE31" s="21">
        <f>VLOOKUP($C31,Sheet2!$A$2:$CF$35,39,FALSE)</f>
        <v>14.595274428632038</v>
      </c>
      <c r="CF31" s="21">
        <f>VLOOKUP($C31,Sheet2!$A$2:$CF$35,40,FALSE)</f>
        <v>9.5342713051012709</v>
      </c>
      <c r="CG31" s="21">
        <f>VLOOKUP($C31,Sheet2!$A$2:$CF$35,41,FALSE)</f>
        <v>24.918673010620282</v>
      </c>
      <c r="CH31" s="21">
        <f>VLOOKUP($C31,Sheet2!$A$2:$CF$35,42,FALSE)</f>
        <v>4.4446261922791068</v>
      </c>
      <c r="CI31" s="21">
        <f>VLOOKUP($C31,Sheet2!$A$2:$CF$35,43,FALSE)</f>
        <v>131656.9</v>
      </c>
      <c r="CJ31" s="21">
        <f>VLOOKUP($C31,Sheet2!$A$2:$CF$35,44,FALSE)</f>
        <v>1.3228236766406791</v>
      </c>
      <c r="CK31" s="21">
        <f>VLOOKUP($C31,Sheet2!$A$2:$CF$35,45,FALSE)</f>
        <v>2.3432951929180521</v>
      </c>
      <c r="CL31" s="21">
        <f>VLOOKUP($C31,Sheet2!$A$2:$CF$35,46,FALSE)</f>
        <v>0.22103698889282378</v>
      </c>
      <c r="CM31" s="21">
        <f>VLOOKUP($C31,Sheet2!$A$2:$CF$35,47,FALSE)</f>
        <v>5.0054347091272735</v>
      </c>
      <c r="CN31" s="21">
        <f>VLOOKUP($C31,Sheet2!$A$2:$CF$35,48,FALSE)</f>
        <v>0</v>
      </c>
      <c r="CO31" s="21">
        <f>VLOOKUP($C31,Sheet2!$A$2:$CF$35,49,FALSE)</f>
        <v>0.94211999999999996</v>
      </c>
      <c r="CP31" s="21">
        <f>VLOOKUP($C31,Sheet2!$A$2:$CF$35,50,FALSE)</f>
        <v>22.8789152580501</v>
      </c>
      <c r="CQ31" s="21">
        <f>VLOOKUP($C31,Sheet2!$A$2:$CF$35,51,FALSE)</f>
        <v>12.408888888888889</v>
      </c>
      <c r="CR31" s="21">
        <f>VLOOKUP($C31,Sheet2!$A$2:$CF$35,52,FALSE)</f>
        <v>7.5410461216280895</v>
      </c>
      <c r="CS31" s="21">
        <f>VLOOKUP($C31,Sheet2!$A$2:$CF$35,53,FALSE)</f>
        <v>0.98438560760353033</v>
      </c>
      <c r="CT31" s="21">
        <f>VLOOKUP($C31,Sheet2!$A$2:$CF$35,54,FALSE)</f>
        <v>6.5442511149577651</v>
      </c>
      <c r="CU31" s="21">
        <f>VLOOKUP($C31,Sheet2!$A$2:$CF$35,55,FALSE)</f>
        <v>0.25034234593805071</v>
      </c>
      <c r="CV31" s="21">
        <f>VLOOKUP($C31,Sheet2!$A$2:$CF$35,56,FALSE)</f>
        <v>0.28103007001747837</v>
      </c>
      <c r="CW31" s="21">
        <f>VLOOKUP($C31,Sheet2!$A$2:$CF$35,57,FALSE)</f>
        <v>0.21823171072102757</v>
      </c>
      <c r="CX31" s="21">
        <f>VLOOKUP($C31,Sheet2!$A$2:$CF$35,58,FALSE)</f>
        <v>0.34468317830154588</v>
      </c>
      <c r="CY31" s="21">
        <f>VLOOKUP($C31,Sheet2!$A$2:$CF$35,59,FALSE)</f>
        <v>0.56291488902257336</v>
      </c>
      <c r="CZ31" s="21">
        <f>VLOOKUP($C31,Sheet2!$A$2:$CF$35,60,FALSE)</f>
        <v>2.3026207999665913</v>
      </c>
      <c r="DA31" s="21">
        <f>VLOOKUP($C31,Sheet2!$A$2:$CF$35,61,FALSE)</f>
        <v>3.6459200620572374</v>
      </c>
      <c r="DB31" s="21">
        <f>VLOOKUP($C31,Sheet2!$A$2:$CF$35,62,FALSE)</f>
        <v>5.9485408620238287</v>
      </c>
      <c r="DC31" s="21">
        <f>VLOOKUP($C31,Sheet2!$A$2:$CF$35,63,FALSE)</f>
        <v>135.63232945740285</v>
      </c>
      <c r="DD31" s="21">
        <f>VLOOKUP($C31,Sheet2!$A$2:$CF$35,64,FALSE)</f>
        <v>2291.9957658535805</v>
      </c>
      <c r="DE31" s="21">
        <f>VLOOKUP($C31,Sheet2!$A$2:$CF$35,65,FALSE)</f>
        <v>2.9070000000000005</v>
      </c>
      <c r="DF31" s="21">
        <f>VLOOKUP($C31,Sheet2!$A$2:$CF$35,66,FALSE)</f>
        <v>12838.4</v>
      </c>
      <c r="DG31" s="21">
        <f>VLOOKUP($C31,Sheet2!$A$2:$CF$35,67,FALSE)</f>
        <v>0.22966953323088016</v>
      </c>
      <c r="DH31" s="21">
        <f>VLOOKUP($C31,Sheet2!$A$2:$CF$35,68,FALSE)</f>
        <v>1.1291987822155991</v>
      </c>
      <c r="DI31" s="21">
        <f>VLOOKUP($C31,Sheet2!$A$2:$CF$35,69,FALSE)</f>
        <v>-2.2525969493773417</v>
      </c>
      <c r="DJ31" s="21">
        <f>VLOOKUP($C31,Sheet2!$A$2:$CF$35,70,FALSE)</f>
        <v>-9.5773855565712722</v>
      </c>
      <c r="DK31" s="21">
        <f>VLOOKUP($C31,Sheet2!$A$2:$CF$35,71,FALSE)</f>
        <v>6.7224953975251078E-2</v>
      </c>
      <c r="DL31" s="21">
        <f>VLOOKUP($C31,Sheet2!$A$2:$CF$35,72,FALSE)</f>
        <v>28.23</v>
      </c>
      <c r="DM31" s="21">
        <f>VLOOKUP($C31,Sheet2!$A$2:$CF$35,73,FALSE)</f>
        <v>49.92</v>
      </c>
      <c r="DN31" s="21">
        <f>VLOOKUP($C31,Sheet2!$A$2:$CF$35,74,FALSE)</f>
        <v>852.01220648532956</v>
      </c>
      <c r="DO31" s="21">
        <f>VLOOKUP($C31,Sheet2!$A$2:$CF$35,75,FALSE)</f>
        <v>762.06288454431365</v>
      </c>
      <c r="DP31" s="21">
        <f>VLOOKUP($C31,Sheet2!$A$2:$CF$35,76,FALSE)</f>
        <v>0.48580635445964199</v>
      </c>
      <c r="DQ31" s="21">
        <f>VLOOKUP($C31,Sheet2!$A$2:$CF$35,77,FALSE)</f>
        <v>0.51088267842148327</v>
      </c>
      <c r="DR31" s="21">
        <f>VLOOKUP($C31,Sheet2!$A$2:$CF$35,78,FALSE)</f>
        <v>0.6846983783623064</v>
      </c>
      <c r="DS31" s="21">
        <f>VLOOKUP($C31,Sheet2!$A$2:$CF$35,79,FALSE)</f>
        <v>0.71441897629066919</v>
      </c>
      <c r="DT31" s="21">
        <f>VLOOKUP($C31,Sheet2!$A$2:$CF$35,80,FALSE)</f>
        <v>0.94805503754700327</v>
      </c>
      <c r="DU31" s="21">
        <f>VLOOKUP($C31,Sheet2!$A$2:$CF$35,81,FALSE)</f>
        <v>-2.5469397200669901</v>
      </c>
      <c r="DV31" s="21">
        <f>VLOOKUP($C31,Sheet2!$A$2:$CF$35,82,FALSE)</f>
        <v>-0.31602728671018732</v>
      </c>
      <c r="DW31" s="21">
        <f>VLOOKUP($C31,Sheet2!$A$2:$CF$35,83,FALSE)</f>
        <v>971.58311027636194</v>
      </c>
      <c r="DX31" s="21">
        <f>VLOOKUP($C31,Sheet2!$A$2:$CF$35,84,FALSE)</f>
        <v>0.61843921786680067</v>
      </c>
    </row>
    <row r="32" spans="1:128">
      <c r="A32" t="s">
        <v>121</v>
      </c>
      <c r="B32" t="s">
        <v>27</v>
      </c>
      <c r="C32" t="s">
        <v>152</v>
      </c>
      <c r="D32">
        <v>2</v>
      </c>
      <c r="E32">
        <f t="shared" si="0"/>
        <v>0</v>
      </c>
      <c r="F32">
        <v>3</v>
      </c>
      <c r="G32">
        <v>1</v>
      </c>
      <c r="H32">
        <v>3</v>
      </c>
      <c r="I32">
        <v>1</v>
      </c>
      <c r="J32">
        <v>5.33204031778385</v>
      </c>
      <c r="K32">
        <v>2.6594560851906408</v>
      </c>
      <c r="L32">
        <v>8.9592054506399847</v>
      </c>
      <c r="M32">
        <v>54127.276923076919</v>
      </c>
      <c r="N32">
        <v>0.18437485126091022</v>
      </c>
      <c r="O32">
        <v>69.80416666666666</v>
      </c>
      <c r="P32">
        <v>4.6219512100144096</v>
      </c>
      <c r="Q32">
        <v>3.5543256626050166</v>
      </c>
      <c r="R32">
        <v>5.4596121390639025</v>
      </c>
      <c r="S32">
        <v>203.52821931888579</v>
      </c>
      <c r="T32">
        <f>VLOOKUP($C32,inflation!$B$2:$S$35,18,FALSE)</f>
        <v>5.0775163750911778</v>
      </c>
      <c r="U32">
        <f>VLOOKUP($C32,cpi_2005!$B$2:$F$36,5,FALSE)</f>
        <v>121.29071428140018</v>
      </c>
      <c r="V32">
        <f>VLOOKUP($C32,real_wage_A!$B$2:$F$35,5,FALSE)</f>
        <v>1075.6800367858618</v>
      </c>
      <c r="W32">
        <v>700000</v>
      </c>
      <c r="X32">
        <f>VLOOKUP($C32,lbr_prod_08!$B$2:$E$35,4,FALSE)</f>
        <v>32862980.400134321</v>
      </c>
      <c r="Y32">
        <v>8.6</v>
      </c>
      <c r="Z32">
        <f>VLOOKUP($C32,lbr_prod_08!$B$2:$C$35,2,FALSE)</f>
        <v>16416.866173789102</v>
      </c>
      <c r="AA32">
        <v>24993071.788497712</v>
      </c>
      <c r="AB32">
        <v>5.3810722503981419</v>
      </c>
      <c r="AC32">
        <v>29.278563230842533</v>
      </c>
      <c r="AD32">
        <v>18428584.545844004</v>
      </c>
      <c r="AE32">
        <v>7.4671177336251002</v>
      </c>
      <c r="AF32">
        <v>26.297073289813046</v>
      </c>
      <c r="AG32">
        <v>711074.5384615385</v>
      </c>
      <c r="AH32">
        <f>VLOOKUP($C32,spa_lag_real_wage!$A$2:$C$35,2,FALSE)</f>
        <v>1271.8529023330291</v>
      </c>
      <c r="AI32">
        <f>VLOOKUP($C32,spa_lag_real_wage!$A$2:$C$35,3,FALSE)</f>
        <v>1402.3564439242075</v>
      </c>
      <c r="AJ32">
        <v>65.55509065234358</v>
      </c>
      <c r="AK32">
        <v>5.6035113654382407</v>
      </c>
      <c r="AL32">
        <v>47.750262512971219</v>
      </c>
      <c r="AM32">
        <v>4.2287031866130471</v>
      </c>
      <c r="AN32">
        <v>1.1532016572344908</v>
      </c>
      <c r="AO32">
        <v>14.253664418974957</v>
      </c>
      <c r="AP32">
        <v>0.40149180744061963</v>
      </c>
      <c r="AQ32">
        <v>1.2190717758726448</v>
      </c>
      <c r="AR32">
        <v>18.489744102571137</v>
      </c>
      <c r="AS32">
        <v>6.7831903560821596</v>
      </c>
      <c r="AT32" s="21">
        <f>VLOOKUP($C32,Sheet2!$A$2:$CF$35,2,FALSE)</f>
        <v>6105.6533275282118</v>
      </c>
      <c r="AU32" s="21">
        <f>VLOOKUP($C32,Sheet2!$A$2:$CF$35,3,FALSE)</f>
        <v>6.0049414939938535</v>
      </c>
      <c r="AV32" s="21">
        <f>VLOOKUP($C32,Sheet2!$A$2:$CF$35,4,FALSE)</f>
        <v>5.4471890020954401</v>
      </c>
      <c r="AW32" s="21">
        <f>VLOOKUP($C32,Sheet2!$A$2:$CF$35,5,FALSE)</f>
        <v>14.037082795821627</v>
      </c>
      <c r="AX32" s="21">
        <f>VLOOKUP($C32,Sheet2!$A$2:$CF$35,6,FALSE)</f>
        <v>66.258848579102249</v>
      </c>
      <c r="AY32" s="21">
        <f>VLOOKUP($C32,Sheet2!$A$2:$CF$35,7,FALSE)</f>
        <v>29.979517213795152</v>
      </c>
      <c r="AZ32" s="21">
        <f>VLOOKUP($C32,Sheet2!$A$2:$CF$35,8,FALSE)</f>
        <v>22.607722144548156</v>
      </c>
      <c r="BA32" s="21">
        <f>VLOOKUP($C32,Sheet2!$A$2:$CF$35,9,FALSE)</f>
        <v>61.622942567071689</v>
      </c>
      <c r="BB32" s="21">
        <f>VLOOKUP($C32,Sheet2!$A$2:$CF$35,10,FALSE)</f>
        <v>12.900338835504863</v>
      </c>
      <c r="BC32" s="21">
        <f>VLOOKUP($C32,Sheet2!$A$2:$CF$35,11,FALSE)</f>
        <v>50.31746349605784</v>
      </c>
      <c r="BD32" s="21">
        <f>VLOOKUP($C32,Sheet2!$A$2:$CF$35,12,FALSE)</f>
        <v>9.6914467569415965</v>
      </c>
      <c r="BE32" s="21">
        <f>VLOOKUP($C32,Sheet2!$A$2:$CF$35,13,FALSE)</f>
        <v>11.272955113027123</v>
      </c>
      <c r="BF32" s="21">
        <f>VLOOKUP($C32,Sheet2!$A$2:$CF$35,14,FALSE)</f>
        <v>24.393499281596725</v>
      </c>
      <c r="BG32" s="21">
        <f>VLOOKUP($C32,Sheet2!$A$2:$CF$35,15,FALSE)</f>
        <v>3.0772937803457987</v>
      </c>
      <c r="BH32" s="21">
        <f>VLOOKUP($C32,Sheet2!$A$2:$CF$35,16,FALSE)</f>
        <v>5.4040566532142638</v>
      </c>
      <c r="BI32" s="21">
        <f>VLOOKUP($C32,Sheet2!$A$2:$CF$35,17,FALSE)</f>
        <v>6.8155540797937366</v>
      </c>
      <c r="BJ32" s="21">
        <f>VLOOKUP($C32,Sheet2!$A$2:$CF$35,18,FALSE)</f>
        <v>16.143310225702365</v>
      </c>
      <c r="BK32" s="21">
        <f>VLOOKUP($C32,Sheet2!$A$2:$CF$35,19,FALSE)</f>
        <v>5.0317706487984317</v>
      </c>
      <c r="BL32" s="21">
        <f>VLOOKUP($C32,Sheet2!$A$2:$CF$35,20,FALSE)</f>
        <v>29.334908376868906</v>
      </c>
      <c r="BM32" s="21">
        <f>VLOOKUP($C32,Sheet2!$A$2:$CF$35,21,FALSE)</f>
        <v>34.366679025667331</v>
      </c>
      <c r="BN32" s="21">
        <f>VLOOKUP($C32,Sheet2!$A$2:$CF$35,22,FALSE)</f>
        <v>0.63217802331562711</v>
      </c>
      <c r="BO32" s="21">
        <f>VLOOKUP($C32,Sheet2!$A$2:$CF$35,23,FALSE)</f>
        <v>0.20964401869968716</v>
      </c>
      <c r="BP32" s="21">
        <f>VLOOKUP($C32,Sheet2!$A$2:$CF$35,24,FALSE)</f>
        <v>38.899157465900103</v>
      </c>
      <c r="BQ32" s="21">
        <f>VLOOKUP($C32,Sheet2!$A$2:$CF$35,25,FALSE)</f>
        <v>38.347027770447276</v>
      </c>
      <c r="BR32" s="21">
        <f>VLOOKUP($C32,Sheet2!$A$2:$CF$35,26,FALSE)</f>
        <v>14.60912929465189</v>
      </c>
      <c r="BS32" s="21">
        <f>VLOOKUP($C32,Sheet2!$A$2:$CF$35,27,FALSE)</f>
        <v>524.35636029510476</v>
      </c>
      <c r="BT32" s="21">
        <f>VLOOKUP($C32,Sheet2!$A$2:$CF$35,28,FALSE)</f>
        <v>35.89237590545941</v>
      </c>
      <c r="BU32" s="21">
        <f>VLOOKUP($C32,Sheet2!$A$2:$CF$35,29,FALSE)</f>
        <v>13.913522260672661</v>
      </c>
      <c r="BV32" s="21">
        <f>VLOOKUP($C32,Sheet2!$A$2:$CF$35,30,FALSE)</f>
        <v>4.5090340928134953</v>
      </c>
      <c r="BW32" s="21">
        <f>VLOOKUP($C32,Sheet2!$A$2:$CF$35,31,FALSE)</f>
        <v>4.6040806090305804</v>
      </c>
      <c r="BX32" s="21">
        <f>VLOOKUP($C32,Sheet2!$A$2:$CF$35,32,FALSE)</f>
        <v>4.6296010725807797</v>
      </c>
      <c r="BY32" s="21">
        <f>VLOOKUP($C32,Sheet2!$A$2:$CF$35,33,FALSE)</f>
        <v>4.6355875780259304</v>
      </c>
      <c r="BZ32" s="21">
        <f>VLOOKUP($C32,Sheet2!$A$2:$CF$35,34,FALSE)</f>
        <v>1.1999967557293452</v>
      </c>
      <c r="CA32" s="21">
        <f>VLOOKUP($C32,Sheet2!$A$2:$CF$35,35,FALSE)</f>
        <v>2.8626244384838837</v>
      </c>
      <c r="CB32" s="21">
        <f>VLOOKUP($C32,Sheet2!$A$2:$CF$35,36,FALSE)</f>
        <v>3.8039945032382865</v>
      </c>
      <c r="CC32" s="21">
        <f>VLOOKUP($C32,Sheet2!$A$2:$CF$35,37,FALSE)</f>
        <v>38.748246394493556</v>
      </c>
      <c r="CD32" s="21">
        <f>VLOOKUP($C32,Sheet2!$A$2:$CF$35,38,FALSE)</f>
        <v>14.168728445205522</v>
      </c>
      <c r="CE32" s="21">
        <f>VLOOKUP($C32,Sheet2!$A$2:$CF$35,39,FALSE)</f>
        <v>14.636168069476378</v>
      </c>
      <c r="CF32" s="21">
        <f>VLOOKUP($C32,Sheet2!$A$2:$CF$35,40,FALSE)</f>
        <v>13.075863175440912</v>
      </c>
      <c r="CG32" s="21">
        <f>VLOOKUP($C32,Sheet2!$A$2:$CF$35,41,FALSE)</f>
        <v>20.597821270619452</v>
      </c>
      <c r="CH32" s="21">
        <f>VLOOKUP($C32,Sheet2!$A$2:$CF$35,42,FALSE)</f>
        <v>4.9269288722979949</v>
      </c>
      <c r="CI32" s="21">
        <f>VLOOKUP($C32,Sheet2!$A$2:$CF$35,43,FALSE)</f>
        <v>792227.09999999986</v>
      </c>
      <c r="CJ32" s="21">
        <f>VLOOKUP($C32,Sheet2!$A$2:$CF$35,44,FALSE)</f>
        <v>0.63906916208710385</v>
      </c>
      <c r="CK32" s="21">
        <f>VLOOKUP($C32,Sheet2!$A$2:$CF$35,45,FALSE)</f>
        <v>1.7489007522339435</v>
      </c>
      <c r="CL32" s="21">
        <f>VLOOKUP($C32,Sheet2!$A$2:$CF$35,46,FALSE)</f>
        <v>1.2438111165645023</v>
      </c>
      <c r="CM32" s="21">
        <f>VLOOKUP($C32,Sheet2!$A$2:$CF$35,47,FALSE)</f>
        <v>5.7050736855580713</v>
      </c>
      <c r="CN32" s="21">
        <f>VLOOKUP($C32,Sheet2!$A$2:$CF$35,48,FALSE)</f>
        <v>0</v>
      </c>
      <c r="CO32" s="21">
        <f>VLOOKUP($C32,Sheet2!$A$2:$CF$35,49,FALSE)</f>
        <v>0.88202199999999997</v>
      </c>
      <c r="CP32" s="21">
        <f>VLOOKUP($C32,Sheet2!$A$2:$CF$35,50,FALSE)</f>
        <v>37.130247664932497</v>
      </c>
      <c r="CQ32" s="21">
        <f>VLOOKUP($C32,Sheet2!$A$2:$CF$35,51,FALSE)</f>
        <v>20.61</v>
      </c>
      <c r="CR32" s="21">
        <f>VLOOKUP($C32,Sheet2!$A$2:$CF$35,52,FALSE)</f>
        <v>8.377068600030114</v>
      </c>
      <c r="CS32" s="21">
        <f>VLOOKUP($C32,Sheet2!$A$2:$CF$35,53,FALSE)</f>
        <v>0.38081342237633409</v>
      </c>
      <c r="CT32" s="21">
        <f>VLOOKUP($C32,Sheet2!$A$2:$CF$35,54,FALSE)</f>
        <v>7.9189413984793537</v>
      </c>
      <c r="CU32" s="21">
        <f>VLOOKUP($C32,Sheet2!$A$2:$CF$35,55,FALSE)</f>
        <v>0.26847650354921004</v>
      </c>
      <c r="CV32" s="21">
        <f>VLOOKUP($C32,Sheet2!$A$2:$CF$35,56,FALSE)</f>
        <v>0.27579738661005271</v>
      </c>
      <c r="CW32" s="21">
        <f>VLOOKUP($C32,Sheet2!$A$2:$CF$35,57,FALSE)</f>
        <v>0.13129073622023635</v>
      </c>
      <c r="CX32" s="21">
        <f>VLOOKUP($C32,Sheet2!$A$2:$CF$35,58,FALSE)</f>
        <v>0.5689718878096599</v>
      </c>
      <c r="CY32" s="21">
        <f>VLOOKUP($C32,Sheet2!$A$2:$CF$35,59,FALSE)</f>
        <v>0.70026262402989625</v>
      </c>
      <c r="CZ32" s="21">
        <f>VLOOKUP($C32,Sheet2!$A$2:$CF$35,60,FALSE)</f>
        <v>1.2133317454548818</v>
      </c>
      <c r="DA32" s="21">
        <f>VLOOKUP($C32,Sheet2!$A$2:$CF$35,61,FALSE)</f>
        <v>6.2623962574267642</v>
      </c>
      <c r="DB32" s="21">
        <f>VLOOKUP($C32,Sheet2!$A$2:$CF$35,62,FALSE)</f>
        <v>7.4757280028816453</v>
      </c>
      <c r="DC32" s="21">
        <f>VLOOKUP($C32,Sheet2!$A$2:$CF$35,63,FALSE)</f>
        <v>63.264819256692583</v>
      </c>
      <c r="DD32" s="21">
        <f>VLOOKUP($C32,Sheet2!$A$2:$CF$35,64,FALSE)</f>
        <v>1911.8834370213715</v>
      </c>
      <c r="DE32" s="21">
        <f>VLOOKUP($C32,Sheet2!$A$2:$CF$35,65,FALSE)</f>
        <v>8.8819999999999997</v>
      </c>
      <c r="DF32" s="21">
        <f>VLOOKUP($C32,Sheet2!$A$2:$CF$35,66,FALSE)</f>
        <v>15913</v>
      </c>
      <c r="DG32" s="21">
        <f>VLOOKUP($C32,Sheet2!$A$2:$CF$35,67,FALSE)</f>
        <v>0.19134213563193869</v>
      </c>
      <c r="DH32" s="21">
        <f>VLOOKUP($C32,Sheet2!$A$2:$CF$35,68,FALSE)</f>
        <v>1.0094594413475244</v>
      </c>
      <c r="DI32" s="21">
        <f>VLOOKUP($C32,Sheet2!$A$2:$CF$35,69,FALSE)</f>
        <v>4.3615484690088717</v>
      </c>
      <c r="DJ32" s="21">
        <f>VLOOKUP($C32,Sheet2!$A$2:$CF$35,70,FALSE)</f>
        <v>16.719605325403798</v>
      </c>
      <c r="DK32" s="21">
        <f>VLOOKUP($C32,Sheet2!$A$2:$CF$35,71,FALSE)</f>
        <v>0.6732149582609952</v>
      </c>
      <c r="DL32" s="21">
        <f>VLOOKUP($C32,Sheet2!$A$2:$CF$35,72,FALSE)</f>
        <v>35.713999999999999</v>
      </c>
      <c r="DM32" s="21">
        <f>VLOOKUP($C32,Sheet2!$A$2:$CF$35,73,FALSE)</f>
        <v>45.408000000000001</v>
      </c>
      <c r="DN32" s="21">
        <f>VLOOKUP($C32,Sheet2!$A$2:$CF$35,74,FALSE)</f>
        <v>1044.8399398951019</v>
      </c>
      <c r="DO32" s="21">
        <f>VLOOKUP($C32,Sheet2!$A$2:$CF$35,75,FALSE)</f>
        <v>934.53325248489693</v>
      </c>
      <c r="DP32" s="21">
        <f>VLOOKUP($C32,Sheet2!$A$2:$CF$35,76,FALSE)</f>
        <v>0.59575423724050935</v>
      </c>
      <c r="DQ32" s="21">
        <f>VLOOKUP($C32,Sheet2!$A$2:$CF$35,77,FALSE)</f>
        <v>1.6034740063028441</v>
      </c>
      <c r="DR32" s="21">
        <f>VLOOKUP($C32,Sheet2!$A$2:$CF$35,78,FALSE)</f>
        <v>2.1490179609414999</v>
      </c>
      <c r="DS32" s="21">
        <f>VLOOKUP($C32,Sheet2!$A$2:$CF$35,79,FALSE)</f>
        <v>1.4632202230192939</v>
      </c>
      <c r="DT32" s="21">
        <f>VLOOKUP($C32,Sheet2!$A$2:$CF$35,80,FALSE)</f>
        <v>1.9417363613108847</v>
      </c>
      <c r="DU32" s="21">
        <f>VLOOKUP($C32,Sheet2!$A$2:$CF$35,81,FALSE)</f>
        <v>3.8902760178509221</v>
      </c>
      <c r="DV32" s="21">
        <f>VLOOKUP($C32,Sheet2!$A$2:$CF$35,82,FALSE)</f>
        <v>0.48271004012721686</v>
      </c>
      <c r="DW32" s="21">
        <f>VLOOKUP($C32,Sheet2!$A$2:$CF$35,83,FALSE)</f>
        <v>1007.2092549676643</v>
      </c>
      <c r="DX32" s="21">
        <f>VLOOKUP($C32,Sheet2!$A$2:$CF$35,84,FALSE)</f>
        <v>0.64111623316838551</v>
      </c>
    </row>
    <row r="33" spans="1:128">
      <c r="A33" t="s">
        <v>121</v>
      </c>
      <c r="B33" t="s">
        <v>28</v>
      </c>
      <c r="C33" t="s">
        <v>153</v>
      </c>
      <c r="D33">
        <v>2</v>
      </c>
      <c r="E33">
        <f t="shared" si="0"/>
        <v>0</v>
      </c>
      <c r="F33">
        <v>3</v>
      </c>
      <c r="G33">
        <v>1</v>
      </c>
      <c r="H33">
        <v>3</v>
      </c>
      <c r="I33">
        <v>1</v>
      </c>
      <c r="J33">
        <v>7.5038896579832093</v>
      </c>
      <c r="K33">
        <v>9.9955878078753173</v>
      </c>
      <c r="L33">
        <v>24.608595482753604</v>
      </c>
      <c r="M33">
        <v>422333.64615384617</v>
      </c>
      <c r="N33">
        <v>1.5399396588088676</v>
      </c>
      <c r="O33">
        <v>68.108333333333334</v>
      </c>
      <c r="P33">
        <v>11.767313891450026</v>
      </c>
      <c r="Q33">
        <v>2.9622479622262725</v>
      </c>
      <c r="R33">
        <v>6.4532047663093843</v>
      </c>
      <c r="S33">
        <v>425.51994122489339</v>
      </c>
      <c r="T33">
        <f>VLOOKUP($C33,inflation!$B$2:$S$35,18,FALSE)</f>
        <v>4.9271672431978812</v>
      </c>
      <c r="U33">
        <f>VLOOKUP($C33,cpi_2005!$B$2:$F$36,5,FALSE)</f>
        <v>129.14926218014503</v>
      </c>
      <c r="V33">
        <f>VLOOKUP($C33,real_wage_A!$B$2:$F$35,5,FALSE)</f>
        <v>985.91349149476821</v>
      </c>
      <c r="W33">
        <v>700000</v>
      </c>
      <c r="X33">
        <f>VLOOKUP($C33,lbr_prod_08!$B$2:$E$35,4,FALSE)</f>
        <v>33165874.532200422</v>
      </c>
      <c r="Y33">
        <v>8.6</v>
      </c>
      <c r="Z33">
        <f>VLOOKUP($C33,lbr_prod_08!$B$2:$C$35,2,FALSE)</f>
        <v>13085.827957801401</v>
      </c>
      <c r="AA33">
        <v>20921422.448947534</v>
      </c>
      <c r="AB33">
        <v>6.4083317221820026</v>
      </c>
      <c r="AC33">
        <v>31.371496222531512</v>
      </c>
      <c r="AD33">
        <v>14983911.876269529</v>
      </c>
      <c r="AE33">
        <v>7.2586698887342287</v>
      </c>
      <c r="AF33">
        <v>25.089628082933658</v>
      </c>
      <c r="AG33">
        <v>508433.53846153844</v>
      </c>
      <c r="AH33">
        <f>VLOOKUP($C33,spa_lag_real_wage!$A$2:$C$35,2,FALSE)</f>
        <v>1175.7241197660617</v>
      </c>
      <c r="AI33">
        <f>VLOOKUP($C33,spa_lag_real_wage!$A$2:$C$35,3,FALSE)</f>
        <v>1238.9923266905164</v>
      </c>
      <c r="AJ33">
        <v>67.412509201071288</v>
      </c>
      <c r="AK33">
        <v>4.032758306599475</v>
      </c>
      <c r="AL33">
        <v>51.895620652002883</v>
      </c>
      <c r="AM33">
        <v>4.2880378384738735</v>
      </c>
      <c r="AN33">
        <v>2.2720074243226804</v>
      </c>
      <c r="AO33">
        <v>12.421557393465742</v>
      </c>
      <c r="AP33">
        <v>0.33560902435456919</v>
      </c>
      <c r="AQ33">
        <v>1.0131196064766739</v>
      </c>
      <c r="AR33">
        <v>17.473759810466412</v>
      </c>
      <c r="AS33">
        <v>6.1190550259378371</v>
      </c>
      <c r="AT33" s="21">
        <f>VLOOKUP($C33,Sheet2!$A$2:$CF$35,2,FALSE)</f>
        <v>5057.6984748719015</v>
      </c>
      <c r="AU33" s="21">
        <f>VLOOKUP($C33,Sheet2!$A$2:$CF$35,3,FALSE)</f>
        <v>6.5855460152902561</v>
      </c>
      <c r="AV33" s="21">
        <f>VLOOKUP($C33,Sheet2!$A$2:$CF$35,4,FALSE)</f>
        <v>4.796770521826911</v>
      </c>
      <c r="AW33" s="21">
        <f>VLOOKUP($C33,Sheet2!$A$2:$CF$35,5,FALSE)</f>
        <v>49.318819372139885</v>
      </c>
      <c r="AX33" s="21">
        <f>VLOOKUP($C33,Sheet2!$A$2:$CF$35,6,FALSE)</f>
        <v>59.217151968988311</v>
      </c>
      <c r="AY33" s="21">
        <f>VLOOKUP($C33,Sheet2!$A$2:$CF$35,7,FALSE)</f>
        <v>30.396761237337302</v>
      </c>
      <c r="AZ33" s="21">
        <f>VLOOKUP($C33,Sheet2!$A$2:$CF$35,8,FALSE)</f>
        <v>71.09906239458806</v>
      </c>
      <c r="BA33" s="21">
        <f>VLOOKUP($C33,Sheet2!$A$2:$CF$35,9,FALSE)</f>
        <v>91.851195214138897</v>
      </c>
      <c r="BB33" s="21">
        <f>VLOOKUP($C33,Sheet2!$A$2:$CF$35,10,FALSE)</f>
        <v>49.51439409220378</v>
      </c>
      <c r="BC33" s="21">
        <f>VLOOKUP($C33,Sheet2!$A$2:$CF$35,11,FALSE)</f>
        <v>84.755780886134289</v>
      </c>
      <c r="BD33" s="21">
        <f>VLOOKUP($C33,Sheet2!$A$2:$CF$35,12,FALSE)</f>
        <v>22.017065001106651</v>
      </c>
      <c r="BE33" s="21">
        <f>VLOOKUP($C33,Sheet2!$A$2:$CF$35,13,FALSE)</f>
        <v>6.7518756294927558</v>
      </c>
      <c r="BF33" s="21">
        <f>VLOOKUP($C33,Sheet2!$A$2:$CF$35,14,FALSE)</f>
        <v>23.690806890584401</v>
      </c>
      <c r="BG33" s="21">
        <f>VLOOKUP($C33,Sheet2!$A$2:$CF$35,15,FALSE)</f>
        <v>11.07521771643086</v>
      </c>
      <c r="BH33" s="21">
        <f>VLOOKUP($C33,Sheet2!$A$2:$CF$35,16,FALSE)</f>
        <v>6.0917359967451903</v>
      </c>
      <c r="BI33" s="21">
        <f>VLOOKUP($C33,Sheet2!$A$2:$CF$35,17,FALSE)</f>
        <v>6.4364262689456098</v>
      </c>
      <c r="BJ33" s="21">
        <f>VLOOKUP($C33,Sheet2!$A$2:$CF$35,18,FALSE)</f>
        <v>17.488434361091645</v>
      </c>
      <c r="BK33" s="21">
        <f>VLOOKUP($C33,Sheet2!$A$2:$CF$35,19,FALSE)</f>
        <v>3.2592924146962998</v>
      </c>
      <c r="BL33" s="21">
        <f>VLOOKUP($C33,Sheet2!$A$2:$CF$35,20,FALSE)</f>
        <v>22.038046416847525</v>
      </c>
      <c r="BM33" s="21">
        <f>VLOOKUP($C33,Sheet2!$A$2:$CF$35,21,FALSE)</f>
        <v>25.297338831543833</v>
      </c>
      <c r="BN33" s="21">
        <f>VLOOKUP($C33,Sheet2!$A$2:$CF$35,22,FALSE)</f>
        <v>1.3427017497833806</v>
      </c>
      <c r="BO33" s="21">
        <f>VLOOKUP($C33,Sheet2!$A$2:$CF$35,23,FALSE)</f>
        <v>0.28768940630599416</v>
      </c>
      <c r="BP33" s="21">
        <f>VLOOKUP($C33,Sheet2!$A$2:$CF$35,24,FALSE)</f>
        <v>58.014246695101548</v>
      </c>
      <c r="BQ33" s="21">
        <f>VLOOKUP($C33,Sheet2!$A$2:$CF$35,25,FALSE)</f>
        <v>43.22627950346331</v>
      </c>
      <c r="BR33" s="21">
        <f>VLOOKUP($C33,Sheet2!$A$2:$CF$35,26,FALSE)</f>
        <v>17.528915641557195</v>
      </c>
      <c r="BS33" s="21">
        <f>VLOOKUP($C33,Sheet2!$A$2:$CF$35,27,FALSE)</f>
        <v>635.92160075065351</v>
      </c>
      <c r="BT33" s="21">
        <f>VLOOKUP($C33,Sheet2!$A$2:$CF$35,28,FALSE)</f>
        <v>36.278433518330345</v>
      </c>
      <c r="BU33" s="21">
        <f>VLOOKUP($C33,Sheet2!$A$2:$CF$35,29,FALSE)</f>
        <v>49.316207044403562</v>
      </c>
      <c r="BV33" s="21">
        <f>VLOOKUP($C33,Sheet2!$A$2:$CF$35,30,FALSE)</f>
        <v>4.6475863051766249</v>
      </c>
      <c r="BW33" s="21">
        <f>VLOOKUP($C33,Sheet2!$A$2:$CF$35,31,FALSE)</f>
        <v>4.7131291309923604</v>
      </c>
      <c r="BX33" s="21">
        <f>VLOOKUP($C33,Sheet2!$A$2:$CF$35,32,FALSE)</f>
        <v>4.71318107919162</v>
      </c>
      <c r="BY33" s="21">
        <f>VLOOKUP($C33,Sheet2!$A$2:$CF$35,33,FALSE)</f>
        <v>4.6475863051766204</v>
      </c>
      <c r="BZ33" s="21">
        <f>VLOOKUP($C33,Sheet2!$A$2:$CF$35,34,FALSE)</f>
        <v>1.050897734202769</v>
      </c>
      <c r="CA33" s="21">
        <f>VLOOKUP($C33,Sheet2!$A$2:$CF$35,35,FALSE)</f>
        <v>2.5799838071824723</v>
      </c>
      <c r="CB33" s="21">
        <f>VLOOKUP($C33,Sheet2!$A$2:$CF$35,36,FALSE)</f>
        <v>5.965453526759279</v>
      </c>
      <c r="CC33" s="21">
        <f>VLOOKUP($C33,Sheet2!$A$2:$CF$35,37,FALSE)</f>
        <v>29.832963411912964</v>
      </c>
      <c r="CD33" s="21">
        <f>VLOOKUP($C33,Sheet2!$A$2:$CF$35,38,FALSE)</f>
        <v>14.507713596673105</v>
      </c>
      <c r="CE33" s="21">
        <f>VLOOKUP($C33,Sheet2!$A$2:$CF$35,39,FALSE)</f>
        <v>19.41875328827707</v>
      </c>
      <c r="CF33" s="21">
        <f>VLOOKUP($C33,Sheet2!$A$2:$CF$35,40,FALSE)</f>
        <v>16.466862370564353</v>
      </c>
      <c r="CG33" s="21">
        <f>VLOOKUP($C33,Sheet2!$A$2:$CF$35,41,FALSE)</f>
        <v>25.743668798527743</v>
      </c>
      <c r="CH33" s="21">
        <f>VLOOKUP($C33,Sheet2!$A$2:$CF$35,42,FALSE)</f>
        <v>4.4017452974547648</v>
      </c>
      <c r="CI33" s="21">
        <f>VLOOKUP($C33,Sheet2!$A$2:$CF$35,43,FALSE)</f>
        <v>563388.9</v>
      </c>
      <c r="CJ33" s="21">
        <f>VLOOKUP($C33,Sheet2!$A$2:$CF$35,44,FALSE)</f>
        <v>0.88468302515652664</v>
      </c>
      <c r="CK33" s="21">
        <f>VLOOKUP($C33,Sheet2!$A$2:$CF$35,45,FALSE)</f>
        <v>1.2785482896047904</v>
      </c>
      <c r="CL33" s="21">
        <f>VLOOKUP($C33,Sheet2!$A$2:$CF$35,46,FALSE)</f>
        <v>0.68215853079434918</v>
      </c>
      <c r="CM33" s="21">
        <f>VLOOKUP($C33,Sheet2!$A$2:$CF$35,47,FALSE)</f>
        <v>4.4693156289635354</v>
      </c>
      <c r="CN33" s="21">
        <f>VLOOKUP($C33,Sheet2!$A$2:$CF$35,48,FALSE)</f>
        <v>0</v>
      </c>
      <c r="CO33" s="21">
        <f>VLOOKUP($C33,Sheet2!$A$2:$CF$35,49,FALSE)</f>
        <v>0.88013600000000003</v>
      </c>
      <c r="CP33" s="21">
        <f>VLOOKUP($C33,Sheet2!$A$2:$CF$35,50,FALSE)</f>
        <v>27.092518966907399</v>
      </c>
      <c r="CQ33" s="21">
        <f>VLOOKUP($C33,Sheet2!$A$2:$CF$35,51,FALSE)</f>
        <v>7.5866666666666669</v>
      </c>
      <c r="CR33" s="21">
        <f>VLOOKUP($C33,Sheet2!$A$2:$CF$35,52,FALSE)</f>
        <v>6.5767946405577424</v>
      </c>
      <c r="CS33" s="21">
        <f>VLOOKUP($C33,Sheet2!$A$2:$CF$35,53,FALSE)</f>
        <v>1.3149386456872916</v>
      </c>
      <c r="CT33" s="21">
        <f>VLOOKUP($C33,Sheet2!$A$2:$CF$35,54,FALSE)</f>
        <v>5.3650676799593287</v>
      </c>
      <c r="CU33" s="21">
        <f>VLOOKUP($C33,Sheet2!$A$2:$CF$35,55,FALSE)</f>
        <v>0.21829285152220501</v>
      </c>
      <c r="CV33" s="21">
        <f>VLOOKUP($C33,Sheet2!$A$2:$CF$35,56,FALSE)</f>
        <v>0.22795582732331415</v>
      </c>
      <c r="CW33" s="21">
        <f>VLOOKUP($C33,Sheet2!$A$2:$CF$35,57,FALSE)</f>
        <v>8.8796479316246221E-2</v>
      </c>
      <c r="CX33" s="21">
        <f>VLOOKUP($C33,Sheet2!$A$2:$CF$35,58,FALSE)</f>
        <v>0.40697084815823281</v>
      </c>
      <c r="CY33" s="21">
        <f>VLOOKUP($C33,Sheet2!$A$2:$CF$35,59,FALSE)</f>
        <v>0.4957673274744791</v>
      </c>
      <c r="CZ33" s="21">
        <f>VLOOKUP($C33,Sheet2!$A$2:$CF$35,60,FALSE)</f>
        <v>0.73553674846154682</v>
      </c>
      <c r="DA33" s="21">
        <f>VLOOKUP($C33,Sheet2!$A$2:$CF$35,61,FALSE)</f>
        <v>5.6668071087352407</v>
      </c>
      <c r="DB33" s="21">
        <f>VLOOKUP($C33,Sheet2!$A$2:$CF$35,62,FALSE)</f>
        <v>6.4023438571967874</v>
      </c>
      <c r="DC33" s="21">
        <f>VLOOKUP($C33,Sheet2!$A$2:$CF$35,63,FALSE)</f>
        <v>136.42266200638616</v>
      </c>
      <c r="DD33" s="21">
        <f>VLOOKUP($C33,Sheet2!$A$2:$CF$35,64,FALSE)</f>
        <v>1659.5954538517401</v>
      </c>
      <c r="DE33" s="21">
        <f>VLOOKUP($C33,Sheet2!$A$2:$CF$35,65,FALSE)</f>
        <v>5.0110000000000001</v>
      </c>
      <c r="DF33" s="21">
        <f>VLOOKUP($C33,Sheet2!$A$2:$CF$35,66,FALSE)</f>
        <v>15557</v>
      </c>
      <c r="DG33" s="21">
        <f>VLOOKUP($C33,Sheet2!$A$2:$CF$35,67,FALSE)</f>
        <v>0.16684102592891645</v>
      </c>
      <c r="DH33" s="21">
        <f>VLOOKUP($C33,Sheet2!$A$2:$CF$35,68,FALSE)</f>
        <v>1.0855593673567312</v>
      </c>
      <c r="DI33" s="21">
        <f>VLOOKUP($C33,Sheet2!$A$2:$CF$35,69,FALSE)</f>
        <v>7.5041303661048833</v>
      </c>
      <c r="DJ33" s="21">
        <f>VLOOKUP($C33,Sheet2!$A$2:$CF$35,70,FALSE)</f>
        <v>32.125218448446155</v>
      </c>
      <c r="DK33" s="21">
        <f>VLOOKUP($C33,Sheet2!$A$2:$CF$35,71,FALSE)</f>
        <v>0.97537772988235916</v>
      </c>
      <c r="DL33" s="21">
        <f>VLOOKUP($C33,Sheet2!$A$2:$CF$35,72,FALSE)</f>
        <v>35.362000000000002</v>
      </c>
      <c r="DM33" s="21">
        <f>VLOOKUP($C33,Sheet2!$A$2:$CF$35,73,FALSE)</f>
        <v>43.143999999999998</v>
      </c>
      <c r="DN33" s="21">
        <f>VLOOKUP($C33,Sheet2!$A$2:$CF$35,74,FALSE)</f>
        <v>1518.2409229104583</v>
      </c>
      <c r="DO33" s="21">
        <f>VLOOKUP($C33,Sheet2!$A$2:$CF$35,75,FALSE)</f>
        <v>1357.955963939921</v>
      </c>
      <c r="DP33" s="21">
        <f>VLOOKUP($C33,Sheet2!$A$2:$CF$35,76,FALSE)</f>
        <v>0.86568136270389451</v>
      </c>
      <c r="DQ33" s="21">
        <f>VLOOKUP($C33,Sheet2!$A$2:$CF$35,77,FALSE)</f>
        <v>0.75249880029436056</v>
      </c>
      <c r="DR33" s="21">
        <f>VLOOKUP($C33,Sheet2!$A$2:$CF$35,78,FALSE)</f>
        <v>1.0085186482992401</v>
      </c>
      <c r="DS33" s="21">
        <f>VLOOKUP($C33,Sheet2!$A$2:$CF$35,79,FALSE)</f>
        <v>0.74490126509278876</v>
      </c>
      <c r="DT33" s="21">
        <f>VLOOKUP($C33,Sheet2!$A$2:$CF$35,80,FALSE)</f>
        <v>0.98850593318930247</v>
      </c>
      <c r="DU33" s="21">
        <f>VLOOKUP($C33,Sheet2!$A$2:$CF$35,81,FALSE)</f>
        <v>6.9704921414504017</v>
      </c>
      <c r="DV33" s="21">
        <f>VLOOKUP($C33,Sheet2!$A$2:$CF$35,82,FALSE)</f>
        <v>0.8649068924329758</v>
      </c>
      <c r="DW33" s="21">
        <f>VLOOKUP($C33,Sheet2!$A$2:$CF$35,83,FALSE)</f>
        <v>1381.2875025576093</v>
      </c>
      <c r="DX33" s="21">
        <f>VLOOKUP($C33,Sheet2!$A$2:$CF$35,84,FALSE)</f>
        <v>0.87922726701983256</v>
      </c>
    </row>
    <row r="34" spans="1:128">
      <c r="A34" t="s">
        <v>121</v>
      </c>
      <c r="B34" t="s">
        <v>29</v>
      </c>
      <c r="C34" t="s">
        <v>154</v>
      </c>
      <c r="D34">
        <v>1</v>
      </c>
      <c r="E34">
        <f t="shared" si="0"/>
        <v>1</v>
      </c>
      <c r="F34">
        <v>2</v>
      </c>
      <c r="G34">
        <v>2</v>
      </c>
      <c r="H34">
        <v>2</v>
      </c>
      <c r="I34">
        <v>2</v>
      </c>
      <c r="J34">
        <v>29.132784828294771</v>
      </c>
      <c r="K34">
        <v>21.029631596970376</v>
      </c>
      <c r="L34">
        <v>48.416220518735457</v>
      </c>
      <c r="M34">
        <v>114857.13846153844</v>
      </c>
      <c r="N34">
        <v>0.40371029163248218</v>
      </c>
      <c r="O34">
        <v>66.068333333333342</v>
      </c>
      <c r="P34">
        <v>4.8276017746447941</v>
      </c>
      <c r="Q34">
        <v>-1.1123193872007573</v>
      </c>
      <c r="R34">
        <v>9.9489491965207577</v>
      </c>
      <c r="S34">
        <v>177.14663816749683</v>
      </c>
      <c r="T34">
        <f>VLOOKUP($C34,inflation!$B$2:$S$35,18,FALSE)</f>
        <v>5.3326372653836405</v>
      </c>
      <c r="U34">
        <f>VLOOKUP($C34,cpi_2005!$B$2:$F$36,5,FALSE)</f>
        <v>119.74613715165192</v>
      </c>
      <c r="V34">
        <f>VLOOKUP($C34,real_wage_A!$B$2:$F$35,5,FALSE)</f>
        <v>1384.3452819698173</v>
      </c>
      <c r="W34">
        <v>1105500</v>
      </c>
      <c r="X34">
        <f>VLOOKUP($C34,lbr_prod_08!$B$2:$E$35,4,FALSE)</f>
        <v>89424175.938494205</v>
      </c>
      <c r="Y34">
        <v>7.67</v>
      </c>
      <c r="Z34">
        <f>VLOOKUP($C34,lbr_prod_08!$B$2:$C$35,2,FALSE)</f>
        <v>28275.298462520299</v>
      </c>
      <c r="AA34">
        <v>52245702.404247716</v>
      </c>
      <c r="AB34">
        <v>7.7684082835089932</v>
      </c>
      <c r="AC34">
        <v>18.416230227343501</v>
      </c>
      <c r="AD34">
        <v>41361671.919999994</v>
      </c>
      <c r="AE34">
        <v>46.561623351766059</v>
      </c>
      <c r="AF34">
        <v>19.606411279001154</v>
      </c>
      <c r="AG34">
        <v>408824.53846153844</v>
      </c>
      <c r="AH34">
        <f>VLOOKUP($C34,spa_lag_real_wage!$A$2:$C$35,2,FALSE)</f>
        <v>1222.0527818745118</v>
      </c>
      <c r="AI34">
        <f>VLOOKUP($C34,spa_lag_real_wage!$A$2:$C$35,3,FALSE)</f>
        <v>1312.0258204191259</v>
      </c>
      <c r="AJ34">
        <v>70.157416986932986</v>
      </c>
      <c r="AK34">
        <v>4.2576327731939934</v>
      </c>
      <c r="AL34">
        <v>45.10955658148567</v>
      </c>
      <c r="AM34">
        <v>5.3242283958144982</v>
      </c>
      <c r="AN34">
        <v>2.360402646250527</v>
      </c>
      <c r="AO34">
        <v>15.176293609041268</v>
      </c>
      <c r="AP34">
        <v>0.3368689802806259</v>
      </c>
      <c r="AQ34">
        <v>1.5565736619827186</v>
      </c>
      <c r="AR34">
        <v>20.007784304283096</v>
      </c>
      <c r="AS34">
        <v>5.755999502849896</v>
      </c>
      <c r="AT34" s="21">
        <f>VLOOKUP($C34,Sheet2!$A$2:$CF$35,2,FALSE)</f>
        <v>12827.049697562315</v>
      </c>
      <c r="AU34" s="21">
        <f>VLOOKUP($C34,Sheet2!$A$2:$CF$35,3,FALSE)</f>
        <v>4.9004885839126171</v>
      </c>
      <c r="AV34" s="21">
        <f>VLOOKUP($C34,Sheet2!$A$2:$CF$35,4,FALSE)</f>
        <v>4.5677761322728809</v>
      </c>
      <c r="AW34" s="21">
        <f>VLOOKUP($C34,Sheet2!$A$2:$CF$35,5,FALSE)</f>
        <v>21.843611983245921</v>
      </c>
      <c r="AX34" s="21">
        <f>VLOOKUP($C34,Sheet2!$A$2:$CF$35,6,FALSE)</f>
        <v>26.172105656811066</v>
      </c>
      <c r="AY34" s="21">
        <f>VLOOKUP($C34,Sheet2!$A$2:$CF$35,7,FALSE)</f>
        <v>18.225824596273057</v>
      </c>
      <c r="AZ34" s="21">
        <f>VLOOKUP($C34,Sheet2!$A$2:$CF$35,8,FALSE)</f>
        <v>70.054798503942607</v>
      </c>
      <c r="BA34" s="21">
        <f>VLOOKUP($C34,Sheet2!$A$2:$CF$35,9,FALSE)</f>
        <v>37.703524944126478</v>
      </c>
      <c r="BB34" s="21">
        <f>VLOOKUP($C34,Sheet2!$A$2:$CF$35,10,FALSE)</f>
        <v>14.019771046713496</v>
      </c>
      <c r="BC34" s="21">
        <f>VLOOKUP($C34,Sheet2!$A$2:$CF$35,11,FALSE)</f>
        <v>36.174250108033277</v>
      </c>
      <c r="BD34" s="21">
        <f>VLOOKUP($C34,Sheet2!$A$2:$CF$35,12,FALSE)</f>
        <v>55.521531609512621</v>
      </c>
      <c r="BE34" s="21">
        <f>VLOOKUP($C34,Sheet2!$A$2:$CF$35,13,FALSE)</f>
        <v>1.4948490364780391</v>
      </c>
      <c r="BF34" s="21">
        <f>VLOOKUP($C34,Sheet2!$A$2:$CF$35,14,FALSE)</f>
        <v>10.590026233887627</v>
      </c>
      <c r="BG34" s="21">
        <f>VLOOKUP($C34,Sheet2!$A$2:$CF$35,15,FALSE)</f>
        <v>22.133604346101141</v>
      </c>
      <c r="BH34" s="21">
        <f>VLOOKUP($C34,Sheet2!$A$2:$CF$35,16,FALSE)</f>
        <v>31.943250226118494</v>
      </c>
      <c r="BI34" s="21">
        <f>VLOOKUP($C34,Sheet2!$A$2:$CF$35,17,FALSE)</f>
        <v>10.908879310611287</v>
      </c>
      <c r="BJ34" s="21">
        <f>VLOOKUP($C34,Sheet2!$A$2:$CF$35,18,FALSE)</f>
        <v>6.4141277091619724</v>
      </c>
      <c r="BK34" s="21">
        <f>VLOOKUP($C34,Sheet2!$A$2:$CF$35,19,FALSE)</f>
        <v>2.4595975820435787</v>
      </c>
      <c r="BL34" s="21">
        <f>VLOOKUP($C34,Sheet2!$A$2:$CF$35,20,FALSE)</f>
        <v>11.427460548228726</v>
      </c>
      <c r="BM34" s="21">
        <f>VLOOKUP($C34,Sheet2!$A$2:$CF$35,21,FALSE)</f>
        <v>13.887058130272303</v>
      </c>
      <c r="BN34" s="21">
        <f>VLOOKUP($C34,Sheet2!$A$2:$CF$35,22,FALSE)</f>
        <v>0.5019402115474676</v>
      </c>
      <c r="BO34" s="21">
        <f>VLOOKUP($C34,Sheet2!$A$2:$CF$35,23,FALSE)</f>
        <v>0.57016380645990661</v>
      </c>
      <c r="BP34" s="21">
        <f>VLOOKUP($C34,Sheet2!$A$2:$CF$35,24,FALSE)</f>
        <v>22.057548412754191</v>
      </c>
      <c r="BQ34" s="21">
        <f>VLOOKUP($C34,Sheet2!$A$2:$CF$35,25,FALSE)</f>
        <v>135.6933995879142</v>
      </c>
      <c r="BR34" s="21">
        <f>VLOOKUP($C34,Sheet2!$A$2:$CF$35,26,FALSE)</f>
        <v>59.215848256753453</v>
      </c>
      <c r="BS34" s="21">
        <f>VLOOKUP($C34,Sheet2!$A$2:$CF$35,27,FALSE)</f>
        <v>516.17349958643467</v>
      </c>
      <c r="BT34" s="21">
        <f>VLOOKUP($C34,Sheet2!$A$2:$CF$35,28,FALSE)</f>
        <v>8.7168134001621116</v>
      </c>
      <c r="BU34" s="21">
        <f>VLOOKUP($C34,Sheet2!$A$2:$CF$35,29,FALSE)</f>
        <v>21.673066798756032</v>
      </c>
      <c r="BV34" s="21">
        <f>VLOOKUP($C34,Sheet2!$A$2:$CF$35,30,FALSE)</f>
        <v>4.798883512719943</v>
      </c>
      <c r="BW34" s="21">
        <f>VLOOKUP($C34,Sheet2!$A$2:$CF$35,31,FALSE)</f>
        <v>4.9202687003120298</v>
      </c>
      <c r="BX34" s="21">
        <f>VLOOKUP($C34,Sheet2!$A$2:$CF$35,32,FALSE)</f>
        <v>4.6627875239779399</v>
      </c>
      <c r="BY34" s="21">
        <f>VLOOKUP($C34,Sheet2!$A$2:$CF$35,33,FALSE)</f>
        <v>4.9202687003120298</v>
      </c>
      <c r="BZ34" s="21">
        <f>VLOOKUP($C34,Sheet2!$A$2:$CF$35,34,FALSE)</f>
        <v>1.0957932014382232</v>
      </c>
      <c r="CA34" s="21">
        <f>VLOOKUP($C34,Sheet2!$A$2:$CF$35,35,FALSE)</f>
        <v>1.7058855747287074</v>
      </c>
      <c r="CB34" s="21">
        <f>VLOOKUP($C34,Sheet2!$A$2:$CF$35,36,FALSE)</f>
        <v>3.7995871886702952</v>
      </c>
      <c r="CC34" s="21">
        <f>VLOOKUP($C34,Sheet2!$A$2:$CF$35,37,FALSE)</f>
        <v>16.926252017475235</v>
      </c>
      <c r="CD34" s="21">
        <f>VLOOKUP($C34,Sheet2!$A$2:$CF$35,38,FALSE)</f>
        <v>11.377299667320663</v>
      </c>
      <c r="CE34" s="21">
        <f>VLOOKUP($C34,Sheet2!$A$2:$CF$35,39,FALSE)</f>
        <v>12.074409925938605</v>
      </c>
      <c r="CF34" s="21">
        <f>VLOOKUP($C34,Sheet2!$A$2:$CF$35,40,FALSE)</f>
        <v>13.429844882944302</v>
      </c>
      <c r="CG34" s="21">
        <f>VLOOKUP($C34,Sheet2!$A$2:$CF$35,41,FALSE)</f>
        <v>12.458457773855997</v>
      </c>
      <c r="CH34" s="21">
        <f>VLOOKUP($C34,Sheet2!$A$2:$CF$35,42,FALSE)</f>
        <v>1.4102583394839359</v>
      </c>
      <c r="CI34" s="21">
        <f>VLOOKUP($C34,Sheet2!$A$2:$CF$35,43,FALSE)</f>
        <v>359240.60000000003</v>
      </c>
      <c r="CJ34" s="21">
        <f>VLOOKUP($C34,Sheet2!$A$2:$CF$35,44,FALSE)</f>
        <v>1.514626970093309</v>
      </c>
      <c r="CK34" s="21">
        <f>VLOOKUP($C34,Sheet2!$A$2:$CF$35,45,FALSE)</f>
        <v>7.4938976294604736</v>
      </c>
      <c r="CL34" s="21">
        <f>VLOOKUP($C34,Sheet2!$A$2:$CF$35,46,FALSE)</f>
        <v>1.5415297715897183</v>
      </c>
      <c r="CM34" s="21">
        <f>VLOOKUP($C34,Sheet2!$A$2:$CF$35,47,FALSE)</f>
        <v>5.2384392834873976</v>
      </c>
      <c r="CN34" s="21">
        <f>VLOOKUP($C34,Sheet2!$A$2:$CF$35,48,FALSE)</f>
        <v>0</v>
      </c>
      <c r="CO34" s="21">
        <f>VLOOKUP($C34,Sheet2!$A$2:$CF$35,49,FALSE)</f>
        <v>0.89209700000000003</v>
      </c>
      <c r="CP34" s="21">
        <f>VLOOKUP($C34,Sheet2!$A$2:$CF$35,50,FALSE)</f>
        <v>29.95222222247645</v>
      </c>
      <c r="CQ34" s="21">
        <f>VLOOKUP($C34,Sheet2!$A$2:$CF$35,51,FALSE)</f>
        <v>27.528888888888886</v>
      </c>
      <c r="CR34" s="21">
        <f>VLOOKUP($C34,Sheet2!$A$2:$CF$35,52,FALSE)</f>
        <v>2.5102442743620346</v>
      </c>
      <c r="CS34" s="21">
        <f>VLOOKUP($C34,Sheet2!$A$2:$CF$35,53,FALSE)</f>
        <v>0.30012656852763664</v>
      </c>
      <c r="CT34" s="21">
        <f>VLOOKUP($C34,Sheet2!$A$2:$CF$35,54,FALSE)</f>
        <v>2.2628229581667014</v>
      </c>
      <c r="CU34" s="21">
        <f>VLOOKUP($C34,Sheet2!$A$2:$CF$35,55,FALSE)</f>
        <v>0.60257677579125057</v>
      </c>
      <c r="CV34" s="21">
        <f>VLOOKUP($C34,Sheet2!$A$2:$CF$35,56,FALSE)</f>
        <v>0.5820842704871162</v>
      </c>
      <c r="CW34" s="21">
        <f>VLOOKUP($C34,Sheet2!$A$2:$CF$35,57,FALSE)</f>
        <v>7.7038127670709583E-2</v>
      </c>
      <c r="CX34" s="21">
        <f>VLOOKUP($C34,Sheet2!$A$2:$CF$35,58,FALSE)</f>
        <v>0.19401884759195306</v>
      </c>
      <c r="CY34" s="21">
        <f>VLOOKUP($C34,Sheet2!$A$2:$CF$35,59,FALSE)</f>
        <v>0.27105697526266265</v>
      </c>
      <c r="CZ34" s="21">
        <f>VLOOKUP($C34,Sheet2!$A$2:$CF$35,60,FALSE)</f>
        <v>0.2786620547261574</v>
      </c>
      <c r="DA34" s="21">
        <f>VLOOKUP($C34,Sheet2!$A$2:$CF$35,61,FALSE)</f>
        <v>1.0700706247094993</v>
      </c>
      <c r="DB34" s="21">
        <f>VLOOKUP($C34,Sheet2!$A$2:$CF$35,62,FALSE)</f>
        <v>1.3487326794356569</v>
      </c>
      <c r="DC34" s="21">
        <f>VLOOKUP($C34,Sheet2!$A$2:$CF$35,63,FALSE)</f>
        <v>39.330907164780335</v>
      </c>
      <c r="DD34" s="21">
        <f>VLOOKUP($C34,Sheet2!$A$2:$CF$35,64,FALSE)</f>
        <v>1938.2632308465897</v>
      </c>
      <c r="DE34" s="21">
        <f>VLOOKUP($C34,Sheet2!$A$2:$CF$35,65,FALSE)</f>
        <v>6.4159999999999995</v>
      </c>
      <c r="DF34" s="21">
        <f>VLOOKUP($C34,Sheet2!$A$2:$CF$35,66,FALSE)</f>
        <v>20262.2</v>
      </c>
      <c r="DG34" s="21">
        <f>VLOOKUP($C34,Sheet2!$A$2:$CF$35,67,FALSE)</f>
        <v>0.19517390897318143</v>
      </c>
      <c r="DH34" s="21">
        <f>VLOOKUP($C34,Sheet2!$A$2:$CF$35,68,FALSE)</f>
        <v>1.2006476437398137</v>
      </c>
      <c r="DI34" s="21">
        <f>VLOOKUP($C34,Sheet2!$A$2:$CF$35,69,FALSE)</f>
        <v>8.1903715226889613</v>
      </c>
      <c r="DJ34" s="21">
        <f>VLOOKUP($C34,Sheet2!$A$2:$CF$35,70,FALSE)</f>
        <v>36.908370249475396</v>
      </c>
      <c r="DK34" s="21">
        <f>VLOOKUP($C34,Sheet2!$A$2:$CF$35,71,FALSE)</f>
        <v>1.5085634488440267</v>
      </c>
      <c r="DL34" s="21">
        <f>VLOOKUP($C34,Sheet2!$A$2:$CF$35,72,FALSE)</f>
        <v>42.874000000000002</v>
      </c>
      <c r="DM34" s="21">
        <f>VLOOKUP($C34,Sheet2!$A$2:$CF$35,73,FALSE)</f>
        <v>37.677999999999997</v>
      </c>
      <c r="DN34" s="21">
        <f>VLOOKUP($C34,Sheet2!$A$2:$CF$35,74,FALSE)</f>
        <v>2475.0006464645598</v>
      </c>
      <c r="DO34" s="21">
        <f>VLOOKUP($C34,Sheet2!$A$2:$CF$35,75,FALSE)</f>
        <v>2213.7078759402739</v>
      </c>
      <c r="DP34" s="21">
        <f>VLOOKUP($C34,Sheet2!$A$2:$CF$35,76,FALSE)</f>
        <v>1.4112133983433819</v>
      </c>
      <c r="DQ34" s="21">
        <f>VLOOKUP($C34,Sheet2!$A$2:$CF$35,77,FALSE)</f>
        <v>1.181667371885075</v>
      </c>
      <c r="DR34" s="21">
        <f>VLOOKUP($C34,Sheet2!$A$2:$CF$35,78,FALSE)</f>
        <v>1.5837016353603117</v>
      </c>
      <c r="DS34" s="21">
        <f>VLOOKUP($C34,Sheet2!$A$2:$CF$35,79,FALSE)</f>
        <v>1.2624262354688214</v>
      </c>
      <c r="DT34" s="21">
        <f>VLOOKUP($C34,Sheet2!$A$2:$CF$35,80,FALSE)</f>
        <v>1.6752768218474143</v>
      </c>
      <c r="DU34" s="21">
        <f>VLOOKUP($C34,Sheet2!$A$2:$CF$35,81,FALSE)</f>
        <v>7.6720178559404317</v>
      </c>
      <c r="DV34" s="21">
        <f>VLOOKUP($C34,Sheet2!$A$2:$CF$35,82,FALSE)</f>
        <v>0.95195303112285357</v>
      </c>
      <c r="DW34" s="21">
        <f>VLOOKUP($C34,Sheet2!$A$2:$CF$35,83,FALSE)</f>
        <v>2282.3630765419957</v>
      </c>
      <c r="DX34" s="21">
        <f>VLOOKUP($C34,Sheet2!$A$2:$CF$35,84,FALSE)</f>
        <v>1.4527865099911028</v>
      </c>
    </row>
    <row r="35" spans="1:128">
      <c r="A35" t="s">
        <v>121</v>
      </c>
      <c r="B35" t="s">
        <v>4</v>
      </c>
      <c r="C35" t="s">
        <v>155</v>
      </c>
      <c r="D35">
        <v>1</v>
      </c>
      <c r="E35">
        <f t="shared" si="0"/>
        <v>1</v>
      </c>
      <c r="F35">
        <v>2</v>
      </c>
      <c r="G35">
        <v>2</v>
      </c>
      <c r="H35">
        <v>1</v>
      </c>
      <c r="I35">
        <v>3</v>
      </c>
      <c r="J35">
        <v>2.0833848011380809</v>
      </c>
      <c r="K35">
        <v>42.437894097644872</v>
      </c>
      <c r="L35">
        <v>23.010696742619167</v>
      </c>
      <c r="M35">
        <v>1009259.3769230769</v>
      </c>
      <c r="N35">
        <v>3.7497906749357881</v>
      </c>
      <c r="O35">
        <v>61.915000000000013</v>
      </c>
      <c r="P35">
        <v>12.318357624574986</v>
      </c>
      <c r="Q35">
        <v>0.76414811675493943</v>
      </c>
      <c r="R35">
        <v>2.9519100286924354</v>
      </c>
      <c r="S35">
        <v>382.56238802275362</v>
      </c>
      <c r="T35">
        <f>VLOOKUP($C35,inflation!$B$2:$S$35,18,FALSE)</f>
        <v>4.7247022205183846</v>
      </c>
      <c r="U35">
        <f>VLOOKUP($C35,cpi_2005!$B$2:$F$36,5,FALSE)</f>
        <v>136.01284067492537</v>
      </c>
      <c r="V35">
        <f>VLOOKUP($C35,real_wage_A!$B$2:$F$35,5,FALSE)</f>
        <v>1280.0262029384714</v>
      </c>
      <c r="W35">
        <v>1105500</v>
      </c>
      <c r="X35">
        <f>VLOOKUP($C35,lbr_prod_08!$B$2:$E$35,4,FALSE)</f>
        <v>91098673.385250226</v>
      </c>
      <c r="Y35">
        <v>6.52</v>
      </c>
      <c r="Z35">
        <f>VLOOKUP($C35,lbr_prod_08!$B$2:$C$35,2,FALSE)</f>
        <v>93651.531509525099</v>
      </c>
      <c r="AA35">
        <v>128780216.75686425</v>
      </c>
      <c r="AB35">
        <v>3.6854987516508046</v>
      </c>
      <c r="AC35">
        <v>26.188300457870774</v>
      </c>
      <c r="AD35">
        <v>110808176.61208963</v>
      </c>
      <c r="AE35">
        <v>-4.4806489562651475</v>
      </c>
      <c r="AF35">
        <v>20.603784249833542</v>
      </c>
      <c r="AG35">
        <v>1576755.8461538462</v>
      </c>
      <c r="AH35">
        <f>VLOOKUP($C35,spa_lag_real_wage!$A$2:$C$35,2,FALSE)</f>
        <v>1201.5431692016739</v>
      </c>
      <c r="AI35">
        <f>VLOOKUP($C35,spa_lag_real_wage!$A$2:$C$35,3,FALSE)</f>
        <v>1551.0177730351838</v>
      </c>
      <c r="AJ35">
        <v>78.187407150093264</v>
      </c>
      <c r="AK35">
        <v>1.449107478492875</v>
      </c>
      <c r="AL35">
        <v>71.673192794696675</v>
      </c>
      <c r="AM35">
        <v>2.2045351247335954</v>
      </c>
      <c r="AN35">
        <v>1.3267123805994898</v>
      </c>
      <c r="AO35">
        <v>7.8504025437428089</v>
      </c>
      <c r="AP35">
        <v>0.14795404333827292</v>
      </c>
      <c r="AQ35">
        <v>0.84675319110107761</v>
      </c>
      <c r="AR35">
        <v>10.879316815976972</v>
      </c>
      <c r="AS35">
        <v>3.3962524685464932</v>
      </c>
      <c r="AT35" s="21">
        <f>VLOOKUP($C35,Sheet2!$A$2:$CF$35,2,FALSE)</f>
        <v>31971.180664341875</v>
      </c>
      <c r="AU35" s="21">
        <f>VLOOKUP($C35,Sheet2!$A$2:$CF$35,3,FALSE)</f>
        <v>3.0972459662318284</v>
      </c>
      <c r="AV35" s="21">
        <f>VLOOKUP($C35,Sheet2!$A$2:$CF$35,4,FALSE)</f>
        <v>4.6212685793159505</v>
      </c>
      <c r="AW35" s="21">
        <f>VLOOKUP($C35,Sheet2!$A$2:$CF$35,5,FALSE)</f>
        <v>11.359600302897626</v>
      </c>
      <c r="AX35" s="21">
        <f>VLOOKUP($C35,Sheet2!$A$2:$CF$35,6,FALSE)</f>
        <v>40.985752568358933</v>
      </c>
      <c r="AY35" s="21">
        <f>VLOOKUP($C35,Sheet2!$A$2:$CF$35,7,FALSE)</f>
        <v>27.006428413947809</v>
      </c>
      <c r="AZ35" s="21">
        <f>VLOOKUP($C35,Sheet2!$A$2:$CF$35,8,FALSE)</f>
        <v>45.069192230266381</v>
      </c>
      <c r="BA35" s="21">
        <f>VLOOKUP($C35,Sheet2!$A$2:$CF$35,9,FALSE)</f>
        <v>33.125890105207688</v>
      </c>
      <c r="BB35" s="21">
        <f>VLOOKUP($C35,Sheet2!$A$2:$CF$35,10,FALSE)</f>
        <v>23.475445109731574</v>
      </c>
      <c r="BC35" s="21">
        <f>VLOOKUP($C35,Sheet2!$A$2:$CF$35,11,FALSE)</f>
        <v>26.49898773849511</v>
      </c>
      <c r="BD35" s="21">
        <f>VLOOKUP($C35,Sheet2!$A$2:$CF$35,12,FALSE)</f>
        <v>21.700182646575904</v>
      </c>
      <c r="BE35" s="21">
        <f>VLOOKUP($C35,Sheet2!$A$2:$CF$35,13,FALSE)</f>
        <v>6.5662284925264824</v>
      </c>
      <c r="BF35" s="21">
        <f>VLOOKUP($C35,Sheet2!$A$2:$CF$35,14,FALSE)</f>
        <v>11.422021240341998</v>
      </c>
      <c r="BG35" s="21">
        <f>VLOOKUP($C35,Sheet2!$A$2:$CF$35,15,FALSE)</f>
        <v>42.248215076272913</v>
      </c>
      <c r="BH35" s="21">
        <f>VLOOKUP($C35,Sheet2!$A$2:$CF$35,16,FALSE)</f>
        <v>2.0203674076129583</v>
      </c>
      <c r="BI35" s="21">
        <f>VLOOKUP($C35,Sheet2!$A$2:$CF$35,17,FALSE)</f>
        <v>10.34636432821943</v>
      </c>
      <c r="BJ35" s="21">
        <f>VLOOKUP($C35,Sheet2!$A$2:$CF$35,18,FALSE)</f>
        <v>8.5469463763738087</v>
      </c>
      <c r="BK35" s="21">
        <f>VLOOKUP($C35,Sheet2!$A$2:$CF$35,19,FALSE)</f>
        <v>4.9012810393396062</v>
      </c>
      <c r="BL35" s="21">
        <f>VLOOKUP($C35,Sheet2!$A$2:$CF$35,20,FALSE)</f>
        <v>12.732540331870625</v>
      </c>
      <c r="BM35" s="21">
        <f>VLOOKUP($C35,Sheet2!$A$2:$CF$35,21,FALSE)</f>
        <v>17.633821371210232</v>
      </c>
      <c r="BN35" s="21">
        <f>VLOOKUP($C35,Sheet2!$A$2:$CF$35,22,FALSE)</f>
        <v>0.49974432848226663</v>
      </c>
      <c r="BO35" s="21">
        <f>VLOOKUP($C35,Sheet2!$A$2:$CF$35,23,FALSE)</f>
        <v>0.28266411139102382</v>
      </c>
      <c r="BP35" s="21">
        <f>VLOOKUP($C35,Sheet2!$A$2:$CF$35,24,FALSE)</f>
        <v>13.187519630569238</v>
      </c>
      <c r="BQ35" s="21">
        <f>VLOOKUP($C35,Sheet2!$A$2:$CF$35,25,FALSE)</f>
        <v>79.09212427776292</v>
      </c>
      <c r="BR35" s="21">
        <f>VLOOKUP($C35,Sheet2!$A$2:$CF$35,26,FALSE)</f>
        <v>40.761300498758168</v>
      </c>
      <c r="BS35" s="21">
        <f>VLOOKUP($C35,Sheet2!$A$2:$CF$35,27,FALSE)</f>
        <v>401.57328446751023</v>
      </c>
      <c r="BT35" s="21">
        <f>VLOOKUP($C35,Sheet2!$A$2:$CF$35,28,FALSE)</f>
        <v>9.8518270897599205</v>
      </c>
      <c r="BU35" s="21">
        <f>VLOOKUP($C35,Sheet2!$A$2:$CF$35,29,FALSE)</f>
        <v>13.398159310655334</v>
      </c>
      <c r="BV35" s="21">
        <f>VLOOKUP($C35,Sheet2!$A$2:$CF$35,30,FALSE)</f>
        <v>4.7503855203381269</v>
      </c>
      <c r="BW35" s="21">
        <f>VLOOKUP($C35,Sheet2!$A$2:$CF$35,31,FALSE)</f>
        <v>4.8523297215167096</v>
      </c>
      <c r="BX35" s="21">
        <f>VLOOKUP($C35,Sheet2!$A$2:$CF$35,32,FALSE)</f>
        <v>4.7450388289396503</v>
      </c>
      <c r="BY35" s="21">
        <f>VLOOKUP($C35,Sheet2!$A$2:$CF$35,33,FALSE)</f>
        <v>4.4090204676764397</v>
      </c>
      <c r="BZ35" s="21">
        <f>VLOOKUP($C35,Sheet2!$A$2:$CF$35,34,FALSE)</f>
        <v>1.0092665047742917</v>
      </c>
      <c r="CA35" s="21">
        <f>VLOOKUP($C35,Sheet2!$A$2:$CF$35,35,FALSE)</f>
        <v>2.315076463449302</v>
      </c>
      <c r="CB35" s="21">
        <f>VLOOKUP($C35,Sheet2!$A$2:$CF$35,36,FALSE)</f>
        <v>5.0465318856579451</v>
      </c>
      <c r="CC35" s="21">
        <f>VLOOKUP($C35,Sheet2!$A$2:$CF$35,37,FALSE)</f>
        <v>18.764411633963068</v>
      </c>
      <c r="CD35" s="21">
        <f>VLOOKUP($C35,Sheet2!$A$2:$CF$35,38,FALSE)</f>
        <v>10.985220347951046</v>
      </c>
      <c r="CE35" s="21">
        <f>VLOOKUP($C35,Sheet2!$A$2:$CF$35,39,FALSE)</f>
        <v>10.881723636978553</v>
      </c>
      <c r="CF35" s="21">
        <f>VLOOKUP($C35,Sheet2!$A$2:$CF$35,40,FALSE)</f>
        <v>13.99288413899875</v>
      </c>
      <c r="CG35" s="21">
        <f>VLOOKUP($C35,Sheet2!$A$2:$CF$35,41,FALSE)</f>
        <v>10.797575456565681</v>
      </c>
      <c r="CH35" s="21">
        <f>VLOOKUP($C35,Sheet2!$A$2:$CF$35,42,FALSE)</f>
        <v>1.1038903064615511</v>
      </c>
      <c r="CI35" s="21">
        <f>VLOOKUP($C35,Sheet2!$A$2:$CF$35,43,FALSE)</f>
        <v>577514</v>
      </c>
      <c r="CJ35" s="21">
        <f>VLOOKUP($C35,Sheet2!$A$2:$CF$35,44,FALSE)</f>
        <v>8.1126164935422143</v>
      </c>
      <c r="CK35" s="21">
        <f>VLOOKUP($C35,Sheet2!$A$2:$CF$35,45,FALSE)</f>
        <v>13.496758389259641</v>
      </c>
      <c r="CL35" s="21">
        <f>VLOOKUP($C35,Sheet2!$A$2:$CF$35,46,FALSE)</f>
        <v>0.99601565637527723</v>
      </c>
      <c r="CM35" s="21">
        <f>VLOOKUP($C35,Sheet2!$A$2:$CF$35,47,FALSE)</f>
        <v>5.8261175414917927</v>
      </c>
      <c r="CN35" s="21">
        <f>VLOOKUP($C35,Sheet2!$A$2:$CF$35,48,FALSE)</f>
        <v>0</v>
      </c>
      <c r="CO35" s="21">
        <f>VLOOKUP($C35,Sheet2!$A$2:$CF$35,49,FALSE)</f>
        <v>0.872888</v>
      </c>
      <c r="CP35" s="21">
        <f>VLOOKUP($C35,Sheet2!$A$2:$CF$35,50,FALSE)</f>
        <v>25.962919841154452</v>
      </c>
      <c r="CQ35" s="21">
        <f>VLOOKUP($C35,Sheet2!$A$2:$CF$35,51,FALSE)</f>
        <v>30.14222222222222</v>
      </c>
      <c r="CR35" s="21">
        <f>VLOOKUP($C35,Sheet2!$A$2:$CF$35,52,FALSE)</f>
        <v>1.4768943888102479</v>
      </c>
      <c r="CS35" s="21">
        <f>VLOOKUP($C35,Sheet2!$A$2:$CF$35,53,FALSE)</f>
        <v>0.18913249132592588</v>
      </c>
      <c r="CT35" s="21">
        <f>VLOOKUP($C35,Sheet2!$A$2:$CF$35,54,FALSE)</f>
        <v>1.2880586821999334</v>
      </c>
      <c r="CU35" s="21">
        <f>VLOOKUP($C35,Sheet2!$A$2:$CF$35,55,FALSE)</f>
        <v>1.6143069342884626</v>
      </c>
      <c r="CV35" s="21">
        <f>VLOOKUP($C35,Sheet2!$A$2:$CF$35,56,FALSE)</f>
        <v>1.4541358995095219</v>
      </c>
      <c r="CW35" s="21">
        <f>VLOOKUP($C35,Sheet2!$A$2:$CF$35,57,FALSE)</f>
        <v>0.19835446564608231</v>
      </c>
      <c r="CX35" s="21">
        <f>VLOOKUP($C35,Sheet2!$A$2:$CF$35,58,FALSE)</f>
        <v>0.60727345486611406</v>
      </c>
      <c r="CY35" s="21">
        <f>VLOOKUP($C35,Sheet2!$A$2:$CF$35,59,FALSE)</f>
        <v>0.80562792051219645</v>
      </c>
      <c r="CZ35" s="21">
        <f>VLOOKUP($C35,Sheet2!$A$2:$CF$35,60,FALSE)</f>
        <v>0.36395964589794566</v>
      </c>
      <c r="DA35" s="21">
        <f>VLOOKUP($C35,Sheet2!$A$2:$CF$35,61,FALSE)</f>
        <v>1.2758303425850759</v>
      </c>
      <c r="DB35" s="21">
        <f>VLOOKUP($C35,Sheet2!$A$2:$CF$35,62,FALSE)</f>
        <v>1.6397899884830214</v>
      </c>
      <c r="DC35" s="21">
        <f>VLOOKUP($C35,Sheet2!$A$2:$CF$35,63,FALSE)</f>
        <v>43.520955124319812</v>
      </c>
      <c r="DD35" s="21">
        <f>VLOOKUP($C35,Sheet2!$A$2:$CF$35,64,FALSE)</f>
        <v>2363.0693913850869</v>
      </c>
      <c r="DE35" s="21">
        <f>VLOOKUP($C35,Sheet2!$A$2:$CF$35,65,FALSE)</f>
        <v>3.6339999999999995</v>
      </c>
      <c r="DF35" s="21">
        <f>VLOOKUP($C35,Sheet2!$A$2:$CF$35,66,FALSE)</f>
        <v>23326.799999999999</v>
      </c>
      <c r="DG35" s="21">
        <f>VLOOKUP($C35,Sheet2!$A$2:$CF$35,67,FALSE)</f>
        <v>0.24045239377962141</v>
      </c>
      <c r="DH35" s="21">
        <f>VLOOKUP($C35,Sheet2!$A$2:$CF$35,68,FALSE)</f>
        <v>1.9308085016184371</v>
      </c>
      <c r="DI35" s="21">
        <f>VLOOKUP($C35,Sheet2!$A$2:$CF$35,69,FALSE)</f>
        <v>7.7254969880685493</v>
      </c>
      <c r="DJ35" s="21">
        <f>VLOOKUP($C35,Sheet2!$A$2:$CF$35,70,FALSE)</f>
        <v>32.524611329280752</v>
      </c>
      <c r="DK35" s="21">
        <f>VLOOKUP($C35,Sheet2!$A$2:$CF$35,71,FALSE)</f>
        <v>0.57807228722173576</v>
      </c>
      <c r="DL35" s="21">
        <f>VLOOKUP($C35,Sheet2!$A$2:$CF$35,72,FALSE)</f>
        <v>20.910000000000004</v>
      </c>
      <c r="DM35" s="21">
        <f>VLOOKUP($C35,Sheet2!$A$2:$CF$35,73,FALSE)</f>
        <v>35.898000000000003</v>
      </c>
      <c r="DN35" s="21">
        <f>VLOOKUP($C35,Sheet2!$A$2:$CF$35,74,FALSE)</f>
        <v>2998.4919876497997</v>
      </c>
      <c r="DO35" s="21">
        <f>VLOOKUP($C35,Sheet2!$A$2:$CF$35,75,FALSE)</f>
        <v>2681.9327657493577</v>
      </c>
      <c r="DP35" s="21">
        <f>VLOOKUP($C35,Sheet2!$A$2:$CF$35,76,FALSE)</f>
        <v>1.709701399004167</v>
      </c>
      <c r="DQ35" s="21">
        <f>VLOOKUP($C35,Sheet2!$A$2:$CF$35,77,FALSE)</f>
        <v>0.5608168645427466</v>
      </c>
      <c r="DR35" s="21">
        <f>VLOOKUP($C35,Sheet2!$A$2:$CF$35,78,FALSE)</f>
        <v>0.75162148557688224</v>
      </c>
      <c r="DS35" s="21">
        <f>VLOOKUP($C35,Sheet2!$A$2:$CF$35,79,FALSE)</f>
        <v>0.52359586665571323</v>
      </c>
      <c r="DT35" s="21">
        <f>VLOOKUP($C35,Sheet2!$A$2:$CF$35,80,FALSE)</f>
        <v>0.69482714694825387</v>
      </c>
      <c r="DU35" s="21">
        <f>VLOOKUP($C35,Sheet2!$A$2:$CF$35,81,FALSE)</f>
        <v>7.5392893738283338</v>
      </c>
      <c r="DV35" s="21">
        <f>VLOOKUP($C35,Sheet2!$A$2:$CF$35,82,FALSE)</f>
        <v>0.93548392439819794</v>
      </c>
      <c r="DW35" s="21">
        <f>VLOOKUP($C35,Sheet2!$A$2:$CF$35,83,FALSE)</f>
        <v>2694.7177176048144</v>
      </c>
      <c r="DX35" s="21">
        <f>VLOOKUP($C35,Sheet2!$A$2:$CF$35,84,FALSE)</f>
        <v>1.7152615149653008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R36"/>
  <sheetViews>
    <sheetView zoomScale="55" zoomScaleNormal="5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O37" sqref="O37:R37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>
      <c r="A2" t="s">
        <v>88</v>
      </c>
      <c r="B2" t="s">
        <v>89</v>
      </c>
      <c r="C2">
        <f>VLOOKUP($B2,OLAH!$C$4:$S$38,2,FALSE)</f>
        <v>1102.6869999999999</v>
      </c>
      <c r="D2">
        <f>VLOOKUP($B2,OLAH!$C$4:$S$38,3,FALSE)</f>
        <v>1196.115</v>
      </c>
      <c r="E2">
        <f>VLOOKUP($B2,OLAH!$C$4:$S$38,4,FALSE)</f>
        <v>1260.5999999999999</v>
      </c>
      <c r="F2">
        <f>VLOOKUP($B2,OLAH!$C$4:$S$38,5,FALSE)</f>
        <v>1348.9</v>
      </c>
      <c r="G2">
        <f>VLOOKUP($B2,OLAH!$C$4:$S$38,6,FALSE)</f>
        <v>1420.4</v>
      </c>
      <c r="H2">
        <f>VLOOKUP($B2,OLAH!$C$4:$S$38,7,FALSE)</f>
        <v>1456.8</v>
      </c>
      <c r="I2">
        <f>VLOOKUP($B2,OLAH!$C$4:$S$38,8,FALSE)</f>
        <v>1497.5</v>
      </c>
      <c r="J2">
        <f>VLOOKUP($B2,OLAH!$C$4:$S$38,9,FALSE)</f>
        <v>1567.9</v>
      </c>
      <c r="K2">
        <f>VLOOKUP($B2,OLAH!$C$4:$S$38,10,FALSE)</f>
        <v>1660.6</v>
      </c>
      <c r="L2">
        <f>VLOOKUP($B2,OLAH!$C$4:$S$38,11,FALSE)</f>
        <v>1731.2</v>
      </c>
      <c r="M2">
        <f>VLOOKUP($B2,OLAH!$C$4:$S$38,12,FALSE)</f>
        <v>1744.6</v>
      </c>
      <c r="N2">
        <f>VLOOKUP($B2,OLAH!$C$4:$S$38,13,FALSE)</f>
        <v>1918.7</v>
      </c>
      <c r="O2">
        <f>VLOOKUP($B2,OLAH!$C$4:$S$38,14,FALSE)</f>
        <v>2402.1</v>
      </c>
      <c r="P2">
        <f>VLOOKUP($B2,OLAH!$C$4:$S$38,15,FALSE)</f>
        <v>2192.6999999999998</v>
      </c>
      <c r="Q2">
        <f>VLOOKUP($B2,OLAH!$C$4:$S$38,16,FALSE)</f>
        <v>2400.3000000000002</v>
      </c>
      <c r="R2">
        <f>VLOOKUP($B2,OLAH!$C$4:$S$38,17,FALSE)</f>
        <v>2549.4</v>
      </c>
    </row>
    <row r="3" spans="1:18">
      <c r="A3" t="s">
        <v>88</v>
      </c>
      <c r="B3" t="s">
        <v>90</v>
      </c>
      <c r="C3">
        <f>VLOOKUP($B3,OLAH!$C$4:$S$38,2,FALSE)</f>
        <v>808.13599999999997</v>
      </c>
      <c r="D3">
        <f>VLOOKUP($B3,OLAH!$C$4:$S$38,3,FALSE)</f>
        <v>889.47699999999998</v>
      </c>
      <c r="E3">
        <f>VLOOKUP($B3,OLAH!$C$4:$S$38,4,FALSE)</f>
        <v>1009.7</v>
      </c>
      <c r="F3">
        <f>VLOOKUP($B3,OLAH!$C$4:$S$38,5,FALSE)</f>
        <v>1093</v>
      </c>
      <c r="G3">
        <f>VLOOKUP($B3,OLAH!$C$4:$S$38,6,FALSE)</f>
        <v>1301.7</v>
      </c>
      <c r="H3">
        <f>VLOOKUP($B3,OLAH!$C$4:$S$38,7,FALSE)</f>
        <v>1344</v>
      </c>
      <c r="I3">
        <f>VLOOKUP($B3,OLAH!$C$4:$S$38,8,FALSE)</f>
        <v>1425.4</v>
      </c>
      <c r="J3">
        <f>VLOOKUP($B3,OLAH!$C$4:$S$38,9,FALSE)</f>
        <v>1477.5</v>
      </c>
      <c r="K3">
        <f>VLOOKUP($B3,OLAH!$C$4:$S$38,10,FALSE)</f>
        <v>1579.6</v>
      </c>
      <c r="L3">
        <f>VLOOKUP($B3,OLAH!$C$4:$S$38,11,FALSE)</f>
        <v>1676</v>
      </c>
      <c r="M3">
        <f>VLOOKUP($B3,OLAH!$C$4:$S$38,12,FALSE)</f>
        <v>1741.6</v>
      </c>
      <c r="N3">
        <f>VLOOKUP($B3,OLAH!$C$4:$S$38,13,FALSE)</f>
        <v>1921.4</v>
      </c>
      <c r="O3">
        <f>VLOOKUP($B3,OLAH!$C$4:$S$38,14,FALSE)</f>
        <v>2297.1999999999998</v>
      </c>
      <c r="P3">
        <f>VLOOKUP($B3,OLAH!$C$4:$S$38,15,FALSE)</f>
        <v>2152.6</v>
      </c>
      <c r="Q3">
        <f>VLOOKUP($B3,OLAH!$C$4:$S$38,16,FALSE)</f>
        <v>2349.6</v>
      </c>
      <c r="R3">
        <f>VLOOKUP($B3,OLAH!$C$4:$S$38,17,FALSE)</f>
        <v>2436</v>
      </c>
    </row>
    <row r="4" spans="1:18">
      <c r="A4" t="s">
        <v>88</v>
      </c>
      <c r="B4" t="s">
        <v>91</v>
      </c>
      <c r="C4">
        <f>VLOOKUP($B4,OLAH!$C$4:$S$38,2,FALSE)</f>
        <v>1112.4559999999999</v>
      </c>
      <c r="D4">
        <f>VLOOKUP($B4,OLAH!$C$4:$S$38,3,FALSE)</f>
        <v>1116.1579999999999</v>
      </c>
      <c r="E4">
        <f>VLOOKUP($B4,OLAH!$C$4:$S$38,4,FALSE)</f>
        <v>1064.5</v>
      </c>
      <c r="F4">
        <f>VLOOKUP($B4,OLAH!$C$4:$S$38,5,FALSE)</f>
        <v>1152.5999999999999</v>
      </c>
      <c r="G4">
        <f>VLOOKUP($B4,OLAH!$C$4:$S$38,6,FALSE)</f>
        <v>1430.9</v>
      </c>
      <c r="H4">
        <f>VLOOKUP($B4,OLAH!$C$4:$S$38,7,FALSE)</f>
        <v>1488.1</v>
      </c>
      <c r="I4">
        <f>VLOOKUP($B4,OLAH!$C$4:$S$38,8,FALSE)</f>
        <v>1640.6</v>
      </c>
      <c r="J4">
        <f>VLOOKUP($B4,OLAH!$C$4:$S$38,9,FALSE)</f>
        <v>1716.5</v>
      </c>
      <c r="K4">
        <f>VLOOKUP($B4,OLAH!$C$4:$S$38,10,FALSE)</f>
        <v>1770.1</v>
      </c>
      <c r="L4">
        <f>VLOOKUP($B4,OLAH!$C$4:$S$38,11,FALSE)</f>
        <v>1881.1</v>
      </c>
      <c r="M4">
        <f>VLOOKUP($B4,OLAH!$C$4:$S$38,12,FALSE)</f>
        <v>1899.5</v>
      </c>
      <c r="N4">
        <f>VLOOKUP($B4,OLAH!$C$4:$S$38,13,FALSE)</f>
        <v>2013.9</v>
      </c>
      <c r="O4">
        <f>VLOOKUP($B4,OLAH!$C$4:$S$38,14,FALSE)</f>
        <v>2473.1999999999998</v>
      </c>
      <c r="P4">
        <f>VLOOKUP($B4,OLAH!$C$4:$S$38,15,FALSE)</f>
        <v>2394.4</v>
      </c>
      <c r="Q4">
        <f>VLOOKUP($B4,OLAH!$C$4:$S$38,16,FALSE)</f>
        <v>2564.3000000000002</v>
      </c>
      <c r="R4">
        <f>VLOOKUP($B4,OLAH!$C$4:$S$38,17,FALSE)</f>
        <v>2769.3</v>
      </c>
    </row>
    <row r="5" spans="1:18">
      <c r="A5" t="s">
        <v>88</v>
      </c>
      <c r="B5" t="s">
        <v>92</v>
      </c>
      <c r="C5">
        <f>VLOOKUP($B5,OLAH!$C$4:$S$38,2,FALSE)</f>
        <v>1218.72</v>
      </c>
      <c r="D5">
        <f>VLOOKUP($B5,OLAH!$C$4:$S$38,3,FALSE)</f>
        <v>1213.1400000000001</v>
      </c>
      <c r="E5">
        <f>VLOOKUP($B5,OLAH!$C$4:$S$38,4,FALSE)</f>
        <v>1233.7</v>
      </c>
      <c r="F5">
        <f>VLOOKUP($B5,OLAH!$C$4:$S$38,5,FALSE)</f>
        <v>1307.9000000000001</v>
      </c>
      <c r="G5">
        <f>VLOOKUP($B5,OLAH!$C$4:$S$38,6,FALSE)</f>
        <v>1359.5</v>
      </c>
      <c r="H5">
        <f>VLOOKUP($B5,OLAH!$C$4:$S$38,7,FALSE)</f>
        <v>1422.8</v>
      </c>
      <c r="I5">
        <f>VLOOKUP($B5,OLAH!$C$4:$S$38,8,FALSE)</f>
        <v>1739.9</v>
      </c>
      <c r="J5">
        <f>VLOOKUP($B5,OLAH!$C$4:$S$38,9,FALSE)</f>
        <v>1817.7</v>
      </c>
      <c r="K5">
        <f>VLOOKUP($B5,OLAH!$C$4:$S$38,10,FALSE)</f>
        <v>1929.2</v>
      </c>
      <c r="L5">
        <f>VLOOKUP($B5,OLAH!$C$4:$S$38,11,FALSE)</f>
        <v>2134.1</v>
      </c>
      <c r="M5">
        <f>VLOOKUP($B5,OLAH!$C$4:$S$38,12,FALSE)</f>
        <v>2099.4</v>
      </c>
      <c r="N5">
        <f>VLOOKUP($B5,OLAH!$C$4:$S$38,13,FALSE)</f>
        <v>2307.6999999999998</v>
      </c>
      <c r="O5">
        <f>VLOOKUP($B5,OLAH!$C$4:$S$38,14,FALSE)</f>
        <v>2545.8000000000002</v>
      </c>
      <c r="P5">
        <f>VLOOKUP($B5,OLAH!$C$4:$S$38,15,FALSE)</f>
        <v>2280.1</v>
      </c>
      <c r="Q5">
        <f>VLOOKUP($B5,OLAH!$C$4:$S$38,16,FALSE)</f>
        <v>2688.4</v>
      </c>
      <c r="R5">
        <f>VLOOKUP($B5,OLAH!$C$4:$S$38,17,FALSE)</f>
        <v>2776.2</v>
      </c>
    </row>
    <row r="6" spans="1:18">
      <c r="A6" t="s">
        <v>88</v>
      </c>
      <c r="B6" t="s">
        <v>140</v>
      </c>
      <c r="C6" s="5">
        <f>VLOOKUP($B6,OLAH!$C$4:$S$38,2,FALSE)</f>
        <v>0</v>
      </c>
      <c r="D6">
        <f>VLOOKUP($B6,OLAH!$C$4:$S$38,3,FALSE)</f>
        <v>1327.662</v>
      </c>
      <c r="E6">
        <f>VLOOKUP($B6,OLAH!$C$4:$S$38,4,FALSE)</f>
        <v>1544.9</v>
      </c>
      <c r="F6">
        <f>VLOOKUP($B6,OLAH!$C$4:$S$38,5,FALSE)</f>
        <v>1632.5</v>
      </c>
      <c r="G6">
        <f>VLOOKUP($B6,OLAH!$C$4:$S$38,6,FALSE)</f>
        <v>1860.2</v>
      </c>
      <c r="H6">
        <f>VLOOKUP($B6,OLAH!$C$4:$S$38,7,FALSE)</f>
        <v>1897.9</v>
      </c>
      <c r="I6">
        <f>VLOOKUP($B6,OLAH!$C$4:$S$38,8,FALSE)</f>
        <v>2178.1999999999998</v>
      </c>
      <c r="J6">
        <f>VLOOKUP($B6,OLAH!$C$4:$S$38,9,FALSE)</f>
        <v>2277.3000000000002</v>
      </c>
      <c r="K6">
        <f>VLOOKUP($B6,OLAH!$C$4:$S$38,10,FALSE)</f>
        <v>2360</v>
      </c>
      <c r="L6">
        <f>VLOOKUP($B6,OLAH!$C$4:$S$38,11,FALSE)</f>
        <v>2744.9</v>
      </c>
      <c r="M6">
        <f>VLOOKUP($B6,OLAH!$C$4:$S$38,12,FALSE)</f>
        <v>3411.1</v>
      </c>
      <c r="N6">
        <f>VLOOKUP($B6,OLAH!$C$4:$S$38,13,FALSE)</f>
        <v>3503.4</v>
      </c>
      <c r="O6">
        <f>VLOOKUP($B6,OLAH!$C$4:$S$38,14,FALSE)</f>
        <v>3446.4</v>
      </c>
      <c r="P6">
        <f>VLOOKUP($B6,OLAH!$C$4:$S$38,15,FALSE)</f>
        <v>3559.8</v>
      </c>
      <c r="Q6">
        <f>VLOOKUP($B6,OLAH!$C$4:$S$38,16,FALSE)</f>
        <v>3646.4</v>
      </c>
      <c r="R6">
        <f>VLOOKUP($B6,OLAH!$C$4:$S$38,17,FALSE)</f>
        <v>3972.6</v>
      </c>
    </row>
    <row r="7" spans="1:18">
      <c r="A7" t="s">
        <v>88</v>
      </c>
      <c r="B7" t="s">
        <v>93</v>
      </c>
      <c r="C7">
        <f>VLOOKUP($B7,OLAH!$C$4:$S$38,2,FALSE)</f>
        <v>1012.558</v>
      </c>
      <c r="D7">
        <f>VLOOKUP($B7,OLAH!$C$4:$S$38,3,FALSE)</f>
        <v>1182.479</v>
      </c>
      <c r="E7">
        <f>VLOOKUP($B7,OLAH!$C$4:$S$38,4,FALSE)</f>
        <v>928</v>
      </c>
      <c r="F7">
        <f>VLOOKUP($B7,OLAH!$C$4:$S$38,5,FALSE)</f>
        <v>1002.3</v>
      </c>
      <c r="G7">
        <f>VLOOKUP($B7,OLAH!$C$4:$S$38,6,FALSE)</f>
        <v>1244</v>
      </c>
      <c r="H7">
        <f>VLOOKUP($B7,OLAH!$C$4:$S$38,7,FALSE)</f>
        <v>1300.5</v>
      </c>
      <c r="I7">
        <f>VLOOKUP($B7,OLAH!$C$4:$S$38,8,FALSE)</f>
        <v>1349.6</v>
      </c>
      <c r="J7">
        <f>VLOOKUP($B7,OLAH!$C$4:$S$38,9,FALSE)</f>
        <v>1395.5</v>
      </c>
      <c r="K7">
        <f>VLOOKUP($B7,OLAH!$C$4:$S$38,10,FALSE)</f>
        <v>1527.9</v>
      </c>
      <c r="L7">
        <f>VLOOKUP($B7,OLAH!$C$4:$S$38,11,FALSE)</f>
        <v>1764.2</v>
      </c>
      <c r="M7">
        <f>VLOOKUP($B7,OLAH!$C$4:$S$38,12,FALSE)</f>
        <v>1860</v>
      </c>
      <c r="N7">
        <f>VLOOKUP($B7,OLAH!$C$4:$S$38,13,FALSE)</f>
        <v>1976.8</v>
      </c>
      <c r="O7">
        <f>VLOOKUP($B7,OLAH!$C$4:$S$38,14,FALSE)</f>
        <v>2204.6</v>
      </c>
      <c r="P7">
        <f>VLOOKUP($B7,OLAH!$C$4:$S$38,15,FALSE)</f>
        <v>2093.3000000000002</v>
      </c>
      <c r="Q7">
        <f>VLOOKUP($B7,OLAH!$C$4:$S$38,16,FALSE)</f>
        <v>2313.1999999999998</v>
      </c>
      <c r="R7">
        <f>VLOOKUP($B7,OLAH!$C$4:$S$38,17,FALSE)</f>
        <v>2433.1</v>
      </c>
    </row>
    <row r="8" spans="1:18">
      <c r="A8" t="s">
        <v>88</v>
      </c>
      <c r="B8" t="s">
        <v>94</v>
      </c>
      <c r="C8">
        <f>VLOOKUP($B8,OLAH!$C$4:$S$38,2,FALSE)</f>
        <v>874.78399999999999</v>
      </c>
      <c r="D8">
        <f>VLOOKUP($B8,OLAH!$C$4:$S$38,3,FALSE)</f>
        <v>874.56100000000004</v>
      </c>
      <c r="E8">
        <f>VLOOKUP($B8,OLAH!$C$4:$S$38,4,FALSE)</f>
        <v>1125.5999999999999</v>
      </c>
      <c r="F8">
        <f>VLOOKUP($B8,OLAH!$C$4:$S$38,5,FALSE)</f>
        <v>1211.8</v>
      </c>
      <c r="G8">
        <f>VLOOKUP($B8,OLAH!$C$4:$S$38,6,FALSE)</f>
        <v>1400.6</v>
      </c>
      <c r="H8">
        <f>VLOOKUP($B8,OLAH!$C$4:$S$38,7,FALSE)</f>
        <v>1441.8</v>
      </c>
      <c r="I8">
        <f>VLOOKUP($B8,OLAH!$C$4:$S$38,8,FALSE)</f>
        <v>1549.2</v>
      </c>
      <c r="J8">
        <f>VLOOKUP($B8,OLAH!$C$4:$S$38,9,FALSE)</f>
        <v>1587.2</v>
      </c>
      <c r="K8">
        <f>VLOOKUP($B8,OLAH!$C$4:$S$38,10,FALSE)</f>
        <v>1699.2</v>
      </c>
      <c r="L8">
        <f>VLOOKUP($B8,OLAH!$C$4:$S$38,11,FALSE)</f>
        <v>1867.6</v>
      </c>
      <c r="M8">
        <f>VLOOKUP($B8,OLAH!$C$4:$S$38,12,FALSE)</f>
        <v>1931.3</v>
      </c>
      <c r="N8">
        <f>VLOOKUP($B8,OLAH!$C$4:$S$38,13,FALSE)</f>
        <v>2048.4</v>
      </c>
      <c r="O8">
        <f>VLOOKUP($B8,OLAH!$C$4:$S$38,14,FALSE)</f>
        <v>2497.4</v>
      </c>
      <c r="P8">
        <f>VLOOKUP($B8,OLAH!$C$4:$S$38,15,FALSE)</f>
        <v>2427.8000000000002</v>
      </c>
      <c r="Q8">
        <f>VLOOKUP($B8,OLAH!$C$4:$S$38,16,FALSE)</f>
        <v>2494.1999999999998</v>
      </c>
      <c r="R8">
        <f>VLOOKUP($B8,OLAH!$C$4:$S$38,17,FALSE)</f>
        <v>2548.6</v>
      </c>
    </row>
    <row r="9" spans="1:18">
      <c r="A9" t="s">
        <v>88</v>
      </c>
      <c r="B9" t="s">
        <v>95</v>
      </c>
      <c r="C9">
        <f>VLOOKUP($B9,OLAH!$C$4:$S$38,2,FALSE)</f>
        <v>825.154</v>
      </c>
      <c r="D9">
        <f>VLOOKUP($B9,OLAH!$C$4:$S$38,3,FALSE)</f>
        <v>987.94500000000005</v>
      </c>
      <c r="E9">
        <f>VLOOKUP($B9,OLAH!$C$4:$S$38,4,FALSE)</f>
        <v>983.9</v>
      </c>
      <c r="F9">
        <f>VLOOKUP($B9,OLAH!$C$4:$S$38,5,FALSE)</f>
        <v>1067.8</v>
      </c>
      <c r="G9">
        <f>VLOOKUP($B9,OLAH!$C$4:$S$38,6,FALSE)</f>
        <v>1195.0999999999999</v>
      </c>
      <c r="H9">
        <f>VLOOKUP($B9,OLAH!$C$4:$S$38,7,FALSE)</f>
        <v>1222.4000000000001</v>
      </c>
      <c r="I9">
        <f>VLOOKUP($B9,OLAH!$C$4:$S$38,8,FALSE)</f>
        <v>1418.6</v>
      </c>
      <c r="J9">
        <f>VLOOKUP($B9,OLAH!$C$4:$S$38,9,FALSE)</f>
        <v>1475.1</v>
      </c>
      <c r="K9">
        <f>VLOOKUP($B9,OLAH!$C$4:$S$38,10,FALSE)</f>
        <v>1585.8</v>
      </c>
      <c r="L9">
        <f>VLOOKUP($B9,OLAH!$C$4:$S$38,11,FALSE)</f>
        <v>1596.2</v>
      </c>
      <c r="M9">
        <f>VLOOKUP($B9,OLAH!$C$4:$S$38,12,FALSE)</f>
        <v>1807.6</v>
      </c>
      <c r="N9">
        <f>VLOOKUP($B9,OLAH!$C$4:$S$38,13,FALSE)</f>
        <v>1958.7</v>
      </c>
      <c r="O9">
        <f>VLOOKUP($B9,OLAH!$C$4:$S$38,14,FALSE)</f>
        <v>2113.1999999999998</v>
      </c>
      <c r="P9">
        <f>VLOOKUP($B9,OLAH!$C$4:$S$38,15,FALSE)</f>
        <v>2050.8000000000002</v>
      </c>
      <c r="Q9">
        <f>VLOOKUP($B9,OLAH!$C$4:$S$38,16,FALSE)</f>
        <v>2180</v>
      </c>
      <c r="R9">
        <f>VLOOKUP($B9,OLAH!$C$4:$S$38,17,FALSE)</f>
        <v>2256.5</v>
      </c>
    </row>
    <row r="10" spans="1:18">
      <c r="A10" t="s">
        <v>88</v>
      </c>
      <c r="B10" t="s">
        <v>96</v>
      </c>
      <c r="C10">
        <f>VLOOKUP($B10,OLAH!$C$4:$S$38,2,FALSE)</f>
        <v>916.89700000000005</v>
      </c>
      <c r="D10">
        <f>VLOOKUP($B10,OLAH!$C$4:$S$38,3,FALSE)</f>
        <v>1064.979</v>
      </c>
      <c r="E10">
        <f>VLOOKUP($B10,OLAH!$C$4:$S$38,4,FALSE)</f>
        <v>963.5</v>
      </c>
      <c r="F10">
        <f>VLOOKUP($B10,OLAH!$C$4:$S$38,5,FALSE)</f>
        <v>1014.7</v>
      </c>
      <c r="G10">
        <f>VLOOKUP($B10,OLAH!$C$4:$S$38,6,FALSE)</f>
        <v>1188.3</v>
      </c>
      <c r="H10">
        <f>VLOOKUP($B10,OLAH!$C$4:$S$38,7,FALSE)</f>
        <v>1247.0999999999999</v>
      </c>
      <c r="I10">
        <f>VLOOKUP($B10,OLAH!$C$4:$S$38,8,FALSE)</f>
        <v>1509.5</v>
      </c>
      <c r="J10">
        <f>VLOOKUP($B10,OLAH!$C$4:$S$38,9,FALSE)</f>
        <v>1572.8</v>
      </c>
      <c r="K10">
        <f>VLOOKUP($B10,OLAH!$C$4:$S$38,10,FALSE)</f>
        <v>1680</v>
      </c>
      <c r="L10">
        <f>VLOOKUP($B10,OLAH!$C$4:$S$38,11,FALSE)</f>
        <v>1933.8</v>
      </c>
      <c r="M10">
        <f>VLOOKUP($B10,OLAH!$C$4:$S$38,12,FALSE)</f>
        <v>1956.1</v>
      </c>
      <c r="N10">
        <f>VLOOKUP($B10,OLAH!$C$4:$S$38,13,FALSE)</f>
        <v>2214.1999999999998</v>
      </c>
      <c r="O10">
        <f>VLOOKUP($B10,OLAH!$C$4:$S$38,14,FALSE)</f>
        <v>2485.4</v>
      </c>
      <c r="P10">
        <f>VLOOKUP($B10,OLAH!$C$4:$S$38,15,FALSE)</f>
        <v>2518.6</v>
      </c>
      <c r="Q10">
        <f>VLOOKUP($B10,OLAH!$C$4:$S$38,16,FALSE)</f>
        <v>2786.5</v>
      </c>
      <c r="R10">
        <f>VLOOKUP($B10,OLAH!$C$4:$S$38,17,FALSE)</f>
        <v>2911.2</v>
      </c>
    </row>
    <row r="11" spans="1:18">
      <c r="A11" t="s">
        <v>88</v>
      </c>
      <c r="B11" t="s">
        <v>97</v>
      </c>
      <c r="C11">
        <f>VLOOKUP($B11,OLAH!$C$4:$S$38,2,FALSE)</f>
        <v>743.28899999999999</v>
      </c>
      <c r="D11">
        <f>VLOOKUP($B11,OLAH!$C$4:$S$38,3,FALSE)</f>
        <v>689.81899999999996</v>
      </c>
      <c r="E11">
        <f>VLOOKUP($B11,OLAH!$C$4:$S$38,4,FALSE)</f>
        <v>844.7</v>
      </c>
      <c r="F11">
        <f>VLOOKUP($B11,OLAH!$C$4:$S$38,5,FALSE)</f>
        <v>951.6</v>
      </c>
      <c r="G11">
        <f>VLOOKUP($B11,OLAH!$C$4:$S$38,6,FALSE)</f>
        <v>1056.2</v>
      </c>
      <c r="H11">
        <f>VLOOKUP($B11,OLAH!$C$4:$S$38,7,FALSE)</f>
        <v>1077.3</v>
      </c>
      <c r="I11">
        <f>VLOOKUP($B11,OLAH!$C$4:$S$38,8,FALSE)</f>
        <v>1166.0999999999999</v>
      </c>
      <c r="J11">
        <f>VLOOKUP($B11,OLAH!$C$4:$S$38,9,FALSE)</f>
        <v>1220.8</v>
      </c>
      <c r="K11">
        <f>VLOOKUP($B11,OLAH!$C$4:$S$38,10,FALSE)</f>
        <v>1306.2</v>
      </c>
      <c r="L11">
        <f>VLOOKUP($B11,OLAH!$C$4:$S$38,11,FALSE)</f>
        <v>1564.3</v>
      </c>
      <c r="M11">
        <f>VLOOKUP($B11,OLAH!$C$4:$S$38,12,FALSE)</f>
        <v>1714.3</v>
      </c>
      <c r="N11">
        <f>VLOOKUP($B11,OLAH!$C$4:$S$38,13,FALSE)</f>
        <v>1889</v>
      </c>
      <c r="O11">
        <f>VLOOKUP($B11,OLAH!$C$4:$S$38,14,FALSE)</f>
        <v>2238.6999999999998</v>
      </c>
      <c r="P11">
        <f>VLOOKUP($B11,OLAH!$C$4:$S$38,15,FALSE)</f>
        <v>2268.1</v>
      </c>
      <c r="Q11">
        <f>VLOOKUP($B11,OLAH!$C$4:$S$38,16,FALSE)</f>
        <v>2290.6</v>
      </c>
      <c r="R11">
        <f>VLOOKUP($B11,OLAH!$C$4:$S$38,17,FALSE)</f>
        <v>2329.1</v>
      </c>
    </row>
    <row r="12" spans="1:18">
      <c r="A12" t="s">
        <v>98</v>
      </c>
      <c r="B12" t="s">
        <v>99</v>
      </c>
      <c r="C12">
        <f>VLOOKUP($B12,OLAH!$C$4:$S$38,2,FALSE)</f>
        <v>1100.874</v>
      </c>
      <c r="D12">
        <f>VLOOKUP($B12,OLAH!$C$4:$S$38,3,FALSE)</f>
        <v>1251.8420000000001</v>
      </c>
      <c r="E12">
        <f>VLOOKUP($B12,OLAH!$C$4:$S$38,4,FALSE)</f>
        <v>1510.7</v>
      </c>
      <c r="F12">
        <f>VLOOKUP($B12,OLAH!$C$4:$S$38,5,FALSE)</f>
        <v>1618.6</v>
      </c>
      <c r="G12">
        <f>VLOOKUP($B12,OLAH!$C$4:$S$38,6,FALSE)</f>
        <v>1901.3</v>
      </c>
      <c r="H12">
        <f>VLOOKUP($B12,OLAH!$C$4:$S$38,7,FALSE)</f>
        <v>1925.7</v>
      </c>
      <c r="I12">
        <f>VLOOKUP($B12,OLAH!$C$4:$S$38,8,FALSE)</f>
        <v>2052.6999999999998</v>
      </c>
      <c r="J12">
        <f>VLOOKUP($B12,OLAH!$C$4:$S$38,9,FALSE)</f>
        <v>2129.6999999999998</v>
      </c>
      <c r="K12">
        <f>VLOOKUP($B12,OLAH!$C$4:$S$38,10,FALSE)</f>
        <v>2300.1999999999998</v>
      </c>
      <c r="L12">
        <f>VLOOKUP($B12,OLAH!$C$4:$S$38,11,FALSE)</f>
        <v>2871.8</v>
      </c>
      <c r="M12">
        <f>VLOOKUP($B12,OLAH!$C$4:$S$38,12,FALSE)</f>
        <v>2918.2</v>
      </c>
      <c r="N12">
        <f>VLOOKUP($B12,OLAH!$C$4:$S$38,13,FALSE)</f>
        <v>3180.4</v>
      </c>
      <c r="O12">
        <f>VLOOKUP($B12,OLAH!$C$4:$S$38,14,FALSE)</f>
        <v>4067.6</v>
      </c>
      <c r="P12">
        <f>VLOOKUP($B12,OLAH!$C$4:$S$38,15,FALSE)</f>
        <v>4097.8999999999996</v>
      </c>
      <c r="Q12">
        <f>VLOOKUP($B12,OLAH!$C$4:$S$38,16,FALSE)</f>
        <v>4462.3999999999996</v>
      </c>
      <c r="R12">
        <f>VLOOKUP($B12,OLAH!$C$4:$S$38,17,FALSE)</f>
        <v>4560.1000000000004</v>
      </c>
    </row>
    <row r="13" spans="1:18">
      <c r="A13" t="s">
        <v>98</v>
      </c>
      <c r="B13" t="s">
        <v>100</v>
      </c>
      <c r="C13">
        <f>VLOOKUP($B13,OLAH!$C$4:$S$38,2,FALSE)</f>
        <v>1093.1110000000001</v>
      </c>
      <c r="D13">
        <f>VLOOKUP($B13,OLAH!$C$4:$S$38,3,FALSE)</f>
        <v>1134.114</v>
      </c>
      <c r="E13">
        <f>VLOOKUP($B13,OLAH!$C$4:$S$38,4,FALSE)</f>
        <v>1178.9000000000001</v>
      </c>
      <c r="F13">
        <f>VLOOKUP($B13,OLAH!$C$4:$S$38,5,FALSE)</f>
        <v>1260.4000000000001</v>
      </c>
      <c r="G13">
        <f>VLOOKUP($B13,OLAH!$C$4:$S$38,6,FALSE)</f>
        <v>1513</v>
      </c>
      <c r="H13">
        <f>VLOOKUP($B13,OLAH!$C$4:$S$38,7,FALSE)</f>
        <v>1564.4</v>
      </c>
      <c r="I13">
        <f>VLOOKUP($B13,OLAH!$C$4:$S$38,8,FALSE)</f>
        <v>1738.3</v>
      </c>
      <c r="J13">
        <f>VLOOKUP($B13,OLAH!$C$4:$S$38,9,FALSE)</f>
        <v>1843</v>
      </c>
      <c r="K13">
        <f>VLOOKUP($B13,OLAH!$C$4:$S$38,10,FALSE)</f>
        <v>1945.9</v>
      </c>
      <c r="L13">
        <f>VLOOKUP($B13,OLAH!$C$4:$S$38,11,FALSE)</f>
        <v>2366.6999999999998</v>
      </c>
      <c r="M13">
        <f>VLOOKUP($B13,OLAH!$C$4:$S$38,12,FALSE)</f>
        <v>2392.6</v>
      </c>
      <c r="N13">
        <f>VLOOKUP($B13,OLAH!$C$4:$S$38,13,FALSE)</f>
        <v>2648</v>
      </c>
      <c r="O13">
        <f>VLOOKUP($B13,OLAH!$C$4:$S$38,14,FALSE)</f>
        <v>3627.6</v>
      </c>
      <c r="P13">
        <f>VLOOKUP($B13,OLAH!$C$4:$S$38,15,FALSE)</f>
        <v>3664.4</v>
      </c>
      <c r="Q13">
        <f>VLOOKUP($B13,OLAH!$C$4:$S$38,16,FALSE)</f>
        <v>3680.4</v>
      </c>
      <c r="R13">
        <f>VLOOKUP($B13,OLAH!$C$4:$S$38,17,FALSE)</f>
        <v>3951.3</v>
      </c>
    </row>
    <row r="14" spans="1:18">
      <c r="A14" t="s">
        <v>98</v>
      </c>
      <c r="B14" t="s">
        <v>101</v>
      </c>
      <c r="C14">
        <f>VLOOKUP($B14,OLAH!$C$4:$S$38,2,FALSE)</f>
        <v>929.21699999999998</v>
      </c>
      <c r="D14">
        <f>VLOOKUP($B14,OLAH!$C$4:$S$38,3,FALSE)</f>
        <v>992.68200000000002</v>
      </c>
      <c r="E14">
        <f>VLOOKUP($B14,OLAH!$C$4:$S$38,4,FALSE)</f>
        <v>1100.8</v>
      </c>
      <c r="F14">
        <f>VLOOKUP($B14,OLAH!$C$4:$S$38,5,FALSE)</f>
        <v>1170.8</v>
      </c>
      <c r="G14">
        <f>VLOOKUP($B14,OLAH!$C$4:$S$38,6,FALSE)</f>
        <v>1308.5999999999999</v>
      </c>
      <c r="H14">
        <f>VLOOKUP($B14,OLAH!$C$4:$S$38,7,FALSE)</f>
        <v>1361.2</v>
      </c>
      <c r="I14">
        <f>VLOOKUP($B14,OLAH!$C$4:$S$38,8,FALSE)</f>
        <v>1511</v>
      </c>
      <c r="J14">
        <f>VLOOKUP($B14,OLAH!$C$4:$S$38,9,FALSE)</f>
        <v>1606.1</v>
      </c>
      <c r="K14">
        <f>VLOOKUP($B14,OLAH!$C$4:$S$38,10,FALSE)</f>
        <v>1669.3</v>
      </c>
      <c r="L14">
        <f>VLOOKUP($B14,OLAH!$C$4:$S$38,11,FALSE)</f>
        <v>1900.8</v>
      </c>
      <c r="M14">
        <f>VLOOKUP($B14,OLAH!$C$4:$S$38,12,FALSE)</f>
        <v>2004.5</v>
      </c>
      <c r="N14">
        <f>VLOOKUP($B14,OLAH!$C$4:$S$38,13,FALSE)</f>
        <v>2203.8000000000002</v>
      </c>
      <c r="O14">
        <f>VLOOKUP($B14,OLAH!$C$4:$S$38,14,FALSE)</f>
        <v>3057</v>
      </c>
      <c r="P14">
        <f>VLOOKUP($B14,OLAH!$C$4:$S$38,15,FALSE)</f>
        <v>2965.9</v>
      </c>
      <c r="Q14">
        <f>VLOOKUP($B14,OLAH!$C$4:$S$38,16,FALSE)</f>
        <v>3053.7</v>
      </c>
      <c r="R14">
        <f>VLOOKUP($B14,OLAH!$C$4:$S$38,17,FALSE)</f>
        <v>3209.9</v>
      </c>
    </row>
    <row r="15" spans="1:18">
      <c r="A15" t="s">
        <v>98</v>
      </c>
      <c r="B15" t="s">
        <v>102</v>
      </c>
      <c r="C15">
        <f>VLOOKUP($B15,OLAH!$C$4:$S$38,2,FALSE)</f>
        <v>701.63</v>
      </c>
      <c r="D15">
        <f>VLOOKUP($B15,OLAH!$C$4:$S$38,3,FALSE)</f>
        <v>788.53099999999995</v>
      </c>
      <c r="E15">
        <f>VLOOKUP($B15,OLAH!$C$4:$S$38,4,FALSE)</f>
        <v>769.5</v>
      </c>
      <c r="F15">
        <f>VLOOKUP($B15,OLAH!$C$4:$S$38,5,FALSE)</f>
        <v>829</v>
      </c>
      <c r="G15">
        <f>VLOOKUP($B15,OLAH!$C$4:$S$38,6,FALSE)</f>
        <v>940.2</v>
      </c>
      <c r="H15">
        <f>VLOOKUP($B15,OLAH!$C$4:$S$38,7,FALSE)</f>
        <v>981</v>
      </c>
      <c r="I15">
        <f>VLOOKUP($B15,OLAH!$C$4:$S$38,8,FALSE)</f>
        <v>1182.0999999999999</v>
      </c>
      <c r="J15">
        <f>VLOOKUP($B15,OLAH!$C$4:$S$38,9,FALSE)</f>
        <v>1239.8</v>
      </c>
      <c r="K15">
        <f>VLOOKUP($B15,OLAH!$C$4:$S$38,10,FALSE)</f>
        <v>1313.1</v>
      </c>
      <c r="L15">
        <f>VLOOKUP($B15,OLAH!$C$4:$S$38,11,FALSE)</f>
        <v>1378.1</v>
      </c>
      <c r="M15">
        <f>VLOOKUP($B15,OLAH!$C$4:$S$38,12,FALSE)</f>
        <v>1455</v>
      </c>
      <c r="N15">
        <f>VLOOKUP($B15,OLAH!$C$4:$S$38,13,FALSE)</f>
        <v>1703.7</v>
      </c>
      <c r="O15">
        <f>VLOOKUP($B15,OLAH!$C$4:$S$38,14,FALSE)</f>
        <v>1988.1</v>
      </c>
      <c r="P15">
        <f>VLOOKUP($B15,OLAH!$C$4:$S$38,15,FALSE)</f>
        <v>1946</v>
      </c>
      <c r="Q15">
        <f>VLOOKUP($B15,OLAH!$C$4:$S$38,16,FALSE)</f>
        <v>2145.3000000000002</v>
      </c>
      <c r="R15">
        <f>VLOOKUP($B15,OLAH!$C$4:$S$38,17,FALSE)</f>
        <v>2251.8000000000002</v>
      </c>
    </row>
    <row r="16" spans="1:18">
      <c r="A16" t="s">
        <v>98</v>
      </c>
      <c r="B16" t="s">
        <v>103</v>
      </c>
      <c r="C16">
        <f>VLOOKUP($B16,OLAH!$C$4:$S$38,2,FALSE)</f>
        <v>759.00300000000004</v>
      </c>
      <c r="D16">
        <f>VLOOKUP($B16,OLAH!$C$4:$S$38,3,FALSE)</f>
        <v>860.08399999999995</v>
      </c>
      <c r="E16">
        <f>VLOOKUP($B16,OLAH!$C$4:$S$38,4,FALSE)</f>
        <v>993.5</v>
      </c>
      <c r="F16">
        <f>VLOOKUP($B16,OLAH!$C$4:$S$38,5,FALSE)</f>
        <v>1027.5999999999999</v>
      </c>
      <c r="G16">
        <f>VLOOKUP($B16,OLAH!$C$4:$S$38,6,FALSE)</f>
        <v>1148.2</v>
      </c>
      <c r="H16">
        <f>VLOOKUP($B16,OLAH!$C$4:$S$38,7,FALSE)</f>
        <v>1216.0999999999999</v>
      </c>
      <c r="I16">
        <f>VLOOKUP($B16,OLAH!$C$4:$S$38,8,FALSE)</f>
        <v>1360.7</v>
      </c>
      <c r="J16">
        <f>VLOOKUP($B16,OLAH!$C$4:$S$38,9,FALSE)</f>
        <v>1411.8</v>
      </c>
      <c r="K16">
        <f>VLOOKUP($B16,OLAH!$C$4:$S$38,10,FALSE)</f>
        <v>1539.2</v>
      </c>
      <c r="L16">
        <f>VLOOKUP($B16,OLAH!$C$4:$S$38,11,FALSE)</f>
        <v>1690.9</v>
      </c>
      <c r="M16">
        <f>VLOOKUP($B16,OLAH!$C$4:$S$38,12,FALSE)</f>
        <v>1745.7</v>
      </c>
      <c r="N16">
        <f>VLOOKUP($B16,OLAH!$C$4:$S$38,13,FALSE)</f>
        <v>2057.4</v>
      </c>
      <c r="O16">
        <f>VLOOKUP($B16,OLAH!$C$4:$S$38,14,FALSE)</f>
        <v>2345.1999999999998</v>
      </c>
      <c r="P16">
        <f>VLOOKUP($B16,OLAH!$C$4:$S$38,15,FALSE)</f>
        <v>2025.2</v>
      </c>
      <c r="Q16">
        <f>VLOOKUP($B16,OLAH!$C$4:$S$38,16,FALSE)</f>
        <v>2230.9</v>
      </c>
      <c r="R16">
        <f>VLOOKUP($B16,OLAH!$C$4:$S$38,17,FALSE)</f>
        <v>2450.6999999999998</v>
      </c>
    </row>
    <row r="17" spans="1:18">
      <c r="A17" t="s">
        <v>98</v>
      </c>
      <c r="B17" t="s">
        <v>104</v>
      </c>
      <c r="C17">
        <f>VLOOKUP($B17,OLAH!$C$4:$S$38,2,FALSE)</f>
        <v>779.31100000000004</v>
      </c>
      <c r="D17">
        <f>VLOOKUP($B17,OLAH!$C$4:$S$38,3,FALSE)</f>
        <v>848.64300000000003</v>
      </c>
      <c r="E17">
        <f>VLOOKUP($B17,OLAH!$C$4:$S$38,4,FALSE)</f>
        <v>868.1</v>
      </c>
      <c r="F17">
        <f>VLOOKUP($B17,OLAH!$C$4:$S$38,5,FALSE)</f>
        <v>912.4</v>
      </c>
      <c r="G17">
        <f>VLOOKUP($B17,OLAH!$C$4:$S$38,6,FALSE)</f>
        <v>1019.2</v>
      </c>
      <c r="H17">
        <f>VLOOKUP($B17,OLAH!$C$4:$S$38,7,FALSE)</f>
        <v>1046.4000000000001</v>
      </c>
      <c r="I17">
        <f>VLOOKUP($B17,OLAH!$C$4:$S$38,8,FALSE)</f>
        <v>1207.8</v>
      </c>
      <c r="J17">
        <f>VLOOKUP($B17,OLAH!$C$4:$S$38,9,FALSE)</f>
        <v>1269.2</v>
      </c>
      <c r="K17">
        <f>VLOOKUP($B17,OLAH!$C$4:$S$38,10,FALSE)</f>
        <v>1344.1</v>
      </c>
      <c r="L17">
        <f>VLOOKUP($B17,OLAH!$C$4:$S$38,11,FALSE)</f>
        <v>1490.8</v>
      </c>
      <c r="M17">
        <f>VLOOKUP($B17,OLAH!$C$4:$S$38,12,FALSE)</f>
        <v>1612.5</v>
      </c>
      <c r="N17">
        <f>VLOOKUP($B17,OLAH!$C$4:$S$38,13,FALSE)</f>
        <v>1785.6</v>
      </c>
      <c r="O17">
        <f>VLOOKUP($B17,OLAH!$C$4:$S$38,14,FALSE)</f>
        <v>2166.1999999999998</v>
      </c>
      <c r="P17">
        <f>VLOOKUP($B17,OLAH!$C$4:$S$38,15,FALSE)</f>
        <v>2134.6</v>
      </c>
      <c r="Q17">
        <f>VLOOKUP($B17,OLAH!$C$4:$S$38,16,FALSE)</f>
        <v>2287.5</v>
      </c>
      <c r="R17">
        <f>VLOOKUP($B17,OLAH!$C$4:$S$38,17,FALSE)</f>
        <v>2417.8000000000002</v>
      </c>
    </row>
    <row r="18" spans="1:18">
      <c r="A18" t="s">
        <v>105</v>
      </c>
      <c r="B18" t="s">
        <v>106</v>
      </c>
      <c r="C18">
        <f>VLOOKUP($B18,OLAH!$C$4:$S$38,2,FALSE)</f>
        <v>872.36099999999999</v>
      </c>
      <c r="D18">
        <f>VLOOKUP($B18,OLAH!$C$4:$S$38,3,FALSE)</f>
        <v>1006.264</v>
      </c>
      <c r="E18">
        <f>VLOOKUP($B18,OLAH!$C$4:$S$38,4,FALSE)</f>
        <v>1123.9000000000001</v>
      </c>
      <c r="F18">
        <f>VLOOKUP($B18,OLAH!$C$4:$S$38,5,FALSE)</f>
        <v>1212.2</v>
      </c>
      <c r="G18">
        <f>VLOOKUP($B18,OLAH!$C$4:$S$38,6,FALSE)</f>
        <v>1422.3</v>
      </c>
      <c r="H18">
        <f>VLOOKUP($B18,OLAH!$C$4:$S$38,7,FALSE)</f>
        <v>1460.3</v>
      </c>
      <c r="I18">
        <f>VLOOKUP($B18,OLAH!$C$4:$S$38,8,FALSE)</f>
        <v>1544.8</v>
      </c>
      <c r="J18">
        <f>VLOOKUP($B18,OLAH!$C$4:$S$38,9,FALSE)</f>
        <v>1602.4</v>
      </c>
      <c r="K18">
        <f>VLOOKUP($B18,OLAH!$C$4:$S$38,10,FALSE)</f>
        <v>1660.3</v>
      </c>
      <c r="L18">
        <f>VLOOKUP($B18,OLAH!$C$4:$S$38,11,FALSE)</f>
        <v>1883.2</v>
      </c>
      <c r="M18">
        <f>VLOOKUP($B18,OLAH!$C$4:$S$38,12,FALSE)</f>
        <v>1930.9</v>
      </c>
      <c r="N18">
        <f>VLOOKUP($B18,OLAH!$C$4:$S$38,13,FALSE)</f>
        <v>2251.5</v>
      </c>
      <c r="O18">
        <f>VLOOKUP($B18,OLAH!$C$4:$S$38,14,FALSE)</f>
        <v>2792.4</v>
      </c>
      <c r="P18">
        <f>VLOOKUP($B18,OLAH!$C$4:$S$38,15,FALSE)</f>
        <v>2608.8000000000002</v>
      </c>
      <c r="Q18">
        <f>VLOOKUP($B18,OLAH!$C$4:$S$38,16,FALSE)</f>
        <v>3033</v>
      </c>
      <c r="R18">
        <f>VLOOKUP($B18,OLAH!$C$4:$S$38,17,FALSE)</f>
        <v>3082.4</v>
      </c>
    </row>
    <row r="19" spans="1:18">
      <c r="A19" t="s">
        <v>105</v>
      </c>
      <c r="B19" t="s">
        <v>107</v>
      </c>
      <c r="C19">
        <f>VLOOKUP($B19,OLAH!$C$4:$S$38,2,FALSE)</f>
        <v>906.19</v>
      </c>
      <c r="D19">
        <f>VLOOKUP($B19,OLAH!$C$4:$S$38,3,FALSE)</f>
        <v>771.68100000000004</v>
      </c>
      <c r="E19">
        <f>VLOOKUP($B19,OLAH!$C$4:$S$38,4,FALSE)</f>
        <v>942.1</v>
      </c>
      <c r="F19">
        <f>VLOOKUP($B19,OLAH!$C$4:$S$38,5,FALSE)</f>
        <v>1008.5</v>
      </c>
      <c r="G19">
        <f>VLOOKUP($B19,OLAH!$C$4:$S$38,6,FALSE)</f>
        <v>1224.5999999999999</v>
      </c>
      <c r="H19">
        <f>VLOOKUP($B19,OLAH!$C$4:$S$38,7,FALSE)</f>
        <v>1346.7</v>
      </c>
      <c r="I19">
        <f>VLOOKUP($B19,OLAH!$C$4:$S$38,8,FALSE)</f>
        <v>1319.8</v>
      </c>
      <c r="J19">
        <f>VLOOKUP($B19,OLAH!$C$4:$S$38,9,FALSE)</f>
        <v>1400.8</v>
      </c>
      <c r="K19">
        <f>VLOOKUP($B19,OLAH!$C$4:$S$38,10,FALSE)</f>
        <v>1518.7</v>
      </c>
      <c r="L19">
        <f>VLOOKUP($B19,OLAH!$C$4:$S$38,11,FALSE)</f>
        <v>1692</v>
      </c>
      <c r="M19">
        <f>VLOOKUP($B19,OLAH!$C$4:$S$38,12,FALSE)</f>
        <v>1795.7</v>
      </c>
      <c r="N19">
        <f>VLOOKUP($B19,OLAH!$C$4:$S$38,13,FALSE)</f>
        <v>1976.2</v>
      </c>
      <c r="O19">
        <f>VLOOKUP($B19,OLAH!$C$4:$S$38,14,FALSE)</f>
        <v>2232.8000000000002</v>
      </c>
      <c r="P19">
        <f>VLOOKUP($B19,OLAH!$C$4:$S$38,15,FALSE)</f>
        <v>1998.6</v>
      </c>
      <c r="Q19">
        <f>VLOOKUP($B19,OLAH!$C$4:$S$38,16,FALSE)</f>
        <v>2370.5</v>
      </c>
      <c r="R19">
        <f>VLOOKUP($B19,OLAH!$C$4:$S$38,17,FALSE)</f>
        <v>2465.6999999999998</v>
      </c>
    </row>
    <row r="20" spans="1:18">
      <c r="A20" t="s">
        <v>105</v>
      </c>
      <c r="B20" t="s">
        <v>108</v>
      </c>
      <c r="C20">
        <f>VLOOKUP($B20,OLAH!$C$4:$S$38,2,FALSE)</f>
        <v>847.12300000000005</v>
      </c>
      <c r="D20">
        <f>VLOOKUP($B20,OLAH!$C$4:$S$38,3,FALSE)</f>
        <v>781.00699999999995</v>
      </c>
      <c r="E20">
        <f>VLOOKUP($B20,OLAH!$C$4:$S$38,4,FALSE)</f>
        <v>1096.0999999999999</v>
      </c>
      <c r="F20">
        <f>VLOOKUP($B20,OLAH!$C$4:$S$38,5,FALSE)</f>
        <v>1202.7</v>
      </c>
      <c r="G20">
        <f>VLOOKUP($B20,OLAH!$C$4:$S$38,6,FALSE)</f>
        <v>1427.2</v>
      </c>
      <c r="H20">
        <f>VLOOKUP($B20,OLAH!$C$4:$S$38,7,FALSE)</f>
        <v>1466.1</v>
      </c>
      <c r="I20">
        <f>VLOOKUP($B20,OLAH!$C$4:$S$38,8,FALSE)</f>
        <v>1505.2</v>
      </c>
      <c r="J20">
        <f>VLOOKUP($B20,OLAH!$C$4:$S$38,9,FALSE)</f>
        <v>1565.6</v>
      </c>
      <c r="K20">
        <f>VLOOKUP($B20,OLAH!$C$4:$S$38,10,FALSE)</f>
        <v>1631.4</v>
      </c>
      <c r="L20">
        <f>VLOOKUP($B20,OLAH!$C$4:$S$38,11,FALSE)</f>
        <v>1784.4</v>
      </c>
      <c r="M20">
        <f>VLOOKUP($B20,OLAH!$C$4:$S$38,12,FALSE)</f>
        <v>1845.1</v>
      </c>
      <c r="N20">
        <f>VLOOKUP($B20,OLAH!$C$4:$S$38,13,FALSE)</f>
        <v>1972.9</v>
      </c>
      <c r="O20">
        <f>VLOOKUP($B20,OLAH!$C$4:$S$38,14,FALSE)</f>
        <v>2271.1</v>
      </c>
      <c r="P20">
        <f>VLOOKUP($B20,OLAH!$C$4:$S$38,15,FALSE)</f>
        <v>2125.1999999999998</v>
      </c>
      <c r="Q20">
        <f>VLOOKUP($B20,OLAH!$C$4:$S$38,16,FALSE)</f>
        <v>2204.6999999999998</v>
      </c>
      <c r="R20">
        <f>VLOOKUP($B20,OLAH!$C$4:$S$38,17,FALSE)</f>
        <v>2236.5</v>
      </c>
    </row>
    <row r="21" spans="1:18">
      <c r="A21" t="s">
        <v>109</v>
      </c>
      <c r="B21" t="s">
        <v>110</v>
      </c>
      <c r="C21">
        <f>VLOOKUP($B21,OLAH!$C$4:$S$38,2,FALSE)</f>
        <v>910.904</v>
      </c>
      <c r="D21">
        <f>VLOOKUP($B21,OLAH!$C$4:$S$38,3,FALSE)</f>
        <v>847.13699999999994</v>
      </c>
      <c r="E21">
        <f>VLOOKUP($B21,OLAH!$C$4:$S$38,4,FALSE)</f>
        <v>1060.5999999999999</v>
      </c>
      <c r="F21">
        <f>VLOOKUP($B21,OLAH!$C$4:$S$38,5,FALSE)</f>
        <v>1141.3</v>
      </c>
      <c r="G21">
        <f>VLOOKUP($B21,OLAH!$C$4:$S$38,6,FALSE)</f>
        <v>1195.5</v>
      </c>
      <c r="H21">
        <f>VLOOKUP($B21,OLAH!$C$4:$S$38,7,FALSE)</f>
        <v>1227.3</v>
      </c>
      <c r="I21">
        <f>VLOOKUP($B21,OLAH!$C$4:$S$38,8,FALSE)</f>
        <v>1413.2</v>
      </c>
      <c r="J21">
        <f>VLOOKUP($B21,OLAH!$C$4:$S$38,9,FALSE)</f>
        <v>1486.7</v>
      </c>
      <c r="K21">
        <f>VLOOKUP($B21,OLAH!$C$4:$S$38,10,FALSE)</f>
        <v>1588.6</v>
      </c>
      <c r="L21">
        <f>VLOOKUP($B21,OLAH!$C$4:$S$38,11,FALSE)</f>
        <v>1831.5</v>
      </c>
      <c r="M21">
        <f>VLOOKUP($B21,OLAH!$C$4:$S$38,12,FALSE)</f>
        <v>1978.9</v>
      </c>
      <c r="N21">
        <f>VLOOKUP($B21,OLAH!$C$4:$S$38,13,FALSE)</f>
        <v>2104.5</v>
      </c>
      <c r="O21">
        <f>VLOOKUP($B21,OLAH!$C$4:$S$38,14,FALSE)</f>
        <v>2377.6</v>
      </c>
      <c r="P21">
        <f>VLOOKUP($B21,OLAH!$C$4:$S$38,15,FALSE)</f>
        <v>2231.1999999999998</v>
      </c>
      <c r="Q21">
        <f>VLOOKUP($B21,OLAH!$C$4:$S$38,16,FALSE)</f>
        <v>2405</v>
      </c>
      <c r="R21">
        <f>VLOOKUP($B21,OLAH!$C$4:$S$38,17,FALSE)</f>
        <v>2538.9</v>
      </c>
    </row>
    <row r="22" spans="1:18">
      <c r="A22" t="s">
        <v>109</v>
      </c>
      <c r="B22" t="s">
        <v>111</v>
      </c>
      <c r="C22">
        <f>VLOOKUP($B22,OLAH!$C$4:$S$38,2,FALSE)</f>
        <v>1070.912</v>
      </c>
      <c r="D22">
        <f>VLOOKUP($B22,OLAH!$C$4:$S$38,3,FALSE)</f>
        <v>1136.8710000000001</v>
      </c>
      <c r="E22">
        <f>VLOOKUP($B22,OLAH!$C$4:$S$38,4,FALSE)</f>
        <v>1037.5999999999999</v>
      </c>
      <c r="F22">
        <f>VLOOKUP($B22,OLAH!$C$4:$S$38,5,FALSE)</f>
        <v>1099.5999999999999</v>
      </c>
      <c r="G22">
        <f>VLOOKUP($B22,OLAH!$C$4:$S$38,6,FALSE)</f>
        <v>1276.3</v>
      </c>
      <c r="H22">
        <f>VLOOKUP($B22,OLAH!$C$4:$S$38,7,FALSE)</f>
        <v>1372</v>
      </c>
      <c r="I22">
        <f>VLOOKUP($B22,OLAH!$C$4:$S$38,8,FALSE)</f>
        <v>1707.7</v>
      </c>
      <c r="J22">
        <f>VLOOKUP($B22,OLAH!$C$4:$S$38,9,FALSE)</f>
        <v>1761</v>
      </c>
      <c r="K22">
        <f>VLOOKUP($B22,OLAH!$C$4:$S$38,10,FALSE)</f>
        <v>1883.4</v>
      </c>
      <c r="L22">
        <f>VLOOKUP($B22,OLAH!$C$4:$S$38,11,FALSE)</f>
        <v>2065.9</v>
      </c>
      <c r="M22">
        <f>VLOOKUP($B22,OLAH!$C$4:$S$38,12,FALSE)</f>
        <v>2137.8000000000002</v>
      </c>
      <c r="N22">
        <f>VLOOKUP($B22,OLAH!$C$4:$S$38,13,FALSE)</f>
        <v>2334.6</v>
      </c>
      <c r="O22">
        <f>VLOOKUP($B22,OLAH!$C$4:$S$38,14,FALSE)</f>
        <v>2733.4</v>
      </c>
      <c r="P22">
        <f>VLOOKUP($B22,OLAH!$C$4:$S$38,15,FALSE)</f>
        <v>2875.7</v>
      </c>
      <c r="Q22">
        <f>VLOOKUP($B22,OLAH!$C$4:$S$38,16,FALSE)</f>
        <v>3090.9</v>
      </c>
      <c r="R22">
        <f>VLOOKUP($B22,OLAH!$C$4:$S$38,17,FALSE)</f>
        <v>3143.5</v>
      </c>
    </row>
    <row r="23" spans="1:18">
      <c r="A23" t="s">
        <v>109</v>
      </c>
      <c r="B23" t="s">
        <v>112</v>
      </c>
      <c r="C23">
        <f>VLOOKUP($B23,OLAH!$C$4:$S$38,2,FALSE)</f>
        <v>931.67200000000003</v>
      </c>
      <c r="D23">
        <f>VLOOKUP($B23,OLAH!$C$4:$S$38,3,FALSE)</f>
        <v>963.23299999999995</v>
      </c>
      <c r="E23">
        <f>VLOOKUP($B23,OLAH!$C$4:$S$38,4,FALSE)</f>
        <v>1040.9000000000001</v>
      </c>
      <c r="F23">
        <f>VLOOKUP($B23,OLAH!$C$4:$S$38,5,FALSE)</f>
        <v>1109.3</v>
      </c>
      <c r="G23">
        <f>VLOOKUP($B23,OLAH!$C$4:$S$38,6,FALSE)</f>
        <v>1280.4000000000001</v>
      </c>
      <c r="H23">
        <f>VLOOKUP($B23,OLAH!$C$4:$S$38,7,FALSE)</f>
        <v>1348.8</v>
      </c>
      <c r="I23">
        <f>VLOOKUP($B23,OLAH!$C$4:$S$38,8,FALSE)</f>
        <v>1594.9</v>
      </c>
      <c r="J23">
        <f>VLOOKUP($B23,OLAH!$C$4:$S$38,9,FALSE)</f>
        <v>1669.8</v>
      </c>
      <c r="K23">
        <f>VLOOKUP($B23,OLAH!$C$4:$S$38,10,FALSE)</f>
        <v>1762.7</v>
      </c>
      <c r="L23">
        <f>VLOOKUP($B23,OLAH!$C$4:$S$38,11,FALSE)</f>
        <v>2149.1</v>
      </c>
      <c r="M23">
        <f>VLOOKUP($B23,OLAH!$C$4:$S$38,12,FALSE)</f>
        <v>2184.6999999999998</v>
      </c>
      <c r="N23">
        <f>VLOOKUP($B23,OLAH!$C$4:$S$38,13,FALSE)</f>
        <v>2255.3000000000002</v>
      </c>
      <c r="O23">
        <f>VLOOKUP($B23,OLAH!$C$4:$S$38,14,FALSE)</f>
        <v>2712.1</v>
      </c>
      <c r="P23">
        <f>VLOOKUP($B23,OLAH!$C$4:$S$38,15,FALSE)</f>
        <v>2647.2</v>
      </c>
      <c r="Q23">
        <f>VLOOKUP($B23,OLAH!$C$4:$S$38,16,FALSE)</f>
        <v>2780.5</v>
      </c>
      <c r="R23">
        <f>VLOOKUP($B23,OLAH!$C$4:$S$38,17,FALSE)</f>
        <v>2976.6</v>
      </c>
    </row>
    <row r="24" spans="1:18">
      <c r="A24" t="s">
        <v>109</v>
      </c>
      <c r="B24" t="s">
        <v>113</v>
      </c>
      <c r="C24">
        <f>VLOOKUP($B24,OLAH!$C$4:$S$38,2,FALSE)</f>
        <v>1334.386</v>
      </c>
      <c r="D24">
        <f>VLOOKUP($B24,OLAH!$C$4:$S$38,3,FALSE)</f>
        <v>1561.0540000000001</v>
      </c>
      <c r="E24">
        <f>VLOOKUP($B24,OLAH!$C$4:$S$38,4,FALSE)</f>
        <v>1694.1</v>
      </c>
      <c r="F24">
        <f>VLOOKUP($B24,OLAH!$C$4:$S$38,5,FALSE)</f>
        <v>1791.5</v>
      </c>
      <c r="G24">
        <f>VLOOKUP($B24,OLAH!$C$4:$S$38,6,FALSE)</f>
        <v>2118.9</v>
      </c>
      <c r="H24">
        <f>VLOOKUP($B24,OLAH!$C$4:$S$38,7,FALSE)</f>
        <v>2156</v>
      </c>
      <c r="I24">
        <f>VLOOKUP($B24,OLAH!$C$4:$S$38,8,FALSE)</f>
        <v>2132.3000000000002</v>
      </c>
      <c r="J24">
        <f>VLOOKUP($B24,OLAH!$C$4:$S$38,9,FALSE)</f>
        <v>2221</v>
      </c>
      <c r="K24">
        <f>VLOOKUP($B24,OLAH!$C$4:$S$38,10,FALSE)</f>
        <v>2332.3000000000002</v>
      </c>
      <c r="L24">
        <f>VLOOKUP($B24,OLAH!$C$4:$S$38,11,FALSE)</f>
        <v>2823.4</v>
      </c>
      <c r="M24">
        <f>VLOOKUP($B24,OLAH!$C$4:$S$38,12,FALSE)</f>
        <v>2825.2</v>
      </c>
      <c r="N24">
        <f>VLOOKUP($B24,OLAH!$C$4:$S$38,13,FALSE)</f>
        <v>3180.9</v>
      </c>
      <c r="O24">
        <f>VLOOKUP($B24,OLAH!$C$4:$S$38,14,FALSE)</f>
        <v>3885</v>
      </c>
      <c r="P24">
        <f>VLOOKUP($B24,OLAH!$C$4:$S$38,15,FALSE)</f>
        <v>3539</v>
      </c>
      <c r="Q24">
        <f>VLOOKUP($B24,OLAH!$C$4:$S$38,16,FALSE)</f>
        <v>3822.8</v>
      </c>
      <c r="R24">
        <f>VLOOKUP($B24,OLAH!$C$4:$S$38,17,FALSE)</f>
        <v>3886.7</v>
      </c>
    </row>
    <row r="25" spans="1:18">
      <c r="A25" t="s">
        <v>109</v>
      </c>
      <c r="B25" t="s">
        <v>114</v>
      </c>
      <c r="C25" s="5">
        <f>VLOOKUP($B25,OLAH!$C$4:$S$38,2,FALSE)</f>
        <v>0</v>
      </c>
      <c r="D25" s="5">
        <f>VLOOKUP($B25,OLAH!$C$4:$S$38,3,FALSE)</f>
        <v>0</v>
      </c>
      <c r="E25" s="5">
        <f>VLOOKUP($B25,OLAH!$C$4:$S$38,4,FALSE)</f>
        <v>0</v>
      </c>
      <c r="F25" s="5">
        <v>1055.380126953125</v>
      </c>
      <c r="G25" s="5">
        <v>1375.7808837890625</v>
      </c>
      <c r="H25" s="5">
        <v>1525.465576171875</v>
      </c>
      <c r="I25" s="5">
        <v>1639.395751953125</v>
      </c>
      <c r="J25" s="5">
        <v>1819.4246826171875</v>
      </c>
      <c r="K25" s="5">
        <v>2012.7440185546875</v>
      </c>
      <c r="L25" s="5">
        <v>2429.41162109375</v>
      </c>
      <c r="M25">
        <f>VLOOKUP($B25,OLAH!$C$4:$S$38,12,FALSE)</f>
        <v>2559.4</v>
      </c>
      <c r="N25">
        <f>VLOOKUP($B25,OLAH!$C$4:$S$38,13,FALSE)</f>
        <v>2764.6</v>
      </c>
      <c r="O25">
        <f>VLOOKUP($B25,OLAH!$C$4:$S$38,14,FALSE)</f>
        <v>3439.2</v>
      </c>
      <c r="P25">
        <f>VLOOKUP($B25,OLAH!$C$4:$S$38,15,FALSE)</f>
        <v>3627.5</v>
      </c>
      <c r="Q25">
        <f>VLOOKUP($B25,OLAH!$C$4:$S$38,16,FALSE)</f>
        <v>3637</v>
      </c>
      <c r="R25">
        <f>VLOOKUP($B25,OLAH!$C$4:$S$38,17,FALSE)</f>
        <v>3703.4</v>
      </c>
    </row>
    <row r="26" spans="1:18">
      <c r="A26" t="s">
        <v>115</v>
      </c>
      <c r="B26" t="s">
        <v>116</v>
      </c>
      <c r="C26">
        <f>VLOOKUP($B26,OLAH!$C$4:$S$38,2,FALSE)</f>
        <v>1016.574</v>
      </c>
      <c r="D26">
        <f>VLOOKUP($B26,OLAH!$C$4:$S$38,3,FALSE)</f>
        <v>1039.605</v>
      </c>
      <c r="E26">
        <f>VLOOKUP($B26,OLAH!$C$4:$S$38,4,FALSE)</f>
        <v>1109.2</v>
      </c>
      <c r="F26">
        <f>VLOOKUP($B26,OLAH!$C$4:$S$38,5,FALSE)</f>
        <v>1180.5</v>
      </c>
      <c r="G26">
        <f>VLOOKUP($B26,OLAH!$C$4:$S$38,6,FALSE)</f>
        <v>1300.5999999999999</v>
      </c>
      <c r="H26">
        <f>VLOOKUP($B26,OLAH!$C$4:$S$38,7,FALSE)</f>
        <v>1328.7</v>
      </c>
      <c r="I26">
        <f>VLOOKUP($B26,OLAH!$C$4:$S$38,8,FALSE)</f>
        <v>1695.2</v>
      </c>
      <c r="J26">
        <f>VLOOKUP($B26,OLAH!$C$4:$S$38,9,FALSE)</f>
        <v>1760.1</v>
      </c>
      <c r="K26">
        <f>VLOOKUP($B26,OLAH!$C$4:$S$38,10,FALSE)</f>
        <v>1819.9</v>
      </c>
      <c r="L26">
        <f>VLOOKUP($B26,OLAH!$C$4:$S$38,11,FALSE)</f>
        <v>2077.5</v>
      </c>
      <c r="M26">
        <f>VLOOKUP($B26,OLAH!$C$4:$S$38,12,FALSE)</f>
        <v>2179.4</v>
      </c>
      <c r="N26">
        <f>VLOOKUP($B26,OLAH!$C$4:$S$38,13,FALSE)</f>
        <v>2457.1</v>
      </c>
      <c r="O26">
        <f>VLOOKUP($B26,OLAH!$C$4:$S$38,14,FALSE)</f>
        <v>2853.5</v>
      </c>
      <c r="P26">
        <f>VLOOKUP($B26,OLAH!$C$4:$S$38,15,FALSE)</f>
        <v>2761.2</v>
      </c>
      <c r="Q26">
        <f>VLOOKUP($B26,OLAH!$C$4:$S$38,16,FALSE)</f>
        <v>3135.1</v>
      </c>
      <c r="R26">
        <f>VLOOKUP($B26,OLAH!$C$4:$S$38,17,FALSE)</f>
        <v>3213.6</v>
      </c>
    </row>
    <row r="27" spans="1:18">
      <c r="A27" t="s">
        <v>115</v>
      </c>
      <c r="B27" t="s">
        <v>117</v>
      </c>
      <c r="C27">
        <f>VLOOKUP($B27,OLAH!$C$4:$S$38,2,FALSE)</f>
        <v>946.55399999999997</v>
      </c>
      <c r="D27">
        <f>VLOOKUP($B27,OLAH!$C$4:$S$38,3,FALSE)</f>
        <v>941.31399999999996</v>
      </c>
      <c r="E27">
        <f>VLOOKUP($B27,OLAH!$C$4:$S$38,4,FALSE)</f>
        <v>1022</v>
      </c>
      <c r="F27">
        <f>VLOOKUP($B27,OLAH!$C$4:$S$38,5,FALSE)</f>
        <v>1102.8</v>
      </c>
      <c r="G27">
        <f>VLOOKUP($B27,OLAH!$C$4:$S$38,6,FALSE)</f>
        <v>1260.3</v>
      </c>
      <c r="H27">
        <f>VLOOKUP($B27,OLAH!$C$4:$S$38,7,FALSE)</f>
        <v>1283.7</v>
      </c>
      <c r="I27">
        <f>VLOOKUP($B27,OLAH!$C$4:$S$38,8,FALSE)</f>
        <v>1455</v>
      </c>
      <c r="J27">
        <f>VLOOKUP($B27,OLAH!$C$4:$S$38,9,FALSE)</f>
        <v>1538.4</v>
      </c>
      <c r="K27">
        <f>VLOOKUP($B27,OLAH!$C$4:$S$38,10,FALSE)</f>
        <v>1672.5</v>
      </c>
      <c r="L27">
        <f>VLOOKUP($B27,OLAH!$C$4:$S$38,11,FALSE)</f>
        <v>1831.2</v>
      </c>
      <c r="M27">
        <f>VLOOKUP($B27,OLAH!$C$4:$S$38,12,FALSE)</f>
        <v>1955.7</v>
      </c>
      <c r="N27">
        <f>VLOOKUP($B27,OLAH!$C$4:$S$38,13,FALSE)</f>
        <v>2176.8000000000002</v>
      </c>
      <c r="O27">
        <f>VLOOKUP($B27,OLAH!$C$4:$S$38,14,FALSE)</f>
        <v>2335.6</v>
      </c>
      <c r="P27">
        <f>VLOOKUP($B27,OLAH!$C$4:$S$38,15,FALSE)</f>
        <v>2293.6</v>
      </c>
      <c r="Q27">
        <f>VLOOKUP($B27,OLAH!$C$4:$S$38,16,FALSE)</f>
        <v>2437.6999999999998</v>
      </c>
      <c r="R27">
        <f>VLOOKUP($B27,OLAH!$C$4:$S$38,17,FALSE)</f>
        <v>2447.6999999999998</v>
      </c>
    </row>
    <row r="28" spans="1:18">
      <c r="A28" t="s">
        <v>115</v>
      </c>
      <c r="B28" t="s">
        <v>118</v>
      </c>
      <c r="C28">
        <f>VLOOKUP($B28,OLAH!$C$4:$S$38,2,FALSE)</f>
        <v>995.51599999999996</v>
      </c>
      <c r="D28">
        <f>VLOOKUP($B28,OLAH!$C$4:$S$38,3,FALSE)</f>
        <v>957.904</v>
      </c>
      <c r="E28">
        <f>VLOOKUP($B28,OLAH!$C$4:$S$38,4,FALSE)</f>
        <v>1004.3</v>
      </c>
      <c r="F28">
        <f>VLOOKUP($B28,OLAH!$C$4:$S$38,5,FALSE)</f>
        <v>1116.9000000000001</v>
      </c>
      <c r="G28">
        <f>VLOOKUP($B28,OLAH!$C$4:$S$38,6,FALSE)</f>
        <v>1220.4000000000001</v>
      </c>
      <c r="H28">
        <f>VLOOKUP($B28,OLAH!$C$4:$S$38,7,FALSE)</f>
        <v>1271.0999999999999</v>
      </c>
      <c r="I28">
        <f>VLOOKUP($B28,OLAH!$C$4:$S$38,8,FALSE)</f>
        <v>1556.9</v>
      </c>
      <c r="J28">
        <f>VLOOKUP($B28,OLAH!$C$4:$S$38,9,FALSE)</f>
        <v>1610.8</v>
      </c>
      <c r="K28">
        <f>VLOOKUP($B28,OLAH!$C$4:$S$38,10,FALSE)</f>
        <v>1696.7</v>
      </c>
      <c r="L28">
        <f>VLOOKUP($B28,OLAH!$C$4:$S$38,11,FALSE)</f>
        <v>1887.4</v>
      </c>
      <c r="M28">
        <f>VLOOKUP($B28,OLAH!$C$4:$S$38,12,FALSE)</f>
        <v>2021.3</v>
      </c>
      <c r="N28">
        <f>VLOOKUP($B28,OLAH!$C$4:$S$38,13,FALSE)</f>
        <v>2200.1999999999998</v>
      </c>
      <c r="O28">
        <f>VLOOKUP($B28,OLAH!$C$4:$S$38,14,FALSE)</f>
        <v>2700.7</v>
      </c>
      <c r="P28">
        <f>VLOOKUP($B28,OLAH!$C$4:$S$38,15,FALSE)</f>
        <v>2709.5</v>
      </c>
      <c r="Q28">
        <f>VLOOKUP($B28,OLAH!$C$4:$S$38,16,FALSE)</f>
        <v>2957</v>
      </c>
      <c r="R28">
        <f>VLOOKUP($B28,OLAH!$C$4:$S$38,17,FALSE)</f>
        <v>3066.6</v>
      </c>
    </row>
    <row r="29" spans="1:18">
      <c r="A29" t="s">
        <v>115</v>
      </c>
      <c r="B29" t="s">
        <v>119</v>
      </c>
      <c r="C29">
        <f>VLOOKUP($B29,OLAH!$C$4:$S$38,2,FALSE)</f>
        <v>1119.692</v>
      </c>
      <c r="D29">
        <f>VLOOKUP($B29,OLAH!$C$4:$S$38,3,FALSE)</f>
        <v>1005.311</v>
      </c>
      <c r="E29">
        <f>VLOOKUP($B29,OLAH!$C$4:$S$38,4,FALSE)</f>
        <v>995.9</v>
      </c>
      <c r="F29">
        <f>VLOOKUP($B29,OLAH!$C$4:$S$38,5,FALSE)</f>
        <v>1111.0999999999999</v>
      </c>
      <c r="G29">
        <f>VLOOKUP($B29,OLAH!$C$4:$S$38,6,FALSE)</f>
        <v>1311</v>
      </c>
      <c r="H29">
        <f>VLOOKUP($B29,OLAH!$C$4:$S$38,7,FALSE)</f>
        <v>1358.7</v>
      </c>
      <c r="I29">
        <f>VLOOKUP($B29,OLAH!$C$4:$S$38,8,FALSE)</f>
        <v>1662.1</v>
      </c>
      <c r="J29">
        <f>VLOOKUP($B29,OLAH!$C$4:$S$38,9,FALSE)</f>
        <v>1703.4</v>
      </c>
      <c r="K29">
        <f>VLOOKUP($B29,OLAH!$C$4:$S$38,10,FALSE)</f>
        <v>1811.7</v>
      </c>
      <c r="L29">
        <f>VLOOKUP($B29,OLAH!$C$4:$S$38,11,FALSE)</f>
        <v>2017.9</v>
      </c>
      <c r="M29">
        <f>VLOOKUP($B29,OLAH!$C$4:$S$38,12,FALSE)</f>
        <v>2063.5</v>
      </c>
      <c r="N29">
        <f>VLOOKUP($B29,OLAH!$C$4:$S$38,13,FALSE)</f>
        <v>2390.5</v>
      </c>
      <c r="O29">
        <f>VLOOKUP($B29,OLAH!$C$4:$S$38,14,FALSE)</f>
        <v>2764</v>
      </c>
      <c r="P29">
        <f>VLOOKUP($B29,OLAH!$C$4:$S$38,15,FALSE)</f>
        <v>2364.4</v>
      </c>
      <c r="Q29">
        <f>VLOOKUP($B29,OLAH!$C$4:$S$38,16,FALSE)</f>
        <v>2571</v>
      </c>
      <c r="R29">
        <f>VLOOKUP($B29,OLAH!$C$4:$S$38,17,FALSE)</f>
        <v>2755.9</v>
      </c>
    </row>
    <row r="30" spans="1:18">
      <c r="A30" t="s">
        <v>115</v>
      </c>
      <c r="B30" t="s">
        <v>120</v>
      </c>
      <c r="C30">
        <f>VLOOKUP($B30,OLAH!$C$4:$S$38,2,FALSE)</f>
        <v>734.09900000000005</v>
      </c>
      <c r="D30">
        <f>VLOOKUP($B30,OLAH!$C$4:$S$38,3,FALSE)</f>
        <v>1169.7460000000001</v>
      </c>
      <c r="E30">
        <f>VLOOKUP($B30,OLAH!$C$4:$S$38,4,FALSE)</f>
        <v>785.3</v>
      </c>
      <c r="F30">
        <f>VLOOKUP($B30,OLAH!$C$4:$S$38,5,FALSE)</f>
        <v>859.3</v>
      </c>
      <c r="G30">
        <f>VLOOKUP($B30,OLAH!$C$4:$S$38,6,FALSE)</f>
        <v>1222.4000000000001</v>
      </c>
      <c r="H30">
        <f>VLOOKUP($B30,OLAH!$C$4:$S$38,7,FALSE)</f>
        <v>1260.2</v>
      </c>
      <c r="I30">
        <f>VLOOKUP($B30,OLAH!$C$4:$S$38,8,FALSE)</f>
        <v>1334.5</v>
      </c>
      <c r="J30">
        <f>VLOOKUP($B30,OLAH!$C$4:$S$38,9,FALSE)</f>
        <v>1407.8</v>
      </c>
      <c r="K30">
        <f>VLOOKUP($B30,OLAH!$C$4:$S$38,10,FALSE)</f>
        <v>1490.8</v>
      </c>
      <c r="L30">
        <f>VLOOKUP($B30,OLAH!$C$4:$S$38,11,FALSE)</f>
        <v>1606.9</v>
      </c>
      <c r="M30">
        <f>VLOOKUP($B30,OLAH!$C$4:$S$38,12,FALSE)</f>
        <v>1734.3</v>
      </c>
      <c r="N30">
        <f>VLOOKUP($B30,OLAH!$C$4:$S$38,13,FALSE)</f>
        <v>2088.9</v>
      </c>
      <c r="O30">
        <f>VLOOKUP($B30,OLAH!$C$4:$S$38,14,FALSE)</f>
        <v>2345.1999999999998</v>
      </c>
      <c r="P30">
        <f>VLOOKUP($B30,OLAH!$C$4:$S$38,15,FALSE)</f>
        <v>2156</v>
      </c>
      <c r="Q30">
        <f>VLOOKUP($B30,OLAH!$C$4:$S$38,16,FALSE)</f>
        <v>2410.6</v>
      </c>
      <c r="R30">
        <f>VLOOKUP($B30,OLAH!$C$4:$S$38,17,FALSE)</f>
        <v>2434.3000000000002</v>
      </c>
    </row>
    <row r="31" spans="1:18">
      <c r="A31" t="s">
        <v>121</v>
      </c>
      <c r="B31" t="s">
        <v>122</v>
      </c>
      <c r="C31">
        <f>VLOOKUP($B31,OLAH!$C$4:$S$38,2,FALSE)</f>
        <v>960.53</v>
      </c>
      <c r="D31">
        <f>VLOOKUP($B31,OLAH!$C$4:$S$38,3,FALSE)</f>
        <v>1051.566</v>
      </c>
      <c r="E31">
        <f>VLOOKUP($B31,OLAH!$C$4:$S$38,4,FALSE)</f>
        <v>1179.0999999999999</v>
      </c>
      <c r="F31">
        <f>VLOOKUP($B31,OLAH!$C$4:$S$38,5,FALSE)</f>
        <v>1304.7</v>
      </c>
      <c r="G31">
        <f>VLOOKUP($B31,OLAH!$C$4:$S$38,6,FALSE)</f>
        <v>1519.3</v>
      </c>
      <c r="H31">
        <f>VLOOKUP($B31,OLAH!$C$4:$S$38,7,FALSE)</f>
        <v>1575.7</v>
      </c>
      <c r="I31">
        <f>VLOOKUP($B31,OLAH!$C$4:$S$38,8,FALSE)</f>
        <v>1735.8</v>
      </c>
      <c r="J31">
        <f>VLOOKUP($B31,OLAH!$C$4:$S$38,9,FALSE)</f>
        <v>1828.9</v>
      </c>
      <c r="K31">
        <f>VLOOKUP($B31,OLAH!$C$4:$S$38,10,FALSE)</f>
        <v>1909.6</v>
      </c>
      <c r="L31">
        <f>VLOOKUP($B31,OLAH!$C$4:$S$38,11,FALSE)</f>
        <v>2036</v>
      </c>
      <c r="M31">
        <f>VLOOKUP($B31,OLAH!$C$4:$S$38,12,FALSE)</f>
        <v>2279.4</v>
      </c>
      <c r="N31">
        <f>VLOOKUP($B31,OLAH!$C$4:$S$38,13,FALSE)</f>
        <v>2516.9</v>
      </c>
      <c r="O31">
        <f>VLOOKUP($B31,OLAH!$C$4:$S$38,14,FALSE)</f>
        <v>2507.3000000000002</v>
      </c>
      <c r="P31">
        <f>VLOOKUP($B31,OLAH!$C$4:$S$38,15,FALSE)</f>
        <v>2304.4</v>
      </c>
      <c r="Q31">
        <f>VLOOKUP($B31,OLAH!$C$4:$S$38,16,FALSE)</f>
        <v>2572.6</v>
      </c>
      <c r="R31">
        <f>VLOOKUP($B31,OLAH!$C$4:$S$38,17,FALSE)</f>
        <v>2879.3</v>
      </c>
    </row>
    <row r="32" spans="1:18">
      <c r="A32" t="s">
        <v>121</v>
      </c>
      <c r="B32" t="s">
        <v>123</v>
      </c>
      <c r="C32">
        <f>VLOOKUP($B32,OLAH!$C$4:$S$38,2,FALSE)</f>
        <v>923.95100000000002</v>
      </c>
      <c r="D32">
        <f>VLOOKUP($B32,OLAH!$C$4:$S$38,3,FALSE)</f>
        <v>1320.9</v>
      </c>
      <c r="E32">
        <f>VLOOKUP($B32,OLAH!$C$4:$S$38,4,FALSE)</f>
        <v>1179.5</v>
      </c>
      <c r="F32">
        <f>VLOOKUP($B32,OLAH!$C$4:$S$38,5,FALSE)</f>
        <v>1273.3</v>
      </c>
      <c r="G32">
        <f>VLOOKUP($B32,OLAH!$C$4:$S$38,6,FALSE)</f>
        <v>1563</v>
      </c>
      <c r="H32">
        <f>VLOOKUP($B32,OLAH!$C$4:$S$38,7,FALSE)</f>
        <v>1584.5</v>
      </c>
      <c r="I32">
        <f>VLOOKUP($B32,OLAH!$C$4:$S$38,8,FALSE)</f>
        <v>1795.8</v>
      </c>
      <c r="J32">
        <f>VLOOKUP($B32,OLAH!$C$4:$S$38,9,FALSE)</f>
        <v>1871.3</v>
      </c>
      <c r="K32">
        <f>VLOOKUP($B32,OLAH!$C$4:$S$38,10,FALSE)</f>
        <v>1971.4</v>
      </c>
      <c r="L32">
        <f>VLOOKUP($B32,OLAH!$C$4:$S$38,11,FALSE)</f>
        <v>2061.8000000000002</v>
      </c>
      <c r="M32">
        <f>VLOOKUP($B32,OLAH!$C$4:$S$38,12,FALSE)</f>
        <v>2215.4</v>
      </c>
      <c r="N32">
        <f>VLOOKUP($B32,OLAH!$C$4:$S$38,13,FALSE)</f>
        <v>2313.5</v>
      </c>
      <c r="O32">
        <f>VLOOKUP($B32,OLAH!$C$4:$S$38,14,FALSE)</f>
        <v>2731.9</v>
      </c>
      <c r="P32">
        <f>VLOOKUP($B32,OLAH!$C$4:$S$38,15,FALSE)</f>
        <v>2579.3000000000002</v>
      </c>
      <c r="Q32">
        <f>VLOOKUP($B32,OLAH!$C$4:$S$38,16,FALSE)</f>
        <v>2850.7</v>
      </c>
      <c r="R32">
        <f>VLOOKUP($B32,OLAH!$C$4:$S$38,17,FALSE)</f>
        <v>2884.3</v>
      </c>
    </row>
    <row r="33" spans="1:18">
      <c r="A33" t="s">
        <v>121</v>
      </c>
      <c r="B33" t="s">
        <v>4</v>
      </c>
      <c r="C33">
        <f>VLOOKUP($B33,OLAH!$C$4:$S$38,2,FALSE)</f>
        <v>1524.1389999999999</v>
      </c>
      <c r="D33">
        <f>VLOOKUP($B33,OLAH!$C$4:$S$38,3,FALSE)</f>
        <v>1728.9690000000001</v>
      </c>
      <c r="E33">
        <f>VLOOKUP($B33,OLAH!$C$4:$S$38,4,FALSE)</f>
        <v>1643.9</v>
      </c>
      <c r="F33">
        <f>VLOOKUP($B33,OLAH!$C$4:$S$38,5,FALSE)</f>
        <v>1741</v>
      </c>
      <c r="G33">
        <f>VLOOKUP($B33,OLAH!$C$4:$S$38,6,FALSE)</f>
        <v>2124.6</v>
      </c>
      <c r="H33">
        <f>VLOOKUP($B33,OLAH!$C$4:$S$38,7,FALSE)</f>
        <v>2164.8000000000002</v>
      </c>
      <c r="I33">
        <f>VLOOKUP($B33,OLAH!$C$4:$S$38,8,FALSE)</f>
        <v>2359.8000000000002</v>
      </c>
      <c r="J33">
        <f>VLOOKUP($B33,OLAH!$C$4:$S$38,9,FALSE)</f>
        <v>2454</v>
      </c>
      <c r="K33">
        <f>VLOOKUP($B33,OLAH!$C$4:$S$38,10,FALSE)</f>
        <v>2527.4</v>
      </c>
      <c r="L33">
        <f>VLOOKUP($B33,OLAH!$C$4:$S$38,11,FALSE)</f>
        <v>2847.6</v>
      </c>
      <c r="M33">
        <f>VLOOKUP($B33,OLAH!$C$4:$S$38,12,FALSE)</f>
        <v>3114.2</v>
      </c>
      <c r="N33">
        <f>VLOOKUP($B33,OLAH!$C$4:$S$38,13,FALSE)</f>
        <v>3227.3</v>
      </c>
      <c r="O33">
        <f>VLOOKUP($B33,OLAH!$C$4:$S$38,14,FALSE)</f>
        <v>3835.5</v>
      </c>
      <c r="P33">
        <f>VLOOKUP($B33,OLAH!$C$4:$S$38,15,FALSE)</f>
        <v>3621</v>
      </c>
      <c r="Q33">
        <f>VLOOKUP($B33,OLAH!$C$4:$S$38,16,FALSE)</f>
        <v>3934.2</v>
      </c>
      <c r="R33">
        <f>VLOOKUP($B33,OLAH!$C$4:$S$38,17,FALSE)</f>
        <v>3967.3</v>
      </c>
    </row>
    <row r="34" spans="1:18">
      <c r="A34" t="s">
        <v>121</v>
      </c>
      <c r="B34" t="s">
        <v>124</v>
      </c>
      <c r="C34" s="5" t="str">
        <f>VLOOKUP($B34,OLAH!$C$4:$S$38,2,FALSE)</f>
        <v>-</v>
      </c>
      <c r="D34">
        <f>VLOOKUP($B34,OLAH!$C$4:$S$38,3,FALSE)</f>
        <v>1590.8219999999999</v>
      </c>
      <c r="E34">
        <f>VLOOKUP($B34,OLAH!$C$4:$S$38,4,FALSE)</f>
        <v>1542.9</v>
      </c>
      <c r="F34">
        <f>VLOOKUP($B34,OLAH!$C$4:$S$38,5,FALSE)</f>
        <v>1657.7</v>
      </c>
      <c r="G34">
        <f>VLOOKUP($B34,OLAH!$C$4:$S$38,6,FALSE)</f>
        <v>1878.5</v>
      </c>
      <c r="H34">
        <f>VLOOKUP($B34,OLAH!$C$4:$S$38,7,FALSE)</f>
        <v>1950.8</v>
      </c>
      <c r="I34">
        <f>VLOOKUP($B34,OLAH!$C$4:$S$38,8,FALSE)</f>
        <v>2031.5</v>
      </c>
      <c r="J34">
        <f>VLOOKUP($B34,OLAH!$C$4:$S$38,9,FALSE)</f>
        <v>2092.1999999999998</v>
      </c>
      <c r="K34">
        <f>VLOOKUP($B34,OLAH!$C$4:$S$38,10,FALSE)</f>
        <v>2160.1</v>
      </c>
      <c r="L34">
        <f>VLOOKUP($B34,OLAH!$C$4:$S$38,11,FALSE)</f>
        <v>2729.6</v>
      </c>
      <c r="M34">
        <f>VLOOKUP($B34,OLAH!$C$4:$S$38,12,FALSE)</f>
        <v>2750.4</v>
      </c>
      <c r="N34">
        <f>VLOOKUP($B34,OLAH!$C$4:$S$38,13,FALSE)</f>
        <v>2847.2</v>
      </c>
      <c r="O34">
        <f>VLOOKUP($B34,OLAH!$C$4:$S$38,14,FALSE)</f>
        <v>3113.8</v>
      </c>
      <c r="P34">
        <f>VLOOKUP($B34,OLAH!$C$4:$S$38,15,FALSE)</f>
        <v>2876.7</v>
      </c>
      <c r="Q34">
        <f>VLOOKUP($B34,OLAH!$C$4:$S$38,16,FALSE)</f>
        <v>3086.5</v>
      </c>
      <c r="R34">
        <f>VLOOKUP($B34,OLAH!$C$4:$S$38,17,FALSE)</f>
        <v>3208.7</v>
      </c>
    </row>
    <row r="35" spans="1:18">
      <c r="A35" t="s">
        <v>115</v>
      </c>
      <c r="B35" t="s">
        <v>125</v>
      </c>
      <c r="C35" s="5" t="str">
        <f>VLOOKUP($B35,OLAH!$C$4:$S$38,2,FALSE)</f>
        <v>-</v>
      </c>
      <c r="D35">
        <f>VLOOKUP($B35,OLAH!$C$4:$S$38,3,FALSE)</f>
        <v>813.58699999999999</v>
      </c>
      <c r="E35">
        <f>VLOOKUP($B35,OLAH!$C$4:$S$38,4,FALSE)</f>
        <v>959.6</v>
      </c>
      <c r="F35">
        <f>VLOOKUP($B35,OLAH!$C$4:$S$38,5,FALSE)</f>
        <v>1101.9000000000001</v>
      </c>
      <c r="G35">
        <f>VLOOKUP($B35,OLAH!$C$4:$S$38,6,FALSE)</f>
        <v>1171.4000000000001</v>
      </c>
      <c r="H35">
        <f>VLOOKUP($B35,OLAH!$C$4:$S$38,7,FALSE)</f>
        <v>1217.9000000000001</v>
      </c>
      <c r="I35">
        <f>VLOOKUP($B35,OLAH!$C$4:$S$38,8,FALSE)</f>
        <v>1341.8</v>
      </c>
      <c r="J35">
        <f>VLOOKUP($B35,OLAH!$C$4:$S$38,9,FALSE)</f>
        <v>1421.9</v>
      </c>
      <c r="K35">
        <f>VLOOKUP($B35,OLAH!$C$4:$S$38,10,FALSE)</f>
        <v>1496.2</v>
      </c>
      <c r="L35">
        <f>VLOOKUP($B35,OLAH!$C$4:$S$38,11,FALSE)</f>
        <v>1749.8</v>
      </c>
      <c r="M35">
        <f>VLOOKUP($B35,OLAH!$C$4:$S$38,12,FALSE)</f>
        <v>2054.6999999999998</v>
      </c>
      <c r="N35">
        <f>VLOOKUP($B35,OLAH!$C$4:$S$38,13,FALSE)</f>
        <v>2188.3000000000002</v>
      </c>
      <c r="O35">
        <f>VLOOKUP($B35,OLAH!$C$4:$S$38,14,FALSE)</f>
        <v>2164</v>
      </c>
      <c r="P35">
        <f>VLOOKUP($B35,OLAH!$C$4:$S$38,15,FALSE)</f>
        <v>1978.1</v>
      </c>
      <c r="Q35">
        <f>VLOOKUP($B35,OLAH!$C$4:$S$38,16,FALSE)</f>
        <v>2152.6</v>
      </c>
      <c r="R35">
        <f>VLOOKUP($B35,OLAH!$C$4:$S$38,17,FALSE)</f>
        <v>2217.1</v>
      </c>
    </row>
    <row r="36" spans="1:18">
      <c r="A36" t="s">
        <v>159</v>
      </c>
      <c r="B36" t="s">
        <v>157</v>
      </c>
      <c r="C36">
        <f>VLOOKUP($B36,OLAH!$C$4:$S$38,2,FALSE)</f>
        <v>914.84900000000005</v>
      </c>
      <c r="D36">
        <f>VLOOKUP($B36,OLAH!$C$4:$S$38,3,FALSE)</f>
        <v>991.00800000000004</v>
      </c>
      <c r="E36">
        <f>VLOOKUP($B36,OLAH!$C$4:$S$38,4,FALSE)</f>
        <v>1049.2</v>
      </c>
      <c r="F36">
        <f>VLOOKUP($B36,OLAH!$C$4:$S$38,5,FALSE)</f>
        <v>1126.8</v>
      </c>
      <c r="G36">
        <f>VLOOKUP($B36,OLAH!$C$4:$S$38,6,FALSE)</f>
        <v>1296.0999999999999</v>
      </c>
      <c r="H36">
        <f>VLOOKUP($B36,OLAH!$C$4:$S$38,7,FALSE)</f>
        <v>1337.8</v>
      </c>
      <c r="I36">
        <f>VLOOKUP($B36,OLAH!$C$4:$S$38,8,FALSE)</f>
        <v>1510.6</v>
      </c>
      <c r="J36">
        <f>VLOOKUP($B36,OLAH!$C$4:$S$38,9,FALSE)</f>
        <v>1580.9</v>
      </c>
      <c r="K36">
        <f>VLOOKUP($B36,OLAH!$C$4:$S$38,10,FALSE)</f>
        <v>1667.3</v>
      </c>
      <c r="L36">
        <f>VLOOKUP($B36,OLAH!$C$4:$S$38,11,FALSE)</f>
        <v>1885.8</v>
      </c>
      <c r="M36">
        <f>VLOOKUP($B36,OLAH!$C$4:$S$38,12,FALSE)</f>
        <v>1981.7</v>
      </c>
      <c r="N36">
        <f>VLOOKUP($B36,OLAH!$C$4:$S$38,13,FALSE)</f>
        <v>2180.6</v>
      </c>
      <c r="O36">
        <f>VLOOKUP($B36,OLAH!$C$4:$S$38,14,FALSE)</f>
        <v>2702.6</v>
      </c>
      <c r="P36">
        <f>VLOOKUP($B36,OLAH!$C$4:$S$38,15,FALSE)</f>
        <v>2617.5</v>
      </c>
      <c r="Q36">
        <f>VLOOKUP($B36,OLAH!$C$4:$S$38,16,FALSE)</f>
        <v>2784.9</v>
      </c>
      <c r="R36">
        <f>VLOOKUP($B36,OLAH!$C$4:$S$38,17,FALSE)</f>
        <v>2911.5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R36"/>
  <sheetViews>
    <sheetView zoomScale="70" zoomScaleNormal="70" workbookViewId="0">
      <selection activeCell="F2" sqref="F2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685</v>
      </c>
      <c r="B2" t="s">
        <v>89</v>
      </c>
      <c r="C2">
        <f>100/cpi_2005!C2*nominal_wage_A!C2</f>
        <v>1102.6869999999999</v>
      </c>
      <c r="D2">
        <f>100/cpi_2005!D2*nominal_wage_A!D2</f>
        <v>1087.3902285100658</v>
      </c>
      <c r="E2">
        <f>100/cpi_2005!E2*nominal_wage_A!E2</f>
        <v>1047.9712322509624</v>
      </c>
      <c r="F2">
        <f>100/cpi_2005!F2*nominal_wage_A!F2</f>
        <v>1006.5969189058188</v>
      </c>
      <c r="G2">
        <f>100/cpi_2005!G2*nominal_wage_A!G2</f>
        <v>1021.7113903949144</v>
      </c>
      <c r="H2">
        <f>100/cpi_2005!H2*nominal_wage_A!H2</f>
        <v>988.70048344560485</v>
      </c>
      <c r="I2">
        <f>100/cpi_2005!I2*nominal_wage_A!I2</f>
        <v>982.46435510207255</v>
      </c>
      <c r="J2">
        <f>100/cpi_2005!J2*nominal_wage_A!J2</f>
        <v>1026.2518480413376</v>
      </c>
      <c r="K2">
        <f>100/cpi_2005!K2*nominal_wage_A!K2</f>
        <v>1012.016353240924</v>
      </c>
      <c r="L2">
        <f>100/cpi_2005!L2*nominal_wage_A!L2</f>
        <v>976.1350058749357</v>
      </c>
      <c r="M2">
        <f>100/cpi_2005!M2*nominal_wage_A!M2</f>
        <v>968.88066286298977</v>
      </c>
      <c r="N2">
        <f>100/cpi_2005!N2*nominal_wage_A!N2</f>
        <v>1025.085103204982</v>
      </c>
      <c r="O2">
        <f>100/cpi_2005!O2*nominal_wage_A!O2</f>
        <v>1231.078744425005</v>
      </c>
      <c r="P2">
        <f>100/cpi_2005!P2*nominal_wage_A!P2</f>
        <v>1103.4416135078077</v>
      </c>
      <c r="Q2" s="5">
        <f>100/cpi_2005!Q2*nominal_wage_A!Q2</f>
        <v>1187.8105679568748</v>
      </c>
      <c r="R2" s="5">
        <f>100/cpi_2005!R2*nominal_wage_A!R2</f>
        <v>1217.8814070974606</v>
      </c>
    </row>
    <row r="3" spans="1:18">
      <c r="A3" t="s">
        <v>685</v>
      </c>
      <c r="B3" t="s">
        <v>270</v>
      </c>
      <c r="C3">
        <f>100/cpi_2005!C3*nominal_wage_A!C3</f>
        <v>808.13599999999997</v>
      </c>
      <c r="D3">
        <f>100/cpi_2005!D3*nominal_wage_A!D3</f>
        <v>838.23960926655036</v>
      </c>
      <c r="E3">
        <f>100/cpi_2005!E3*nominal_wage_A!E3</f>
        <v>892.66966897220607</v>
      </c>
      <c r="F3">
        <f>100/cpi_2005!F3*nominal_wage_A!F3</f>
        <v>872.71887604414201</v>
      </c>
      <c r="G3">
        <f>100/cpi_2005!G3*nominal_wage_A!G3</f>
        <v>1012.8803874800263</v>
      </c>
      <c r="H3">
        <f>100/cpi_2005!H3*nominal_wage_A!H3</f>
        <v>968.37344409807235</v>
      </c>
      <c r="I3">
        <f>100/cpi_2005!I3*nominal_wage_A!I3</f>
        <v>990.72345464061698</v>
      </c>
      <c r="J3">
        <f>100/cpi_2005!J3*nominal_wage_A!J3</f>
        <v>988.77164039002594</v>
      </c>
      <c r="K3">
        <f>100/cpi_2005!K3*nominal_wage_A!K3</f>
        <v>959.39732208870896</v>
      </c>
      <c r="L3">
        <f>100/cpi_2005!L3*nominal_wage_A!L3</f>
        <v>941.06903519095852</v>
      </c>
      <c r="M3">
        <f>100/cpi_2005!M3*nominal_wage_A!M3</f>
        <v>947.17149422236571</v>
      </c>
      <c r="N3">
        <f>100/cpi_2005!N3*nominal_wage_A!N3</f>
        <v>982.69881206306241</v>
      </c>
      <c r="O3">
        <f>100/cpi_2005!O3*nominal_wage_A!O3</f>
        <v>1138.4558375369086</v>
      </c>
      <c r="P3">
        <f>100/cpi_2005!P3*nominal_wage_A!P3</f>
        <v>1053.8869000976661</v>
      </c>
      <c r="Q3" s="5">
        <f>100/cpi_2005!Q3*nominal_wage_A!Q3</f>
        <v>1124.1140611412493</v>
      </c>
      <c r="R3" s="5">
        <f>100/cpi_2005!R3*nominal_wage_A!R3</f>
        <v>1142.994417029324</v>
      </c>
    </row>
    <row r="4" spans="1:18">
      <c r="A4" t="s">
        <v>685</v>
      </c>
      <c r="B4" t="s">
        <v>271</v>
      </c>
      <c r="C4">
        <f>100/cpi_2005!C4*nominal_wage_A!C4</f>
        <v>1112.4559999999999</v>
      </c>
      <c r="D4">
        <f>100/cpi_2005!D4*nominal_wage_A!D4</f>
        <v>1032.9823940280899</v>
      </c>
      <c r="E4">
        <f>100/cpi_2005!E4*nominal_wage_A!E4</f>
        <v>921.55681722158329</v>
      </c>
      <c r="F4">
        <f>100/cpi_2005!F4*nominal_wage_A!F4</f>
        <v>885.51411080800392</v>
      </c>
      <c r="G4">
        <f>100/cpi_2005!G4*nominal_wage_A!G4</f>
        <v>1077.2290724023053</v>
      </c>
      <c r="H4">
        <f>100/cpi_2005!H4*nominal_wage_A!H4</f>
        <v>1038.8728412114731</v>
      </c>
      <c r="I4">
        <f>100/cpi_2005!I4*nominal_wage_A!I4</f>
        <v>1086.961198083324</v>
      </c>
      <c r="J4">
        <f>100/cpi_2005!J4*nominal_wage_A!J4</f>
        <v>1091.7790058892131</v>
      </c>
      <c r="K4">
        <f>100/cpi_2005!K4*nominal_wage_A!K4</f>
        <v>1015.4578899198215</v>
      </c>
      <c r="L4">
        <f>100/cpi_2005!L4*nominal_wage_A!L4</f>
        <v>967.14733450599408</v>
      </c>
      <c r="M4">
        <f>100/cpi_2005!M4*nominal_wage_A!M4</f>
        <v>966.21166480228192</v>
      </c>
      <c r="N4">
        <f>100/cpi_2005!N4*nominal_wage_A!N4</f>
        <v>976.64848958674895</v>
      </c>
      <c r="O4">
        <f>100/cpi_2005!O4*nominal_wage_A!O4</f>
        <v>1175.5795768408686</v>
      </c>
      <c r="P4">
        <f>100/cpi_2005!P4*nominal_wage_A!P4</f>
        <v>1109.3040025240882</v>
      </c>
      <c r="Q4" s="5">
        <f>100/cpi_2005!Q4*nominal_wage_A!Q4</f>
        <v>1168.5082836007464</v>
      </c>
      <c r="R4" s="5">
        <f>100/cpi_2005!R4*nominal_wage_A!R4</f>
        <v>1235.7986286598507</v>
      </c>
    </row>
    <row r="5" spans="1:18">
      <c r="A5" t="s">
        <v>685</v>
      </c>
      <c r="B5" t="s">
        <v>92</v>
      </c>
      <c r="C5">
        <f>100/cpi_2005!C5*nominal_wage_A!C5</f>
        <v>1218.72</v>
      </c>
      <c r="D5">
        <f>100/cpi_2005!D5*nominal_wage_A!D5</f>
        <v>1141.0878483222505</v>
      </c>
      <c r="E5">
        <f>100/cpi_2005!E5*nominal_wage_A!E5</f>
        <v>1079.1975652983381</v>
      </c>
      <c r="F5">
        <f>100/cpi_2005!F5*nominal_wage_A!F5</f>
        <v>1040.4208566902105</v>
      </c>
      <c r="G5">
        <f>100/cpi_2005!G5*nominal_wage_A!G5</f>
        <v>1063.0822517455663</v>
      </c>
      <c r="H5">
        <f>100/cpi_2005!H5*nominal_wage_A!H5</f>
        <v>1036.1703099771125</v>
      </c>
      <c r="I5">
        <f>100/cpi_2005!I5*nominal_wage_A!I5</f>
        <v>1210.0628898055004</v>
      </c>
      <c r="J5">
        <f>100/cpi_2005!J5*nominal_wage_A!J5</f>
        <v>1223.5309048019794</v>
      </c>
      <c r="K5">
        <f>100/cpi_2005!K5*nominal_wage_A!K5</f>
        <v>1193.6737324074049</v>
      </c>
      <c r="L5">
        <f>100/cpi_2005!L5*nominal_wage_A!L5</f>
        <v>1215.3456861647628</v>
      </c>
      <c r="M5">
        <f>100/cpi_2005!M5*nominal_wage_A!M5</f>
        <v>1164.7239111564061</v>
      </c>
      <c r="N5">
        <f>100/cpi_2005!N5*nominal_wage_A!N5</f>
        <v>1230.5707182659119</v>
      </c>
      <c r="O5">
        <f>100/cpi_2005!O5*nominal_wage_A!O5</f>
        <v>1302.8473549464127</v>
      </c>
      <c r="P5">
        <f>100/cpi_2005!P5*nominal_wage_A!P5</f>
        <v>1138.9999269379421</v>
      </c>
      <c r="Q5" s="5">
        <f>100/cpi_2005!Q5*nominal_wage_A!Q5</f>
        <v>1311.966477218454</v>
      </c>
      <c r="R5" s="5">
        <f>100/cpi_2005!R5*nominal_wage_A!R5</f>
        <v>1322.8583626572777</v>
      </c>
    </row>
    <row r="6" spans="1:18">
      <c r="A6" t="s">
        <v>685</v>
      </c>
      <c r="B6" t="s">
        <v>140</v>
      </c>
      <c r="C6" s="5">
        <f>100/cpi_2005!C6*nominal_wage_A!C6</f>
        <v>0</v>
      </c>
      <c r="D6">
        <f>100/cpi_2005!D6*nominal_wage_A!D6</f>
        <v>1269.4189518054325</v>
      </c>
      <c r="E6">
        <f>100/cpi_2005!E6*nominal_wage_A!E6</f>
        <v>1408.8831875739236</v>
      </c>
      <c r="F6">
        <f>100/cpi_2005!F6*nominal_wage_A!F6</f>
        <v>1365.340389476293</v>
      </c>
      <c r="G6">
        <f>100/cpi_2005!G6*nominal_wage_A!G6</f>
        <v>1528.2937063114289</v>
      </c>
      <c r="H6">
        <f>100/cpi_2005!H6*nominal_wage_A!H6</f>
        <v>1455.0061397234565</v>
      </c>
      <c r="I6">
        <f>100/cpi_2005!I6*nominal_wage_A!I6</f>
        <v>1610.6533463480321</v>
      </c>
      <c r="J6">
        <f>100/cpi_2005!J6*nominal_wage_A!J6</f>
        <v>1644.8640431953647</v>
      </c>
      <c r="K6">
        <f>100/cpi_2005!K6*nominal_wage_A!K6</f>
        <v>1574.8374043072731</v>
      </c>
      <c r="L6">
        <f>100/cpi_2005!L6*nominal_wage_A!L6</f>
        <v>1702.429068352759</v>
      </c>
      <c r="M6">
        <f>100/cpi_2005!M6*nominal_wage_A!M6</f>
        <v>2026.4799733942843</v>
      </c>
      <c r="N6">
        <f>100/cpi_2005!N6*nominal_wage_A!N6</f>
        <v>2010.3660963680993</v>
      </c>
      <c r="O6">
        <f>100/cpi_2005!O6*nominal_wage_A!O6</f>
        <v>1901.2178845598949</v>
      </c>
      <c r="P6">
        <f>100/cpi_2005!P6*nominal_wage_A!P6</f>
        <v>1897.8740749062174</v>
      </c>
      <c r="Q6" s="5">
        <f>100/cpi_2005!Q6*nominal_wage_A!Q6</f>
        <v>1905.3633873901545</v>
      </c>
      <c r="R6" s="5">
        <f>100/cpi_2005!R6*nominal_wage_A!R6</f>
        <v>2051.5928172369045</v>
      </c>
    </row>
    <row r="7" spans="1:18">
      <c r="A7" t="s">
        <v>685</v>
      </c>
      <c r="B7" t="s">
        <v>93</v>
      </c>
      <c r="C7">
        <f>100/cpi_2005!C7*nominal_wage_A!C7</f>
        <v>1012.558</v>
      </c>
      <c r="D7">
        <f>100/cpi_2005!D7*nominal_wage_A!D7</f>
        <v>1068.578715196408</v>
      </c>
      <c r="E7">
        <f>100/cpi_2005!E7*nominal_wage_A!E7</f>
        <v>780.69931676315491</v>
      </c>
      <c r="F7">
        <f>100/cpi_2005!F7*nominal_wage_A!F7</f>
        <v>755.78233210079213</v>
      </c>
      <c r="G7">
        <f>100/cpi_2005!G7*nominal_wage_A!G7</f>
        <v>915.21131989903427</v>
      </c>
      <c r="H7">
        <f>100/cpi_2005!H7*nominal_wage_A!H7</f>
        <v>865.67417730258171</v>
      </c>
      <c r="I7">
        <f>100/cpi_2005!I7*nominal_wage_A!I7</f>
        <v>874.26518521414141</v>
      </c>
      <c r="J7">
        <f>100/cpi_2005!J7*nominal_wage_A!J7</f>
        <v>867.41521249427376</v>
      </c>
      <c r="K7">
        <f>100/cpi_2005!K7*nominal_wage_A!K7</f>
        <v>873.40133699188436</v>
      </c>
      <c r="L7">
        <f>100/cpi_2005!L7*nominal_wage_A!L7</f>
        <v>927.32943110634881</v>
      </c>
      <c r="M7">
        <f>100/cpi_2005!M7*nominal_wage_A!M7</f>
        <v>964.50558120727476</v>
      </c>
      <c r="N7">
        <f>100/cpi_2005!N7*nominal_wage_A!N7</f>
        <v>981.92087732430207</v>
      </c>
      <c r="O7">
        <f>100/cpi_2005!O7*nominal_wage_A!O7</f>
        <v>1064.8871713934764</v>
      </c>
      <c r="P7">
        <f>100/cpi_2005!P7*nominal_wage_A!P7</f>
        <v>981.9799994000989</v>
      </c>
      <c r="Q7" s="5">
        <f>100/cpi_2005!Q7*nominal_wage_A!Q7</f>
        <v>1070.1193010076493</v>
      </c>
      <c r="R7" s="5">
        <f>100/cpi_2005!R7*nominal_wage_A!R7</f>
        <v>1092.7378817941756</v>
      </c>
    </row>
    <row r="8" spans="1:18">
      <c r="A8" t="s">
        <v>685</v>
      </c>
      <c r="B8" t="s">
        <v>94</v>
      </c>
      <c r="C8">
        <f>100/cpi_2005!C8*nominal_wage_A!C8</f>
        <v>874.78399999999999</v>
      </c>
      <c r="D8">
        <f>100/cpi_2005!D8*nominal_wage_A!D8</f>
        <v>821.02152122563996</v>
      </c>
      <c r="E8">
        <f>100/cpi_2005!E8*nominal_wage_A!E8</f>
        <v>1006.4021111893118</v>
      </c>
      <c r="F8">
        <f>100/cpi_2005!F8*nominal_wage_A!F8</f>
        <v>955.09922230501115</v>
      </c>
      <c r="G8">
        <f>100/cpi_2005!G8*nominal_wage_A!G8</f>
        <v>1072.995573179656</v>
      </c>
      <c r="H8">
        <f>100/cpi_2005!H8*nominal_wage_A!H8</f>
        <v>1012.5825267794289</v>
      </c>
      <c r="I8">
        <f>100/cpi_2005!I8*nominal_wage_A!I8</f>
        <v>1046.6165067455051</v>
      </c>
      <c r="J8">
        <f>100/cpi_2005!J8*nominal_wage_A!J8</f>
        <v>1025.0160645035448</v>
      </c>
      <c r="K8">
        <f>100/cpi_2005!K8*nominal_wage_A!K8</f>
        <v>998.16613258721725</v>
      </c>
      <c r="L8">
        <f>100/cpi_2005!L8*nominal_wage_A!L8</f>
        <v>989.73856719738194</v>
      </c>
      <c r="M8">
        <f>100/cpi_2005!M8*nominal_wage_A!M8</f>
        <v>991.26353943195556</v>
      </c>
      <c r="N8">
        <f>100/cpi_2005!N8*nominal_wage_A!N8</f>
        <v>1001.3014841581751</v>
      </c>
      <c r="O8">
        <f>100/cpi_2005!O8*nominal_wage_A!O8</f>
        <v>1178.7916544070029</v>
      </c>
      <c r="P8">
        <f>100/cpi_2005!P8*nominal_wage_A!P8</f>
        <v>1119.5992431000145</v>
      </c>
      <c r="Q8" s="5">
        <f>100/cpi_2005!Q8*nominal_wage_A!Q8</f>
        <v>1117.6578902777555</v>
      </c>
      <c r="R8" s="5">
        <f>100/cpi_2005!R8*nominal_wage_A!R8</f>
        <v>1132.0224861801958</v>
      </c>
    </row>
    <row r="9" spans="1:18">
      <c r="A9" t="s">
        <v>685</v>
      </c>
      <c r="B9" t="s">
        <v>272</v>
      </c>
      <c r="C9">
        <f>100/cpi_2005!C9*nominal_wage_A!C9</f>
        <v>825.154</v>
      </c>
      <c r="D9">
        <f>100/cpi_2005!D9*nominal_wage_A!D9</f>
        <v>911.02406864883301</v>
      </c>
      <c r="E9">
        <f>100/cpi_2005!E9*nominal_wage_A!E9</f>
        <v>838.49017071449816</v>
      </c>
      <c r="F9">
        <f>100/cpi_2005!F9*nominal_wage_A!F9</f>
        <v>818.69328231888176</v>
      </c>
      <c r="G9">
        <f>100/cpi_2005!G9*nominal_wage_A!G9</f>
        <v>899.6101897021191</v>
      </c>
      <c r="H9">
        <f>100/cpi_2005!H9*nominal_wage_A!H9</f>
        <v>867.89677945310518</v>
      </c>
      <c r="I9">
        <f>100/cpi_2005!I9*nominal_wage_A!I9</f>
        <v>970.52245574889048</v>
      </c>
      <c r="J9">
        <f>100/cpi_2005!J9*nominal_wage_A!J9</f>
        <v>982.49054588161812</v>
      </c>
      <c r="K9">
        <f>100/cpi_2005!K9*nominal_wage_A!K9</f>
        <v>986.70939423275286</v>
      </c>
      <c r="L9">
        <f>100/cpi_2005!L9*nominal_wage_A!L9</f>
        <v>915.54109949839449</v>
      </c>
      <c r="M9">
        <f>100/cpi_2005!M9*nominal_wage_A!M9</f>
        <v>1005.6633991471865</v>
      </c>
      <c r="N9">
        <f>100/cpi_2005!N9*nominal_wage_A!N9</f>
        <v>1052.0883869333491</v>
      </c>
      <c r="O9">
        <f>100/cpi_2005!O9*nominal_wage_A!O9</f>
        <v>1102.422008491938</v>
      </c>
      <c r="P9">
        <f>100/cpi_2005!P9*nominal_wage_A!P9</f>
        <v>1041.3359170270769</v>
      </c>
      <c r="Q9" s="5">
        <f>100/cpi_2005!Q9*nominal_wage_A!Q9</f>
        <v>1084.558643216616</v>
      </c>
      <c r="R9" s="5">
        <f>100/cpi_2005!R9*nominal_wage_A!R9</f>
        <v>1105.5227462498394</v>
      </c>
    </row>
    <row r="10" spans="1:18">
      <c r="A10" t="s">
        <v>685</v>
      </c>
      <c r="B10" t="s">
        <v>96</v>
      </c>
      <c r="C10">
        <f>100/cpi_2005!C10*nominal_wage_A!C10</f>
        <v>916.89700000000005</v>
      </c>
      <c r="D10">
        <f>100/cpi_2005!D10*nominal_wage_A!D10</f>
        <v>1000.7242849966223</v>
      </c>
      <c r="E10">
        <f>100/cpi_2005!E10*nominal_wage_A!E10</f>
        <v>882.09475957956965</v>
      </c>
      <c r="F10">
        <f>100/cpi_2005!F10*nominal_wage_A!F10</f>
        <v>784.63428310009567</v>
      </c>
      <c r="G10">
        <f>100/cpi_2005!G10*nominal_wage_A!G10</f>
        <v>899.38565624275805</v>
      </c>
      <c r="H10">
        <f>100/cpi_2005!H10*nominal_wage_A!H10</f>
        <v>863.07992696072745</v>
      </c>
      <c r="I10">
        <f>100/cpi_2005!I10*nominal_wage_A!I10</f>
        <v>994.98018200901822</v>
      </c>
      <c r="J10">
        <f>100/cpi_2005!J10*nominal_wage_A!J10</f>
        <v>972.77442511610923</v>
      </c>
      <c r="K10">
        <f>100/cpi_2005!K10*nominal_wage_A!K10</f>
        <v>955.85725587217144</v>
      </c>
      <c r="L10">
        <f>100/cpi_2005!L10*nominal_wage_A!L10</f>
        <v>1008.9047150271083</v>
      </c>
      <c r="M10">
        <f>100/cpi_2005!M10*nominal_wage_A!M10</f>
        <v>988.22589994621262</v>
      </c>
      <c r="N10">
        <f>100/cpi_2005!N10*nominal_wage_A!N10</f>
        <v>1047.8760420025847</v>
      </c>
      <c r="O10">
        <f>100/cpi_2005!O10*nominal_wage_A!O10</f>
        <v>1140.5921379252541</v>
      </c>
      <c r="P10">
        <f>100/cpi_2005!P10*nominal_wage_A!P10</f>
        <v>1120.138199062731</v>
      </c>
      <c r="Q10" s="5">
        <f>100/cpi_2005!Q10*nominal_wage_A!Q10</f>
        <v>1207.6440645227135</v>
      </c>
      <c r="R10" s="5">
        <f>100/cpi_2005!R10*nominal_wage_A!R10</f>
        <v>1248.1543300183325</v>
      </c>
    </row>
    <row r="11" spans="1:18">
      <c r="A11" t="s">
        <v>685</v>
      </c>
      <c r="B11" t="s">
        <v>97</v>
      </c>
      <c r="C11">
        <f>100/cpi_2005!C11*nominal_wage_A!C11</f>
        <v>743.28899999999999</v>
      </c>
      <c r="D11">
        <f>100/cpi_2005!D11*nominal_wage_A!D11</f>
        <v>650.59316688008482</v>
      </c>
      <c r="E11">
        <f>100/cpi_2005!E11*nominal_wage_A!E11</f>
        <v>747.48136122869892</v>
      </c>
      <c r="F11">
        <f>100/cpi_2005!F11*nominal_wage_A!F11</f>
        <v>733.37452636602882</v>
      </c>
      <c r="G11">
        <f>100/cpi_2005!G11*nominal_wage_A!G11</f>
        <v>781.29292699227165</v>
      </c>
      <c r="H11">
        <f>100/cpi_2005!H11*nominal_wage_A!H11</f>
        <v>724.79766208778062</v>
      </c>
      <c r="I11">
        <f>100/cpi_2005!I11*nominal_wage_A!I11</f>
        <v>752.65533055021604</v>
      </c>
      <c r="J11">
        <f>100/cpi_2005!J11*nominal_wage_A!J11</f>
        <v>755.51259746996391</v>
      </c>
      <c r="K11">
        <f>100/cpi_2005!K11*nominal_wage_A!K11</f>
        <v>751.55203827318746</v>
      </c>
      <c r="L11">
        <f>100/cpi_2005!L11*nominal_wage_A!L11</f>
        <v>832.91964304117255</v>
      </c>
      <c r="M11">
        <f>100/cpi_2005!M11*nominal_wage_A!M11</f>
        <v>874.84460017584252</v>
      </c>
      <c r="N11">
        <f>100/cpi_2005!N11*nominal_wage_A!N11</f>
        <v>937.94633249665594</v>
      </c>
      <c r="O11">
        <f>100/cpi_2005!O11*nominal_wage_A!O11</f>
        <v>1079.0453240093445</v>
      </c>
      <c r="P11">
        <f>100/cpi_2005!P11*nominal_wage_A!P11</f>
        <v>1064.1835672431193</v>
      </c>
      <c r="Q11" s="5">
        <f>100/cpi_2005!Q11*nominal_wage_A!Q11</f>
        <v>1038.9517624226701</v>
      </c>
      <c r="R11" s="5">
        <f>100/cpi_2005!R11*nominal_wage_A!R11</f>
        <v>1035.7234209129692</v>
      </c>
    </row>
    <row r="12" spans="1:18">
      <c r="A12" t="s">
        <v>686</v>
      </c>
      <c r="B12" t="s">
        <v>99</v>
      </c>
      <c r="C12">
        <f>100/cpi_2005!C12*nominal_wage_A!C12</f>
        <v>1100.874</v>
      </c>
      <c r="D12">
        <f>100/cpi_2005!D12*nominal_wage_A!D12</f>
        <v>1180.6701470579271</v>
      </c>
      <c r="E12">
        <f>100/cpi_2005!E12*nominal_wage_A!E12</f>
        <v>1343.7135792586525</v>
      </c>
      <c r="F12">
        <f>100/cpi_2005!F12*nominal_wage_A!F12</f>
        <v>1295.6926274319378</v>
      </c>
      <c r="G12">
        <f>100/cpi_2005!G12*nominal_wage_A!G12</f>
        <v>1487.1437370218325</v>
      </c>
      <c r="H12">
        <f>100/cpi_2005!H12*nominal_wage_A!H12</f>
        <v>1418.1244023239087</v>
      </c>
      <c r="I12">
        <f>100/cpi_2005!I12*nominal_wage_A!I12</f>
        <v>1453.9672769989902</v>
      </c>
      <c r="J12">
        <f>100/cpi_2005!J12*nominal_wage_A!J12</f>
        <v>1443.2197201304441</v>
      </c>
      <c r="K12">
        <f>100/cpi_2005!K12*nominal_wage_A!K12</f>
        <v>1443.2854296243379</v>
      </c>
      <c r="L12">
        <f>100/cpi_2005!L12*nominal_wage_A!L12</f>
        <v>1653.8934912504167</v>
      </c>
      <c r="M12">
        <f>100/cpi_2005!M12*nominal_wage_A!M12</f>
        <v>1626.9340349178478</v>
      </c>
      <c r="N12">
        <f>100/cpi_2005!N12*nominal_wage_A!N12</f>
        <v>1732.1105605534872</v>
      </c>
      <c r="O12">
        <f>100/cpi_2005!O12*nominal_wage_A!O12</f>
        <v>2135.7993814390302</v>
      </c>
      <c r="P12">
        <f>100/cpi_2005!P12*nominal_wage_A!P12</f>
        <v>2083.6181301122188</v>
      </c>
      <c r="Q12" s="5">
        <f>100/cpi_2005!Q12*nominal_wage_A!Q12</f>
        <v>2197.9353224135871</v>
      </c>
      <c r="R12" s="5">
        <f>100/cpi_2005!R12*nominal_wage_A!R12</f>
        <v>2210.9083647577254</v>
      </c>
    </row>
    <row r="13" spans="1:18">
      <c r="A13" t="s">
        <v>686</v>
      </c>
      <c r="B13" t="s">
        <v>100</v>
      </c>
      <c r="C13">
        <f>100/cpi_2005!C13*nominal_wage_A!C13</f>
        <v>1093.1110000000001</v>
      </c>
      <c r="D13">
        <f>100/cpi_2005!D13*nominal_wage_A!D13</f>
        <v>1053.3394688379888</v>
      </c>
      <c r="E13">
        <f>100/cpi_2005!E13*nominal_wage_A!E13</f>
        <v>1029.9682508241576</v>
      </c>
      <c r="F13">
        <f>100/cpi_2005!F13*nominal_wage_A!F13</f>
        <v>987.98930806673138</v>
      </c>
      <c r="G13">
        <f>100/cpi_2005!G13*nominal_wage_A!G13</f>
        <v>1153.0299516575128</v>
      </c>
      <c r="H13">
        <f>100/cpi_2005!H13*nominal_wage_A!H13</f>
        <v>1123.6333529497485</v>
      </c>
      <c r="I13">
        <f>100/cpi_2005!I13*nominal_wage_A!I13</f>
        <v>1206.8748382047952</v>
      </c>
      <c r="J13">
        <f>100/cpi_2005!J13*nominal_wage_A!J13</f>
        <v>1225.9954844423814</v>
      </c>
      <c r="K13">
        <f>100/cpi_2005!K13*nominal_wage_A!K13</f>
        <v>1180.5549935215399</v>
      </c>
      <c r="L13">
        <f>100/cpi_2005!L13*nominal_wage_A!L13</f>
        <v>1302.8914518311042</v>
      </c>
      <c r="M13">
        <f>100/cpi_2005!M13*nominal_wage_A!M13</f>
        <v>1262.9184746786891</v>
      </c>
      <c r="N13">
        <f>100/cpi_2005!N13*nominal_wage_A!N13</f>
        <v>1357.7969070274196</v>
      </c>
      <c r="O13">
        <f>100/cpi_2005!O13*nominal_wage_A!O13</f>
        <v>1788.9677827244036</v>
      </c>
      <c r="P13">
        <f>100/cpi_2005!P13*nominal_wage_A!P13</f>
        <v>1747.4123668322595</v>
      </c>
      <c r="Q13" s="5">
        <f>100/cpi_2005!Q13*nominal_wage_A!Q13</f>
        <v>1698.9220439016374</v>
      </c>
      <c r="R13" s="5">
        <f>100/cpi_2005!R13*nominal_wage_A!R13</f>
        <v>1797.916040961517</v>
      </c>
    </row>
    <row r="14" spans="1:18">
      <c r="A14" t="s">
        <v>686</v>
      </c>
      <c r="B14" t="s">
        <v>101</v>
      </c>
      <c r="C14">
        <f>100/cpi_2005!C14*nominal_wage_A!C14</f>
        <v>929.21699999999998</v>
      </c>
      <c r="D14">
        <f>100/cpi_2005!D14*nominal_wage_A!D14</f>
        <v>939.27078141610627</v>
      </c>
      <c r="E14">
        <f>100/cpi_2005!E14*nominal_wage_A!E14</f>
        <v>985.23959283103261</v>
      </c>
      <c r="F14">
        <f>100/cpi_2005!F14*nominal_wage_A!F14</f>
        <v>942.20678597681228</v>
      </c>
      <c r="G14">
        <f>100/cpi_2005!G14*nominal_wage_A!G14</f>
        <v>1031.4479678000255</v>
      </c>
      <c r="H14">
        <f>100/cpi_2005!H14*nominal_wage_A!H14</f>
        <v>1006.824000231346</v>
      </c>
      <c r="I14">
        <f>100/cpi_2005!I14*nominal_wage_A!I14</f>
        <v>1083.81050528367</v>
      </c>
      <c r="J14">
        <f>100/cpi_2005!J14*nominal_wage_A!J14</f>
        <v>1109.2885673030896</v>
      </c>
      <c r="K14">
        <f>100/cpi_2005!K14*nominal_wage_A!K14</f>
        <v>1057.3737955273014</v>
      </c>
      <c r="L14">
        <f>100/cpi_2005!L14*nominal_wage_A!L14</f>
        <v>1118.9709577925082</v>
      </c>
      <c r="M14">
        <f>100/cpi_2005!M14*nominal_wage_A!M14</f>
        <v>1148.584128515442</v>
      </c>
      <c r="N14">
        <f>100/cpi_2005!N14*nominal_wage_A!N14</f>
        <v>1228.9936073186939</v>
      </c>
      <c r="O14">
        <f>100/cpi_2005!O14*nominal_wage_A!O14</f>
        <v>1645.0442231566351</v>
      </c>
      <c r="P14">
        <f>100/cpi_2005!P14*nominal_wage_A!P14</f>
        <v>1541.4579378073661</v>
      </c>
      <c r="Q14" s="5">
        <f>100/cpi_2005!Q14*nominal_wage_A!Q14</f>
        <v>1537.6590606566178</v>
      </c>
      <c r="R14" s="5">
        <f>100/cpi_2005!R14*nominal_wage_A!R14</f>
        <v>1581.825900916524</v>
      </c>
    </row>
    <row r="15" spans="1:18">
      <c r="A15" t="s">
        <v>686</v>
      </c>
      <c r="B15" t="s">
        <v>102</v>
      </c>
      <c r="C15">
        <f>100/cpi_2005!C15*nominal_wage_A!C15</f>
        <v>701.63</v>
      </c>
      <c r="D15">
        <f>100/cpi_2005!D15*nominal_wage_A!D15</f>
        <v>740.47813715525251</v>
      </c>
      <c r="E15">
        <f>100/cpi_2005!E15*nominal_wage_A!E15</f>
        <v>680.1598313791784</v>
      </c>
      <c r="F15">
        <f>100/cpi_2005!F15*nominal_wage_A!F15</f>
        <v>668.85494305909765</v>
      </c>
      <c r="G15">
        <f>100/cpi_2005!G15*nominal_wage_A!G15</f>
        <v>734.18859662906891</v>
      </c>
      <c r="H15">
        <f>100/cpi_2005!H15*nominal_wage_A!H15</f>
        <v>716.7206517522917</v>
      </c>
      <c r="I15">
        <f>100/cpi_2005!I15*nominal_wage_A!I15</f>
        <v>841.0766432788156</v>
      </c>
      <c r="J15">
        <f>100/cpi_2005!J15*nominal_wage_A!J15</f>
        <v>846.28386155572321</v>
      </c>
      <c r="K15">
        <f>100/cpi_2005!K15*nominal_wage_A!K15</f>
        <v>830.02531082209111</v>
      </c>
      <c r="L15">
        <f>100/cpi_2005!L15*nominal_wage_A!L15</f>
        <v>804.98501330145257</v>
      </c>
      <c r="M15">
        <f>100/cpi_2005!M15*nominal_wage_A!M15</f>
        <v>827.30996553660611</v>
      </c>
      <c r="N15">
        <f>100/cpi_2005!N15*nominal_wage_A!N15</f>
        <v>946.38011138568538</v>
      </c>
      <c r="O15">
        <f>100/cpi_2005!O15*nominal_wage_A!O15</f>
        <v>1064.8918010933396</v>
      </c>
      <c r="P15">
        <f>100/cpi_2005!P15*nominal_wage_A!P15</f>
        <v>1013.7943187420524</v>
      </c>
      <c r="Q15" s="5">
        <f>100/cpi_2005!Q15*nominal_wage_A!Q15</f>
        <v>1087.1421848106265</v>
      </c>
      <c r="R15" s="5">
        <f>100/cpi_2005!R15*nominal_wage_A!R15</f>
        <v>1123.6938075489838</v>
      </c>
    </row>
    <row r="16" spans="1:18">
      <c r="A16" t="s">
        <v>686</v>
      </c>
      <c r="B16" t="s">
        <v>103</v>
      </c>
      <c r="C16">
        <f>100/cpi_2005!C16*nominal_wage_A!C16</f>
        <v>759.00300000000004</v>
      </c>
      <c r="D16">
        <f>100/cpi_2005!D16*nominal_wage_A!D16</f>
        <v>779.05698262425642</v>
      </c>
      <c r="E16">
        <f>100/cpi_2005!E16*nominal_wage_A!E16</f>
        <v>833.28337202661066</v>
      </c>
      <c r="F16">
        <f>100/cpi_2005!F16*nominal_wage_A!F16</f>
        <v>784.38158965006062</v>
      </c>
      <c r="G16">
        <f>100/cpi_2005!G16*nominal_wage_A!G16</f>
        <v>851.49066976488473</v>
      </c>
      <c r="H16">
        <f>100/cpi_2005!H16*nominal_wage_A!H16</f>
        <v>839.84939927054472</v>
      </c>
      <c r="I16">
        <f>100/cpi_2005!I16*nominal_wage_A!I16</f>
        <v>904.59682491181127</v>
      </c>
      <c r="J16">
        <f>100/cpi_2005!J16*nominal_wage_A!J16</f>
        <v>899.79950687041446</v>
      </c>
      <c r="K16">
        <f>100/cpi_2005!K16*nominal_wage_A!K16</f>
        <v>914.12703451319101</v>
      </c>
      <c r="L16">
        <f>100/cpi_2005!L16*nominal_wage_A!L16</f>
        <v>942.1579390047159</v>
      </c>
      <c r="M16">
        <f>100/cpi_2005!M16*nominal_wage_A!M16</f>
        <v>943.53962542216755</v>
      </c>
      <c r="N16">
        <f>100/cpi_2005!N16*nominal_wage_A!N16</f>
        <v>1087.1015478520501</v>
      </c>
      <c r="O16">
        <f>100/cpi_2005!O16*nominal_wage_A!O16</f>
        <v>1189.1756910354873</v>
      </c>
      <c r="P16">
        <f>100/cpi_2005!P16*nominal_wage_A!P16</f>
        <v>1000.2691966006739</v>
      </c>
      <c r="Q16" s="5">
        <f>100/cpi_2005!Q16*nominal_wage_A!Q16</f>
        <v>1072.1767080835591</v>
      </c>
      <c r="R16" s="5">
        <f>100/cpi_2005!R16*nominal_wage_A!R16</f>
        <v>1161.5164541930576</v>
      </c>
    </row>
    <row r="17" spans="1:18">
      <c r="A17" t="s">
        <v>686</v>
      </c>
      <c r="B17" t="s">
        <v>104</v>
      </c>
      <c r="C17">
        <f>100/cpi_2005!C17*nominal_wage_A!C17</f>
        <v>779.31100000000004</v>
      </c>
      <c r="D17">
        <f>100/cpi_2005!D17*nominal_wage_A!D17</f>
        <v>795.67999717005318</v>
      </c>
      <c r="E17">
        <f>100/cpi_2005!E17*nominal_wage_A!E17</f>
        <v>765.49590433673927</v>
      </c>
      <c r="F17">
        <f>100/cpi_2005!F17*nominal_wage_A!F17</f>
        <v>734.68189777627811</v>
      </c>
      <c r="G17">
        <f>100/cpi_2005!G17*nominal_wage_A!G17</f>
        <v>793.64341813632677</v>
      </c>
      <c r="H17">
        <f>100/cpi_2005!H17*nominal_wage_A!H17</f>
        <v>760.80835757382965</v>
      </c>
      <c r="I17">
        <f>100/cpi_2005!I17*nominal_wage_A!I17</f>
        <v>842.12432962632022</v>
      </c>
      <c r="J17">
        <f>100/cpi_2005!J17*nominal_wage_A!J17</f>
        <v>846.84526083313517</v>
      </c>
      <c r="K17">
        <f>100/cpi_2005!K17*nominal_wage_A!K17</f>
        <v>833.56440880472826</v>
      </c>
      <c r="L17">
        <f>100/cpi_2005!L17*nominal_wage_A!L17</f>
        <v>857.91562186360238</v>
      </c>
      <c r="M17">
        <f>100/cpi_2005!M17*nominal_wage_A!M17</f>
        <v>900.20675456769686</v>
      </c>
      <c r="N17">
        <f>100/cpi_2005!N17*nominal_wage_A!N17</f>
        <v>970.32494758117025</v>
      </c>
      <c r="O17">
        <f>100/cpi_2005!O17*nominal_wage_A!O17</f>
        <v>1131.451844930936</v>
      </c>
      <c r="P17">
        <f>100/cpi_2005!P17*nominal_wage_A!P17</f>
        <v>1083.9595309026379</v>
      </c>
      <c r="Q17" s="5">
        <f>100/cpi_2005!Q17*nominal_wage_A!Q17</f>
        <v>1137.4478014382523</v>
      </c>
      <c r="R17" s="5">
        <f>100/cpi_2005!R17*nominal_wage_A!R17</f>
        <v>1185.1403605341491</v>
      </c>
    </row>
    <row r="18" spans="1:18">
      <c r="A18" t="s">
        <v>688</v>
      </c>
      <c r="B18" t="s">
        <v>106</v>
      </c>
      <c r="C18">
        <f>100/cpi_2005!C18*nominal_wage_A!C18</f>
        <v>872.36099999999999</v>
      </c>
      <c r="D18">
        <f>100/cpi_2005!D18*nominal_wage_A!D18</f>
        <v>964.76703149842569</v>
      </c>
      <c r="E18">
        <f>100/cpi_2005!E18*nominal_wage_A!E18</f>
        <v>1017.4194769194702</v>
      </c>
      <c r="F18">
        <f>100/cpi_2005!F18*nominal_wage_A!F18</f>
        <v>1001.0670216360749</v>
      </c>
      <c r="G18">
        <f>100/cpi_2005!G18*nominal_wage_A!G18</f>
        <v>1125.4012560909084</v>
      </c>
      <c r="H18">
        <f>100/cpi_2005!H18*nominal_wage_A!H18</f>
        <v>1068.9121290546937</v>
      </c>
      <c r="I18">
        <f>100/cpi_2005!I18*nominal_wage_A!I18</f>
        <v>1089.9387480115417</v>
      </c>
      <c r="J18">
        <f>100/cpi_2005!J18*nominal_wage_A!J18</f>
        <v>1079.7809655779633</v>
      </c>
      <c r="K18">
        <f>100/cpi_2005!K18*nominal_wage_A!K18</f>
        <v>1042.1509168427642</v>
      </c>
      <c r="L18">
        <f>100/cpi_2005!L18*nominal_wage_A!L18</f>
        <v>1090.1527578397097</v>
      </c>
      <c r="M18">
        <f>100/cpi_2005!M18*nominal_wage_A!M18</f>
        <v>1087.8980662238546</v>
      </c>
      <c r="N18">
        <f>100/cpi_2005!N18*nominal_wage_A!N18</f>
        <v>1228.8278701817571</v>
      </c>
      <c r="O18">
        <f>100/cpi_2005!O18*nominal_wage_A!O18</f>
        <v>1475.0886019505608</v>
      </c>
      <c r="P18">
        <f>100/cpi_2005!P18*nominal_wage_A!P18</f>
        <v>1336.2670867944114</v>
      </c>
      <c r="Q18" s="5">
        <f>100/cpi_2005!Q18*nominal_wage_A!Q18</f>
        <v>1517.4062031873082</v>
      </c>
      <c r="R18" s="5">
        <f>100/cpi_2005!R18*nominal_wage_A!R18</f>
        <v>1529.8533598953393</v>
      </c>
    </row>
    <row r="19" spans="1:18">
      <c r="A19" t="s">
        <v>688</v>
      </c>
      <c r="B19" t="s">
        <v>107</v>
      </c>
      <c r="C19">
        <f>100/cpi_2005!C19*nominal_wage_A!C19</f>
        <v>906.19</v>
      </c>
      <c r="D19">
        <f>100/cpi_2005!D19*nominal_wage_A!D19</f>
        <v>740.80221447748011</v>
      </c>
      <c r="E19">
        <f>100/cpi_2005!E19*nominal_wage_A!E19</f>
        <v>831.53000869044899</v>
      </c>
      <c r="F19">
        <f>100/cpi_2005!F19*nominal_wage_A!F19</f>
        <v>785.66684839183222</v>
      </c>
      <c r="G19">
        <f>100/cpi_2005!G19*nominal_wage_A!G19</f>
        <v>923.14716377573143</v>
      </c>
      <c r="H19">
        <f>100/cpi_2005!H19*nominal_wage_A!H19</f>
        <v>922.46974303521597</v>
      </c>
      <c r="I19">
        <f>100/cpi_2005!I19*nominal_wage_A!I19</f>
        <v>848.46118318776576</v>
      </c>
      <c r="J19">
        <f>100/cpi_2005!J19*nominal_wage_A!J19</f>
        <v>865.92310661049555</v>
      </c>
      <c r="K19">
        <f>100/cpi_2005!K19*nominal_wage_A!K19</f>
        <v>857.26249632004976</v>
      </c>
      <c r="L19">
        <f>100/cpi_2005!L19*nominal_wage_A!L19</f>
        <v>890.75177365653644</v>
      </c>
      <c r="M19">
        <f>100/cpi_2005!M19*nominal_wage_A!M19</f>
        <v>914.01475405875942</v>
      </c>
      <c r="N19">
        <f>100/cpi_2005!N19*nominal_wage_A!N19</f>
        <v>980.35690892985417</v>
      </c>
      <c r="O19">
        <f>100/cpi_2005!O19*nominal_wage_A!O19</f>
        <v>1068.2235143193907</v>
      </c>
      <c r="P19">
        <f>100/cpi_2005!P19*nominal_wage_A!P19</f>
        <v>926.81742313738346</v>
      </c>
      <c r="Q19" s="5">
        <f>100/cpi_2005!Q19*nominal_wage_A!Q19</f>
        <v>1079.119522361859</v>
      </c>
      <c r="R19" s="5">
        <f>100/cpi_2005!R19*nominal_wage_A!R19</f>
        <v>1115.8171095963455</v>
      </c>
    </row>
    <row r="20" spans="1:18">
      <c r="A20" t="s">
        <v>688</v>
      </c>
      <c r="B20" t="s">
        <v>108</v>
      </c>
      <c r="C20">
        <f>100/cpi_2005!C20*nominal_wage_A!C20</f>
        <v>847.12300000000005</v>
      </c>
      <c r="D20">
        <f>100/cpi_2005!D20*nominal_wage_A!D20</f>
        <v>711.81613224953674</v>
      </c>
      <c r="E20">
        <f>100/cpi_2005!E20*nominal_wage_A!E20</f>
        <v>921.26202865434425</v>
      </c>
      <c r="F20">
        <f>100/cpi_2005!F20*nominal_wage_A!F20</f>
        <v>904.8017041550396</v>
      </c>
      <c r="G20">
        <f>100/cpi_2005!G20*nominal_wage_A!G20</f>
        <v>1010.228690732964</v>
      </c>
      <c r="H20">
        <f>100/cpi_2005!H20*nominal_wage_A!H20</f>
        <v>945.77185935631985</v>
      </c>
      <c r="I20">
        <f>100/cpi_2005!I20*nominal_wage_A!I20</f>
        <v>927.5777437244368</v>
      </c>
      <c r="J20">
        <f>100/cpi_2005!J20*nominal_wage_A!J20</f>
        <v>916.00766633061369</v>
      </c>
      <c r="K20">
        <f>100/cpi_2005!K20*nominal_wage_A!K20</f>
        <v>880.43617415841436</v>
      </c>
      <c r="L20">
        <f>100/cpi_2005!L20*nominal_wage_A!L20</f>
        <v>893.6668009116504</v>
      </c>
      <c r="M20">
        <f>100/cpi_2005!M20*nominal_wage_A!M20</f>
        <v>880.70608002815254</v>
      </c>
      <c r="N20">
        <f>100/cpi_2005!N20*nominal_wage_A!N20</f>
        <v>918.94085501872212</v>
      </c>
      <c r="O20">
        <f>100/cpi_2005!O20*nominal_wage_A!O20</f>
        <v>1037.0772678361209</v>
      </c>
      <c r="P20">
        <f>100/cpi_2005!P20*nominal_wage_A!P20</f>
        <v>941.5209203175516</v>
      </c>
      <c r="Q20" s="5">
        <f>100/cpi_2005!Q20*nominal_wage_A!Q20</f>
        <v>970.27962281314126</v>
      </c>
      <c r="R20" s="5">
        <f>100/cpi_2005!R20*nominal_wage_A!R20</f>
        <v>978.34172806870197</v>
      </c>
    </row>
    <row r="21" spans="1:18">
      <c r="A21" t="s">
        <v>64</v>
      </c>
      <c r="B21" t="s">
        <v>110</v>
      </c>
      <c r="C21">
        <f>100/cpi_2005!C21*nominal_wage_A!C21</f>
        <v>910.904</v>
      </c>
      <c r="D21">
        <f>100/cpi_2005!D21*nominal_wage_A!D21</f>
        <v>796.83475700810686</v>
      </c>
      <c r="E21">
        <f>100/cpi_2005!E21*nominal_wage_A!E21</f>
        <v>918.94359945424583</v>
      </c>
      <c r="F21">
        <f>100/cpi_2005!F21*nominal_wage_A!F21</f>
        <v>887.25681180522417</v>
      </c>
      <c r="G21">
        <f>100/cpi_2005!G21*nominal_wage_A!G21</f>
        <v>891.71514827010799</v>
      </c>
      <c r="H21">
        <f>100/cpi_2005!H21*nominal_wage_A!H21</f>
        <v>845.51525834293807</v>
      </c>
      <c r="I21">
        <f>100/cpi_2005!I21*nominal_wage_A!I21</f>
        <v>925.23527919062144</v>
      </c>
      <c r="J21">
        <f>100/cpi_2005!J21*nominal_wage_A!J21</f>
        <v>916.65948630995501</v>
      </c>
      <c r="K21">
        <f>100/cpi_2005!K21*nominal_wage_A!K21</f>
        <v>899.39451926760944</v>
      </c>
      <c r="L21">
        <f>100/cpi_2005!L21*nominal_wage_A!L21</f>
        <v>947.54638107656217</v>
      </c>
      <c r="M21">
        <f>100/cpi_2005!M21*nominal_wage_A!M21</f>
        <v>967.75419331879141</v>
      </c>
      <c r="N21">
        <f>100/cpi_2005!N21*nominal_wage_A!N21</f>
        <v>992.82801772017842</v>
      </c>
      <c r="O21">
        <f>100/cpi_2005!O21*nominal_wage_A!O21</f>
        <v>1077.5862466995773</v>
      </c>
      <c r="P21">
        <f>100/cpi_2005!P21*nominal_wage_A!P21</f>
        <v>973.76792674502371</v>
      </c>
      <c r="Q21" s="5">
        <f>100/cpi_2005!Q21*nominal_wage_A!Q21</f>
        <v>1025.296329598312</v>
      </c>
      <c r="R21" s="5">
        <f>100/cpi_2005!R21*nominal_wage_A!R21</f>
        <v>1056.3938853772127</v>
      </c>
    </row>
    <row r="22" spans="1:18">
      <c r="A22" t="s">
        <v>64</v>
      </c>
      <c r="B22" t="s">
        <v>111</v>
      </c>
      <c r="C22">
        <f>100/cpi_2005!C22*nominal_wage_A!C22</f>
        <v>1070.912</v>
      </c>
      <c r="D22">
        <f>100/cpi_2005!D22*nominal_wage_A!D22</f>
        <v>1055.32672766269</v>
      </c>
      <c r="E22">
        <f>100/cpi_2005!E22*nominal_wage_A!E22</f>
        <v>893.22408248265253</v>
      </c>
      <c r="F22">
        <f>100/cpi_2005!F22*nominal_wage_A!F22</f>
        <v>857.243141507058</v>
      </c>
      <c r="G22">
        <f>100/cpi_2005!G22*nominal_wage_A!G22</f>
        <v>975.21343408626183</v>
      </c>
      <c r="H22">
        <f>100/cpi_2005!H22*nominal_wage_A!H22</f>
        <v>957.30903923982169</v>
      </c>
      <c r="I22">
        <f>100/cpi_2005!I22*nominal_wage_A!I22</f>
        <v>1139.7994484287808</v>
      </c>
      <c r="J22">
        <f>100/cpi_2005!J22*nominal_wage_A!J22</f>
        <v>1110.5515333055289</v>
      </c>
      <c r="K22">
        <f>100/cpi_2005!K22*nominal_wage_A!K22</f>
        <v>1112.1716620027332</v>
      </c>
      <c r="L22">
        <f>100/cpi_2005!L22*nominal_wage_A!L22</f>
        <v>1139.3477658233419</v>
      </c>
      <c r="M22">
        <f>100/cpi_2005!M22*nominal_wage_A!M22</f>
        <v>1125.6403410220694</v>
      </c>
      <c r="N22">
        <f>100/cpi_2005!N22*nominal_wage_A!N22</f>
        <v>1203.9097942830806</v>
      </c>
      <c r="O22">
        <f>100/cpi_2005!O22*nominal_wage_A!O22</f>
        <v>1366.1588126175195</v>
      </c>
      <c r="P22">
        <f>100/cpi_2005!P22*nominal_wage_A!P22</f>
        <v>1375.1459632529738</v>
      </c>
      <c r="Q22" s="5">
        <f>100/cpi_2005!Q22*nominal_wage_A!Q22</f>
        <v>1442.6750365003279</v>
      </c>
      <c r="R22" s="5">
        <f>100/cpi_2005!R22*nominal_wage_A!R22</f>
        <v>1452.079989035384</v>
      </c>
    </row>
    <row r="23" spans="1:18">
      <c r="A23" t="s">
        <v>64</v>
      </c>
      <c r="B23" t="s">
        <v>112</v>
      </c>
      <c r="C23">
        <f>100/cpi_2005!C23*nominal_wage_A!C23</f>
        <v>931.67200000000003</v>
      </c>
      <c r="D23">
        <f>100/cpi_2005!D23*nominal_wage_A!D23</f>
        <v>867.495985782356</v>
      </c>
      <c r="E23">
        <f>100/cpi_2005!E23*nominal_wage_A!E23</f>
        <v>869.78584506403718</v>
      </c>
      <c r="F23">
        <f>100/cpi_2005!F23*nominal_wage_A!F23</f>
        <v>830.42543589629315</v>
      </c>
      <c r="G23">
        <f>100/cpi_2005!G23*nominal_wage_A!G23</f>
        <v>922.8682903750755</v>
      </c>
      <c r="H23">
        <f>100/cpi_2005!H23*nominal_wage_A!H23</f>
        <v>891.39101365594149</v>
      </c>
      <c r="I23">
        <f>100/cpi_2005!I23*nominal_wage_A!I23</f>
        <v>1013.6835010050617</v>
      </c>
      <c r="J23">
        <f>100/cpi_2005!J23*nominal_wage_A!J23</f>
        <v>1001.5962605194446</v>
      </c>
      <c r="K23">
        <f>100/cpi_2005!K23*nominal_wage_A!K23</f>
        <v>988.33883425453587</v>
      </c>
      <c r="L23">
        <f>100/cpi_2005!L23*nominal_wage_A!L23</f>
        <v>1123.181703689741</v>
      </c>
      <c r="M23">
        <f>100/cpi_2005!M23*nominal_wage_A!M23</f>
        <v>1085.8580430288687</v>
      </c>
      <c r="N23">
        <f>100/cpi_2005!N23*nominal_wage_A!N23</f>
        <v>1082.3609045693881</v>
      </c>
      <c r="O23">
        <f>100/cpi_2005!O23*nominal_wage_A!O23</f>
        <v>1254.9202315622576</v>
      </c>
      <c r="P23">
        <f>100/cpi_2005!P23*nominal_wage_A!P23</f>
        <v>1193.5144428264621</v>
      </c>
      <c r="Q23" s="5">
        <f>100/cpi_2005!Q23*nominal_wage_A!Q23</f>
        <v>1205.3168638090262</v>
      </c>
      <c r="R23" s="5">
        <f>100/cpi_2005!R23*nominal_wage_A!R23</f>
        <v>1269.0399151584581</v>
      </c>
    </row>
    <row r="24" spans="1:18">
      <c r="A24" t="s">
        <v>64</v>
      </c>
      <c r="B24" t="s">
        <v>113</v>
      </c>
      <c r="C24">
        <f>100/cpi_2005!C24*nominal_wage_A!C24</f>
        <v>1334.386</v>
      </c>
      <c r="D24">
        <f>100/cpi_2005!D24*nominal_wage_A!D24</f>
        <v>1472.1326426165742</v>
      </c>
      <c r="E24">
        <f>100/cpi_2005!E24*nominal_wage_A!E24</f>
        <v>1475.2450450852321</v>
      </c>
      <c r="F24">
        <f>100/cpi_2005!F24*nominal_wage_A!F24</f>
        <v>1392.2072572792015</v>
      </c>
      <c r="G24">
        <f>100/cpi_2005!G24*nominal_wage_A!G24</f>
        <v>1585.5981533173074</v>
      </c>
      <c r="H24">
        <f>100/cpi_2005!H24*nominal_wage_A!H24</f>
        <v>1505.4022848898028</v>
      </c>
      <c r="I24">
        <f>100/cpi_2005!I24*nominal_wage_A!I24</f>
        <v>1400.2078445060756</v>
      </c>
      <c r="J24">
        <f>100/cpi_2005!J24*nominal_wage_A!J24</f>
        <v>1381.9164019694983</v>
      </c>
      <c r="K24">
        <f>100/cpi_2005!K24*nominal_wage_A!K24</f>
        <v>1324.8087081757774</v>
      </c>
      <c r="L24">
        <f>100/cpi_2005!L24*nominal_wage_A!L24</f>
        <v>1498.3227399309458</v>
      </c>
      <c r="M24">
        <f>100/cpi_2005!M24*nominal_wage_A!M24</f>
        <v>1426.3452450627963</v>
      </c>
      <c r="N24">
        <f>100/cpi_2005!N24*nominal_wage_A!N24</f>
        <v>1553.1823574874634</v>
      </c>
      <c r="O24">
        <f>100/cpi_2005!O24*nominal_wage_A!O24</f>
        <v>1839.1444739420187</v>
      </c>
      <c r="P24">
        <f>100/cpi_2005!P24*nominal_wage_A!P24</f>
        <v>1622.7829506734292</v>
      </c>
      <c r="Q24" s="5">
        <f>100/cpi_2005!Q24*nominal_wage_A!Q24</f>
        <v>1724.3546716431854</v>
      </c>
      <c r="R24" s="5">
        <f>100/cpi_2005!R24*nominal_wage_A!R24</f>
        <v>1739.6976195997761</v>
      </c>
    </row>
    <row r="25" spans="1:18">
      <c r="A25" t="s">
        <v>64</v>
      </c>
      <c r="B25" t="s">
        <v>114</v>
      </c>
      <c r="C25" s="5">
        <f>100/cpi_2005!C25*nominal_wage_A!C25</f>
        <v>0</v>
      </c>
      <c r="D25" s="5">
        <f>100/cpi_2005!D25*nominal_wage_A!D25</f>
        <v>0</v>
      </c>
      <c r="E25" s="5">
        <f>100/cpi_2005!E25*nominal_wage_A!E25</f>
        <v>0</v>
      </c>
      <c r="F25" s="5">
        <f>100/cpi_2005!F25*nominal_wage_A!F25</f>
        <v>880.55991824526336</v>
      </c>
      <c r="G25" s="5">
        <f>100/cpi_2005!G25*nominal_wage_A!G25</f>
        <v>1070.6567879399624</v>
      </c>
      <c r="H25" s="5">
        <f>100/cpi_2005!H25*nominal_wage_A!H25</f>
        <v>1099.9919264003825</v>
      </c>
      <c r="I25" s="5">
        <f>100/cpi_2005!I25*nominal_wage_A!I25</f>
        <v>1110.7090885052153</v>
      </c>
      <c r="J25" s="5">
        <f>100/cpi_2005!J25*nominal_wage_A!J25</f>
        <v>1163.0168404451579</v>
      </c>
      <c r="K25" s="5">
        <f>100/cpi_2005!K25*nominal_wage_A!K25</f>
        <v>1165.8909806096578</v>
      </c>
      <c r="L25" s="5">
        <f>100/cpi_2005!L25*nominal_wage_A!L25</f>
        <v>1257.481655010733</v>
      </c>
      <c r="M25">
        <f>100/cpi_2005!M25*nominal_wage_A!M25</f>
        <v>1280.9632180660876</v>
      </c>
      <c r="N25">
        <f>100/cpi_2005!N25*nominal_wage_A!N25</f>
        <v>1326.5351572341738</v>
      </c>
      <c r="O25">
        <f>100/cpi_2005!O25*nominal_wage_A!O25</f>
        <v>1605.7922379342076</v>
      </c>
      <c r="P25">
        <f>100/cpi_2005!P25*nominal_wage_A!P25</f>
        <v>1613.0472825108495</v>
      </c>
      <c r="Q25" s="5">
        <f>100/cpi_2005!Q25*nominal_wage_A!Q25</f>
        <v>1593.9144389559983</v>
      </c>
      <c r="R25" s="5">
        <f>100/cpi_2005!R25*nominal_wage_A!R25</f>
        <v>1601.9310790806783</v>
      </c>
    </row>
    <row r="26" spans="1:18">
      <c r="A26" t="s">
        <v>687</v>
      </c>
      <c r="B26" t="s">
        <v>116</v>
      </c>
      <c r="C26">
        <f>100/cpi_2005!C26*nominal_wage_A!C26</f>
        <v>1016.574</v>
      </c>
      <c r="D26">
        <f>100/cpi_2005!D26*nominal_wage_A!D26</f>
        <v>989.23154199291491</v>
      </c>
      <c r="E26">
        <f>100/cpi_2005!E26*nominal_wage_A!E26</f>
        <v>958.37773883569741</v>
      </c>
      <c r="F26">
        <f>100/cpi_2005!F26*nominal_wage_A!F26</f>
        <v>929.67966085605167</v>
      </c>
      <c r="G26">
        <f>100/cpi_2005!G26*nominal_wage_A!G26</f>
        <v>1001.1473015043547</v>
      </c>
      <c r="H26">
        <f>100/cpi_2005!H26*nominal_wage_A!H26</f>
        <v>962.35957689536997</v>
      </c>
      <c r="I26">
        <f>100/cpi_2005!I26*nominal_wage_A!I26</f>
        <v>1219.6569452840479</v>
      </c>
      <c r="J26">
        <f>100/cpi_2005!J26*nominal_wage_A!J26</f>
        <v>1194.1934226308142</v>
      </c>
      <c r="K26">
        <f>100/cpi_2005!K26*nominal_wage_A!K26</f>
        <v>1142.0384939329015</v>
      </c>
      <c r="L26">
        <f>100/cpi_2005!L26*nominal_wage_A!L26</f>
        <v>1188.7589843081262</v>
      </c>
      <c r="M26">
        <f>100/cpi_2005!M26*nominal_wage_A!M26</f>
        <v>1181.4264871949883</v>
      </c>
      <c r="N26">
        <f>100/cpi_2005!N26*nominal_wage_A!N26</f>
        <v>1327.2996805869889</v>
      </c>
      <c r="O26">
        <f>100/cpi_2005!O26*nominal_wage_A!O26</f>
        <v>1504.6644917121896</v>
      </c>
      <c r="P26">
        <f>100/cpi_2005!P26*nominal_wage_A!P26</f>
        <v>1402.2824005840941</v>
      </c>
      <c r="Q26" s="5">
        <f>100/cpi_2005!Q26*nominal_wage_A!Q26</f>
        <v>1538.0757055562181</v>
      </c>
      <c r="R26" s="5">
        <f>100/cpi_2005!R26*nominal_wage_A!R26</f>
        <v>1571.6628478660073</v>
      </c>
    </row>
    <row r="27" spans="1:18">
      <c r="A27" t="s">
        <v>687</v>
      </c>
      <c r="B27" t="s">
        <v>117</v>
      </c>
      <c r="C27">
        <f>100/cpi_2005!C27*nominal_wage_A!C27</f>
        <v>946.55399999999997</v>
      </c>
      <c r="D27">
        <f>100/cpi_2005!D27*nominal_wage_A!D27</f>
        <v>866.08418088353631</v>
      </c>
      <c r="E27">
        <f>100/cpi_2005!E27*nominal_wage_A!E27</f>
        <v>869.60846712145621</v>
      </c>
      <c r="F27">
        <f>100/cpi_2005!F27*nominal_wage_A!F27</f>
        <v>849.9456076433828</v>
      </c>
      <c r="G27">
        <f>100/cpi_2005!G27*nominal_wage_A!G27</f>
        <v>918.73554714483998</v>
      </c>
      <c r="H27">
        <f>100/cpi_2005!H27*nominal_wage_A!H27</f>
        <v>879.51521398948375</v>
      </c>
      <c r="I27">
        <f>100/cpi_2005!I27*nominal_wage_A!I27</f>
        <v>954.27861603890449</v>
      </c>
      <c r="J27">
        <f>100/cpi_2005!J27*nominal_wage_A!J27</f>
        <v>953.0112823037241</v>
      </c>
      <c r="K27">
        <f>100/cpi_2005!K27*nominal_wage_A!K27</f>
        <v>963.14735664800969</v>
      </c>
      <c r="L27">
        <f>100/cpi_2005!L27*nominal_wage_A!L27</f>
        <v>968.85279664492327</v>
      </c>
      <c r="M27">
        <f>100/cpi_2005!M27*nominal_wage_A!M27</f>
        <v>993.32450843196114</v>
      </c>
      <c r="N27">
        <f>100/cpi_2005!N27*nominal_wage_A!N27</f>
        <v>1089.3558344481362</v>
      </c>
      <c r="O27">
        <f>100/cpi_2005!O27*nominal_wage_A!O27</f>
        <v>1120.3412088643909</v>
      </c>
      <c r="P27">
        <f>100/cpi_2005!P27*nominal_wage_A!P27</f>
        <v>1033.4736596548801</v>
      </c>
      <c r="Q27" s="5">
        <f>100/cpi_2005!Q27*nominal_wage_A!Q27</f>
        <v>1073.6820159663234</v>
      </c>
      <c r="R27" s="5">
        <f>100/cpi_2005!R27*nominal_wage_A!R27</f>
        <v>1060.9135848149715</v>
      </c>
    </row>
    <row r="28" spans="1:18">
      <c r="A28" t="s">
        <v>687</v>
      </c>
      <c r="B28" t="s">
        <v>118</v>
      </c>
      <c r="C28">
        <f>100/cpi_2005!C28*nominal_wage_A!C28</f>
        <v>995.51599999999996</v>
      </c>
      <c r="D28">
        <f>100/cpi_2005!D28*nominal_wage_A!D28</f>
        <v>893.4703558935073</v>
      </c>
      <c r="E28">
        <f>100/cpi_2005!E28*nominal_wage_A!E28</f>
        <v>886.13277041357742</v>
      </c>
      <c r="F28">
        <f>100/cpi_2005!F28*nominal_wage_A!F28</f>
        <v>876.79856544930271</v>
      </c>
      <c r="G28">
        <f>100/cpi_2005!G28*nominal_wage_A!G28</f>
        <v>926.66153686145185</v>
      </c>
      <c r="H28">
        <f>100/cpi_2005!H28*nominal_wage_A!H28</f>
        <v>905.73700573632277</v>
      </c>
      <c r="I28">
        <f>100/cpi_2005!I28*nominal_wage_A!I28</f>
        <v>1078.3859662397065</v>
      </c>
      <c r="J28">
        <f>100/cpi_2005!J28*nominal_wage_A!J28</f>
        <v>1068.6500796939022</v>
      </c>
      <c r="K28">
        <f>100/cpi_2005!K28*nominal_wage_A!K28</f>
        <v>1059.6697163765821</v>
      </c>
      <c r="L28">
        <f>100/cpi_2005!L28*nominal_wage_A!L28</f>
        <v>1085.3231619917876</v>
      </c>
      <c r="M28">
        <f>100/cpi_2005!M28*nominal_wage_A!M28</f>
        <v>1112.4472193395613</v>
      </c>
      <c r="N28">
        <f>100/cpi_2005!N28*nominal_wage_A!N28</f>
        <v>1176.3456686403317</v>
      </c>
      <c r="O28">
        <f>100/cpi_2005!O28*nominal_wage_A!O28</f>
        <v>1382.6034028192701</v>
      </c>
      <c r="P28">
        <f>100/cpi_2005!P28*nominal_wage_A!P28</f>
        <v>1340.1739715472786</v>
      </c>
      <c r="Q28" s="5">
        <f>100/cpi_2005!Q28*nominal_wage_A!Q28</f>
        <v>1429.0433687694363</v>
      </c>
      <c r="R28" s="5">
        <f>100/cpi_2005!R28*nominal_wage_A!R28</f>
        <v>1452.372789369613</v>
      </c>
    </row>
    <row r="29" spans="1:18">
      <c r="A29" t="s">
        <v>687</v>
      </c>
      <c r="B29" t="s">
        <v>119</v>
      </c>
      <c r="C29">
        <f>100/cpi_2005!C29*nominal_wage_A!C29</f>
        <v>1119.692</v>
      </c>
      <c r="D29">
        <f>100/cpi_2005!D29*nominal_wage_A!D29</f>
        <v>909.21272438537562</v>
      </c>
      <c r="E29">
        <f>100/cpi_2005!E29*nominal_wage_A!E29</f>
        <v>837.62670687159516</v>
      </c>
      <c r="F29">
        <f>100/cpi_2005!F29*nominal_wage_A!F29</f>
        <v>810.63219159757557</v>
      </c>
      <c r="G29">
        <f>100/cpi_2005!G29*nominal_wage_A!G29</f>
        <v>914.43165299059808</v>
      </c>
      <c r="H29">
        <f>100/cpi_2005!H29*nominal_wage_A!H29</f>
        <v>912.35233225994898</v>
      </c>
      <c r="I29">
        <f>100/cpi_2005!I29*nominal_wage_A!I29</f>
        <v>1062.0225467272633</v>
      </c>
      <c r="J29">
        <f>100/cpi_2005!J29*nominal_wage_A!J29</f>
        <v>1034.0716482736339</v>
      </c>
      <c r="K29">
        <f>100/cpi_2005!K29*nominal_wage_A!K29</f>
        <v>1038.4361814430924</v>
      </c>
      <c r="L29">
        <f>100/cpi_2005!L29*nominal_wage_A!L29</f>
        <v>1066.5201679129677</v>
      </c>
      <c r="M29">
        <f>100/cpi_2005!M29*nominal_wage_A!M29</f>
        <v>1066.4422453874727</v>
      </c>
      <c r="N29">
        <f>100/cpi_2005!N29*nominal_wage_A!N29</f>
        <v>1203.0750093999043</v>
      </c>
      <c r="O29">
        <f>100/cpi_2005!O29*nominal_wage_A!O29</f>
        <v>1350.9144976964374</v>
      </c>
      <c r="P29">
        <f>100/cpi_2005!P29*nominal_wage_A!P29</f>
        <v>1125.7349160594943</v>
      </c>
      <c r="Q29" s="5">
        <f>100/cpi_2005!Q29*nominal_wage_A!Q29</f>
        <v>1191.8643981097521</v>
      </c>
      <c r="R29" s="5">
        <f>100/cpi_2005!R29*nominal_wage_A!R29</f>
        <v>1260.7505057866103</v>
      </c>
    </row>
    <row r="30" spans="1:18">
      <c r="A30" t="s">
        <v>687</v>
      </c>
      <c r="B30" t="s">
        <v>120</v>
      </c>
      <c r="C30">
        <f>100/cpi_2005!C30*nominal_wage_A!C30</f>
        <v>734.09900000000005</v>
      </c>
      <c r="D30">
        <f>100/cpi_2005!D30*nominal_wage_A!D30</f>
        <v>1087.7711685251825</v>
      </c>
      <c r="E30">
        <f>100/cpi_2005!E30*nominal_wage_A!E30</f>
        <v>682.34438305690117</v>
      </c>
      <c r="F30">
        <f>100/cpi_2005!F30*nominal_wage_A!F30</f>
        <v>683.75853329563608</v>
      </c>
      <c r="G30">
        <f>100/cpi_2005!G30*nominal_wage_A!G30</f>
        <v>932.15446270770155</v>
      </c>
      <c r="H30">
        <f>100/cpi_2005!H30*nominal_wage_A!H30</f>
        <v>894.52495217090416</v>
      </c>
      <c r="I30">
        <f>100/cpi_2005!I30*nominal_wage_A!I30</f>
        <v>910.08563317557548</v>
      </c>
      <c r="J30">
        <f>100/cpi_2005!J30*nominal_wage_A!J30</f>
        <v>911.74712640867949</v>
      </c>
      <c r="K30">
        <f>100/cpi_2005!K30*nominal_wage_A!K30</f>
        <v>912.19897244879928</v>
      </c>
      <c r="L30">
        <f>100/cpi_2005!L30*nominal_wage_A!L30</f>
        <v>926.33181676723495</v>
      </c>
      <c r="M30">
        <f>100/cpi_2005!M30*nominal_wage_A!M30</f>
        <v>958.52588610151531</v>
      </c>
      <c r="N30">
        <f>100/cpi_2005!N30*nominal_wage_A!N30</f>
        <v>1139.7196228822511</v>
      </c>
      <c r="O30">
        <f>100/cpi_2005!O30*nominal_wage_A!O30</f>
        <v>1226.29004060633</v>
      </c>
      <c r="P30">
        <f>100/cpi_2005!P30*nominal_wage_A!P30</f>
        <v>1103.6475653888754</v>
      </c>
      <c r="Q30" s="5">
        <f>100/cpi_2005!Q30*nominal_wage_A!Q30</f>
        <v>1199.5066189089894</v>
      </c>
      <c r="R30" s="5">
        <f>100/cpi_2005!R30*nominal_wage_A!R30</f>
        <v>1201.5335537370581</v>
      </c>
    </row>
    <row r="31" spans="1:18">
      <c r="A31" t="s">
        <v>689</v>
      </c>
      <c r="B31" t="s">
        <v>122</v>
      </c>
      <c r="C31">
        <f>100/cpi_2005!C31*nominal_wage_A!C31</f>
        <v>960.53</v>
      </c>
      <c r="D31">
        <f>100/cpi_2005!D31*nominal_wage_A!D31</f>
        <v>1003.4398497863542</v>
      </c>
      <c r="E31">
        <f>100/cpi_2005!E31*nominal_wage_A!E31</f>
        <v>1062.9640339238904</v>
      </c>
      <c r="F31">
        <f>100/cpi_2005!F31*nominal_wage_A!F31</f>
        <v>1075.6800367858618</v>
      </c>
      <c r="G31">
        <f>100/cpi_2005!G31*nominal_wage_A!G31</f>
        <v>1176.4143720404709</v>
      </c>
      <c r="H31">
        <f>100/cpi_2005!H31*nominal_wage_A!H31</f>
        <v>1121.5995586392171</v>
      </c>
      <c r="I31">
        <f>100/cpi_2005!I31*nominal_wage_A!I31</f>
        <v>1201.3859432271061</v>
      </c>
      <c r="J31">
        <f>100/cpi_2005!J31*nominal_wage_A!J31</f>
        <v>1186.0490437437693</v>
      </c>
      <c r="K31">
        <f>100/cpi_2005!K31*nominal_wage_A!K31</f>
        <v>1138.0520058661423</v>
      </c>
      <c r="L31">
        <f>100/cpi_2005!L31*nominal_wage_A!L31</f>
        <v>1131.9554685967094</v>
      </c>
      <c r="M31">
        <f>100/cpi_2005!M31*nominal_wage_A!M31</f>
        <v>1193.8810728092085</v>
      </c>
      <c r="N31">
        <f>100/cpi_2005!N31*nominal_wage_A!N31</f>
        <v>1276.7174962885133</v>
      </c>
      <c r="O31">
        <f>100/cpi_2005!O31*nominal_wage_A!O31</f>
        <v>1262.0009958013156</v>
      </c>
      <c r="P31">
        <f>100/cpi_2005!P31*nominal_wage_A!P31</f>
        <v>1122.3016763411083</v>
      </c>
      <c r="Q31" s="5">
        <f>100/cpi_2005!Q31*nominal_wage_A!Q31</f>
        <v>1227.3375739774292</v>
      </c>
      <c r="R31" s="5">
        <f>100/cpi_2005!R31*nominal_wage_A!R31</f>
        <v>1370.7787384284886</v>
      </c>
    </row>
    <row r="32" spans="1:18">
      <c r="A32" t="s">
        <v>689</v>
      </c>
      <c r="B32" t="s">
        <v>123</v>
      </c>
      <c r="C32">
        <f>100/cpi_2005!C32*nominal_wage_A!C32</f>
        <v>923.95100000000002</v>
      </c>
      <c r="D32">
        <f>100/cpi_2005!D32*nominal_wage_A!D32</f>
        <v>1256.5768369572388</v>
      </c>
      <c r="E32">
        <f>100/cpi_2005!E32*nominal_wage_A!E32</f>
        <v>1016.0463758740684</v>
      </c>
      <c r="F32">
        <f>100/cpi_2005!F32*nominal_wage_A!F32</f>
        <v>985.91349149476821</v>
      </c>
      <c r="G32">
        <f>100/cpi_2005!G32*nominal_wage_A!G32</f>
        <v>1164.9873138675396</v>
      </c>
      <c r="H32">
        <f>100/cpi_2005!H32*nominal_wage_A!H32</f>
        <v>1121.393548424885</v>
      </c>
      <c r="I32">
        <f>100/cpi_2005!I32*nominal_wage_A!I32</f>
        <v>1215.9438437367426</v>
      </c>
      <c r="J32">
        <f>100/cpi_2005!J32*nominal_wage_A!J32</f>
        <v>1226.7460705719363</v>
      </c>
      <c r="K32">
        <f>100/cpi_2005!K32*nominal_wage_A!K32</f>
        <v>1177.2380274068641</v>
      </c>
      <c r="L32">
        <f>100/cpi_2005!L32*nominal_wage_A!L32</f>
        <v>1125.985360408484</v>
      </c>
      <c r="M32">
        <f>100/cpi_2005!M32*nominal_wage_A!M32</f>
        <v>1157.5293941308355</v>
      </c>
      <c r="N32">
        <f>100/cpi_2005!N32*nominal_wage_A!N32</f>
        <v>1186.1449289369805</v>
      </c>
      <c r="O32">
        <f>100/cpi_2005!O32*nominal_wage_A!O32</f>
        <v>1373.5630423337359</v>
      </c>
      <c r="P32">
        <f>100/cpi_2005!P32*nominal_wage_A!P32</f>
        <v>1245.5493591049581</v>
      </c>
      <c r="Q32" s="5">
        <f>100/cpi_2005!Q32*nominal_wage_A!Q32</f>
        <v>1349.293380169252</v>
      </c>
      <c r="R32" s="5">
        <f>100/cpi_2005!R32*nominal_wage_A!R32</f>
        <v>1336.8429991325258</v>
      </c>
    </row>
    <row r="33" spans="1:18">
      <c r="A33" t="s">
        <v>689</v>
      </c>
      <c r="B33" t="s">
        <v>4</v>
      </c>
      <c r="C33">
        <f>100/cpi_2005!C33*nominal_wage_A!C33</f>
        <v>1524.1389999999999</v>
      </c>
      <c r="D33">
        <f>100/cpi_2005!D33*nominal_wage_A!D33</f>
        <v>1578.7455485674163</v>
      </c>
      <c r="E33">
        <f>100/cpi_2005!E33*nominal_wage_A!E33</f>
        <v>1360.3346692065427</v>
      </c>
      <c r="F33">
        <f>100/cpi_2005!F33*nominal_wage_A!F33</f>
        <v>1280.0262029384714</v>
      </c>
      <c r="G33">
        <f>100/cpi_2005!G33*nominal_wage_A!G33</f>
        <v>1532.6859052760842</v>
      </c>
      <c r="H33">
        <f>100/cpi_2005!H33*nominal_wage_A!H33</f>
        <v>1494.6659296935995</v>
      </c>
      <c r="I33">
        <f>100/cpi_2005!I33*nominal_wage_A!I33</f>
        <v>1575.7598576108542</v>
      </c>
      <c r="J33">
        <f>100/cpi_2005!J33*nominal_wage_A!J33</f>
        <v>1567.7935491348551</v>
      </c>
      <c r="K33">
        <f>100/cpi_2005!K33*nominal_wage_A!K33</f>
        <v>1491.4098218022748</v>
      </c>
      <c r="L33">
        <f>100/cpi_2005!L33*nominal_wage_A!L33</f>
        <v>1540.0824804549206</v>
      </c>
      <c r="M33">
        <f>100/cpi_2005!M33*nominal_wage_A!M33</f>
        <v>1625.9760893612761</v>
      </c>
      <c r="N33">
        <f>100/cpi_2005!N33*nominal_wage_A!N33</f>
        <v>1632.4117642372546</v>
      </c>
      <c r="O33">
        <f>100/cpi_2005!O33*nominal_wage_A!O33</f>
        <v>1900.1601500237473</v>
      </c>
      <c r="P33">
        <f>100/cpi_2005!P33*nominal_wage_A!P33</f>
        <v>1686.593657226623</v>
      </c>
      <c r="Q33" s="5">
        <f>100/cpi_2005!Q33*nominal_wage_A!Q33</f>
        <v>1827.5276324707918</v>
      </c>
      <c r="R33" s="5">
        <f>100/cpi_2005!R33*nominal_wage_A!R33</f>
        <v>1813.2201265602544</v>
      </c>
    </row>
    <row r="34" spans="1:18">
      <c r="A34" t="s">
        <v>689</v>
      </c>
      <c r="B34" t="s">
        <v>124</v>
      </c>
      <c r="C34" s="5" t="e">
        <f>100/cpi_2005!C34*nominal_wage_A!C34</f>
        <v>#VALUE!</v>
      </c>
      <c r="D34">
        <f>100/cpi_2005!D34*nominal_wage_A!D34</f>
        <v>1590.8219999999999</v>
      </c>
      <c r="E34">
        <f>100/cpi_2005!E34*nominal_wage_A!E34</f>
        <v>1542.9</v>
      </c>
      <c r="F34">
        <f>100/cpi_2005!F34*nominal_wage_A!F34</f>
        <v>1384.3452819698173</v>
      </c>
      <c r="G34">
        <f>100/cpi_2005!G34*nominal_wage_A!G34</f>
        <v>1514.4227127688312</v>
      </c>
      <c r="H34">
        <f>100/cpi_2005!H34*nominal_wage_A!H34</f>
        <v>1464.1539356103133</v>
      </c>
      <c r="I34">
        <f>100/cpi_2005!I34*nominal_wage_A!I34</f>
        <v>1502.8820512395337</v>
      </c>
      <c r="J34">
        <f>100/cpi_2005!J34*nominal_wage_A!J34</f>
        <v>1473.1708463836508</v>
      </c>
      <c r="K34">
        <f>100/cpi_2005!K34*nominal_wage_A!K34</f>
        <v>1418.115281551889</v>
      </c>
      <c r="L34">
        <f>100/cpi_2005!L34*nominal_wage_A!L34</f>
        <v>1681.7540167007039</v>
      </c>
      <c r="M34">
        <f>100/cpi_2005!M34*nominal_wage_A!M34</f>
        <v>1608.6710432968555</v>
      </c>
      <c r="N34">
        <f>100/cpi_2005!N34*nominal_wage_A!N34</f>
        <v>1607.1037850494295</v>
      </c>
      <c r="O34">
        <f>100/cpi_2005!O34*nominal_wage_A!O34</f>
        <v>1732.6069002553481</v>
      </c>
      <c r="P34">
        <f>100/cpi_2005!P34*nominal_wage_A!P34</f>
        <v>1521.4043527840988</v>
      </c>
      <c r="Q34" s="5">
        <f>100/cpi_2005!Q34*nominal_wage_A!Q34</f>
        <v>1601.4485720436503</v>
      </c>
      <c r="R34" s="5">
        <f>100/cpi_2005!R34*nominal_wage_A!R34</f>
        <v>1653.152269803332</v>
      </c>
    </row>
    <row r="35" spans="1:18">
      <c r="A35" t="s">
        <v>687</v>
      </c>
      <c r="B35" t="s">
        <v>125</v>
      </c>
      <c r="C35" s="5" t="e">
        <f>100/cpi_2005!C35*nominal_wage_A!C35</f>
        <v>#VALUE!</v>
      </c>
      <c r="D35">
        <f>100/cpi_2005!D35*nominal_wage_A!D35</f>
        <v>813.58699999999999</v>
      </c>
      <c r="E35">
        <f>100/cpi_2005!E35*nominal_wage_A!E35</f>
        <v>959.6</v>
      </c>
      <c r="F35">
        <f>100/cpi_2005!F35*nominal_wage_A!F35</f>
        <v>986.85886792452834</v>
      </c>
      <c r="G35">
        <f>100/cpi_2005!G35*nominal_wage_A!G35</f>
        <v>1030.7779517178874</v>
      </c>
      <c r="H35">
        <f>100/cpi_2005!H35*nominal_wage_A!H35</f>
        <v>1019.4507406536563</v>
      </c>
      <c r="I35">
        <f>100/cpi_2005!I35*nominal_wage_A!I35</f>
        <v>1070.6281451703042</v>
      </c>
      <c r="J35">
        <f>100/cpi_2005!J35*nominal_wage_A!J35</f>
        <v>1098.5438978457985</v>
      </c>
      <c r="K35">
        <f>100/cpi_2005!K35*nominal_wage_A!K35</f>
        <v>1091.4099881451873</v>
      </c>
      <c r="L35">
        <f>100/cpi_2005!L35*nominal_wage_A!L35</f>
        <v>1183.0695254480459</v>
      </c>
      <c r="M35">
        <f>100/cpi_2005!M35*nominal_wage_A!M35</f>
        <v>1322.1214887624556</v>
      </c>
      <c r="N35">
        <f>100/cpi_2005!N35*nominal_wage_A!N35</f>
        <v>1377.3505978784017</v>
      </c>
      <c r="O35">
        <f>100/cpi_2005!O35*nominal_wage_A!O35</f>
        <v>1312.2907833230831</v>
      </c>
      <c r="P35">
        <f>100/cpi_2005!P35*nominal_wage_A!P35</f>
        <v>1178.3920163103367</v>
      </c>
      <c r="Q35" s="5">
        <f>100/cpi_2005!Q35*nominal_wage_A!Q35</f>
        <v>1264.2327873749493</v>
      </c>
      <c r="R35" s="5">
        <f>100/cpi_2005!R35*nominal_wage_A!R35</f>
        <v>1279.3400728545196</v>
      </c>
    </row>
    <row r="36" spans="1:18">
      <c r="A36" t="s">
        <v>159</v>
      </c>
      <c r="B36" t="s">
        <v>157</v>
      </c>
      <c r="C36">
        <f>100/cpi_2005!C36*nominal_wage_A!C36</f>
        <v>914.84900000000005</v>
      </c>
      <c r="D36">
        <f>100/cpi_2005!D36*nominal_wage_A!D36</f>
        <v>929.65103189493425</v>
      </c>
      <c r="E36">
        <f>100/cpi_2005!E36*nominal_wage_A!E36</f>
        <v>923.38882643194347</v>
      </c>
      <c r="F36">
        <f>100/cpi_2005!F36*nominal_wage_A!F36</f>
        <v>892.92606877200342</v>
      </c>
      <c r="G36">
        <f>100/cpi_2005!G36*nominal_wage_A!G36</f>
        <v>999.30615241286341</v>
      </c>
      <c r="H36">
        <f>100/cpi_2005!H36*nominal_wage_A!H36</f>
        <v>964.33925986717486</v>
      </c>
      <c r="I36">
        <f>100/cpi_2005!I36*nominal_wage_A!I36</f>
        <v>1049.1380174387816</v>
      </c>
      <c r="J36">
        <f>100/cpi_2005!J36*nominal_wage_A!J36</f>
        <v>1052.6966368115748</v>
      </c>
      <c r="K36">
        <f>100/cpi_2005!K36*nominal_wage_A!K36</f>
        <v>1024.385540101759</v>
      </c>
      <c r="L36">
        <f>100/cpi_2005!L36*nominal_wage_A!L36</f>
        <v>1069.2427749680464</v>
      </c>
      <c r="M36">
        <f>100/cpi_2005!M36*nominal_wage_A!M36</f>
        <v>1087.1966896403803</v>
      </c>
      <c r="N36">
        <f>100/cpi_2005!N36*nominal_wage_A!N36</f>
        <v>1161.2471849072153</v>
      </c>
      <c r="O36">
        <f>100/cpi_2005!O36*nominal_wage_A!O36</f>
        <v>1389.0848194231355</v>
      </c>
      <c r="P36">
        <f>100/cpi_2005!P36*nominal_wage_A!P36</f>
        <v>1304.5137628260234</v>
      </c>
      <c r="Q36" s="5">
        <f>100/cpi_2005!Q36*nominal_wage_A!Q36</f>
        <v>1351.2810097189317</v>
      </c>
      <c r="R36" s="5">
        <f>100/cpi_2005!R36*nominal_wage_A!R36</f>
        <v>1389.2491358949183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6962-C0B8-4608-8CC4-E30EB186F18A}">
  <sheetPr>
    <tabColor theme="9" tint="0.39997558519241921"/>
  </sheetPr>
  <dimension ref="A1:O36"/>
  <sheetViews>
    <sheetView topLeftCell="A13" zoomScale="70" zoomScaleNormal="70" workbookViewId="0">
      <selection activeCell="L36" sqref="L36"/>
    </sheetView>
  </sheetViews>
  <sheetFormatPr defaultRowHeight="18"/>
  <cols>
    <col min="1" max="1" width="13.25" bestFit="1" customWidth="1"/>
    <col min="2" max="2" width="19.33203125" customWidth="1"/>
  </cols>
  <sheetData>
    <row r="1" spans="1:15">
      <c r="A1" t="s">
        <v>86</v>
      </c>
      <c r="B1" t="s">
        <v>87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 s="5">
        <v>2019</v>
      </c>
      <c r="O1" s="5">
        <v>2020</v>
      </c>
    </row>
    <row r="2" spans="1:15">
      <c r="A2" t="s">
        <v>685</v>
      </c>
      <c r="B2" t="s">
        <v>89</v>
      </c>
      <c r="C2">
        <f>100/cpi_2008!C2*nominal_wage_A!F2</f>
        <v>1348.9</v>
      </c>
      <c r="D2">
        <f>100/cpi_2008!D2*nominal_wage_A!G2</f>
        <v>1369.154294652325</v>
      </c>
      <c r="E2">
        <f>100/cpi_2008!E2*nominal_wage_A!H2</f>
        <v>1324.917707446866</v>
      </c>
      <c r="F2">
        <f>100/cpi_2008!F2*nominal_wage_A!I2</f>
        <v>1316.5609229538888</v>
      </c>
      <c r="G2">
        <f>100/cpi_2008!G2*nominal_wage_A!J2</f>
        <v>1375.2387791209621</v>
      </c>
      <c r="H2">
        <f>100/cpi_2008!H2*nominal_wage_A!K2</f>
        <v>1356.1623657367932</v>
      </c>
      <c r="I2">
        <f>100/cpi_2008!I2*nominal_wage_A!L2</f>
        <v>1308.0792169083693</v>
      </c>
      <c r="J2">
        <f>100/cpi_2008!J2*nominal_wage_A!M2</f>
        <v>1298.3579639370701</v>
      </c>
      <c r="K2">
        <f>100/cpi_2008!K2*nominal_wage_A!N2</f>
        <v>1373.6752713452074</v>
      </c>
      <c r="L2">
        <f>100/cpi_2008!L2*nominal_wage_A!O2</f>
        <v>1649.7190555281859</v>
      </c>
      <c r="M2">
        <f>100/cpi_2008!M2*nominal_wage_A!P2</f>
        <v>1478.6776757459413</v>
      </c>
      <c r="N2">
        <f>100/cpi_2008!N2*nominal_wage_A!Q2</f>
        <v>1591.7371144535962</v>
      </c>
      <c r="O2">
        <f>100/cpi_2008!O2*nominal_wage_A!R2</f>
        <v>1632.033835171585</v>
      </c>
    </row>
    <row r="3" spans="1:15">
      <c r="A3" t="s">
        <v>685</v>
      </c>
      <c r="B3" t="s">
        <v>177</v>
      </c>
      <c r="C3">
        <f>100/cpi_2008!C3*nominal_wage_A!F3</f>
        <v>1093</v>
      </c>
      <c r="D3">
        <f>100/cpi_2008!D3*nominal_wage_A!G3</f>
        <v>1268.5393818154025</v>
      </c>
      <c r="E3">
        <f>100/cpi_2008!E3*nominal_wage_A!H3</f>
        <v>1212.7985350756385</v>
      </c>
      <c r="F3">
        <f>100/cpi_2008!F3*nominal_wage_A!I3</f>
        <v>1240.7898644642394</v>
      </c>
      <c r="G3">
        <f>100/cpi_2008!G3*nominal_wage_A!J3</f>
        <v>1238.3453969106488</v>
      </c>
      <c r="H3">
        <f>100/cpi_2008!H3*nominal_wage_A!K3</f>
        <v>1201.5567691123481</v>
      </c>
      <c r="I3">
        <f>100/cpi_2008!I3*nominal_wage_A!L3</f>
        <v>1178.6022781197316</v>
      </c>
      <c r="J3">
        <f>100/cpi_2008!J3*nominal_wage_A!M3</f>
        <v>1186.2450459163467</v>
      </c>
      <c r="K3">
        <f>100/cpi_2008!K3*nominal_wage_A!N3</f>
        <v>1230.7397388418581</v>
      </c>
      <c r="L3">
        <f>100/cpi_2008!L3*nominal_wage_A!O3</f>
        <v>1425.8110653778308</v>
      </c>
      <c r="M3">
        <f>100/cpi_2008!M3*nominal_wage_A!P3</f>
        <v>1319.896261472046</v>
      </c>
      <c r="N3">
        <f>100/cpi_2008!N3*nominal_wage_A!Q3</f>
        <v>1407.8493115636932</v>
      </c>
      <c r="O3">
        <f>100/cpi_2008!O3*nominal_wage_A!R3</f>
        <v>1431.4952181117505</v>
      </c>
    </row>
    <row r="4" spans="1:15">
      <c r="A4" t="s">
        <v>685</v>
      </c>
      <c r="B4" t="s">
        <v>179</v>
      </c>
      <c r="C4">
        <f>100/cpi_2008!C4*nominal_wage_A!F4</f>
        <v>1152.5999999999999</v>
      </c>
      <c r="D4">
        <f>100/cpi_2008!D4*nominal_wage_A!G4</f>
        <v>1402.1394054556204</v>
      </c>
      <c r="E4">
        <f>100/cpi_2008!E4*nominal_wage_A!H4</f>
        <v>1352.2142924269713</v>
      </c>
      <c r="F4">
        <f>100/cpi_2008!F4*nominal_wage_A!I4</f>
        <v>1414.8069032662497</v>
      </c>
      <c r="G4">
        <f>100/cpi_2008!G4*nominal_wage_A!J4</f>
        <v>1421.0778426101758</v>
      </c>
      <c r="H4">
        <f>100/cpi_2008!H4*nominal_wage_A!K4</f>
        <v>1321.7369995985919</v>
      </c>
      <c r="I4">
        <f>100/cpi_2008!I4*nominal_wage_A!L4</f>
        <v>1258.8551714149969</v>
      </c>
      <c r="J4">
        <f>100/cpi_2008!J4*nominal_wage_A!M4</f>
        <v>1257.6372880551098</v>
      </c>
      <c r="K4">
        <f>100/cpi_2008!K4*nominal_wage_A!N4</f>
        <v>1271.2220340233023</v>
      </c>
      <c r="L4">
        <f>100/cpi_2008!L4*nominal_wage_A!O4</f>
        <v>1530.1540695160854</v>
      </c>
      <c r="M4">
        <f>100/cpi_2008!M4*nominal_wage_A!P4</f>
        <v>1443.888671793831</v>
      </c>
      <c r="N4">
        <f>100/cpi_2008!N4*nominal_wage_A!Q4</f>
        <v>1520.9499557825075</v>
      </c>
      <c r="O4">
        <f>100/cpi_2008!O4*nominal_wage_A!R4</f>
        <v>1608.5361961015396</v>
      </c>
    </row>
    <row r="5" spans="1:15">
      <c r="A5" t="s">
        <v>685</v>
      </c>
      <c r="B5" t="s">
        <v>92</v>
      </c>
      <c r="C5">
        <f>100/cpi_2008!C5*nominal_wage_A!F5</f>
        <v>1307.9000000000001</v>
      </c>
      <c r="D5">
        <f>100/cpi_2008!D5*nominal_wage_A!G5</f>
        <v>1336.3873552873472</v>
      </c>
      <c r="E5">
        <f>100/cpi_2008!E5*nominal_wage_A!H5</f>
        <v>1302.5566910781222</v>
      </c>
      <c r="F5">
        <f>100/cpi_2008!F5*nominal_wage_A!I5</f>
        <v>1521.1548705504779</v>
      </c>
      <c r="G5">
        <f>100/cpi_2008!G5*nominal_wage_A!J5</f>
        <v>1538.0853431574299</v>
      </c>
      <c r="H5">
        <f>100/cpi_2008!H5*nominal_wage_A!K5</f>
        <v>1500.5522664954617</v>
      </c>
      <c r="I5">
        <f>100/cpi_2008!I5*nominal_wage_A!L5</f>
        <v>1527.7958075461659</v>
      </c>
      <c r="J5">
        <f>100/cpi_2008!J5*nominal_wage_A!M5</f>
        <v>1464.1598095673755</v>
      </c>
      <c r="K5">
        <f>100/cpi_2008!K5*nominal_wage_A!N5</f>
        <v>1546.9350043020245</v>
      </c>
      <c r="L5">
        <f>100/cpi_2008!L5*nominal_wage_A!O5</f>
        <v>1637.7930570857297</v>
      </c>
      <c r="M5">
        <f>100/cpi_2008!M5*nominal_wage_A!P5</f>
        <v>1431.8225118834757</v>
      </c>
      <c r="N5">
        <f>100/cpi_2008!N5*nominal_wage_A!Q5</f>
        <v>1649.256591234348</v>
      </c>
      <c r="O5">
        <f>100/cpi_2008!O5*nominal_wage_A!R5</f>
        <v>1662.9486437089165</v>
      </c>
    </row>
    <row r="6" spans="1:15">
      <c r="A6" t="s">
        <v>685</v>
      </c>
      <c r="B6" t="s">
        <v>140</v>
      </c>
      <c r="C6">
        <f>100/cpi_2008!C6*nominal_wage_A!F6</f>
        <v>1632.5</v>
      </c>
      <c r="D6">
        <f>100/cpi_2008!D6*nominal_wage_A!G6</f>
        <v>1827.338804875169</v>
      </c>
      <c r="E6">
        <f>100/cpi_2008!E6*nominal_wage_A!H6</f>
        <v>1739.7108745970966</v>
      </c>
      <c r="F6">
        <f>100/cpi_2008!F6*nominal_wage_A!I6</f>
        <v>1925.8139641805542</v>
      </c>
      <c r="G6">
        <f>100/cpi_2008!G6*nominal_wage_A!J6</f>
        <v>1966.7187546882844</v>
      </c>
      <c r="H6">
        <f>100/cpi_2008!H6*nominal_wage_A!K6</f>
        <v>1882.9898260885386</v>
      </c>
      <c r="I6">
        <f>100/cpi_2008!I6*nominal_wage_A!L6</f>
        <v>2035.5476740506515</v>
      </c>
      <c r="J6">
        <f>100/cpi_2008!J6*nominal_wage_A!M6</f>
        <v>2423.0064400534679</v>
      </c>
      <c r="K6">
        <f>100/cpi_2008!K6*nominal_wage_A!N6</f>
        <v>2403.7395199154525</v>
      </c>
      <c r="L6">
        <f>100/cpi_2008!L6*nominal_wage_A!O6</f>
        <v>2273.2340011815927</v>
      </c>
      <c r="M6">
        <f>100/cpi_2008!M6*nominal_wage_A!P6</f>
        <v>2269.2358998277455</v>
      </c>
      <c r="N6">
        <f>100/cpi_2008!N6*nominal_wage_A!Q6</f>
        <v>2278.190665045463</v>
      </c>
      <c r="O6">
        <f>100/cpi_2008!O6*nominal_wage_A!R6</f>
        <v>2453.0331776268022</v>
      </c>
    </row>
    <row r="7" spans="1:15">
      <c r="A7" t="s">
        <v>685</v>
      </c>
      <c r="B7" t="s">
        <v>93</v>
      </c>
      <c r="C7">
        <f>100/cpi_2008!C7*nominal_wage_A!F7</f>
        <v>1002.3</v>
      </c>
      <c r="D7">
        <f>100/cpi_2008!D7*nominal_wage_A!G7</f>
        <v>1213.7308150416879</v>
      </c>
      <c r="E7">
        <f>100/cpi_2008!E7*nominal_wage_A!H7</f>
        <v>1148.0358709876066</v>
      </c>
      <c r="F7">
        <f>100/cpi_2008!F7*nominal_wage_A!I7</f>
        <v>1159.4290550619442</v>
      </c>
      <c r="G7">
        <f>100/cpi_2008!G7*nominal_wage_A!J7</f>
        <v>1150.3447891754431</v>
      </c>
      <c r="H7">
        <f>100/cpi_2008!H7*nominal_wage_A!K7</f>
        <v>1158.2834407277728</v>
      </c>
      <c r="I7">
        <f>100/cpi_2008!I7*nominal_wage_A!L7</f>
        <v>1229.8015570360531</v>
      </c>
      <c r="J7">
        <f>100/cpi_2008!J7*nominal_wage_A!M7</f>
        <v>1279.1036558858427</v>
      </c>
      <c r="K7">
        <f>100/cpi_2008!K7*nominal_wage_A!N7</f>
        <v>1302.1993946411762</v>
      </c>
      <c r="L7">
        <f>100/cpi_2008!L7*nominal_wage_A!O7</f>
        <v>1412.2272598261002</v>
      </c>
      <c r="M7">
        <f>100/cpi_2008!M7*nominal_wage_A!P7</f>
        <v>1302.2778008886557</v>
      </c>
      <c r="N7">
        <f>100/cpi_2008!N7*nominal_wage_A!Q7</f>
        <v>1419.1659818490252</v>
      </c>
      <c r="O7">
        <f>100/cpi_2008!O7*nominal_wage_A!R7</f>
        <v>1449.1621891688228</v>
      </c>
    </row>
    <row r="8" spans="1:15">
      <c r="A8" t="s">
        <v>685</v>
      </c>
      <c r="B8" t="s">
        <v>94</v>
      </c>
      <c r="C8">
        <f>100/cpi_2008!C8*nominal_wage_A!F8</f>
        <v>1211.8</v>
      </c>
      <c r="D8">
        <f>100/cpi_2008!D8*nominal_wage_A!G8</f>
        <v>1361.3832</v>
      </c>
      <c r="E8">
        <f>100/cpi_2008!E8*nominal_wage_A!H8</f>
        <v>1284.7330175706645</v>
      </c>
      <c r="F8">
        <f>100/cpi_2008!F8*nominal_wage_A!I8</f>
        <v>1327.914266135979</v>
      </c>
      <c r="G8">
        <f>100/cpi_2008!G8*nominal_wage_A!J8</f>
        <v>1300.5083010828021</v>
      </c>
      <c r="H8">
        <f>100/cpi_2008!H8*nominal_wage_A!K8</f>
        <v>1266.4419478324219</v>
      </c>
      <c r="I8">
        <f>100/cpi_2008!I8*nominal_wage_A!L8</f>
        <v>1255.7493166367274</v>
      </c>
      <c r="J8">
        <f>100/cpi_2008!J8*nominal_wage_A!M8</f>
        <v>1257.6841536784707</v>
      </c>
      <c r="K8">
        <f>100/cpi_2008!K8*nominal_wage_A!N8</f>
        <v>1270.4199837735648</v>
      </c>
      <c r="L8">
        <f>100/cpi_2008!L8*nominal_wage_A!O8</f>
        <v>1495.613956592907</v>
      </c>
      <c r="M8">
        <f>100/cpi_2008!M8*nominal_wage_A!P8</f>
        <v>1420.5124777657138</v>
      </c>
      <c r="N8">
        <f>100/cpi_2008!N8*nominal_wage_A!Q8</f>
        <v>1418.0493500664409</v>
      </c>
      <c r="O8">
        <f>100/cpi_2008!O8*nominal_wage_A!R8</f>
        <v>1436.2746997558345</v>
      </c>
    </row>
    <row r="9" spans="1:15">
      <c r="A9" t="s">
        <v>685</v>
      </c>
      <c r="B9" t="s">
        <v>181</v>
      </c>
      <c r="C9">
        <f>100/cpi_2008!C9*nominal_wage_A!F9</f>
        <v>1067.8</v>
      </c>
      <c r="D9">
        <f>100/cpi_2008!D9*nominal_wage_A!G9</f>
        <v>1173.3377826712965</v>
      </c>
      <c r="E9">
        <f>100/cpi_2008!E9*nominal_wage_A!H9</f>
        <v>1131.9748202588273</v>
      </c>
      <c r="F9">
        <f>100/cpi_2008!F9*nominal_wage_A!I9</f>
        <v>1265.8267761931088</v>
      </c>
      <c r="G9">
        <f>100/cpi_2008!G9*nominal_wage_A!J9</f>
        <v>1281.4364396894669</v>
      </c>
      <c r="H9">
        <f>100/cpi_2008!H9*nominal_wage_A!K9</f>
        <v>1286.9389720378235</v>
      </c>
      <c r="I9">
        <f>100/cpi_2008!I9*nominal_wage_A!L9</f>
        <v>1194.1160470687771</v>
      </c>
      <c r="J9">
        <f>100/cpi_2008!J9*nominal_wage_A!M9</f>
        <v>1311.660179460348</v>
      </c>
      <c r="K9">
        <f>100/cpi_2008!K9*nominal_wage_A!N9</f>
        <v>1372.211063446661</v>
      </c>
      <c r="L9">
        <f>100/cpi_2008!L9*nominal_wage_A!O9</f>
        <v>1437.8598751091056</v>
      </c>
      <c r="M9">
        <f>100/cpi_2008!M9*nominal_wage_A!P9</f>
        <v>1358.1869012678812</v>
      </c>
      <c r="N9">
        <f>100/cpi_2008!N9*nominal_wage_A!Q9</f>
        <v>1414.561160128861</v>
      </c>
      <c r="O9">
        <f>100/cpi_2008!O9*nominal_wage_A!R9</f>
        <v>1441.9040853761171</v>
      </c>
    </row>
    <row r="10" spans="1:15">
      <c r="A10" t="s">
        <v>685</v>
      </c>
      <c r="B10" t="s">
        <v>96</v>
      </c>
      <c r="C10">
        <f>100/cpi_2008!C10*nominal_wage_A!F10</f>
        <v>1014.7</v>
      </c>
      <c r="D10">
        <f>100/cpi_2008!D10*nominal_wage_A!G10</f>
        <v>1163.0980764488284</v>
      </c>
      <c r="E10">
        <f>100/cpi_2008!E10*nominal_wage_A!H10</f>
        <v>1116.1470009019843</v>
      </c>
      <c r="F10">
        <f>100/cpi_2008!F10*nominal_wage_A!I10</f>
        <v>1286.7222506459811</v>
      </c>
      <c r="G10">
        <f>100/cpi_2008!G10*nominal_wage_A!J10</f>
        <v>1258.0054560774211</v>
      </c>
      <c r="H10">
        <f>100/cpi_2008!H10*nominal_wage_A!K10</f>
        <v>1236.1279368285793</v>
      </c>
      <c r="I10">
        <f>100/cpi_2008!I10*nominal_wage_A!L10</f>
        <v>1304.7296509823918</v>
      </c>
      <c r="J10">
        <f>100/cpi_2008!J10*nominal_wage_A!M10</f>
        <v>1277.9875188648889</v>
      </c>
      <c r="K10">
        <f>100/cpi_2008!K10*nominal_wage_A!N10</f>
        <v>1355.1279146496081</v>
      </c>
      <c r="L10">
        <f>100/cpi_2008!L10*nominal_wage_A!O10</f>
        <v>1475.0296632209627</v>
      </c>
      <c r="M10">
        <f>100/cpi_2008!M10*nominal_wage_A!P10</f>
        <v>1448.5783441659239</v>
      </c>
      <c r="N10">
        <f>100/cpi_2008!N10*nominal_wage_A!Q10</f>
        <v>1561.7421500238911</v>
      </c>
      <c r="O10">
        <f>100/cpi_2008!O10*nominal_wage_A!R10</f>
        <v>1614.1305904524629</v>
      </c>
    </row>
    <row r="11" spans="1:15">
      <c r="A11" t="s">
        <v>685</v>
      </c>
      <c r="B11" t="s">
        <v>97</v>
      </c>
      <c r="C11">
        <f>100/cpi_2008!C11*nominal_wage_A!F11</f>
        <v>951.6</v>
      </c>
      <c r="D11">
        <f>100/cpi_2008!D11*nominal_wage_A!G11</f>
        <v>1013.7771665043817</v>
      </c>
      <c r="E11">
        <f>100/cpi_2008!E11*nominal_wage_A!H11</f>
        <v>940.47097416974168</v>
      </c>
      <c r="F11">
        <f>100/cpi_2008!F11*nominal_wage_A!I11</f>
        <v>976.61806730673811</v>
      </c>
      <c r="G11">
        <f>100/cpi_2008!G11*nominal_wage_A!J11</f>
        <v>980.3255525043835</v>
      </c>
      <c r="H11">
        <f>100/cpi_2008!H11*nominal_wage_A!K11</f>
        <v>975.1864755441735</v>
      </c>
      <c r="I11">
        <f>100/cpi_2008!I11*nominal_wage_A!L11</f>
        <v>1080.7661076605057</v>
      </c>
      <c r="J11">
        <f>100/cpi_2008!J11*nominal_wage_A!M11</f>
        <v>1135.1664007918214</v>
      </c>
      <c r="K11">
        <f>100/cpi_2008!K11*nominal_wage_A!N11</f>
        <v>1217.0449039544962</v>
      </c>
      <c r="L11">
        <f>100/cpi_2008!L11*nominal_wage_A!O11</f>
        <v>1400.1298019107967</v>
      </c>
      <c r="M11">
        <f>100/cpi_2008!M11*nominal_wage_A!P11</f>
        <v>1380.8457291344789</v>
      </c>
      <c r="N11">
        <f>100/cpi_2008!N11*nominal_wage_A!Q11</f>
        <v>1348.1058607535645</v>
      </c>
      <c r="O11">
        <f>100/cpi_2008!O11*nominal_wage_A!R11</f>
        <v>1343.9168827209432</v>
      </c>
    </row>
    <row r="12" spans="1:15">
      <c r="A12" t="s">
        <v>686</v>
      </c>
      <c r="B12" t="s">
        <v>99</v>
      </c>
      <c r="C12">
        <f>100/cpi_2008!C12*nominal_wage_A!F12</f>
        <v>1618.6</v>
      </c>
      <c r="D12">
        <f>100/cpi_2008!D12*nominal_wage_A!G12</f>
        <v>1857.7637950401797</v>
      </c>
      <c r="E12">
        <f>100/cpi_2008!E12*nominal_wage_A!H12</f>
        <v>1771.5437357630979</v>
      </c>
      <c r="F12">
        <f>100/cpi_2008!F12*nominal_wage_A!I12</f>
        <v>1816.3192293645961</v>
      </c>
      <c r="G12">
        <f>100/cpi_2008!G12*nominal_wage_A!J12</f>
        <v>1802.8932090422397</v>
      </c>
      <c r="H12">
        <f>100/cpi_2008!H12*nominal_wage_A!K12</f>
        <v>1802.9752943953279</v>
      </c>
      <c r="I12">
        <f>100/cpi_2008!I12*nominal_wage_A!L12</f>
        <v>2066.070261002968</v>
      </c>
      <c r="J12">
        <f>100/cpi_2008!J12*nominal_wage_A!M12</f>
        <v>2032.3920759951679</v>
      </c>
      <c r="K12">
        <f>100/cpi_2008!K12*nominal_wage_A!N12</f>
        <v>2163.7802777874854</v>
      </c>
      <c r="L12">
        <f>100/cpi_2008!L12*nominal_wage_A!O12</f>
        <v>2668.0748239256391</v>
      </c>
      <c r="M12">
        <f>100/cpi_2008!M12*nominal_wage_A!P12</f>
        <v>2602.8891683083975</v>
      </c>
      <c r="N12">
        <f>100/cpi_2008!N12*nominal_wage_A!Q12</f>
        <v>2745.6960374234372</v>
      </c>
      <c r="O12">
        <f>100/cpi_2008!O12*nominal_wage_A!R12</f>
        <v>2761.902169876194</v>
      </c>
    </row>
    <row r="13" spans="1:15">
      <c r="A13" t="s">
        <v>686</v>
      </c>
      <c r="B13" t="s">
        <v>100</v>
      </c>
      <c r="C13">
        <f>100/cpi_2008!C13*nominal_wage_A!F13</f>
        <v>1260.4000000000001</v>
      </c>
      <c r="D13">
        <f>100/cpi_2008!D13*nominal_wage_A!G13</f>
        <v>1470.9460306942624</v>
      </c>
      <c r="E13">
        <f>100/cpi_2008!E13*nominal_wage_A!H13</f>
        <v>1433.4441339543398</v>
      </c>
      <c r="F13">
        <f>100/cpi_2008!F13*nominal_wage_A!I13</f>
        <v>1539.6371536144006</v>
      </c>
      <c r="G13">
        <f>100/cpi_2008!G13*nominal_wage_A!J13</f>
        <v>1564.0297885559785</v>
      </c>
      <c r="H13">
        <f>100/cpi_2008!H13*nominal_wage_A!K13</f>
        <v>1506.0603406186328</v>
      </c>
      <c r="I13">
        <f>100/cpi_2008!I13*nominal_wage_A!L13</f>
        <v>1662.1276895205099</v>
      </c>
      <c r="J13">
        <f>100/cpi_2008!J13*nominal_wage_A!M13</f>
        <v>1611.1332708648167</v>
      </c>
      <c r="K13">
        <f>100/cpi_2008!K13*nominal_wage_A!N13</f>
        <v>1732.1718035249926</v>
      </c>
      <c r="L13">
        <f>100/cpi_2008!L13*nominal_wage_A!O13</f>
        <v>2282.2261080517096</v>
      </c>
      <c r="M13">
        <f>100/cpi_2008!M13*nominal_wage_A!P13</f>
        <v>2229.2129369952868</v>
      </c>
      <c r="N13">
        <f>100/cpi_2008!N13*nominal_wage_A!Q13</f>
        <v>2167.3527503285422</v>
      </c>
      <c r="O13">
        <f>100/cpi_2008!O13*nominal_wage_A!R13</f>
        <v>2293.6416006992231</v>
      </c>
    </row>
    <row r="14" spans="1:15">
      <c r="A14" t="s">
        <v>686</v>
      </c>
      <c r="B14" t="s">
        <v>101</v>
      </c>
      <c r="C14">
        <f>100/cpi_2008!C14*nominal_wage_A!F14</f>
        <v>1170.8</v>
      </c>
      <c r="D14">
        <f>100/cpi_2008!D14*nominal_wage_A!G14</f>
        <v>1281.6924041236837</v>
      </c>
      <c r="E14">
        <f>100/cpi_2008!E14*nominal_wage_A!H14</f>
        <v>1251.0943001209396</v>
      </c>
      <c r="F14">
        <f>100/cpi_2008!F14*nominal_wage_A!I14</f>
        <v>1346.7588627804139</v>
      </c>
      <c r="G14">
        <f>100/cpi_2008!G14*nominal_wage_A!J14</f>
        <v>1378.4182771003937</v>
      </c>
      <c r="H14">
        <f>100/cpi_2008!H14*nominal_wage_A!K14</f>
        <v>1313.9082186931207</v>
      </c>
      <c r="I14">
        <f>100/cpi_2008!I14*nominal_wage_A!L14</f>
        <v>1390.4497578259952</v>
      </c>
      <c r="J14">
        <f>100/cpi_2008!J14*nominal_wage_A!M14</f>
        <v>1427.2475189952343</v>
      </c>
      <c r="K14">
        <f>100/cpi_2008!K14*nominal_wage_A!N14</f>
        <v>1527.1655191455368</v>
      </c>
      <c r="L14">
        <f>100/cpi_2008!L14*nominal_wage_A!O14</f>
        <v>2044.156129139986</v>
      </c>
      <c r="M14">
        <f>100/cpi_2008!M14*nominal_wage_A!P14</f>
        <v>1915.4382885428274</v>
      </c>
      <c r="N14">
        <f>100/cpi_2008!N14*nominal_wage_A!Q14</f>
        <v>1910.7177479626773</v>
      </c>
      <c r="O14">
        <f>100/cpi_2008!O14*nominal_wage_A!R14</f>
        <v>1965.6001127958796</v>
      </c>
    </row>
    <row r="15" spans="1:15">
      <c r="A15" t="s">
        <v>686</v>
      </c>
      <c r="B15" t="s">
        <v>102</v>
      </c>
      <c r="C15">
        <f>100/cpi_2008!C15*nominal_wage_A!F15</f>
        <v>829</v>
      </c>
      <c r="D15">
        <f>100/cpi_2008!D15*nominal_wage_A!G15</f>
        <v>909.97659944290888</v>
      </c>
      <c r="E15">
        <f>100/cpi_2008!E15*nominal_wage_A!H15</f>
        <v>888.32627532835909</v>
      </c>
      <c r="F15">
        <f>100/cpi_2008!F15*nominal_wage_A!I15</f>
        <v>1042.4570297547032</v>
      </c>
      <c r="G15">
        <f>100/cpi_2008!G15*nominal_wage_A!J15</f>
        <v>1048.9110210069962</v>
      </c>
      <c r="H15">
        <f>100/cpi_2008!H15*nominal_wage_A!K15</f>
        <v>1028.7596582966662</v>
      </c>
      <c r="I15">
        <f>100/cpi_2008!I15*nominal_wage_A!L15</f>
        <v>997.72392048830375</v>
      </c>
      <c r="J15">
        <f>100/cpi_2008!J15*nominal_wage_A!M15</f>
        <v>1025.3941733510489</v>
      </c>
      <c r="K15">
        <f>100/cpi_2008!K15*nominal_wage_A!N15</f>
        <v>1172.9734832346346</v>
      </c>
      <c r="L15">
        <f>100/cpi_2008!L15*nominal_wage_A!O15</f>
        <v>1319.8606248894505</v>
      </c>
      <c r="M15">
        <f>100/cpi_2008!M15*nominal_wage_A!P15</f>
        <v>1256.5287869344538</v>
      </c>
      <c r="N15">
        <f>100/cpi_2008!N15*nominal_wage_A!Q15</f>
        <v>1347.4384551694625</v>
      </c>
      <c r="O15">
        <f>100/cpi_2008!O15*nominal_wage_A!R15</f>
        <v>1392.7416940324529</v>
      </c>
    </row>
    <row r="16" spans="1:15">
      <c r="A16" t="s">
        <v>686</v>
      </c>
      <c r="B16" t="s">
        <v>103</v>
      </c>
      <c r="C16">
        <f>100/cpi_2008!C16*nominal_wage_A!F16</f>
        <v>1027.5999999999999</v>
      </c>
      <c r="D16">
        <f>100/cpi_2008!D16*nominal_wage_A!G16</f>
        <v>1115.5180384087791</v>
      </c>
      <c r="E16">
        <f>100/cpi_2008!E16*nominal_wage_A!H16</f>
        <v>1100.2670818363272</v>
      </c>
      <c r="F16">
        <f>100/cpi_2008!F16*nominal_wage_A!I16</f>
        <v>1185.0911718798593</v>
      </c>
      <c r="G16">
        <f>100/cpi_2008!G16*nominal_wage_A!J16</f>
        <v>1178.806317563558</v>
      </c>
      <c r="H16">
        <f>100/cpi_2008!H16*nominal_wage_A!K16</f>
        <v>1197.576476883954</v>
      </c>
      <c r="I16">
        <f>100/cpi_2008!I16*nominal_wage_A!L16</f>
        <v>1234.2991101476207</v>
      </c>
      <c r="J16">
        <f>100/cpi_2008!J16*nominal_wage_A!M16</f>
        <v>1236.109225251427</v>
      </c>
      <c r="K16">
        <f>100/cpi_2008!K16*nominal_wage_A!N16</f>
        <v>1424.1863466876441</v>
      </c>
      <c r="L16">
        <f>100/cpi_2008!L16*nominal_wage_A!O16</f>
        <v>1557.9112975525613</v>
      </c>
      <c r="M16">
        <f>100/cpi_2008!M16*nominal_wage_A!P16</f>
        <v>1310.4293114342768</v>
      </c>
      <c r="N16">
        <f>100/cpi_2008!N16*nominal_wage_A!Q16</f>
        <v>1404.6336627026164</v>
      </c>
      <c r="O16">
        <f>100/cpi_2008!O16*nominal_wage_A!R16</f>
        <v>1521.6755773950279</v>
      </c>
    </row>
    <row r="17" spans="1:15">
      <c r="A17" t="s">
        <v>686</v>
      </c>
      <c r="B17" t="s">
        <v>104</v>
      </c>
      <c r="C17">
        <f>100/cpi_2008!C17*nominal_wage_A!F17</f>
        <v>912.4</v>
      </c>
      <c r="D17">
        <f>100/cpi_2008!D17*nominal_wage_A!G17</f>
        <v>985.62419585855946</v>
      </c>
      <c r="E17">
        <f>100/cpi_2008!E17*nominal_wage_A!H17</f>
        <v>944.84639889922119</v>
      </c>
      <c r="F17">
        <f>100/cpi_2008!F17*nominal_wage_A!I17</f>
        <v>1045.832544229952</v>
      </c>
      <c r="G17">
        <f>100/cpi_2008!G17*nominal_wage_A!J17</f>
        <v>1051.6954593856615</v>
      </c>
      <c r="H17">
        <f>100/cpi_2008!H17*nominal_wage_A!K17</f>
        <v>1035.2019954424293</v>
      </c>
      <c r="I17">
        <f>100/cpi_2008!I17*nominal_wage_A!L17</f>
        <v>1065.4437189178082</v>
      </c>
      <c r="J17">
        <f>100/cpi_2008!J17*nominal_wage_A!M17</f>
        <v>1117.9649932217053</v>
      </c>
      <c r="K17">
        <f>100/cpi_2008!K17*nominal_wage_A!N17</f>
        <v>1205.0446388467496</v>
      </c>
      <c r="L17">
        <f>100/cpi_2008!L17*nominal_wage_A!O17</f>
        <v>1405.1478149109757</v>
      </c>
      <c r="M17">
        <f>100/cpi_2008!M17*nominal_wage_A!P17</f>
        <v>1346.1672037776734</v>
      </c>
      <c r="N17">
        <f>100/cpi_2008!N17*nominal_wage_A!Q17</f>
        <v>1412.5941814729315</v>
      </c>
      <c r="O17">
        <f>100/cpi_2008!O17*nominal_wage_A!R17</f>
        <v>1471.8234765607858</v>
      </c>
    </row>
    <row r="18" spans="1:15">
      <c r="A18" t="s">
        <v>688</v>
      </c>
      <c r="B18" t="s">
        <v>106</v>
      </c>
      <c r="C18">
        <f>100/cpi_2008!C18*nominal_wage_A!F18</f>
        <v>1212.2</v>
      </c>
      <c r="D18">
        <f>100/cpi_2008!D18*nominal_wage_A!G18</f>
        <v>1362.7573110977389</v>
      </c>
      <c r="E18">
        <f>100/cpi_2008!E18*nominal_wage_A!H18</f>
        <v>1294.3541789264414</v>
      </c>
      <c r="F18">
        <f>100/cpi_2008!F18*nominal_wage_A!I18</f>
        <v>1319.8154786682258</v>
      </c>
      <c r="G18">
        <f>100/cpi_2008!G18*nominal_wage_A!J18</f>
        <v>1307.5153393170563</v>
      </c>
      <c r="H18">
        <f>100/cpi_2008!H18*nominal_wage_A!K18</f>
        <v>1261.9488147078866</v>
      </c>
      <c r="I18">
        <f>100/cpi_2008!I18*nominal_wage_A!L18</f>
        <v>1320.0746248673295</v>
      </c>
      <c r="J18">
        <f>100/cpi_2008!J18*nominal_wage_A!M18</f>
        <v>1317.3444008986355</v>
      </c>
      <c r="K18">
        <f>100/cpi_2008!K18*nominal_wage_A!N18</f>
        <v>1487.9974187940495</v>
      </c>
      <c r="L18">
        <f>100/cpi_2008!L18*nominal_wage_A!O18</f>
        <v>1786.1964929801791</v>
      </c>
      <c r="M18">
        <f>100/cpi_2008!M18*nominal_wage_A!P18</f>
        <v>1618.096418724152</v>
      </c>
      <c r="N18">
        <f>100/cpi_2008!N18*nominal_wage_A!Q18</f>
        <v>1837.4392121093622</v>
      </c>
      <c r="O18">
        <f>100/cpi_2008!O18*nominal_wage_A!R18</f>
        <v>1852.5115729357296</v>
      </c>
    </row>
    <row r="19" spans="1:15">
      <c r="A19" t="s">
        <v>688</v>
      </c>
      <c r="B19" t="s">
        <v>107</v>
      </c>
      <c r="C19">
        <f>100/cpi_2008!C19*nominal_wage_A!F19</f>
        <v>1008.5</v>
      </c>
      <c r="D19">
        <f>100/cpi_2008!D19*nominal_wage_A!G19</f>
        <v>1184.9728884112399</v>
      </c>
      <c r="E19">
        <f>100/cpi_2008!E19*nominal_wage_A!H19</f>
        <v>1184.1033355998818</v>
      </c>
      <c r="F19">
        <f>100/cpi_2008!F19*nominal_wage_A!I19</f>
        <v>1089.1042494618732</v>
      </c>
      <c r="G19">
        <f>100/cpi_2008!G19*nominal_wage_A!J19</f>
        <v>1111.5187751706637</v>
      </c>
      <c r="H19">
        <f>100/cpi_2008!H19*nominal_wage_A!K19</f>
        <v>1100.4018170149359</v>
      </c>
      <c r="I19">
        <f>100/cpi_2008!I19*nominal_wage_A!L19</f>
        <v>1143.3894220831373</v>
      </c>
      <c r="J19">
        <f>100/cpi_2008!J19*nominal_wage_A!M19</f>
        <v>1173.250317682415</v>
      </c>
      <c r="K19">
        <f>100/cpi_2008!K19*nominal_wage_A!N19</f>
        <v>1258.4086304258481</v>
      </c>
      <c r="L19">
        <f>100/cpi_2008!L19*nominal_wage_A!O19</f>
        <v>1371.1962219052759</v>
      </c>
      <c r="M19">
        <f>100/cpi_2008!M19*nominal_wage_A!P19</f>
        <v>1189.6841175712873</v>
      </c>
      <c r="N19">
        <f>100/cpi_2008!N19*nominal_wage_A!Q19</f>
        <v>1385.1825879245646</v>
      </c>
      <c r="O19">
        <f>100/cpi_2008!O19*nominal_wage_A!R19</f>
        <v>1432.2884532181481</v>
      </c>
    </row>
    <row r="20" spans="1:15">
      <c r="A20" t="s">
        <v>688</v>
      </c>
      <c r="B20" t="s">
        <v>108</v>
      </c>
      <c r="C20">
        <f>100/cpi_2008!C20*nominal_wage_A!F20</f>
        <v>1202.7</v>
      </c>
      <c r="D20">
        <f>100/cpi_2008!D20*nominal_wage_A!G20</f>
        <v>1342.8379287583025</v>
      </c>
      <c r="E20">
        <f>100/cpi_2008!E20*nominal_wage_A!H20</f>
        <v>1257.1592317126499</v>
      </c>
      <c r="F20">
        <f>100/cpi_2008!F20*nominal_wage_A!I20</f>
        <v>1232.9748576448526</v>
      </c>
      <c r="G20">
        <f>100/cpi_2008!G20*nominal_wage_A!J20</f>
        <v>1217.5954302878426</v>
      </c>
      <c r="H20">
        <f>100/cpi_2008!H20*nominal_wage_A!K20</f>
        <v>1170.3123256705094</v>
      </c>
      <c r="I20">
        <f>100/cpi_2008!I20*nominal_wage_A!L20</f>
        <v>1187.8990241957704</v>
      </c>
      <c r="J20">
        <f>100/cpi_2008!J20*nominal_wage_A!M20</f>
        <v>1170.6710957612859</v>
      </c>
      <c r="K20">
        <f>100/cpi_2008!K20*nominal_wage_A!N20</f>
        <v>1221.4943465022882</v>
      </c>
      <c r="L20">
        <f>100/cpi_2008!L20*nominal_wage_A!O20</f>
        <v>1378.5261724184113</v>
      </c>
      <c r="M20">
        <f>100/cpi_2008!M20*nominal_wage_A!P20</f>
        <v>1251.5087070082329</v>
      </c>
      <c r="N20">
        <f>100/cpi_2008!N20*nominal_wage_A!Q20</f>
        <v>1289.7359686641403</v>
      </c>
      <c r="O20">
        <f>100/cpi_2008!O20*nominal_wage_A!R20</f>
        <v>1300.4524537750056</v>
      </c>
    </row>
    <row r="21" spans="1:15">
      <c r="A21" t="s">
        <v>64</v>
      </c>
      <c r="B21" t="s">
        <v>110</v>
      </c>
      <c r="C21">
        <f>100/cpi_2008!C21*nominal_wage_A!F21</f>
        <v>1141.3</v>
      </c>
      <c r="D21">
        <f>100/cpi_2008!D21*nominal_wage_A!G21</f>
        <v>1147.0348665455938</v>
      </c>
      <c r="E21">
        <f>100/cpi_2008!E21*nominal_wage_A!H21</f>
        <v>1087.6068253377748</v>
      </c>
      <c r="F21">
        <f>100/cpi_2008!F21*nominal_wage_A!I21</f>
        <v>1190.1526255873584</v>
      </c>
      <c r="G21">
        <f>100/cpi_2008!G21*nominal_wage_A!J21</f>
        <v>1179.1213747877273</v>
      </c>
      <c r="H21">
        <f>100/cpi_2008!H21*nominal_wage_A!K21</f>
        <v>1156.9130280911963</v>
      </c>
      <c r="I21">
        <f>100/cpi_2008!I21*nominal_wage_A!L21</f>
        <v>1218.8519381692652</v>
      </c>
      <c r="J21">
        <f>100/cpi_2008!J21*nominal_wage_A!M21</f>
        <v>1244.8457381662824</v>
      </c>
      <c r="K21">
        <f>100/cpi_2008!K21*nominal_wage_A!N21</f>
        <v>1277.0988078621676</v>
      </c>
      <c r="L21">
        <f>100/cpi_2008!L21*nominal_wage_A!O21</f>
        <v>1386.1253776749936</v>
      </c>
      <c r="M21">
        <f>100/cpi_2008!M21*nominal_wage_A!P21</f>
        <v>1252.5813496240228</v>
      </c>
      <c r="N21">
        <f>100/cpi_2008!N21*nominal_wage_A!Q21</f>
        <v>1318.8635865073929</v>
      </c>
      <c r="O21">
        <f>100/cpi_2008!O21*nominal_wage_A!R21</f>
        <v>1358.8651282687322</v>
      </c>
    </row>
    <row r="22" spans="1:15">
      <c r="A22" t="s">
        <v>64</v>
      </c>
      <c r="B22" t="s">
        <v>111</v>
      </c>
      <c r="C22">
        <f>100/cpi_2008!C22*nominal_wage_A!F22</f>
        <v>1099.5999999999999</v>
      </c>
      <c r="D22">
        <f>100/cpi_2008!D22*nominal_wage_A!G22</f>
        <v>1250.9224515182946</v>
      </c>
      <c r="E22">
        <f>100/cpi_2008!E22*nominal_wage_A!H22</f>
        <v>1227.9561871997096</v>
      </c>
      <c r="F22">
        <f>100/cpi_2008!F22*nominal_wage_A!I22</f>
        <v>1462.0396627366524</v>
      </c>
      <c r="G22">
        <f>100/cpi_2008!G22*nominal_wage_A!J22</f>
        <v>1424.5228767604028</v>
      </c>
      <c r="H22">
        <f>100/cpi_2008!H22*nominal_wage_A!K22</f>
        <v>1426.6010427196127</v>
      </c>
      <c r="I22">
        <f>100/cpi_2008!I22*nominal_wage_A!L22</f>
        <v>1461.460281964859</v>
      </c>
      <c r="J22">
        <f>100/cpi_2008!J22*nominal_wage_A!M22</f>
        <v>1443.8775407544936</v>
      </c>
      <c r="K22">
        <f>100/cpi_2008!K22*nominal_wage_A!N22</f>
        <v>1544.2750670088337</v>
      </c>
      <c r="L22">
        <f>100/cpi_2008!L22*nominal_wage_A!O22</f>
        <v>1752.3945746748859</v>
      </c>
      <c r="M22">
        <f>100/cpi_2008!M22*nominal_wage_A!P22</f>
        <v>1763.9225418994147</v>
      </c>
      <c r="N22">
        <f>100/cpi_2008!N22*nominal_wage_A!Q22</f>
        <v>1850.5432045182467</v>
      </c>
      <c r="O22">
        <f>100/cpi_2008!O22*nominal_wage_A!R22</f>
        <v>1862.6070931710817</v>
      </c>
    </row>
    <row r="23" spans="1:15">
      <c r="A23" t="s">
        <v>64</v>
      </c>
      <c r="B23" t="s">
        <v>112</v>
      </c>
      <c r="C23">
        <f>100/cpi_2008!C23*nominal_wage_A!F23</f>
        <v>1109.3</v>
      </c>
      <c r="D23">
        <f>100/cpi_2008!D23*nominal_wage_A!G23</f>
        <v>1232.7871356783917</v>
      </c>
      <c r="E23">
        <f>100/cpi_2008!E23*nominal_wage_A!H23</f>
        <v>1190.7391184149899</v>
      </c>
      <c r="F23">
        <f>100/cpi_2008!F23*nominal_wage_A!I23</f>
        <v>1354.1000300059984</v>
      </c>
      <c r="G23">
        <f>100/cpi_2008!G23*nominal_wage_A!J23</f>
        <v>1337.9536364935898</v>
      </c>
      <c r="H23">
        <f>100/cpi_2008!H23*nominal_wage_A!K23</f>
        <v>1320.244083871577</v>
      </c>
      <c r="I23">
        <f>100/cpi_2008!I23*nominal_wage_A!L23</f>
        <v>1500.3700633979959</v>
      </c>
      <c r="J23">
        <f>100/cpi_2008!J23*nominal_wage_A!M23</f>
        <v>1450.5123218339761</v>
      </c>
      <c r="K23">
        <f>100/cpi_2008!K23*nominal_wage_A!N23</f>
        <v>1445.8407697289827</v>
      </c>
      <c r="L23">
        <f>100/cpi_2008!L23*nominal_wage_A!O23</f>
        <v>1676.3491972876677</v>
      </c>
      <c r="M23">
        <f>100/cpi_2008!M23*nominal_wage_A!P23</f>
        <v>1594.322035666471</v>
      </c>
      <c r="N23">
        <f>100/cpi_2008!N23*nominal_wage_A!Q23</f>
        <v>1610.087961215015</v>
      </c>
      <c r="O23">
        <f>100/cpi_2008!O23*nominal_wage_A!R23</f>
        <v>1695.2105716341314</v>
      </c>
    </row>
    <row r="24" spans="1:15">
      <c r="A24" t="s">
        <v>64</v>
      </c>
      <c r="B24" t="s">
        <v>113</v>
      </c>
      <c r="C24">
        <f>100/cpi_2008!C24*nominal_wage_A!F24</f>
        <v>1791.5</v>
      </c>
      <c r="D24">
        <f>100/cpi_2008!D24*nominal_wage_A!G24</f>
        <v>2040.3564748106221</v>
      </c>
      <c r="E24">
        <f>100/cpi_2008!E24*nominal_wage_A!H24</f>
        <v>1937.1599876951543</v>
      </c>
      <c r="F24">
        <f>100/cpi_2008!F24*nominal_wage_A!I24</f>
        <v>1801.7951999007364</v>
      </c>
      <c r="G24">
        <f>100/cpi_2008!G24*nominal_wage_A!J24</f>
        <v>1778.2576704611049</v>
      </c>
      <c r="H24">
        <f>100/cpi_2008!H24*nominal_wage_A!K24</f>
        <v>1704.7711741822441</v>
      </c>
      <c r="I24">
        <f>100/cpi_2008!I24*nominal_wage_A!L24</f>
        <v>1928.0499900798716</v>
      </c>
      <c r="J24">
        <f>100/cpi_2008!J24*nominal_wage_A!M24</f>
        <v>1835.4289515225141</v>
      </c>
      <c r="K24">
        <f>100/cpi_2008!K24*nominal_wage_A!N24</f>
        <v>1998.6436494209186</v>
      </c>
      <c r="L24">
        <f>100/cpi_2008!L24*nominal_wage_A!O24</f>
        <v>2366.6212827436534</v>
      </c>
      <c r="M24">
        <f>100/cpi_2008!M24*nominal_wage_A!P24</f>
        <v>2088.2060777452325</v>
      </c>
      <c r="N24">
        <f>100/cpi_2008!N24*nominal_wage_A!Q24</f>
        <v>2218.9091301577982</v>
      </c>
      <c r="O24">
        <f>100/cpi_2008!O24*nominal_wage_A!R24</f>
        <v>2238.6525204615887</v>
      </c>
    </row>
    <row r="25" spans="1:15">
      <c r="A25" t="s">
        <v>64</v>
      </c>
      <c r="B25" t="s">
        <v>114</v>
      </c>
      <c r="C25">
        <f>100/cpi_2008!C25*nominal_wage_A!F25</f>
        <v>1055.380126953125</v>
      </c>
      <c r="D25">
        <f>100/cpi_2008!D25*nominal_wage_A!G25</f>
        <v>1283.2174998732751</v>
      </c>
      <c r="E25">
        <f>100/cpi_2008!E25*nominal_wage_A!H25</f>
        <v>1318.3766315928297</v>
      </c>
      <c r="F25">
        <f>100/cpi_2008!F25*nominal_wage_A!I25</f>
        <v>1331.2215041204313</v>
      </c>
      <c r="G25">
        <f>100/cpi_2008!G25*nominal_wage_A!J25</f>
        <v>1393.9140713599418</v>
      </c>
      <c r="H25">
        <f>100/cpi_2008!H25*nominal_wage_A!K25</f>
        <v>1397.3588232148022</v>
      </c>
      <c r="I25">
        <f>100/cpi_2008!I25*nominal_wage_A!L25</f>
        <v>1507.1332696485604</v>
      </c>
      <c r="J25">
        <f>100/cpi_2008!J25*nominal_wage_A!M25</f>
        <v>1535.2766980342201</v>
      </c>
      <c r="K25">
        <f>100/cpi_2008!K25*nominal_wage_A!N25</f>
        <v>1589.8961713354322</v>
      </c>
      <c r="L25">
        <f>100/cpi_2008!L25*nominal_wage_A!O25</f>
        <v>1924.5950000864266</v>
      </c>
      <c r="M25">
        <f>100/cpi_2008!M25*nominal_wage_A!P25</f>
        <v>1933.2904104812185</v>
      </c>
      <c r="N25">
        <f>100/cpi_2008!N25*nominal_wage_A!Q25</f>
        <v>1910.3590659565534</v>
      </c>
      <c r="O25">
        <f>100/cpi_2008!O25*nominal_wage_A!R25</f>
        <v>1919.9672737539081</v>
      </c>
    </row>
    <row r="26" spans="1:15">
      <c r="A26" t="s">
        <v>687</v>
      </c>
      <c r="B26" t="s">
        <v>116</v>
      </c>
      <c r="C26">
        <f>100/cpi_2008!C26*nominal_wage_A!F26</f>
        <v>1180.5</v>
      </c>
      <c r="D26">
        <f>100/cpi_2008!D26*nominal_wage_A!G26</f>
        <v>1271.249054042589</v>
      </c>
      <c r="E26">
        <f>100/cpi_2008!E26*nominal_wage_A!H26</f>
        <v>1221.996703121258</v>
      </c>
      <c r="F26">
        <f>100/cpi_2008!F26*nominal_wage_A!I26</f>
        <v>1548.7108996038935</v>
      </c>
      <c r="G26">
        <f>100/cpi_2008!G26*nominal_wage_A!J26</f>
        <v>1516.3775166572736</v>
      </c>
      <c r="H26">
        <f>100/cpi_2008!H26*nominal_wage_A!K26</f>
        <v>1450.1515939871003</v>
      </c>
      <c r="I26">
        <f>100/cpi_2008!I26*nominal_wage_A!L26</f>
        <v>1509.4769091576688</v>
      </c>
      <c r="J26">
        <f>100/cpi_2008!J26*nominal_wage_A!M26</f>
        <v>1500.1661613737615</v>
      </c>
      <c r="K26">
        <f>100/cpi_2008!K26*nominal_wage_A!N26</f>
        <v>1685.3948073793024</v>
      </c>
      <c r="L26">
        <f>100/cpi_2008!L26*nominal_wage_A!O26</f>
        <v>1910.6112645625246</v>
      </c>
      <c r="M26">
        <f>100/cpi_2008!M26*nominal_wage_A!P26</f>
        <v>1780.6072818299922</v>
      </c>
      <c r="N26">
        <f>100/cpi_2008!N26*nominal_wage_A!Q26</f>
        <v>1953.036563946355</v>
      </c>
      <c r="O26">
        <f>100/cpi_2008!O26*nominal_wage_A!R26</f>
        <v>1995.6852559272002</v>
      </c>
    </row>
    <row r="27" spans="1:15">
      <c r="A27" t="s">
        <v>687</v>
      </c>
      <c r="B27" t="s">
        <v>117</v>
      </c>
      <c r="C27">
        <f>100/cpi_2008!C27*nominal_wage_A!F27</f>
        <v>1102.8</v>
      </c>
      <c r="D27">
        <f>100/cpi_2008!D27*nominal_wage_A!G27</f>
        <v>1192.0545882936508</v>
      </c>
      <c r="E27">
        <f>100/cpi_2008!E27*nominal_wage_A!H27</f>
        <v>1141.1664102564102</v>
      </c>
      <c r="F27">
        <f>100/cpi_2008!F27*nominal_wage_A!I27</f>
        <v>1238.1715351004639</v>
      </c>
      <c r="G27">
        <f>100/cpi_2008!G27*nominal_wage_A!J27</f>
        <v>1236.5271761784475</v>
      </c>
      <c r="H27">
        <f>100/cpi_2008!H27*nominal_wage_A!K27</f>
        <v>1249.6786798586315</v>
      </c>
      <c r="I27">
        <f>100/cpi_2008!I27*nominal_wage_A!L27</f>
        <v>1257.0814585447195</v>
      </c>
      <c r="J27">
        <f>100/cpi_2008!J27*nominal_wage_A!M27</f>
        <v>1288.8333771569855</v>
      </c>
      <c r="K27">
        <f>100/cpi_2008!K27*nominal_wage_A!N27</f>
        <v>1413.433522599554</v>
      </c>
      <c r="L27">
        <f>100/cpi_2008!L27*nominal_wage_A!O27</f>
        <v>1453.6368845546669</v>
      </c>
      <c r="M27">
        <f>100/cpi_2008!M27*nominal_wage_A!P27</f>
        <v>1340.9266918002586</v>
      </c>
      <c r="N27">
        <f>100/cpi_2008!N27*nominal_wage_A!Q27</f>
        <v>1393.0968247375943</v>
      </c>
      <c r="O27">
        <f>100/cpi_2008!O27*nominal_wage_A!R27</f>
        <v>1376.5298518076995</v>
      </c>
    </row>
    <row r="28" spans="1:15">
      <c r="A28" t="s">
        <v>687</v>
      </c>
      <c r="B28" t="s">
        <v>118</v>
      </c>
      <c r="C28">
        <f>100/cpi_2008!C28*nominal_wage_A!F28</f>
        <v>1116.9000000000001</v>
      </c>
      <c r="D28">
        <f>100/cpi_2008!D28*nominal_wage_A!G28</f>
        <v>1180.4173858224676</v>
      </c>
      <c r="E28">
        <f>100/cpi_2008!E28*nominal_wage_A!H28</f>
        <v>1153.7629069779673</v>
      </c>
      <c r="F28">
        <f>100/cpi_2008!F28*nominal_wage_A!I28</f>
        <v>1373.6898452564481</v>
      </c>
      <c r="G28">
        <f>100/cpi_2008!G28*nominal_wage_A!J28</f>
        <v>1361.2878955823671</v>
      </c>
      <c r="H28">
        <f>100/cpi_2008!H28*nominal_wage_A!K28</f>
        <v>1349.8483606830657</v>
      </c>
      <c r="I28">
        <f>100/cpi_2008!I28*nominal_wage_A!L28</f>
        <v>1382.5267141118727</v>
      </c>
      <c r="J28">
        <f>100/cpi_2008!J28*nominal_wage_A!M28</f>
        <v>1417.0783897709271</v>
      </c>
      <c r="K28">
        <f>100/cpi_2008!K28*nominal_wage_A!N28</f>
        <v>1498.4747113849558</v>
      </c>
      <c r="L28">
        <f>100/cpi_2008!L28*nominal_wage_A!O28</f>
        <v>1761.213808347788</v>
      </c>
      <c r="M28">
        <f>100/cpi_2008!M28*nominal_wage_A!P28</f>
        <v>1707.1655541020668</v>
      </c>
      <c r="N28">
        <f>100/cpi_2008!N28*nominal_wage_A!Q28</f>
        <v>1820.3708371268679</v>
      </c>
      <c r="O28">
        <f>100/cpi_2008!O28*nominal_wage_A!R28</f>
        <v>1850.0887574053816</v>
      </c>
    </row>
    <row r="29" spans="1:15">
      <c r="A29" t="s">
        <v>687</v>
      </c>
      <c r="B29" t="s">
        <v>119</v>
      </c>
      <c r="C29">
        <f>100/cpi_2008!C29*nominal_wage_A!F29</f>
        <v>1111.0999999999999</v>
      </c>
      <c r="D29">
        <f>100/cpi_2008!D29*nominal_wage_A!G29</f>
        <v>1253.3736263736264</v>
      </c>
      <c r="E29">
        <f>100/cpi_2008!E29*nominal_wage_A!H29</f>
        <v>1250.5235874931434</v>
      </c>
      <c r="F29">
        <f>100/cpi_2008!F29*nominal_wage_A!I29</f>
        <v>1455.6703569138042</v>
      </c>
      <c r="G29">
        <f>100/cpi_2008!G29*nominal_wage_A!J29</f>
        <v>1417.3592170482352</v>
      </c>
      <c r="H29">
        <f>100/cpi_2008!H29*nominal_wage_A!K29</f>
        <v>1423.3415020535081</v>
      </c>
      <c r="I29">
        <f>100/cpi_2008!I29*nominal_wage_A!L29</f>
        <v>1461.8350601555887</v>
      </c>
      <c r="J29">
        <f>100/cpi_2008!J29*nominal_wage_A!M29</f>
        <v>1461.7282549744289</v>
      </c>
      <c r="K29">
        <f>100/cpi_2008!K29*nominal_wage_A!N29</f>
        <v>1649.005130563374</v>
      </c>
      <c r="L29">
        <f>100/cpi_2008!L29*nominal_wage_A!O29</f>
        <v>1851.6425993795938</v>
      </c>
      <c r="M29">
        <f>100/cpi_2008!M29*nominal_wage_A!P29</f>
        <v>1542.998265056126</v>
      </c>
      <c r="N29">
        <f>100/cpi_2008!N29*nominal_wage_A!Q29</f>
        <v>1633.6392095777544</v>
      </c>
      <c r="O29">
        <f>100/cpi_2008!O29*nominal_wage_A!R29</f>
        <v>1728.0585467729809</v>
      </c>
    </row>
    <row r="30" spans="1:15">
      <c r="A30" t="s">
        <v>687</v>
      </c>
      <c r="B30" t="s">
        <v>120</v>
      </c>
      <c r="C30">
        <f>100/cpi_2008!C30*nominal_wage_A!F30</f>
        <v>859.3</v>
      </c>
      <c r="D30">
        <f>100/cpi_2008!D30*nominal_wage_A!G30</f>
        <v>1171.4666666666667</v>
      </c>
      <c r="E30">
        <f>100/cpi_2008!E30*nominal_wage_A!H30</f>
        <v>1124.1765242703173</v>
      </c>
      <c r="F30">
        <f>100/cpi_2008!F30*nominal_wage_A!I30</f>
        <v>1143.7321020601344</v>
      </c>
      <c r="G30">
        <f>100/cpi_2008!G30*nominal_wage_A!J30</f>
        <v>1145.8201507874016</v>
      </c>
      <c r="H30">
        <f>100/cpi_2008!H30*nominal_wage_A!K30</f>
        <v>1146.387999352894</v>
      </c>
      <c r="I30">
        <f>100/cpi_2008!I30*nominal_wage_A!L30</f>
        <v>1164.1491716549015</v>
      </c>
      <c r="J30">
        <f>100/cpi_2008!J30*nominal_wage_A!M30</f>
        <v>1204.6084309282128</v>
      </c>
      <c r="K30">
        <f>100/cpi_2008!K30*nominal_wage_A!N30</f>
        <v>1432.3200724418207</v>
      </c>
      <c r="L30">
        <f>100/cpi_2008!L30*nominal_wage_A!O30</f>
        <v>1541.1157310374808</v>
      </c>
      <c r="M30">
        <f>100/cpi_2008!M30*nominal_wage_A!P30</f>
        <v>1386.9872283240927</v>
      </c>
      <c r="N30">
        <f>100/cpi_2008!N30*nominal_wage_A!Q30</f>
        <v>1507.4561960645199</v>
      </c>
      <c r="O30">
        <f>100/cpi_2008!O30*nominal_wage_A!R30</f>
        <v>1510.0035062814245</v>
      </c>
    </row>
    <row r="31" spans="1:15">
      <c r="A31" t="s">
        <v>689</v>
      </c>
      <c r="B31" t="s">
        <v>122</v>
      </c>
      <c r="C31">
        <f>100/cpi_2008!C31*nominal_wage_A!F31</f>
        <v>1304.7</v>
      </c>
      <c r="D31">
        <f>100/cpi_2008!D31*nominal_wage_A!G31</f>
        <v>1426.8813947569356</v>
      </c>
      <c r="E31">
        <f>100/cpi_2008!E31*nominal_wage_A!H31</f>
        <v>1360.3961160505382</v>
      </c>
      <c r="F31">
        <f>100/cpi_2008!F31*nominal_wage_A!I31</f>
        <v>1457.1695918164939</v>
      </c>
      <c r="G31">
        <f>100/cpi_2008!G31*nominal_wage_A!J31</f>
        <v>1438.5673568845345</v>
      </c>
      <c r="H31">
        <f>100/cpi_2008!H31*nominal_wage_A!K31</f>
        <v>1380.3514068088466</v>
      </c>
      <c r="I31">
        <f>100/cpi_2008!I31*nominal_wage_A!L31</f>
        <v>1372.9568732083196</v>
      </c>
      <c r="J31">
        <f>100/cpi_2008!J31*nominal_wage_A!M31</f>
        <v>1448.0668808807329</v>
      </c>
      <c r="K31">
        <f>100/cpi_2008!K31*nominal_wage_A!N31</f>
        <v>1548.5397706039475</v>
      </c>
      <c r="L31">
        <f>100/cpi_2008!L31*nominal_wage_A!O31</f>
        <v>1530.6900220457992</v>
      </c>
      <c r="M31">
        <f>100/cpi_2008!M31*nominal_wage_A!P31</f>
        <v>1361.2477196262587</v>
      </c>
      <c r="N31">
        <f>100/cpi_2008!N31*nominal_wage_A!Q31</f>
        <v>1488.6465101212327</v>
      </c>
      <c r="O31">
        <f>100/cpi_2008!O31*nominal_wage_A!R31</f>
        <v>1662.6273230574807</v>
      </c>
    </row>
    <row r="32" spans="1:15">
      <c r="A32" t="s">
        <v>689</v>
      </c>
      <c r="B32" t="s">
        <v>123</v>
      </c>
      <c r="C32">
        <f>100/cpi_2008!C32*nominal_wage_A!F32</f>
        <v>1273.3</v>
      </c>
      <c r="D32">
        <f>100/cpi_2008!D32*nominal_wage_A!G32</f>
        <v>1504.5725203522179</v>
      </c>
      <c r="E32">
        <f>100/cpi_2008!E32*nominal_wage_A!H32</f>
        <v>1448.2714939264865</v>
      </c>
      <c r="F32">
        <f>100/cpi_2008!F32*nominal_wage_A!I32</f>
        <v>1570.3825027108987</v>
      </c>
      <c r="G32">
        <f>100/cpi_2008!G32*nominal_wage_A!J32</f>
        <v>1584.3334989675773</v>
      </c>
      <c r="H32">
        <f>100/cpi_2008!H32*nominal_wage_A!K32</f>
        <v>1520.3942265000589</v>
      </c>
      <c r="I32">
        <f>100/cpi_2008!I32*nominal_wage_A!L32</f>
        <v>1454.2017852240042</v>
      </c>
      <c r="J32">
        <f>100/cpi_2008!J32*nominal_wage_A!M32</f>
        <v>1494.9406720382776</v>
      </c>
      <c r="K32">
        <f>100/cpi_2008!K32*nominal_wage_A!N32</f>
        <v>1531.8974241093163</v>
      </c>
      <c r="L32">
        <f>100/cpi_2008!L32*nominal_wage_A!O32</f>
        <v>1773.9465347531736</v>
      </c>
      <c r="M32">
        <f>100/cpi_2008!M32*nominal_wage_A!P32</f>
        <v>1608.6178073735787</v>
      </c>
      <c r="N32">
        <f>100/cpi_2008!N32*nominal_wage_A!Q32</f>
        <v>1742.6024451341286</v>
      </c>
      <c r="O32">
        <f>100/cpi_2008!O32*nominal_wage_A!R32</f>
        <v>1726.5228698865801</v>
      </c>
    </row>
    <row r="33" spans="1:15">
      <c r="A33" t="s">
        <v>689</v>
      </c>
      <c r="B33" t="s">
        <v>4</v>
      </c>
      <c r="C33">
        <f>100/cpi_2008!C33*nominal_wage_A!F33</f>
        <v>1741</v>
      </c>
      <c r="D33">
        <f>100/cpi_2008!D33*nominal_wage_A!G33</f>
        <v>2084.6496383901981</v>
      </c>
      <c r="E33">
        <f>100/cpi_2008!E33*nominal_wage_A!H33</f>
        <v>2032.9375895765475</v>
      </c>
      <c r="F33">
        <f>100/cpi_2008!F33*nominal_wage_A!I33</f>
        <v>2143.2357445516823</v>
      </c>
      <c r="G33">
        <f>100/cpi_2008!G33*nominal_wage_A!J33</f>
        <v>2132.4005420965482</v>
      </c>
      <c r="H33">
        <f>100/cpi_2008!H33*nominal_wage_A!K33</f>
        <v>2028.5088647381169</v>
      </c>
      <c r="I33">
        <f>100/cpi_2008!I33*nominal_wage_A!L33</f>
        <v>2094.7099304035901</v>
      </c>
      <c r="J33">
        <f>100/cpi_2008!J33*nominal_wage_A!M33</f>
        <v>2211.5362678353345</v>
      </c>
      <c r="K33">
        <f>100/cpi_2008!K33*nominal_wage_A!N33</f>
        <v>2220.2896120507557</v>
      </c>
      <c r="L33">
        <f>100/cpi_2008!L33*nominal_wage_A!O33</f>
        <v>2584.4617974202224</v>
      </c>
      <c r="M33">
        <f>100/cpi_2008!M33*nominal_wage_A!P33</f>
        <v>2293.9839438370432</v>
      </c>
      <c r="N33">
        <f>100/cpi_2008!N33*nominal_wage_A!Q33</f>
        <v>2485.6722470427339</v>
      </c>
      <c r="O33">
        <f>100/cpi_2008!O33*nominal_wage_A!R33</f>
        <v>2466.2122018240789</v>
      </c>
    </row>
    <row r="34" spans="1:15">
      <c r="A34" t="s">
        <v>689</v>
      </c>
      <c r="B34" t="s">
        <v>124</v>
      </c>
      <c r="C34">
        <f>100/cpi_2008!C34*nominal_wage_A!F34</f>
        <v>1657.7</v>
      </c>
      <c r="D34">
        <f>100/cpi_2008!D34*nominal_wage_A!G34</f>
        <v>1813.4626986879325</v>
      </c>
      <c r="E34">
        <f>100/cpi_2008!E34*nominal_wage_A!H34</f>
        <v>1753.2677798472355</v>
      </c>
      <c r="F34">
        <f>100/cpi_2008!F34*nominal_wage_A!I34</f>
        <v>1799.6432023048517</v>
      </c>
      <c r="G34">
        <f>100/cpi_2008!G34*nominal_wage_A!J34</f>
        <v>1764.0651821887184</v>
      </c>
      <c r="H34">
        <f>100/cpi_2008!H34*nominal_wage_A!K34</f>
        <v>1698.1382700156601</v>
      </c>
      <c r="I34">
        <f>100/cpi_2008!I34*nominal_wage_A!L34</f>
        <v>2013.8354713918397</v>
      </c>
      <c r="J34">
        <f>100/cpi_2008!J34*nominal_wage_A!M34</f>
        <v>1926.3214338251621</v>
      </c>
      <c r="K34">
        <f>100/cpi_2008!K34*nominal_wage_A!N34</f>
        <v>1924.4447026146793</v>
      </c>
      <c r="L34">
        <f>100/cpi_2008!L34*nominal_wage_A!O34</f>
        <v>2074.7298350787541</v>
      </c>
      <c r="M34">
        <f>100/cpi_2008!M34*nominal_wage_A!P34</f>
        <v>1821.8229429160494</v>
      </c>
      <c r="N34">
        <f>100/cpi_2008!N34*nominal_wage_A!Q34</f>
        <v>1917.6728034925607</v>
      </c>
      <c r="O34">
        <f>100/cpi_2008!O34*nominal_wage_A!R34</f>
        <v>1979.5859843243447</v>
      </c>
    </row>
    <row r="35" spans="1:15">
      <c r="A35" t="s">
        <v>687</v>
      </c>
      <c r="B35" t="s">
        <v>125</v>
      </c>
      <c r="C35">
        <f>100/cpi_2008!C35*nominal_wage_A!F35</f>
        <v>1101.9000000000001</v>
      </c>
      <c r="D35">
        <f>100/cpi_2008!D35*nominal_wage_A!G35</f>
        <v>1150.938864628821</v>
      </c>
      <c r="E35">
        <f>100/cpi_2008!E35*nominal_wage_A!H35</f>
        <v>1138.2912062073831</v>
      </c>
      <c r="F35">
        <f>100/cpi_2008!F35*nominal_wage_A!I35</f>
        <v>1195.4345160258313</v>
      </c>
      <c r="G35">
        <f>100/cpi_2008!G35*nominal_wage_A!J35</f>
        <v>1226.6044926789464</v>
      </c>
      <c r="H35">
        <f>100/cpi_2008!H35*nominal_wage_A!K35</f>
        <v>1218.6389614823372</v>
      </c>
      <c r="I35">
        <f>100/cpi_2008!I35*nominal_wage_A!L35</f>
        <v>1320.9835291168492</v>
      </c>
      <c r="J35">
        <f>100/cpi_2008!J35*nominal_wage_A!M35</f>
        <v>1476.2452016378543</v>
      </c>
      <c r="K35">
        <f>100/cpi_2008!K35*nominal_wage_A!N35</f>
        <v>1537.9125355524293</v>
      </c>
      <c r="L35">
        <f>100/cpi_2008!L35*nominal_wage_A!O35</f>
        <v>1465.2685010419259</v>
      </c>
      <c r="M35">
        <f>100/cpi_2008!M35*nominal_wage_A!P35</f>
        <v>1315.7607485487611</v>
      </c>
      <c r="N35">
        <f>100/cpi_2008!N35*nominal_wage_A!Q35</f>
        <v>1411.608238712198</v>
      </c>
      <c r="O35">
        <f>100/cpi_2008!O35*nominal_wage_A!R35</f>
        <v>1428.4766262912126</v>
      </c>
    </row>
    <row r="36" spans="1:15">
      <c r="A36" t="s">
        <v>159</v>
      </c>
      <c r="B36" t="s">
        <v>157</v>
      </c>
      <c r="C36">
        <f>100/cpi_2008!C36*nominal_wage_A!F36</f>
        <v>1126.8</v>
      </c>
      <c r="D36">
        <f>100/cpi_2008!D36*nominal_wage_A!G36</f>
        <v>1261.0430044755788</v>
      </c>
      <c r="E36">
        <f>100/cpi_2008!E36*nominal_wage_A!H36</f>
        <v>1216.9176329600314</v>
      </c>
      <c r="F36">
        <f>100/cpi_2008!F36*nominal_wage_A!I36</f>
        <v>1323.9267610092254</v>
      </c>
      <c r="G36">
        <f>100/cpi_2008!G36*nominal_wage_A!J36</f>
        <v>1328.4174489278546</v>
      </c>
      <c r="H36">
        <f>100/cpi_2008!H36*nominal_wage_A!K36</f>
        <v>1292.6911498665083</v>
      </c>
      <c r="I36">
        <f>100/cpi_2008!I36*nominal_wage_A!L36</f>
        <v>1349.297328154981</v>
      </c>
      <c r="J36">
        <f>100/cpi_2008!J36*nominal_wage_A!M36</f>
        <v>1371.9537067290862</v>
      </c>
      <c r="K36">
        <f>100/cpi_2008!K36*nominal_wage_A!N36</f>
        <v>1465.3994028340505</v>
      </c>
      <c r="L36">
        <f>100/cpi_2008!L36*nominal_wage_A!O36</f>
        <v>1752.9119478822686</v>
      </c>
      <c r="M36">
        <f>100/cpi_2008!M36*nominal_wage_A!P36</f>
        <v>1646.1901599243029</v>
      </c>
      <c r="N36">
        <f>100/cpi_2008!N36*nominal_wage_A!Q36</f>
        <v>1705.2066178841442</v>
      </c>
      <c r="O36">
        <f>100/cpi_2008!O36*nominal_wage_A!R36</f>
        <v>1753.1193018916097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RAW</vt:lpstr>
      <vt:lpstr>OLAH</vt:lpstr>
      <vt:lpstr>missval_A</vt:lpstr>
      <vt:lpstr>missvall_B</vt:lpstr>
      <vt:lpstr>PIVOT</vt:lpstr>
      <vt:lpstr>logit</vt:lpstr>
      <vt:lpstr>nominal_wage_A</vt:lpstr>
      <vt:lpstr>real_wage_A</vt:lpstr>
      <vt:lpstr>real_wage_A_2008</vt:lpstr>
      <vt:lpstr>real wage vs inflation</vt:lpstr>
      <vt:lpstr>real_wage_example</vt:lpstr>
      <vt:lpstr>cpi_2008</vt:lpstr>
      <vt:lpstr>sigma</vt:lpstr>
      <vt:lpstr>nominal_wage_B</vt:lpstr>
      <vt:lpstr>real_wage_B</vt:lpstr>
      <vt:lpstr>cpi_2005</vt:lpstr>
      <vt:lpstr>inflation</vt:lpstr>
      <vt:lpstr>cpi_2012</vt:lpstr>
      <vt:lpstr>Sheet3</vt:lpstr>
      <vt:lpstr>lbr_prod_08</vt:lpstr>
      <vt:lpstr>Sheet2</vt:lpstr>
      <vt:lpstr>spa_lag_real_wage</vt:lpstr>
      <vt:lpstr>chn_ind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Rifki Maulana</dc:creator>
  <cp:lastModifiedBy>Harry</cp:lastModifiedBy>
  <dcterms:created xsi:type="dcterms:W3CDTF">2021-03-05T09:09:55Z</dcterms:created>
  <dcterms:modified xsi:type="dcterms:W3CDTF">2021-11-21T05:44:18Z</dcterms:modified>
</cp:coreProperties>
</file>