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3680" windowHeight="13840"/>
  </bookViews>
  <sheets>
    <sheet name="Calculate sheet" sheetId="1" r:id="rId1"/>
    <sheet name="PremuimRate(10EC, iBegin)" sheetId="4" r:id="rId2"/>
    <sheet name="Modal Factor" sheetId="3" r:id="rId3"/>
    <sheet name="LFPDVDG_10EC" sheetId="6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D68" i="4"/>
  <c r="D67" i="4"/>
  <c r="E14" i="1"/>
  <c r="P3" i="1"/>
  <c r="P4" i="1"/>
  <c r="P5" i="1"/>
  <c r="P6" i="1"/>
  <c r="P7" i="1"/>
  <c r="P8" i="1"/>
  <c r="P9" i="1"/>
  <c r="P10" i="1"/>
  <c r="P11" i="1"/>
  <c r="P2" i="1"/>
  <c r="E10" i="1"/>
  <c r="F3" i="1"/>
  <c r="G19" i="1"/>
  <c r="G34" i="1"/>
  <c r="G49" i="1"/>
  <c r="C56" i="1"/>
  <c r="G18" i="1"/>
  <c r="G17" i="1"/>
  <c r="G16" i="1"/>
  <c r="G15" i="1"/>
  <c r="G45" i="1"/>
  <c r="G14" i="1"/>
  <c r="G44" i="1"/>
  <c r="G13" i="1"/>
  <c r="G43" i="1"/>
  <c r="G12" i="1"/>
  <c r="G42" i="1"/>
  <c r="G11" i="1"/>
  <c r="G10" i="1"/>
  <c r="E34" i="1"/>
  <c r="F49" i="1"/>
  <c r="C55" i="1"/>
  <c r="F16" i="1"/>
  <c r="F15" i="1"/>
  <c r="F14" i="1"/>
  <c r="F44" i="1"/>
  <c r="F13" i="1"/>
  <c r="F43" i="1"/>
  <c r="F12" i="1"/>
  <c r="F42" i="1"/>
  <c r="F11" i="1"/>
  <c r="F10" i="1"/>
  <c r="F40" i="1"/>
  <c r="E19" i="1"/>
  <c r="C66" i="1"/>
  <c r="E18" i="1"/>
  <c r="C65" i="1"/>
  <c r="E17" i="1"/>
  <c r="E16" i="1"/>
  <c r="E15" i="1"/>
  <c r="E13" i="1"/>
  <c r="E12" i="1"/>
  <c r="E11" i="1"/>
  <c r="C63" i="1"/>
  <c r="C62" i="1"/>
  <c r="C69" i="1"/>
  <c r="C68" i="1"/>
  <c r="C54" i="1"/>
  <c r="E49" i="1"/>
  <c r="E48" i="1"/>
  <c r="E47" i="1"/>
  <c r="E46" i="1"/>
  <c r="E45" i="1"/>
  <c r="E44" i="1"/>
  <c r="E43" i="1"/>
  <c r="E42" i="1"/>
  <c r="E41" i="1"/>
  <c r="E40" i="1"/>
  <c r="G33" i="1"/>
  <c r="G32" i="1"/>
  <c r="G31" i="1"/>
  <c r="F34" i="1"/>
  <c r="F33" i="1"/>
  <c r="F32" i="1"/>
  <c r="F31" i="1"/>
  <c r="E33" i="1"/>
  <c r="E32" i="1"/>
  <c r="E31" i="1"/>
  <c r="D34" i="1"/>
  <c r="D33" i="1"/>
  <c r="D32" i="1"/>
  <c r="D31" i="1"/>
  <c r="G48" i="1"/>
  <c r="G47" i="1"/>
  <c r="G46" i="1"/>
  <c r="G41" i="1"/>
  <c r="F45" i="1"/>
  <c r="C64" i="1"/>
  <c r="D18" i="1"/>
  <c r="D17" i="1"/>
  <c r="D16" i="1"/>
  <c r="D15" i="1"/>
  <c r="D14" i="1"/>
  <c r="D13" i="1"/>
  <c r="D12" i="1"/>
  <c r="D11" i="1"/>
  <c r="D19" i="1"/>
  <c r="D10" i="1"/>
  <c r="C5" i="1"/>
  <c r="C3" i="1"/>
  <c r="C52" i="1"/>
  <c r="F46" i="1"/>
  <c r="F47" i="1"/>
  <c r="F48" i="1"/>
  <c r="F20" i="1"/>
  <c r="G20" i="1"/>
  <c r="F35" i="1"/>
  <c r="G35" i="1"/>
  <c r="F41" i="1"/>
  <c r="D20" i="1"/>
  <c r="E35" i="1"/>
  <c r="G40" i="1"/>
  <c r="E20" i="1"/>
  <c r="D35" i="1"/>
  <c r="C60" i="1"/>
  <c r="C59" i="1"/>
  <c r="C58" i="1"/>
</calcChain>
</file>

<file path=xl/comments1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charset val="22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</commentList>
</comments>
</file>

<file path=xl/sharedStrings.xml><?xml version="1.0" encoding="utf-8"?>
<sst xmlns="http://schemas.openxmlformats.org/spreadsheetml/2006/main" count="979" uniqueCount="393">
  <si>
    <t>Premium</t>
  </si>
  <si>
    <t>Sum Insure</t>
  </si>
  <si>
    <t>Mail, Age 35</t>
  </si>
  <si>
    <t>RLPLAN</t>
  </si>
  <si>
    <t>RLOCLS</t>
  </si>
  <si>
    <t>RLCLS</t>
  </si>
  <si>
    <t>RLSEX</t>
  </si>
  <si>
    <t>RLSMKE</t>
  </si>
  <si>
    <t>RLCCY</t>
  </si>
  <si>
    <t>RLEFF</t>
  </si>
  <si>
    <t>RLL00</t>
  </si>
  <si>
    <t>RLL01</t>
  </si>
  <si>
    <t>RLL02</t>
  </si>
  <si>
    <t>RLL03</t>
  </si>
  <si>
    <t>RLL04</t>
  </si>
  <si>
    <t>RLL05</t>
  </si>
  <si>
    <t>RLL06</t>
  </si>
  <si>
    <t>RLL07</t>
  </si>
  <si>
    <t>RLL08</t>
  </si>
  <si>
    <t>RLL09</t>
  </si>
  <si>
    <t>RLL10</t>
  </si>
  <si>
    <t>RLL11</t>
  </si>
  <si>
    <t>RLL12</t>
  </si>
  <si>
    <t>RLL13</t>
  </si>
  <si>
    <t>RLL14</t>
  </si>
  <si>
    <t>RLL15</t>
  </si>
  <si>
    <t>RLL16</t>
  </si>
  <si>
    <t>RLL17</t>
  </si>
  <si>
    <t>RLL18</t>
  </si>
  <si>
    <t>RLL19</t>
  </si>
  <si>
    <t>RLL20</t>
  </si>
  <si>
    <t>RLL21</t>
  </si>
  <si>
    <t>RLL22</t>
  </si>
  <si>
    <t>RLL23</t>
  </si>
  <si>
    <t>RLL24</t>
  </si>
  <si>
    <t>RLL25</t>
  </si>
  <si>
    <t>RLL26</t>
  </si>
  <si>
    <t>RLL27</t>
  </si>
  <si>
    <t>RLL28</t>
  </si>
  <si>
    <t>RLL29</t>
  </si>
  <si>
    <t>RLL30</t>
  </si>
  <si>
    <t>RLL31</t>
  </si>
  <si>
    <t>RLL32</t>
  </si>
  <si>
    <t>RLL33</t>
  </si>
  <si>
    <t>RLL34</t>
  </si>
  <si>
    <t>RLL35</t>
  </si>
  <si>
    <t>RLL36</t>
  </si>
  <si>
    <t>RLL37</t>
  </si>
  <si>
    <t>RLL38</t>
  </si>
  <si>
    <t>RLL39</t>
  </si>
  <si>
    <t>RLL40</t>
  </si>
  <si>
    <t>RLL41</t>
  </si>
  <si>
    <t>RLL42</t>
  </si>
  <si>
    <t>RLL43</t>
  </si>
  <si>
    <t>RLL44</t>
  </si>
  <si>
    <t>RLL45</t>
  </si>
  <si>
    <t>RLL46</t>
  </si>
  <si>
    <t>RLL47</t>
  </si>
  <si>
    <t>RLL48</t>
  </si>
  <si>
    <t>RLL49</t>
  </si>
  <si>
    <t>RLL50</t>
  </si>
  <si>
    <t>RLL51</t>
  </si>
  <si>
    <t>RLL52</t>
  </si>
  <si>
    <t>RLL53</t>
  </si>
  <si>
    <t>RLL54</t>
  </si>
  <si>
    <t>RLL55</t>
  </si>
  <si>
    <t>RLL56</t>
  </si>
  <si>
    <t>RLL57</t>
  </si>
  <si>
    <t>RLL58</t>
  </si>
  <si>
    <t>RLL59</t>
  </si>
  <si>
    <t>RLL60</t>
  </si>
  <si>
    <t>RLL61</t>
  </si>
  <si>
    <t>RLL62</t>
  </si>
  <si>
    <t>RLL63</t>
  </si>
  <si>
    <t>RLL64</t>
  </si>
  <si>
    <t>RLL65</t>
  </si>
  <si>
    <t>RLL66</t>
  </si>
  <si>
    <t>RLL67</t>
  </si>
  <si>
    <t>RLL68</t>
  </si>
  <si>
    <t>RLL69</t>
  </si>
  <si>
    <t>RLL70</t>
  </si>
  <si>
    <t>RLL71</t>
  </si>
  <si>
    <t>RLL72</t>
  </si>
  <si>
    <t>RLL73</t>
  </si>
  <si>
    <t>RLL74</t>
  </si>
  <si>
    <t>RLL75</t>
  </si>
  <si>
    <t>RLL76</t>
  </si>
  <si>
    <t>RLL77</t>
  </si>
  <si>
    <t>RLL78</t>
  </si>
  <si>
    <t>RLL79</t>
  </si>
  <si>
    <t>RLL80</t>
  </si>
  <si>
    <t>RLL81</t>
  </si>
  <si>
    <t>RLL82</t>
  </si>
  <si>
    <t>RLL83</t>
  </si>
  <si>
    <t>RLL84</t>
  </si>
  <si>
    <t>RLL85</t>
  </si>
  <si>
    <t>RLL86</t>
  </si>
  <si>
    <t>RLL87</t>
  </si>
  <si>
    <t>RLL88</t>
  </si>
  <si>
    <t>RLL89</t>
  </si>
  <si>
    <t>RLL90</t>
  </si>
  <si>
    <t>RLL91</t>
  </si>
  <si>
    <t>RLL92</t>
  </si>
  <si>
    <t>RLL93</t>
  </si>
  <si>
    <t>RLL94</t>
  </si>
  <si>
    <t>RLL95</t>
  </si>
  <si>
    <t>RLL96</t>
  </si>
  <si>
    <t>RLL97</t>
  </si>
  <si>
    <t>RLL98</t>
  </si>
  <si>
    <t>RLL99</t>
  </si>
  <si>
    <t>RLW00</t>
  </si>
  <si>
    <t>RLW01</t>
  </si>
  <si>
    <t>RLW02</t>
  </si>
  <si>
    <t>RLW03</t>
  </si>
  <si>
    <t>RLW04</t>
  </si>
  <si>
    <t>RLW05</t>
  </si>
  <si>
    <t>RLW06</t>
  </si>
  <si>
    <t>RLW07</t>
  </si>
  <si>
    <t>RLW08</t>
  </si>
  <si>
    <t>RLW09</t>
  </si>
  <si>
    <t>RLW10</t>
  </si>
  <si>
    <t>RLW11</t>
  </si>
  <si>
    <t>RLW12</t>
  </si>
  <si>
    <t>RLW13</t>
  </si>
  <si>
    <t>RLW14</t>
  </si>
  <si>
    <t>RLW15</t>
  </si>
  <si>
    <t>RLW16</t>
  </si>
  <si>
    <t>RLW17</t>
  </si>
  <si>
    <t>RLW18</t>
  </si>
  <si>
    <t>RLW19</t>
  </si>
  <si>
    <t>RLW20</t>
  </si>
  <si>
    <t>RLW21</t>
  </si>
  <si>
    <t>RLW22</t>
  </si>
  <si>
    <t>RLW23</t>
  </si>
  <si>
    <t>RLW24</t>
  </si>
  <si>
    <t>RLW25</t>
  </si>
  <si>
    <t>RLW26</t>
  </si>
  <si>
    <t>RLW27</t>
  </si>
  <si>
    <t>RLW28</t>
  </si>
  <si>
    <t>RLW29</t>
  </si>
  <si>
    <t>RLW30</t>
  </si>
  <si>
    <t>RLW31</t>
  </si>
  <si>
    <t>RLW32</t>
  </si>
  <si>
    <t>RLW33</t>
  </si>
  <si>
    <t>RLW34</t>
  </si>
  <si>
    <t>RLW35</t>
  </si>
  <si>
    <t>RLW36</t>
  </si>
  <si>
    <t>RLW37</t>
  </si>
  <si>
    <t>RLW38</t>
  </si>
  <si>
    <t>RLW39</t>
  </si>
  <si>
    <t>RLW40</t>
  </si>
  <si>
    <t>RLW41</t>
  </si>
  <si>
    <t>RLW42</t>
  </si>
  <si>
    <t>RLW43</t>
  </si>
  <si>
    <t>RLW44</t>
  </si>
  <si>
    <t>RLW45</t>
  </si>
  <si>
    <t>RLW46</t>
  </si>
  <si>
    <t>RLW47</t>
  </si>
  <si>
    <t>RLW48</t>
  </si>
  <si>
    <t>RLW49</t>
  </si>
  <si>
    <t>RLW50</t>
  </si>
  <si>
    <t>RLW51</t>
  </si>
  <si>
    <t>RLW52</t>
  </si>
  <si>
    <t>RLW53</t>
  </si>
  <si>
    <t>RLW54</t>
  </si>
  <si>
    <t>RLW55</t>
  </si>
  <si>
    <t>RLW56</t>
  </si>
  <si>
    <t>RLW57</t>
  </si>
  <si>
    <t>RLW58</t>
  </si>
  <si>
    <t>RLW59</t>
  </si>
  <si>
    <t>RLW60</t>
  </si>
  <si>
    <t>RLW61</t>
  </si>
  <si>
    <t>RLW62</t>
  </si>
  <si>
    <t>RLW63</t>
  </si>
  <si>
    <t>RLW64</t>
  </si>
  <si>
    <t>RLW65</t>
  </si>
  <si>
    <t>RLW66</t>
  </si>
  <si>
    <t>RLW67</t>
  </si>
  <si>
    <t>RLW68</t>
  </si>
  <si>
    <t>RLW69</t>
  </si>
  <si>
    <t>RLW70</t>
  </si>
  <si>
    <t>RLW71</t>
  </si>
  <si>
    <t>RLW72</t>
  </si>
  <si>
    <t>RLW73</t>
  </si>
  <si>
    <t>RLW74</t>
  </si>
  <si>
    <t>RLW75</t>
  </si>
  <si>
    <t>RLW76</t>
  </si>
  <si>
    <t>RLW77</t>
  </si>
  <si>
    <t>RLW78</t>
  </si>
  <si>
    <t>RLW79</t>
  </si>
  <si>
    <t>RLW80</t>
  </si>
  <si>
    <t>RLW81</t>
  </si>
  <si>
    <t>RLW82</t>
  </si>
  <si>
    <t>RLW83</t>
  </si>
  <si>
    <t>RLW84</t>
  </si>
  <si>
    <t>RLW85</t>
  </si>
  <si>
    <t>RLW86</t>
  </si>
  <si>
    <t>RLW87</t>
  </si>
  <si>
    <t>RLW88</t>
  </si>
  <si>
    <t>RLW89</t>
  </si>
  <si>
    <t>RLW90</t>
  </si>
  <si>
    <t>RLW91</t>
  </si>
  <si>
    <t>RLW92</t>
  </si>
  <si>
    <t>RLW93</t>
  </si>
  <si>
    <t>RLW94</t>
  </si>
  <si>
    <t>RLW95</t>
  </si>
  <si>
    <t>RLW96</t>
  </si>
  <si>
    <t>RLW97</t>
  </si>
  <si>
    <t>RLW98</t>
  </si>
  <si>
    <t>RLW99</t>
  </si>
  <si>
    <t>10EC</t>
  </si>
  <si>
    <t/>
  </si>
  <si>
    <t>A</t>
  </si>
  <si>
    <t>F</t>
  </si>
  <si>
    <t>M</t>
  </si>
  <si>
    <t>B</t>
  </si>
  <si>
    <t>C</t>
  </si>
  <si>
    <t>D</t>
  </si>
  <si>
    <t>E</t>
  </si>
  <si>
    <t>G</t>
  </si>
  <si>
    <t>H</t>
  </si>
  <si>
    <t>J</t>
  </si>
  <si>
    <t>L</t>
  </si>
  <si>
    <t>N</t>
  </si>
  <si>
    <t>P</t>
  </si>
  <si>
    <t>S</t>
  </si>
  <si>
    <t>S10T10</t>
  </si>
  <si>
    <t>S10T15</t>
  </si>
  <si>
    <t>S10T20</t>
  </si>
  <si>
    <t>S10T25</t>
  </si>
  <si>
    <t>S10T30</t>
  </si>
  <si>
    <t>S10T40</t>
  </si>
  <si>
    <t>S10T50</t>
  </si>
  <si>
    <t>S5T10</t>
  </si>
  <si>
    <t>S5T15</t>
  </si>
  <si>
    <t>S5T20</t>
  </si>
  <si>
    <t>S5T25</t>
  </si>
  <si>
    <t>S5T30</t>
  </si>
  <si>
    <t>S5T40</t>
  </si>
  <si>
    <t>S5T50</t>
  </si>
  <si>
    <t>Monthly</t>
  </si>
  <si>
    <t>Quarterly</t>
  </si>
  <si>
    <t>Semi Annual</t>
  </si>
  <si>
    <t>Annual</t>
  </si>
  <si>
    <t>(premium amount*1,000)/(Premium rate*Modal factor)</t>
  </si>
  <si>
    <t>LPLAN</t>
  </si>
  <si>
    <t>DVCLS</t>
  </si>
  <si>
    <t>DVAGE</t>
  </si>
  <si>
    <t>DVSEX</t>
  </si>
  <si>
    <t>DVEFF</t>
  </si>
  <si>
    <t>DV001</t>
  </si>
  <si>
    <t>DV002</t>
  </si>
  <si>
    <t>DV003</t>
  </si>
  <si>
    <t>DV004</t>
  </si>
  <si>
    <t>DV005</t>
  </si>
  <si>
    <t>DV006</t>
  </si>
  <si>
    <t>DV007</t>
  </si>
  <si>
    <t>DV008</t>
  </si>
  <si>
    <t>DV009</t>
  </si>
  <si>
    <t>DV010</t>
  </si>
  <si>
    <t>DV011</t>
  </si>
  <si>
    <t>DV012</t>
  </si>
  <si>
    <t>DV013</t>
  </si>
  <si>
    <t>DV014</t>
  </si>
  <si>
    <t>DV015</t>
  </si>
  <si>
    <t>DV016</t>
  </si>
  <si>
    <t>DV017</t>
  </si>
  <si>
    <t>DV018</t>
  </si>
  <si>
    <t>DV019</t>
  </si>
  <si>
    <t>DV020</t>
  </si>
  <si>
    <t>DV021</t>
  </si>
  <si>
    <t>DV022</t>
  </si>
  <si>
    <t>DV023</t>
  </si>
  <si>
    <t>DV024</t>
  </si>
  <si>
    <t>DV025</t>
  </si>
  <si>
    <t>DV026</t>
  </si>
  <si>
    <t>DV027</t>
  </si>
  <si>
    <t>DV028</t>
  </si>
  <si>
    <t>DV029</t>
  </si>
  <si>
    <t>DV030</t>
  </si>
  <si>
    <t>DV031</t>
  </si>
  <si>
    <t>DV032</t>
  </si>
  <si>
    <t>DV033</t>
  </si>
  <si>
    <t>DV034</t>
  </si>
  <si>
    <t>DV035</t>
  </si>
  <si>
    <t>DV036</t>
  </si>
  <si>
    <t>DV037</t>
  </si>
  <si>
    <t>DV038</t>
  </si>
  <si>
    <t>DV039</t>
  </si>
  <si>
    <t>DV040</t>
  </si>
  <si>
    <t>DV041</t>
  </si>
  <si>
    <t>DV042</t>
  </si>
  <si>
    <t>DV043</t>
  </si>
  <si>
    <t>DV044</t>
  </si>
  <si>
    <t>DV045</t>
  </si>
  <si>
    <t>DV046</t>
  </si>
  <si>
    <t>DV047</t>
  </si>
  <si>
    <t>DV048</t>
  </si>
  <si>
    <t>DV049</t>
  </si>
  <si>
    <t>DV050</t>
  </si>
  <si>
    <t>DV051</t>
  </si>
  <si>
    <t>DV052</t>
  </si>
  <si>
    <t>DV053</t>
  </si>
  <si>
    <t>DV054</t>
  </si>
  <si>
    <t>DV055</t>
  </si>
  <si>
    <t>DV056</t>
  </si>
  <si>
    <t>DV057</t>
  </si>
  <si>
    <t>DV058</t>
  </si>
  <si>
    <t>DV059</t>
  </si>
  <si>
    <t>DV060</t>
  </si>
  <si>
    <t>DV061</t>
  </si>
  <si>
    <t>DV062</t>
  </si>
  <si>
    <t>DV063</t>
  </si>
  <si>
    <t>DV064</t>
  </si>
  <si>
    <t>DV065</t>
  </si>
  <si>
    <t>DV066</t>
  </si>
  <si>
    <t>DV067</t>
  </si>
  <si>
    <t>DV068</t>
  </si>
  <si>
    <t>DV069</t>
  </si>
  <si>
    <t>DV070</t>
  </si>
  <si>
    <t>DV071</t>
  </si>
  <si>
    <t>DV072</t>
  </si>
  <si>
    <t>DV073</t>
  </si>
  <si>
    <t>DV074</t>
  </si>
  <si>
    <t>DV075</t>
  </si>
  <si>
    <t>DV076</t>
  </si>
  <si>
    <t>DV077</t>
  </si>
  <si>
    <t>DV078</t>
  </si>
  <si>
    <t>DV079</t>
  </si>
  <si>
    <t>DV080</t>
  </si>
  <si>
    <t>DV081</t>
  </si>
  <si>
    <t>DV082</t>
  </si>
  <si>
    <t>DV083</t>
  </si>
  <si>
    <t>DV084</t>
  </si>
  <si>
    <t>DV085</t>
  </si>
  <si>
    <t>DV086</t>
  </si>
  <si>
    <t>DV087</t>
  </si>
  <si>
    <t>DV088</t>
  </si>
  <si>
    <t>DV089</t>
  </si>
  <si>
    <t>DV090</t>
  </si>
  <si>
    <t>DV091</t>
  </si>
  <si>
    <t>DV092</t>
  </si>
  <si>
    <t>DV093</t>
  </si>
  <si>
    <t>DV094</t>
  </si>
  <si>
    <t>DV095</t>
  </si>
  <si>
    <t>DV096</t>
  </si>
  <si>
    <t>DV097</t>
  </si>
  <si>
    <t>DV098</t>
  </si>
  <si>
    <t>DV099</t>
  </si>
  <si>
    <t>DV100</t>
  </si>
  <si>
    <t>ปีที่</t>
  </si>
  <si>
    <t>Total</t>
  </si>
  <si>
    <t>กรณีเงินสด
(10)</t>
  </si>
  <si>
    <t>กรณีเงินสด
(8)</t>
  </si>
  <si>
    <t>ขั้นต่ำ
(12)</t>
  </si>
  <si>
    <t>ขั้นกลาง
(13)</t>
  </si>
  <si>
    <t>ขั้นสูง
(14)</t>
  </si>
  <si>
    <t>(12) = (5)
(13) = (6) + (9)
(14) = (7) + (11)</t>
  </si>
  <si>
    <t>เบี้ยประกัน</t>
  </si>
  <si>
    <t>กรณีเลือกรับครั้งเดียว ณ ครบกำหนดสัญญา</t>
  </si>
  <si>
    <t>กรณีเลือกขอรับคืนทุกปี รวมตลอดสัญญา</t>
  </si>
  <si>
    <t>กราฟ</t>
  </si>
  <si>
    <t>ปีที่ 2</t>
  </si>
  <si>
    <t>ปีที่ 4</t>
  </si>
  <si>
    <t>ปีที่ 7</t>
  </si>
  <si>
    <t>ปีที่ 9</t>
  </si>
  <si>
    <t>ปีที่ 10</t>
  </si>
  <si>
    <t>ขั้นต่ำ (12)</t>
  </si>
  <si>
    <t>ขั้นกลาง (13)</t>
  </si>
  <si>
    <t>ขั้นสูง (14)</t>
  </si>
  <si>
    <t>ขั้นต่ำ (4)</t>
  </si>
  <si>
    <t>ขั้นกลาง (4) + (8)</t>
  </si>
  <si>
    <t>ขั้นสูง (4) + (10)</t>
  </si>
  <si>
    <t>Deat Benefit</t>
  </si>
  <si>
    <t>Tax deduction</t>
  </si>
  <si>
    <t>(APE (not over 100,000)* Tax ratio)</t>
  </si>
  <si>
    <t>(APE (not over 100,000)* Tax ratio) * 6</t>
  </si>
  <si>
    <t>ขั้นต่ำ 3 ปีแรก = Sum Insure</t>
  </si>
  <si>
    <t>((S/I * premium rate)/1,000)*modal factor
((1,000,000*308)/1000)*1</t>
  </si>
  <si>
    <t>ขั้นกลาง 4% ต่อปี
(9)</t>
  </si>
  <si>
    <t>ขั้นสูง 4.5% ต่อปี
(11)</t>
  </si>
  <si>
    <t>Extra DVD rate (/100)</t>
  </si>
  <si>
    <t>Year</t>
  </si>
  <si>
    <r>
      <rPr>
        <sz val="11"/>
        <color theme="1"/>
        <rFont val="Sathu"/>
        <family val="2"/>
      </rPr>
      <t>Cash</t>
    </r>
    <r>
      <rPr>
        <sz val="11"/>
        <color theme="1"/>
        <rFont val="Calibri"/>
        <family val="2"/>
        <charset val="222"/>
        <scheme val="minor"/>
      </rPr>
      <t xml:space="preserve">
20 </t>
    </r>
    <r>
      <rPr>
        <sz val="11"/>
        <color theme="1"/>
        <rFont val="Sathu"/>
        <family val="2"/>
      </rPr>
      <t>Bahts for</t>
    </r>
    <r>
      <rPr>
        <sz val="11"/>
        <color theme="1"/>
        <rFont val="Calibri"/>
        <family val="2"/>
        <charset val="222"/>
        <scheme val="minor"/>
      </rPr>
      <t xml:space="preserve"> 1,000 Bahts
(4)</t>
    </r>
  </si>
  <si>
    <r>
      <rPr>
        <sz val="11"/>
        <color theme="1"/>
        <rFont val="Sathu"/>
        <family val="2"/>
      </rPr>
      <t>Minimum</t>
    </r>
    <r>
      <rPr>
        <sz val="11"/>
        <color theme="1"/>
        <rFont val="Calibri"/>
        <family val="2"/>
        <charset val="222"/>
        <scheme val="minor"/>
      </rPr>
      <t xml:space="preserve"> 20 </t>
    </r>
    <r>
      <rPr>
        <sz val="11"/>
        <color theme="1"/>
        <rFont val="Sathu"/>
        <family val="2"/>
      </rPr>
      <t>ต่อ</t>
    </r>
    <r>
      <rPr>
        <sz val="11"/>
        <color theme="1"/>
        <rFont val="Calibri"/>
        <family val="2"/>
        <charset val="222"/>
        <scheme val="minor"/>
      </rPr>
      <t>1,000
(5)</t>
    </r>
  </si>
  <si>
    <r>
      <rPr>
        <sz val="11"/>
        <color theme="1"/>
        <rFont val="Sathu"/>
        <family val="2"/>
      </rPr>
      <t>Average</t>
    </r>
    <r>
      <rPr>
        <sz val="11"/>
        <color theme="1"/>
        <rFont val="Calibri"/>
        <family val="2"/>
        <charset val="222"/>
        <scheme val="minor"/>
      </rPr>
      <t xml:space="preserve"> 40 </t>
    </r>
    <r>
      <rPr>
        <sz val="11"/>
        <color theme="1"/>
        <rFont val="Sathu"/>
        <family val="2"/>
      </rPr>
      <t>ต่อ</t>
    </r>
    <r>
      <rPr>
        <sz val="11"/>
        <color theme="1"/>
        <rFont val="Calibri"/>
        <family val="2"/>
        <charset val="222"/>
        <scheme val="minor"/>
      </rPr>
      <t xml:space="preserve"> 1,000
(6)</t>
    </r>
  </si>
  <si>
    <r>
      <rPr>
        <sz val="11"/>
        <color theme="1"/>
        <rFont val="Sathu"/>
        <family val="2"/>
      </rPr>
      <t>Maximum</t>
    </r>
    <r>
      <rPr>
        <sz val="11"/>
        <color theme="1"/>
        <rFont val="Calibri"/>
        <family val="2"/>
        <charset val="222"/>
        <scheme val="minor"/>
      </rPr>
      <t xml:space="preserve"> 45 </t>
    </r>
    <r>
      <rPr>
        <sz val="11"/>
        <color theme="1"/>
        <rFont val="Sathu"/>
        <family val="2"/>
      </rPr>
      <t>ต่อ</t>
    </r>
    <r>
      <rPr>
        <sz val="11"/>
        <color theme="1"/>
        <rFont val="Calibri"/>
        <family val="2"/>
        <charset val="222"/>
        <scheme val="minor"/>
      </rPr>
      <t xml:space="preserve"> 1,000
(7)</t>
    </r>
  </si>
  <si>
    <t>DVD = Dividend</t>
  </si>
  <si>
    <t>Return every Year</t>
  </si>
  <si>
    <t>Extra Dividend for 7th-10th Year</t>
  </si>
  <si>
    <t>End  of contract returns (10 Years)</t>
  </si>
  <si>
    <r>
      <t>(8) = (Sum Insure * extra dvd rate)/100
(9) = (DVD amount from [8] + total dividend from last year [9])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 xml:space="preserve">[9] * DVD rate/100)
(10) = (Sum Insure * extra dvd rate)/100
(11) = (DVD amount from [10] + 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[11]) + (</t>
    </r>
    <r>
      <rPr>
        <sz val="11"/>
        <color theme="1"/>
        <rFont val="Sathu"/>
        <family val="2"/>
      </rPr>
      <t>ยอดยกมาจากปีที่แล้ว</t>
    </r>
    <r>
      <rPr>
        <sz val="11"/>
        <color theme="1"/>
        <rFont val="Calibri"/>
        <family val="2"/>
        <charset val="222"/>
        <scheme val="minor"/>
      </rPr>
      <t>[11] * DVD rate/100)</t>
    </r>
  </si>
  <si>
    <r>
      <t>(4) = (Sum Insure * DVD rate)/1000 
(5) = (DVD amount from [4] +total dividend from last year [5])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 xml:space="preserve">[5] * DVD rate/1000)
(6) = (DVD amount from [4] + 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[6])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[6] * DVD rate/1000)
(7) = (DVD amount from [4] +total dividend from last year [7])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[7] * DVD rate/1000)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</si>
</sst>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charset val="222"/>
    </font>
    <font>
      <sz val="11"/>
      <color theme="1"/>
      <name val="Sathu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65" fontId="0" fillId="0" borderId="1" xfId="1" applyNumberFormat="1" applyFont="1" applyBorder="1" applyAlignment="1">
      <alignment vertical="top"/>
    </xf>
    <xf numFmtId="165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7" borderId="0" xfId="1" applyNumberFormat="1" applyFont="1" applyFill="1"/>
    <xf numFmtId="0" fontId="0" fillId="8" borderId="0" xfId="0" applyFill="1"/>
    <xf numFmtId="165" fontId="0" fillId="8" borderId="1" xfId="1" applyNumberFormat="1" applyFont="1" applyFill="1" applyBorder="1" applyAlignment="1">
      <alignment vertical="top"/>
    </xf>
    <xf numFmtId="0" fontId="0" fillId="9" borderId="0" xfId="0" applyFill="1"/>
    <xf numFmtId="165" fontId="0" fillId="9" borderId="1" xfId="0" applyNumberFormat="1" applyFill="1" applyBorder="1"/>
    <xf numFmtId="165" fontId="0" fillId="9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0" fontId="0" fillId="10" borderId="0" xfId="0" applyFill="1" applyAlignment="1">
      <alignment horizontal="left"/>
    </xf>
    <xf numFmtId="165" fontId="0" fillId="10" borderId="0" xfId="1" applyNumberFormat="1" applyFont="1" applyFill="1"/>
    <xf numFmtId="0" fontId="0" fillId="5" borderId="0" xfId="0" applyFill="1" applyAlignment="1">
      <alignment horizontal="left"/>
    </xf>
    <xf numFmtId="0" fontId="0" fillId="0" borderId="1" xfId="2" applyNumberFormat="1" applyFont="1" applyBorder="1"/>
    <xf numFmtId="164" fontId="0" fillId="0" borderId="0" xfId="0" applyNumberFormat="1"/>
    <xf numFmtId="3" fontId="0" fillId="0" borderId="1" xfId="1" applyNumberFormat="1" applyFont="1" applyBorder="1" applyAlignment="1">
      <alignment vertical="top"/>
    </xf>
    <xf numFmtId="3" fontId="0" fillId="4" borderId="1" xfId="1" applyNumberFormat="1" applyFont="1" applyFill="1" applyBorder="1" applyAlignment="1">
      <alignment vertical="top"/>
    </xf>
    <xf numFmtId="3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1"/>
  <sheetViews>
    <sheetView tabSelected="1" zoomScale="85" zoomScaleNormal="85" zoomScalePageLayoutView="85" workbookViewId="0">
      <selection activeCell="F18" sqref="F18"/>
    </sheetView>
  </sheetViews>
  <sheetFormatPr baseColWidth="10" defaultColWidth="8.625" defaultRowHeight="15" x14ac:dyDescent="0"/>
  <cols>
    <col min="1" max="1" width="10.375" bestFit="1" customWidth="1"/>
    <col min="2" max="2" width="47.375" bestFit="1" customWidth="1"/>
    <col min="3" max="3" width="11.625" customWidth="1"/>
    <col min="4" max="7" width="17" bestFit="1" customWidth="1"/>
    <col min="8" max="8" width="3.875" customWidth="1"/>
    <col min="9" max="9" width="3.375" bestFit="1" customWidth="1"/>
    <col min="10" max="13" width="14.875" bestFit="1" customWidth="1"/>
    <col min="14" max="16" width="12.125" bestFit="1" customWidth="1"/>
  </cols>
  <sheetData>
    <row r="1" spans="1:16">
      <c r="A1" t="s">
        <v>2</v>
      </c>
    </row>
    <row r="2" spans="1:16">
      <c r="A2" t="s">
        <v>1</v>
      </c>
      <c r="B2" s="2"/>
      <c r="C2" s="2">
        <v>1000000</v>
      </c>
      <c r="O2">
        <v>12.023</v>
      </c>
      <c r="P2">
        <f>N2+O2</f>
        <v>12.023</v>
      </c>
    </row>
    <row r="3" spans="1:16" ht="30">
      <c r="A3" t="s">
        <v>0</v>
      </c>
      <c r="B3" s="3" t="s">
        <v>378</v>
      </c>
      <c r="C3" s="16">
        <f>((1000000*308)/1000)*1</f>
        <v>308000</v>
      </c>
      <c r="F3">
        <f>((1000000*301)/1000)*0.27</f>
        <v>81270</v>
      </c>
      <c r="O3">
        <v>12.122999999999999</v>
      </c>
      <c r="P3">
        <f t="shared" ref="P3:P11" si="0">N3+O3</f>
        <v>12.122999999999999</v>
      </c>
    </row>
    <row r="4" spans="1:16">
      <c r="O4">
        <v>12.223000000000001</v>
      </c>
      <c r="P4">
        <f t="shared" si="0"/>
        <v>12.223000000000001</v>
      </c>
    </row>
    <row r="5" spans="1:16">
      <c r="A5" t="s">
        <v>1</v>
      </c>
      <c r="B5" t="s">
        <v>244</v>
      </c>
      <c r="C5" s="2">
        <f>(308000*1000)/(308*1)</f>
        <v>1000000</v>
      </c>
      <c r="O5">
        <v>12.323</v>
      </c>
      <c r="P5">
        <f t="shared" si="0"/>
        <v>12.323</v>
      </c>
    </row>
    <row r="6" spans="1:16">
      <c r="A6" t="s">
        <v>0</v>
      </c>
      <c r="C6" s="2">
        <v>308000</v>
      </c>
      <c r="O6">
        <v>12.423</v>
      </c>
      <c r="P6">
        <f t="shared" si="0"/>
        <v>12.423</v>
      </c>
    </row>
    <row r="7" spans="1:16">
      <c r="O7">
        <v>12.523</v>
      </c>
      <c r="P7">
        <f t="shared" si="0"/>
        <v>12.523</v>
      </c>
    </row>
    <row r="8" spans="1:16" ht="14.25" customHeight="1">
      <c r="C8" s="32" t="s">
        <v>382</v>
      </c>
      <c r="D8" s="34" t="s">
        <v>383</v>
      </c>
      <c r="E8" s="35" t="s">
        <v>388</v>
      </c>
      <c r="F8" s="36"/>
      <c r="G8" s="36"/>
      <c r="O8">
        <v>12.622999999999999</v>
      </c>
      <c r="P8">
        <f t="shared" si="0"/>
        <v>12.622999999999999</v>
      </c>
    </row>
    <row r="9" spans="1:16" ht="30">
      <c r="C9" s="33"/>
      <c r="D9" s="34"/>
      <c r="E9" s="11" t="s">
        <v>384</v>
      </c>
      <c r="F9" s="11" t="s">
        <v>385</v>
      </c>
      <c r="G9" s="11" t="s">
        <v>386</v>
      </c>
      <c r="O9">
        <v>12.723000000000001</v>
      </c>
      <c r="P9">
        <f t="shared" si="0"/>
        <v>12.723000000000001</v>
      </c>
    </row>
    <row r="10" spans="1:16">
      <c r="B10" s="37" t="s">
        <v>392</v>
      </c>
      <c r="C10" s="7">
        <v>1</v>
      </c>
      <c r="D10" s="29">
        <f>1000000*20/1000</f>
        <v>20000</v>
      </c>
      <c r="E10" s="29">
        <f>(20000+0)+((0*20)/1000)</f>
        <v>20000</v>
      </c>
      <c r="F10" s="29">
        <f>(20000+0)+((0*40)/1000)</f>
        <v>20000</v>
      </c>
      <c r="G10" s="29">
        <f>(20000+0)+((0*45)/1000)</f>
        <v>20000</v>
      </c>
      <c r="J10" s="31"/>
      <c r="K10" s="31"/>
      <c r="L10" s="31"/>
      <c r="M10" s="31"/>
      <c r="O10">
        <v>12.823</v>
      </c>
      <c r="P10">
        <f t="shared" si="0"/>
        <v>12.823</v>
      </c>
    </row>
    <row r="11" spans="1:16">
      <c r="B11" s="37"/>
      <c r="C11" s="7">
        <v>2</v>
      </c>
      <c r="D11" s="29">
        <f t="shared" ref="D11:D18" si="1">1000000*20/1000</f>
        <v>20000</v>
      </c>
      <c r="E11" s="30">
        <f>(20000+20000)+((20000*20)/1000)</f>
        <v>40400</v>
      </c>
      <c r="F11" s="29">
        <f>(20000+20000)+((20000*40)/1000)</f>
        <v>40800</v>
      </c>
      <c r="G11" s="29">
        <f>(20000+20000)+((20000*45)/1000)</f>
        <v>40900</v>
      </c>
      <c r="J11" s="31"/>
      <c r="K11" s="31"/>
      <c r="L11" s="31"/>
      <c r="M11" s="31"/>
      <c r="O11">
        <v>12.923</v>
      </c>
      <c r="P11">
        <f t="shared" si="0"/>
        <v>12.923</v>
      </c>
    </row>
    <row r="12" spans="1:16">
      <c r="B12" s="37"/>
      <c r="C12" s="7">
        <v>3</v>
      </c>
      <c r="D12" s="29">
        <f t="shared" si="1"/>
        <v>20000</v>
      </c>
      <c r="E12" s="29">
        <f>(20000+40400)+((40400*20)/1000)</f>
        <v>61208</v>
      </c>
      <c r="F12" s="29">
        <f>(20000+40800)+((40800*40)/1000)</f>
        <v>62432</v>
      </c>
      <c r="G12" s="29">
        <f>(20000+40900)+((40900*45)/1000)</f>
        <v>62740.5</v>
      </c>
      <c r="J12" s="31"/>
      <c r="K12" s="31"/>
      <c r="L12" s="31"/>
      <c r="M12" s="31"/>
    </row>
    <row r="13" spans="1:16">
      <c r="B13" s="37"/>
      <c r="C13" s="7">
        <v>4</v>
      </c>
      <c r="D13" s="29">
        <f t="shared" si="1"/>
        <v>20000</v>
      </c>
      <c r="E13" s="30">
        <f>(20000+61208)+((61208*20)/1000)</f>
        <v>82432.160000000003</v>
      </c>
      <c r="F13" s="29">
        <f>(20000+62432)+((62432*40)/1000)</f>
        <v>84929.279999999999</v>
      </c>
      <c r="G13" s="29">
        <f>(20000+62741)+((62741*45)/1000)</f>
        <v>85564.345000000001</v>
      </c>
      <c r="J13" s="31"/>
      <c r="K13" s="31"/>
      <c r="L13" s="31"/>
      <c r="M13" s="31"/>
    </row>
    <row r="14" spans="1:16">
      <c r="B14" s="37"/>
      <c r="C14" s="7">
        <v>5</v>
      </c>
      <c r="D14" s="29">
        <f t="shared" si="1"/>
        <v>20000</v>
      </c>
      <c r="E14" s="29">
        <f>(20000+82432)+((82432*20)/1000)</f>
        <v>104080.64</v>
      </c>
      <c r="F14" s="29">
        <f>(20000+84929)+((84929*40)/1000)</f>
        <v>108326.16</v>
      </c>
      <c r="G14" s="29">
        <f>(20000+85564)+((85564*45)/1000)</f>
        <v>109414.38</v>
      </c>
      <c r="J14" s="31"/>
      <c r="K14" s="31"/>
      <c r="L14" s="31"/>
      <c r="M14" s="31"/>
    </row>
    <row r="15" spans="1:16">
      <c r="B15" s="37"/>
      <c r="C15" s="7">
        <v>6</v>
      </c>
      <c r="D15" s="29">
        <f t="shared" si="1"/>
        <v>20000</v>
      </c>
      <c r="E15" s="29">
        <f>(20000+104081)+((104081*20)/1000)</f>
        <v>126162.62</v>
      </c>
      <c r="F15" s="29">
        <f>(20000+108326)+((108326*40)/1000)</f>
        <v>132659.04</v>
      </c>
      <c r="G15" s="29">
        <f>(20000+109414)+((109414*45)/1000)</f>
        <v>134337.63</v>
      </c>
      <c r="J15" s="31"/>
      <c r="K15" s="31"/>
      <c r="L15" s="31"/>
      <c r="M15" s="31"/>
    </row>
    <row r="16" spans="1:16">
      <c r="B16" s="37"/>
      <c r="C16" s="7">
        <v>7</v>
      </c>
      <c r="D16" s="29">
        <f t="shared" si="1"/>
        <v>20000</v>
      </c>
      <c r="E16" s="30">
        <f>(20000+126163)+((126163*20)/1000)</f>
        <v>148686.26</v>
      </c>
      <c r="F16" s="29">
        <f>(20000+132659)+((132659*40)/1000)</f>
        <v>157965.35999999999</v>
      </c>
      <c r="G16" s="29">
        <f>(20000+134338)+((134338*45)/1000)</f>
        <v>160383.21</v>
      </c>
      <c r="J16" s="31"/>
      <c r="K16" s="31"/>
      <c r="L16" s="31"/>
      <c r="M16" s="31"/>
    </row>
    <row r="17" spans="2:15">
      <c r="B17" s="37"/>
      <c r="C17" s="7">
        <v>8</v>
      </c>
      <c r="D17" s="29">
        <f t="shared" si="1"/>
        <v>20000</v>
      </c>
      <c r="E17" s="29">
        <f>(20000+148686)+((148686*20)/1000)</f>
        <v>171659.72</v>
      </c>
      <c r="F17" s="29">
        <f>(20000+157965)+((157965*40)/1000)</f>
        <v>184283.6</v>
      </c>
      <c r="G17" s="29">
        <f>(20000+160383)+((160383*45)/1000)</f>
        <v>187600.23499999999</v>
      </c>
      <c r="J17" s="31"/>
      <c r="K17" s="31"/>
      <c r="L17" s="31"/>
      <c r="M17" s="31"/>
      <c r="N17" s="28"/>
      <c r="O17" s="28"/>
    </row>
    <row r="18" spans="2:15">
      <c r="B18" s="37"/>
      <c r="C18" s="7">
        <v>9</v>
      </c>
      <c r="D18" s="29">
        <f t="shared" si="1"/>
        <v>20000</v>
      </c>
      <c r="E18" s="30">
        <f>(20000+171660)+((171660*20)/1000)</f>
        <v>195093.2</v>
      </c>
      <c r="F18" s="29">
        <f>(20000+184284)+((184284*40)/1000)</f>
        <v>211655.36</v>
      </c>
      <c r="G18" s="29">
        <f>(20000+187600)+((187600*45)/1000)</f>
        <v>216042</v>
      </c>
      <c r="J18" s="31"/>
      <c r="K18" s="31"/>
      <c r="L18" s="31"/>
      <c r="M18" s="31"/>
    </row>
    <row r="19" spans="2:15">
      <c r="B19" s="37"/>
      <c r="C19" s="7">
        <v>10</v>
      </c>
      <c r="D19" s="29">
        <f>1000000*1820/1000</f>
        <v>1820000</v>
      </c>
      <c r="E19" s="30">
        <f>(1820000+195093)+(195093*20)/1000</f>
        <v>2018994.86</v>
      </c>
      <c r="F19" s="29">
        <f>(1820000+211655)+(211655*40)/1000</f>
        <v>2040121.2</v>
      </c>
      <c r="G19" s="29">
        <f>(1820000+216042)+(216042*45)/1000</f>
        <v>2045763.89</v>
      </c>
      <c r="J19" s="31"/>
      <c r="K19" s="31"/>
      <c r="L19" s="31"/>
      <c r="M19" s="31"/>
    </row>
    <row r="20" spans="2:15">
      <c r="B20" s="4" t="s">
        <v>351</v>
      </c>
      <c r="D20" s="20">
        <f>SUM(D10:D19)</f>
        <v>2000000</v>
      </c>
      <c r="E20" s="10">
        <f>SUM(E10:E19)</f>
        <v>2968717.46</v>
      </c>
      <c r="F20" s="10">
        <f>SUM(F10:F19)</f>
        <v>3043172</v>
      </c>
      <c r="G20" s="10">
        <f>SUM(G10:G19)</f>
        <v>3062746.19</v>
      </c>
    </row>
    <row r="22" spans="2:15">
      <c r="B22" t="s">
        <v>387</v>
      </c>
    </row>
    <row r="23" spans="2:15" ht="14.25" customHeight="1">
      <c r="D23" s="35" t="s">
        <v>389</v>
      </c>
      <c r="E23" s="36"/>
      <c r="F23" s="36"/>
      <c r="G23" s="36"/>
      <c r="I23" s="38" t="s">
        <v>381</v>
      </c>
      <c r="J23" s="38"/>
      <c r="K23" s="38"/>
      <c r="L23" s="38"/>
      <c r="M23" s="38"/>
    </row>
    <row r="24" spans="2:15" ht="30">
      <c r="C24" s="5" t="s">
        <v>382</v>
      </c>
      <c r="D24" s="6" t="s">
        <v>353</v>
      </c>
      <c r="E24" s="6" t="s">
        <v>379</v>
      </c>
      <c r="F24" s="6" t="s">
        <v>352</v>
      </c>
      <c r="G24" s="6" t="s">
        <v>380</v>
      </c>
      <c r="I24" s="5" t="s">
        <v>350</v>
      </c>
      <c r="J24" s="6" t="s">
        <v>353</v>
      </c>
      <c r="K24" s="6" t="s">
        <v>379</v>
      </c>
      <c r="L24" s="6" t="s">
        <v>352</v>
      </c>
      <c r="M24" s="6" t="s">
        <v>380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8"/>
      <c r="K25" s="8"/>
      <c r="L25" s="8"/>
      <c r="M25" s="8"/>
    </row>
    <row r="26" spans="2:15">
      <c r="C26" s="7">
        <v>2</v>
      </c>
      <c r="D26" s="9"/>
      <c r="E26" s="9"/>
      <c r="F26" s="9"/>
      <c r="G26" s="9"/>
      <c r="I26" s="7">
        <v>2</v>
      </c>
      <c r="J26" s="8"/>
      <c r="K26" s="8"/>
      <c r="L26" s="8"/>
      <c r="M26" s="8"/>
    </row>
    <row r="27" spans="2:15">
      <c r="C27" s="7">
        <v>3</v>
      </c>
      <c r="D27" s="9"/>
      <c r="E27" s="9"/>
      <c r="F27" s="9"/>
      <c r="G27" s="9"/>
      <c r="I27" s="7">
        <v>3</v>
      </c>
      <c r="J27" s="8"/>
      <c r="K27" s="8"/>
      <c r="L27" s="8"/>
      <c r="M27" s="8"/>
    </row>
    <row r="28" spans="2:15">
      <c r="C28" s="7">
        <v>4</v>
      </c>
      <c r="D28" s="9"/>
      <c r="E28" s="9"/>
      <c r="F28" s="9"/>
      <c r="G28" s="9"/>
      <c r="I28" s="7">
        <v>4</v>
      </c>
      <c r="J28" s="8"/>
      <c r="K28" s="8"/>
      <c r="L28" s="8"/>
      <c r="M28" s="8"/>
    </row>
    <row r="29" spans="2:15">
      <c r="C29" s="7">
        <v>5</v>
      </c>
      <c r="D29" s="9"/>
      <c r="E29" s="9"/>
      <c r="F29" s="9"/>
      <c r="G29" s="9"/>
      <c r="I29" s="7">
        <v>5</v>
      </c>
      <c r="J29" s="8"/>
      <c r="K29" s="8"/>
      <c r="L29" s="8"/>
      <c r="M29" s="8"/>
    </row>
    <row r="30" spans="2:15">
      <c r="C30" s="7">
        <v>6</v>
      </c>
      <c r="D30" s="9"/>
      <c r="E30" s="9"/>
      <c r="F30" s="9"/>
      <c r="G30" s="9"/>
      <c r="I30" s="7">
        <v>6</v>
      </c>
      <c r="J30" s="8"/>
      <c r="K30" s="8"/>
      <c r="L30" s="8"/>
      <c r="M30" s="8"/>
    </row>
    <row r="31" spans="2:15" ht="14.25" customHeight="1">
      <c r="B31" s="41" t="s">
        <v>391</v>
      </c>
      <c r="C31" s="7">
        <v>7</v>
      </c>
      <c r="D31" s="9">
        <f>(1000000*1.5)/100</f>
        <v>15000</v>
      </c>
      <c r="E31" s="9">
        <f>(15000+0)+(0*4/100)</f>
        <v>15000</v>
      </c>
      <c r="F31" s="9">
        <f>(1000000*1.8)/100</f>
        <v>18000</v>
      </c>
      <c r="G31" s="9">
        <f>(18000+0)+(0*4.5/100)</f>
        <v>18000</v>
      </c>
      <c r="I31" s="7">
        <v>7</v>
      </c>
      <c r="J31" s="27">
        <v>1.5</v>
      </c>
      <c r="K31" s="27">
        <v>4</v>
      </c>
      <c r="L31" s="27">
        <v>1.8</v>
      </c>
      <c r="M31" s="27">
        <v>4.5</v>
      </c>
    </row>
    <row r="32" spans="2:15">
      <c r="B32" s="42"/>
      <c r="C32" s="7">
        <v>8</v>
      </c>
      <c r="D32" s="9">
        <f t="shared" ref="D32:D33" si="2">(1000000*1.5)/100</f>
        <v>15000</v>
      </c>
      <c r="E32" s="9">
        <f>(15000+15000)+(15000*4/100)</f>
        <v>30600</v>
      </c>
      <c r="F32" s="9">
        <f>(1000000*1.8)/100</f>
        <v>18000</v>
      </c>
      <c r="G32" s="9">
        <f>(18000+18000)+(18000*4.5/100)</f>
        <v>36810</v>
      </c>
      <c r="I32" s="7">
        <v>8</v>
      </c>
      <c r="J32" s="27">
        <v>1.5</v>
      </c>
      <c r="K32" s="27">
        <v>4</v>
      </c>
      <c r="L32" s="27">
        <v>1.8</v>
      </c>
      <c r="M32" s="27">
        <v>4.5</v>
      </c>
    </row>
    <row r="33" spans="2:13">
      <c r="B33" s="42"/>
      <c r="C33" s="7">
        <v>9</v>
      </c>
      <c r="D33" s="9">
        <f t="shared" si="2"/>
        <v>15000</v>
      </c>
      <c r="E33" s="9">
        <f>(15000+30600)+(30600*4/100)</f>
        <v>46824</v>
      </c>
      <c r="F33" s="9">
        <f>(1000000*1.8)/100</f>
        <v>18000</v>
      </c>
      <c r="G33" s="9">
        <f>(18000+36810)+(36810*4.5/100)</f>
        <v>56466.45</v>
      </c>
      <c r="I33" s="7">
        <v>9</v>
      </c>
      <c r="J33" s="27">
        <v>1.5</v>
      </c>
      <c r="K33" s="27">
        <v>4</v>
      </c>
      <c r="L33" s="27">
        <v>1.8</v>
      </c>
      <c r="M33" s="27">
        <v>4.5</v>
      </c>
    </row>
    <row r="34" spans="2:13">
      <c r="B34" s="42"/>
      <c r="C34" s="7">
        <v>10</v>
      </c>
      <c r="D34" s="9">
        <f>(1000000*16.5)/100</f>
        <v>165000</v>
      </c>
      <c r="E34" s="9">
        <f>(165000+46824)+(46824*4/100)</f>
        <v>213696.96</v>
      </c>
      <c r="F34" s="9">
        <f>(1000000*19.8)/100</f>
        <v>198000</v>
      </c>
      <c r="G34" s="9">
        <f>(198000+56466)+(56466*4.5/100)</f>
        <v>257006.97</v>
      </c>
      <c r="I34" s="7">
        <v>10</v>
      </c>
      <c r="J34" s="27">
        <v>16.5</v>
      </c>
      <c r="K34" s="27">
        <v>4</v>
      </c>
      <c r="L34" s="27">
        <v>19.8</v>
      </c>
      <c r="M34" s="27">
        <v>4.5</v>
      </c>
    </row>
    <row r="35" spans="2:13">
      <c r="B35" s="42"/>
      <c r="C35" s="8"/>
      <c r="D35" s="20">
        <f>SUM(D25:D34)</f>
        <v>210000</v>
      </c>
      <c r="E35" s="10">
        <f>SUM(E25:E34)</f>
        <v>306120.95999999996</v>
      </c>
      <c r="F35" s="20">
        <f>SUM(F25:F34)</f>
        <v>252000</v>
      </c>
      <c r="G35" s="10">
        <f>SUM(G25:G34)</f>
        <v>368283.42</v>
      </c>
    </row>
    <row r="36" spans="2:13">
      <c r="B36" s="42"/>
    </row>
    <row r="38" spans="2:13">
      <c r="C38" s="32" t="s">
        <v>382</v>
      </c>
      <c r="D38" s="34"/>
      <c r="E38" s="39" t="s">
        <v>390</v>
      </c>
      <c r="F38" s="40"/>
      <c r="G38" s="40"/>
    </row>
    <row r="39" spans="2:13" ht="30">
      <c r="C39" s="33"/>
      <c r="D39" s="34"/>
      <c r="E39" s="11" t="s">
        <v>354</v>
      </c>
      <c r="F39" s="11" t="s">
        <v>355</v>
      </c>
      <c r="G39" s="11" t="s">
        <v>356</v>
      </c>
    </row>
    <row r="40" spans="2:13">
      <c r="B40" s="37" t="s">
        <v>357</v>
      </c>
      <c r="C40" s="7">
        <v>1</v>
      </c>
      <c r="D40" s="9"/>
      <c r="E40" s="9">
        <f>(20000+0)+((0*2)/100)</f>
        <v>20000</v>
      </c>
      <c r="F40" s="9">
        <f>F10+E25</f>
        <v>20000</v>
      </c>
      <c r="G40" s="9">
        <f>G10+G25</f>
        <v>20000</v>
      </c>
    </row>
    <row r="41" spans="2:13">
      <c r="B41" s="37"/>
      <c r="C41" s="7">
        <v>2</v>
      </c>
      <c r="D41" s="9"/>
      <c r="E41" s="9">
        <f>(20000+20000)+((20000*2)/100)</f>
        <v>40400</v>
      </c>
      <c r="F41" s="9">
        <f t="shared" ref="F41:F49" si="3">F11+E26</f>
        <v>40800</v>
      </c>
      <c r="G41" s="9">
        <f t="shared" ref="G41:G49" si="4">G11+G26</f>
        <v>40900</v>
      </c>
    </row>
    <row r="42" spans="2:13">
      <c r="B42" s="37"/>
      <c r="C42" s="7">
        <v>3</v>
      </c>
      <c r="D42" s="9"/>
      <c r="E42" s="9">
        <f>(20000+40400)+((40400*2)/100)</f>
        <v>61208</v>
      </c>
      <c r="F42" s="9">
        <f t="shared" si="3"/>
        <v>62432</v>
      </c>
      <c r="G42" s="9">
        <f t="shared" si="4"/>
        <v>62740.5</v>
      </c>
    </row>
    <row r="43" spans="2:13">
      <c r="B43" s="37"/>
      <c r="C43" s="7">
        <v>4</v>
      </c>
      <c r="D43" s="9"/>
      <c r="E43" s="9">
        <f>(20000+61208)+((61208*2)/100)</f>
        <v>82432.160000000003</v>
      </c>
      <c r="F43" s="9">
        <f t="shared" si="3"/>
        <v>84929.279999999999</v>
      </c>
      <c r="G43" s="9">
        <f t="shared" si="4"/>
        <v>85564.345000000001</v>
      </c>
    </row>
    <row r="44" spans="2:13">
      <c r="B44" s="37"/>
      <c r="C44" s="7">
        <v>5</v>
      </c>
      <c r="D44" s="9"/>
      <c r="E44" s="9">
        <f>(20000+82432)+((82432*2)/100)</f>
        <v>104080.64</v>
      </c>
      <c r="F44" s="9">
        <f t="shared" si="3"/>
        <v>108326.16</v>
      </c>
      <c r="G44" s="9">
        <f t="shared" si="4"/>
        <v>109414.38</v>
      </c>
    </row>
    <row r="45" spans="2:13">
      <c r="B45" s="37"/>
      <c r="C45" s="7">
        <v>6</v>
      </c>
      <c r="D45" s="9"/>
      <c r="E45" s="9">
        <f>(20000+104081)+((104081*2)/100)</f>
        <v>126162.62</v>
      </c>
      <c r="F45" s="9">
        <f t="shared" si="3"/>
        <v>132659.04</v>
      </c>
      <c r="G45" s="9">
        <f t="shared" si="4"/>
        <v>134337.63</v>
      </c>
    </row>
    <row r="46" spans="2:13">
      <c r="B46" s="37"/>
      <c r="C46" s="7">
        <v>7</v>
      </c>
      <c r="D46" s="9"/>
      <c r="E46" s="9">
        <f>(20000+126163)+((126163*2)/100)</f>
        <v>148686.26</v>
      </c>
      <c r="F46" s="9">
        <f t="shared" si="3"/>
        <v>172965.36</v>
      </c>
      <c r="G46" s="9">
        <f t="shared" si="4"/>
        <v>178383.21</v>
      </c>
    </row>
    <row r="47" spans="2:13">
      <c r="B47" s="37"/>
      <c r="C47" s="7">
        <v>8</v>
      </c>
      <c r="D47" s="9"/>
      <c r="E47" s="9">
        <f>(20000+148686)+((148686*2)/100)</f>
        <v>171659.72</v>
      </c>
      <c r="F47" s="9">
        <f t="shared" si="3"/>
        <v>214883.6</v>
      </c>
      <c r="G47" s="9">
        <f t="shared" si="4"/>
        <v>224410.23499999999</v>
      </c>
    </row>
    <row r="48" spans="2:13">
      <c r="B48" s="37"/>
      <c r="C48" s="7">
        <v>9</v>
      </c>
      <c r="D48" s="9"/>
      <c r="E48" s="9">
        <f>(20000+171660)+((171660*2)/100)</f>
        <v>195093.2</v>
      </c>
      <c r="F48" s="9">
        <f t="shared" si="3"/>
        <v>258479.35999999999</v>
      </c>
      <c r="G48" s="9">
        <f t="shared" si="4"/>
        <v>272508.45</v>
      </c>
    </row>
    <row r="49" spans="2:7">
      <c r="B49" s="37"/>
      <c r="C49" s="7">
        <v>10</v>
      </c>
      <c r="D49" s="9"/>
      <c r="E49" s="18">
        <f>(1820000+195093)+(195093*2)/100</f>
        <v>2018994.86</v>
      </c>
      <c r="F49" s="18">
        <f t="shared" si="3"/>
        <v>2253818.16</v>
      </c>
      <c r="G49" s="18">
        <f t="shared" si="4"/>
        <v>2302770.86</v>
      </c>
    </row>
    <row r="52" spans="2:7">
      <c r="B52" s="15" t="s">
        <v>358</v>
      </c>
      <c r="C52" s="23">
        <f>C3</f>
        <v>308000</v>
      </c>
    </row>
    <row r="53" spans="2:7">
      <c r="B53" s="17" t="s">
        <v>359</v>
      </c>
      <c r="C53" s="17"/>
    </row>
    <row r="54" spans="2:7">
      <c r="B54" s="12" t="s">
        <v>367</v>
      </c>
      <c r="C54" s="18">
        <f>(1820000+195093)+(195093*2)/100</f>
        <v>2018994.86</v>
      </c>
    </row>
    <row r="55" spans="2:7">
      <c r="B55" s="12" t="s">
        <v>368</v>
      </c>
      <c r="C55" s="18">
        <f>F49</f>
        <v>2253818.16</v>
      </c>
    </row>
    <row r="56" spans="2:7">
      <c r="B56" s="12" t="s">
        <v>369</v>
      </c>
      <c r="C56" s="18">
        <f>G49</f>
        <v>2302770.86</v>
      </c>
    </row>
    <row r="57" spans="2:7">
      <c r="B57" s="19" t="s">
        <v>360</v>
      </c>
      <c r="C57" s="19"/>
    </row>
    <row r="58" spans="2:7">
      <c r="B58" s="12" t="s">
        <v>370</v>
      </c>
      <c r="C58" s="21">
        <f>D20</f>
        <v>2000000</v>
      </c>
    </row>
    <row r="59" spans="2:7">
      <c r="B59" s="12" t="s">
        <v>371</v>
      </c>
      <c r="C59" s="21">
        <f>D20+D35</f>
        <v>2210000</v>
      </c>
    </row>
    <row r="60" spans="2:7">
      <c r="B60" s="12" t="s">
        <v>372</v>
      </c>
      <c r="C60" s="21">
        <f>D20+F35</f>
        <v>2252000</v>
      </c>
    </row>
    <row r="61" spans="2:7">
      <c r="B61" s="14" t="s">
        <v>361</v>
      </c>
      <c r="C61" s="14"/>
    </row>
    <row r="62" spans="2:7">
      <c r="B62" s="12" t="s">
        <v>362</v>
      </c>
      <c r="C62" s="22">
        <f>E11</f>
        <v>40400</v>
      </c>
    </row>
    <row r="63" spans="2:7">
      <c r="B63" s="12" t="s">
        <v>363</v>
      </c>
      <c r="C63" s="22">
        <f>E13</f>
        <v>82432.160000000003</v>
      </c>
    </row>
    <row r="64" spans="2:7">
      <c r="B64" s="12" t="s">
        <v>364</v>
      </c>
      <c r="C64" s="22">
        <f>E16</f>
        <v>148686.26</v>
      </c>
    </row>
    <row r="65" spans="2:3">
      <c r="B65" s="12" t="s">
        <v>365</v>
      </c>
      <c r="C65" s="22">
        <f>E18</f>
        <v>195093.2</v>
      </c>
    </row>
    <row r="66" spans="2:3">
      <c r="B66" s="12" t="s">
        <v>366</v>
      </c>
      <c r="C66" s="22">
        <f>E19</f>
        <v>2018994.86</v>
      </c>
    </row>
    <row r="67" spans="2:3">
      <c r="B67" s="24" t="s">
        <v>374</v>
      </c>
      <c r="C67" s="24"/>
    </row>
    <row r="68" spans="2:3">
      <c r="B68" s="12" t="s">
        <v>375</v>
      </c>
      <c r="C68" s="25">
        <f>100000*35/100</f>
        <v>35000</v>
      </c>
    </row>
    <row r="69" spans="2:3">
      <c r="B69" s="12" t="s">
        <v>376</v>
      </c>
      <c r="C69" s="25">
        <f>(100000*35/100)*6</f>
        <v>210000</v>
      </c>
    </row>
    <row r="70" spans="2:3">
      <c r="B70" s="26" t="s">
        <v>373</v>
      </c>
      <c r="C70" s="13"/>
    </row>
    <row r="71" spans="2:3">
      <c r="B71" s="12" t="s">
        <v>377</v>
      </c>
      <c r="C71" s="2">
        <v>1000000</v>
      </c>
    </row>
  </sheetData>
  <mergeCells count="11">
    <mergeCell ref="I23:M23"/>
    <mergeCell ref="D38:D39"/>
    <mergeCell ref="E38:G38"/>
    <mergeCell ref="B40:B49"/>
    <mergeCell ref="C38:C39"/>
    <mergeCell ref="B31:B36"/>
    <mergeCell ref="C8:C9"/>
    <mergeCell ref="D8:D9"/>
    <mergeCell ref="E8:G8"/>
    <mergeCell ref="B10:B19"/>
    <mergeCell ref="D23:G23"/>
  </mergeCells>
  <pageMargins left="0.23622047244094491" right="0.23622047244094491" top="0.74803149606299213" bottom="0.74803149606299213" header="0.31496062992125984" footer="0.31496062992125984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68"/>
  <sheetViews>
    <sheetView zoomScale="98" zoomScaleNormal="98" zoomScalePageLayoutView="98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64" sqref="D64"/>
    </sheetView>
  </sheetViews>
  <sheetFormatPr baseColWidth="10" defaultColWidth="8.625" defaultRowHeight="15" x14ac:dyDescent="0"/>
  <sheetData>
    <row r="1" spans="1:20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</row>
    <row r="2" spans="1:207">
      <c r="A2" t="s">
        <v>210</v>
      </c>
      <c r="B2" t="s">
        <v>211</v>
      </c>
      <c r="C2" t="s">
        <v>212</v>
      </c>
      <c r="D2" t="s">
        <v>213</v>
      </c>
      <c r="E2" t="s">
        <v>211</v>
      </c>
      <c r="F2" t="s">
        <v>211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</row>
    <row r="3" spans="1:207">
      <c r="A3" t="s">
        <v>210</v>
      </c>
      <c r="B3" t="s">
        <v>211</v>
      </c>
      <c r="C3" t="s">
        <v>212</v>
      </c>
      <c r="D3" t="s">
        <v>214</v>
      </c>
      <c r="E3" t="s">
        <v>211</v>
      </c>
      <c r="F3" t="s">
        <v>211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</row>
    <row r="4" spans="1:207">
      <c r="A4" t="s">
        <v>210</v>
      </c>
      <c r="B4" t="s">
        <v>211</v>
      </c>
      <c r="C4" t="s">
        <v>215</v>
      </c>
      <c r="D4" t="s">
        <v>213</v>
      </c>
      <c r="E4" t="s">
        <v>211</v>
      </c>
      <c r="F4" t="s">
        <v>211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</row>
    <row r="5" spans="1:207">
      <c r="A5" t="s">
        <v>210</v>
      </c>
      <c r="B5" t="s">
        <v>211</v>
      </c>
      <c r="C5" t="s">
        <v>215</v>
      </c>
      <c r="D5" t="s">
        <v>214</v>
      </c>
      <c r="E5" t="s">
        <v>211</v>
      </c>
      <c r="F5" t="s">
        <v>211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</row>
    <row r="6" spans="1:207">
      <c r="A6" t="s">
        <v>210</v>
      </c>
      <c r="B6" t="s">
        <v>211</v>
      </c>
      <c r="C6" t="s">
        <v>216</v>
      </c>
      <c r="D6" t="s">
        <v>213</v>
      </c>
      <c r="E6" t="s">
        <v>211</v>
      </c>
      <c r="F6" t="s">
        <v>211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</row>
    <row r="7" spans="1:207">
      <c r="A7" t="s">
        <v>210</v>
      </c>
      <c r="B7" t="s">
        <v>211</v>
      </c>
      <c r="C7" t="s">
        <v>216</v>
      </c>
      <c r="D7" t="s">
        <v>214</v>
      </c>
      <c r="E7" t="s">
        <v>211</v>
      </c>
      <c r="F7" t="s">
        <v>211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</row>
    <row r="8" spans="1:207">
      <c r="A8" t="s">
        <v>210</v>
      </c>
      <c r="B8" t="s">
        <v>211</v>
      </c>
      <c r="C8" t="s">
        <v>217</v>
      </c>
      <c r="D8" t="s">
        <v>213</v>
      </c>
      <c r="E8" t="s">
        <v>211</v>
      </c>
      <c r="F8" t="s">
        <v>211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</row>
    <row r="9" spans="1:207">
      <c r="A9" t="s">
        <v>210</v>
      </c>
      <c r="B9" t="s">
        <v>211</v>
      </c>
      <c r="C9" t="s">
        <v>217</v>
      </c>
      <c r="D9" t="s">
        <v>214</v>
      </c>
      <c r="E9" t="s">
        <v>211</v>
      </c>
      <c r="F9" t="s">
        <v>211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</row>
    <row r="10" spans="1:207">
      <c r="A10" t="s">
        <v>210</v>
      </c>
      <c r="B10" t="s">
        <v>211</v>
      </c>
      <c r="C10" t="s">
        <v>218</v>
      </c>
      <c r="D10" t="s">
        <v>213</v>
      </c>
      <c r="E10" t="s">
        <v>211</v>
      </c>
      <c r="F10" t="s">
        <v>211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</row>
    <row r="11" spans="1:207">
      <c r="A11" t="s">
        <v>210</v>
      </c>
      <c r="B11" t="s">
        <v>211</v>
      </c>
      <c r="C11" t="s">
        <v>218</v>
      </c>
      <c r="D11" t="s">
        <v>214</v>
      </c>
      <c r="E11" t="s">
        <v>211</v>
      </c>
      <c r="F11" t="s">
        <v>211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</row>
    <row r="12" spans="1:207">
      <c r="A12" t="s">
        <v>210</v>
      </c>
      <c r="B12" t="s">
        <v>211</v>
      </c>
      <c r="C12" t="s">
        <v>213</v>
      </c>
      <c r="D12" t="s">
        <v>213</v>
      </c>
      <c r="E12" t="s">
        <v>211</v>
      </c>
      <c r="F12" t="s">
        <v>211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</row>
    <row r="13" spans="1:207">
      <c r="A13" t="s">
        <v>210</v>
      </c>
      <c r="B13" t="s">
        <v>211</v>
      </c>
      <c r="C13" t="s">
        <v>213</v>
      </c>
      <c r="D13" t="s">
        <v>214</v>
      </c>
      <c r="E13" t="s">
        <v>211</v>
      </c>
      <c r="F13" t="s">
        <v>211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</row>
    <row r="14" spans="1:207">
      <c r="A14" t="s">
        <v>210</v>
      </c>
      <c r="B14" t="s">
        <v>211</v>
      </c>
      <c r="C14" t="s">
        <v>219</v>
      </c>
      <c r="D14" t="s">
        <v>213</v>
      </c>
      <c r="E14" t="s">
        <v>211</v>
      </c>
      <c r="F14" t="s">
        <v>211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</row>
    <row r="15" spans="1:207">
      <c r="A15" t="s">
        <v>210</v>
      </c>
      <c r="B15" t="s">
        <v>211</v>
      </c>
      <c r="C15" t="s">
        <v>219</v>
      </c>
      <c r="D15" t="s">
        <v>214</v>
      </c>
      <c r="E15" t="s">
        <v>211</v>
      </c>
      <c r="F15" t="s">
        <v>211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</row>
    <row r="16" spans="1:207">
      <c r="A16" t="s">
        <v>210</v>
      </c>
      <c r="B16" t="s">
        <v>211</v>
      </c>
      <c r="C16" t="s">
        <v>220</v>
      </c>
      <c r="D16" t="s">
        <v>213</v>
      </c>
      <c r="E16" t="s">
        <v>211</v>
      </c>
      <c r="F16" t="s">
        <v>211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</row>
    <row r="17" spans="1:207">
      <c r="A17" t="s">
        <v>210</v>
      </c>
      <c r="B17" t="s">
        <v>211</v>
      </c>
      <c r="C17" t="s">
        <v>220</v>
      </c>
      <c r="D17" t="s">
        <v>214</v>
      </c>
      <c r="E17" t="s">
        <v>211</v>
      </c>
      <c r="F17" t="s">
        <v>211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</row>
    <row r="18" spans="1:207">
      <c r="A18" t="s">
        <v>210</v>
      </c>
      <c r="B18" t="s">
        <v>211</v>
      </c>
      <c r="C18" t="s">
        <v>221</v>
      </c>
      <c r="D18" t="s">
        <v>213</v>
      </c>
      <c r="E18" t="s">
        <v>211</v>
      </c>
      <c r="F18" t="s">
        <v>211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</row>
    <row r="19" spans="1:207">
      <c r="A19" t="s">
        <v>210</v>
      </c>
      <c r="B19" t="s">
        <v>211</v>
      </c>
      <c r="C19" t="s">
        <v>221</v>
      </c>
      <c r="D19" t="s">
        <v>214</v>
      </c>
      <c r="E19" t="s">
        <v>211</v>
      </c>
      <c r="F19" t="s">
        <v>211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</row>
    <row r="20" spans="1:207">
      <c r="A20" t="s">
        <v>210</v>
      </c>
      <c r="B20" t="s">
        <v>211</v>
      </c>
      <c r="C20" t="s">
        <v>222</v>
      </c>
      <c r="D20" t="s">
        <v>213</v>
      </c>
      <c r="E20" t="s">
        <v>211</v>
      </c>
      <c r="F20" t="s">
        <v>211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</row>
    <row r="21" spans="1:207">
      <c r="A21" t="s">
        <v>210</v>
      </c>
      <c r="B21" t="s">
        <v>211</v>
      </c>
      <c r="C21" t="s">
        <v>222</v>
      </c>
      <c r="D21" t="s">
        <v>214</v>
      </c>
      <c r="E21" t="s">
        <v>211</v>
      </c>
      <c r="F21" t="s">
        <v>211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</row>
    <row r="22" spans="1:207">
      <c r="A22" t="s">
        <v>210</v>
      </c>
      <c r="B22" t="s">
        <v>211</v>
      </c>
      <c r="C22" t="s">
        <v>223</v>
      </c>
      <c r="D22" t="s">
        <v>213</v>
      </c>
      <c r="E22" t="s">
        <v>211</v>
      </c>
      <c r="F22" t="s">
        <v>211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</row>
    <row r="23" spans="1:207">
      <c r="A23" t="s">
        <v>210</v>
      </c>
      <c r="B23" t="s">
        <v>211</v>
      </c>
      <c r="C23" t="s">
        <v>223</v>
      </c>
      <c r="D23" t="s">
        <v>214</v>
      </c>
      <c r="E23" t="s">
        <v>211</v>
      </c>
      <c r="F23" t="s">
        <v>211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</row>
    <row r="24" spans="1:207">
      <c r="A24" t="s">
        <v>210</v>
      </c>
      <c r="B24" t="s">
        <v>211</v>
      </c>
      <c r="C24" t="s">
        <v>224</v>
      </c>
      <c r="D24" t="s">
        <v>213</v>
      </c>
      <c r="E24" t="s">
        <v>211</v>
      </c>
      <c r="F24" t="s">
        <v>211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</row>
    <row r="25" spans="1:207">
      <c r="A25" t="s">
        <v>210</v>
      </c>
      <c r="B25" t="s">
        <v>211</v>
      </c>
      <c r="C25" t="s">
        <v>224</v>
      </c>
      <c r="D25" t="s">
        <v>214</v>
      </c>
      <c r="E25" t="s">
        <v>211</v>
      </c>
      <c r="F25" t="s">
        <v>211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</row>
    <row r="26" spans="1:207" s="1" customFormat="1">
      <c r="A26" s="1" t="s">
        <v>210</v>
      </c>
      <c r="B26" s="1" t="s">
        <v>211</v>
      </c>
      <c r="C26" s="1" t="s">
        <v>225</v>
      </c>
      <c r="D26" s="1" t="s">
        <v>213</v>
      </c>
      <c r="E26" s="1" t="s">
        <v>211</v>
      </c>
      <c r="F26" s="1" t="s">
        <v>211</v>
      </c>
      <c r="G26" s="1">
        <v>0</v>
      </c>
      <c r="H26" s="1">
        <v>308</v>
      </c>
      <c r="I26" s="1">
        <v>308</v>
      </c>
      <c r="J26" s="1">
        <v>308</v>
      </c>
      <c r="K26" s="1">
        <v>308</v>
      </c>
      <c r="L26" s="1">
        <v>308</v>
      </c>
      <c r="M26" s="1">
        <v>308</v>
      </c>
      <c r="N26" s="1">
        <v>308</v>
      </c>
      <c r="O26" s="1">
        <v>308</v>
      </c>
      <c r="P26" s="1">
        <v>308</v>
      </c>
      <c r="Q26" s="1">
        <v>308</v>
      </c>
      <c r="R26" s="1">
        <v>308</v>
      </c>
      <c r="S26" s="1">
        <v>308</v>
      </c>
      <c r="T26" s="1">
        <v>308</v>
      </c>
      <c r="U26" s="1">
        <v>308</v>
      </c>
      <c r="V26" s="1">
        <v>308</v>
      </c>
      <c r="W26" s="1">
        <v>308</v>
      </c>
      <c r="X26" s="1">
        <v>308</v>
      </c>
      <c r="Y26" s="1">
        <v>308</v>
      </c>
      <c r="Z26" s="1">
        <v>308</v>
      </c>
      <c r="AA26" s="1">
        <v>308</v>
      </c>
      <c r="AB26" s="1">
        <v>308</v>
      </c>
      <c r="AC26" s="1">
        <v>308</v>
      </c>
      <c r="AD26" s="1">
        <v>308</v>
      </c>
      <c r="AE26" s="1">
        <v>308</v>
      </c>
      <c r="AF26" s="1">
        <v>308</v>
      </c>
      <c r="AG26" s="1">
        <v>308</v>
      </c>
      <c r="AH26" s="1">
        <v>308</v>
      </c>
      <c r="AI26" s="1">
        <v>308</v>
      </c>
      <c r="AJ26" s="1">
        <v>308</v>
      </c>
      <c r="AK26" s="1">
        <v>308</v>
      </c>
      <c r="AL26" s="1">
        <v>308</v>
      </c>
      <c r="AM26" s="1">
        <v>308</v>
      </c>
      <c r="AN26" s="1">
        <v>308</v>
      </c>
      <c r="AO26" s="1">
        <v>308</v>
      </c>
      <c r="AP26" s="1">
        <v>308</v>
      </c>
      <c r="AQ26" s="1">
        <v>308</v>
      </c>
      <c r="AR26" s="1">
        <v>308</v>
      </c>
      <c r="AS26" s="1">
        <v>308</v>
      </c>
      <c r="AT26" s="1">
        <v>308</v>
      </c>
      <c r="AU26" s="1">
        <v>308</v>
      </c>
      <c r="AV26" s="1">
        <v>308</v>
      </c>
      <c r="AW26" s="1">
        <v>308</v>
      </c>
      <c r="AX26" s="1">
        <v>308</v>
      </c>
      <c r="AY26" s="1">
        <v>308</v>
      </c>
      <c r="AZ26" s="1">
        <v>308</v>
      </c>
      <c r="BA26" s="1">
        <v>308</v>
      </c>
      <c r="BB26" s="1">
        <v>306</v>
      </c>
      <c r="BC26" s="1">
        <v>306</v>
      </c>
      <c r="BD26" s="1">
        <v>306</v>
      </c>
      <c r="BE26" s="1">
        <v>306</v>
      </c>
      <c r="BF26" s="1">
        <v>306</v>
      </c>
      <c r="BG26" s="1">
        <v>304</v>
      </c>
      <c r="BH26" s="1">
        <v>304</v>
      </c>
      <c r="BI26" s="1">
        <v>304</v>
      </c>
      <c r="BJ26" s="1">
        <v>304</v>
      </c>
      <c r="BK26" s="1">
        <v>304</v>
      </c>
      <c r="BL26" s="1">
        <v>301</v>
      </c>
      <c r="BM26" s="1">
        <v>301</v>
      </c>
      <c r="BN26" s="1">
        <v>301</v>
      </c>
      <c r="BO26" s="1">
        <v>301</v>
      </c>
      <c r="BP26" s="1">
        <v>301</v>
      </c>
      <c r="BQ26" s="1">
        <v>300</v>
      </c>
      <c r="BR26" s="1">
        <v>300</v>
      </c>
      <c r="BS26" s="1">
        <v>300</v>
      </c>
      <c r="BT26" s="1">
        <v>300</v>
      </c>
      <c r="BU26" s="1">
        <v>300</v>
      </c>
      <c r="BV26" s="1">
        <v>298</v>
      </c>
      <c r="BW26" s="1">
        <v>298</v>
      </c>
      <c r="BX26" s="1">
        <v>298</v>
      </c>
      <c r="BY26" s="1">
        <v>298</v>
      </c>
      <c r="BZ26" s="1">
        <v>298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0.34</v>
      </c>
      <c r="DU26" s="1">
        <v>0.34</v>
      </c>
      <c r="DV26" s="1">
        <v>0.34</v>
      </c>
      <c r="DW26" s="1">
        <v>0.34</v>
      </c>
      <c r="DX26" s="1">
        <v>0.34</v>
      </c>
      <c r="DY26" s="1">
        <v>0.34</v>
      </c>
      <c r="DZ26" s="1">
        <v>0.34</v>
      </c>
      <c r="EA26" s="1">
        <v>0.34</v>
      </c>
      <c r="EB26" s="1">
        <v>0.34</v>
      </c>
      <c r="EC26" s="1">
        <v>0.34</v>
      </c>
      <c r="ED26" s="1">
        <v>0.34</v>
      </c>
      <c r="EE26" s="1">
        <v>0.34</v>
      </c>
      <c r="EF26" s="1">
        <v>0.34</v>
      </c>
      <c r="EG26" s="1">
        <v>0.34</v>
      </c>
      <c r="EH26" s="1">
        <v>0.34</v>
      </c>
      <c r="EI26" s="1">
        <v>0.37</v>
      </c>
      <c r="EJ26" s="1">
        <v>0.4</v>
      </c>
      <c r="EK26" s="1">
        <v>0.4</v>
      </c>
      <c r="EL26" s="1">
        <v>0.43</v>
      </c>
      <c r="EM26" s="1">
        <v>0.46</v>
      </c>
      <c r="EN26" s="1">
        <v>0.49</v>
      </c>
      <c r="EO26" s="1">
        <v>0.52</v>
      </c>
      <c r="EP26" s="1">
        <v>0.55000000000000004</v>
      </c>
      <c r="EQ26" s="1">
        <v>0.62</v>
      </c>
      <c r="ER26" s="1">
        <v>0.68</v>
      </c>
      <c r="ES26" s="1">
        <v>0.77</v>
      </c>
      <c r="ET26" s="1">
        <v>0.86</v>
      </c>
      <c r="EU26" s="1">
        <v>0.99</v>
      </c>
      <c r="EV26" s="1">
        <v>1.08</v>
      </c>
      <c r="EW26" s="1">
        <v>1.23</v>
      </c>
      <c r="EX26" s="1">
        <v>1.38</v>
      </c>
      <c r="EY26" s="1">
        <v>1.53</v>
      </c>
      <c r="EZ26" s="1">
        <v>1.74</v>
      </c>
      <c r="FA26" s="1">
        <v>1.96</v>
      </c>
      <c r="FB26" s="1">
        <v>2.2599999999999998</v>
      </c>
      <c r="FC26" s="1">
        <v>2.58</v>
      </c>
      <c r="FD26" s="1">
        <v>2.98</v>
      </c>
      <c r="FE26" s="1">
        <v>3.4</v>
      </c>
      <c r="FF26" s="1">
        <v>3.89</v>
      </c>
      <c r="FG26" s="1">
        <v>5.14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</row>
    <row r="27" spans="1:207" s="1" customFormat="1">
      <c r="A27" s="1" t="s">
        <v>210</v>
      </c>
      <c r="B27" s="1" t="s">
        <v>211</v>
      </c>
      <c r="C27" s="1" t="s">
        <v>225</v>
      </c>
      <c r="D27" s="1" t="s">
        <v>214</v>
      </c>
      <c r="E27" s="1" t="s">
        <v>211</v>
      </c>
      <c r="F27" s="1" t="s">
        <v>211</v>
      </c>
      <c r="G27" s="1">
        <v>0</v>
      </c>
      <c r="H27" s="1">
        <v>308</v>
      </c>
      <c r="I27" s="1">
        <v>308</v>
      </c>
      <c r="J27" s="1">
        <v>308</v>
      </c>
      <c r="K27" s="1">
        <v>308</v>
      </c>
      <c r="L27" s="1">
        <v>308</v>
      </c>
      <c r="M27" s="1">
        <v>308</v>
      </c>
      <c r="N27" s="1">
        <v>308</v>
      </c>
      <c r="O27" s="1">
        <v>308</v>
      </c>
      <c r="P27" s="1">
        <v>308</v>
      </c>
      <c r="Q27" s="1">
        <v>308</v>
      </c>
      <c r="R27" s="1">
        <v>308</v>
      </c>
      <c r="S27" s="1">
        <v>308</v>
      </c>
      <c r="T27" s="1">
        <v>308</v>
      </c>
      <c r="U27" s="1">
        <v>308</v>
      </c>
      <c r="V27" s="1">
        <v>308</v>
      </c>
      <c r="W27" s="1">
        <v>308</v>
      </c>
      <c r="X27" s="1">
        <v>308</v>
      </c>
      <c r="Y27" s="1">
        <v>308</v>
      </c>
      <c r="Z27" s="1">
        <v>308</v>
      </c>
      <c r="AA27" s="1">
        <v>308</v>
      </c>
      <c r="AB27" s="1">
        <v>308</v>
      </c>
      <c r="AC27" s="1">
        <v>308</v>
      </c>
      <c r="AD27" s="1">
        <v>308</v>
      </c>
      <c r="AE27" s="1">
        <v>308</v>
      </c>
      <c r="AF27" s="1">
        <v>308</v>
      </c>
      <c r="AG27" s="1">
        <v>308</v>
      </c>
      <c r="AH27" s="1">
        <v>308</v>
      </c>
      <c r="AI27" s="1">
        <v>308</v>
      </c>
      <c r="AJ27" s="1">
        <v>308</v>
      </c>
      <c r="AK27" s="1">
        <v>308</v>
      </c>
      <c r="AL27" s="1">
        <v>308</v>
      </c>
      <c r="AM27" s="1">
        <v>308</v>
      </c>
      <c r="AN27" s="1">
        <v>308</v>
      </c>
      <c r="AO27" s="1">
        <v>308</v>
      </c>
      <c r="AP27" s="1">
        <v>308</v>
      </c>
      <c r="AQ27" s="1">
        <v>308</v>
      </c>
      <c r="AR27" s="1">
        <v>308</v>
      </c>
      <c r="AS27" s="1">
        <v>308</v>
      </c>
      <c r="AT27" s="1">
        <v>308</v>
      </c>
      <c r="AU27" s="1">
        <v>308</v>
      </c>
      <c r="AV27" s="1">
        <v>308</v>
      </c>
      <c r="AW27" s="1">
        <v>308</v>
      </c>
      <c r="AX27" s="1">
        <v>308</v>
      </c>
      <c r="AY27" s="1">
        <v>308</v>
      </c>
      <c r="AZ27" s="1">
        <v>308</v>
      </c>
      <c r="BA27" s="1">
        <v>308</v>
      </c>
      <c r="BB27" s="1">
        <v>306</v>
      </c>
      <c r="BC27" s="1">
        <v>306</v>
      </c>
      <c r="BD27" s="1">
        <v>306</v>
      </c>
      <c r="BE27" s="1">
        <v>306</v>
      </c>
      <c r="BF27" s="1">
        <v>306</v>
      </c>
      <c r="BG27" s="1">
        <v>304</v>
      </c>
      <c r="BH27" s="1">
        <v>304</v>
      </c>
      <c r="BI27" s="1">
        <v>304</v>
      </c>
      <c r="BJ27" s="1">
        <v>304</v>
      </c>
      <c r="BK27" s="1">
        <v>304</v>
      </c>
      <c r="BL27" s="1">
        <v>301</v>
      </c>
      <c r="BM27" s="1">
        <v>301</v>
      </c>
      <c r="BN27" s="1">
        <v>301</v>
      </c>
      <c r="BO27" s="1">
        <v>301</v>
      </c>
      <c r="BP27" s="1">
        <v>301</v>
      </c>
      <c r="BQ27" s="1">
        <v>300</v>
      </c>
      <c r="BR27" s="1">
        <v>300</v>
      </c>
      <c r="BS27" s="1">
        <v>300</v>
      </c>
      <c r="BT27" s="1">
        <v>300</v>
      </c>
      <c r="BU27" s="1">
        <v>300</v>
      </c>
      <c r="BV27" s="1">
        <v>298</v>
      </c>
      <c r="BW27" s="1">
        <v>298</v>
      </c>
      <c r="BX27" s="1">
        <v>298</v>
      </c>
      <c r="BY27" s="1">
        <v>298</v>
      </c>
      <c r="BZ27" s="1">
        <v>298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0.25</v>
      </c>
      <c r="DU27" s="1">
        <v>0.25</v>
      </c>
      <c r="DV27" s="1">
        <v>0.25</v>
      </c>
      <c r="DW27" s="1">
        <v>0.25</v>
      </c>
      <c r="DX27" s="1">
        <v>0.25</v>
      </c>
      <c r="DY27" s="1">
        <v>0.25</v>
      </c>
      <c r="DZ27" s="1">
        <v>0.25</v>
      </c>
      <c r="EA27" s="1">
        <v>0.25</v>
      </c>
      <c r="EB27" s="1">
        <v>0.25</v>
      </c>
      <c r="EC27" s="1">
        <v>0.25</v>
      </c>
      <c r="ED27" s="1">
        <v>0.25</v>
      </c>
      <c r="EE27" s="1">
        <v>0.25</v>
      </c>
      <c r="EF27" s="1">
        <v>0.28000000000000003</v>
      </c>
      <c r="EG27" s="1">
        <v>0.28000000000000003</v>
      </c>
      <c r="EH27" s="1">
        <v>0.28000000000000003</v>
      </c>
      <c r="EI27" s="1">
        <v>0.31</v>
      </c>
      <c r="EJ27" s="1">
        <v>0.31</v>
      </c>
      <c r="EK27" s="1">
        <v>0.34</v>
      </c>
      <c r="EL27" s="1">
        <v>0.34</v>
      </c>
      <c r="EM27" s="1">
        <v>0.37</v>
      </c>
      <c r="EN27" s="1">
        <v>0.37</v>
      </c>
      <c r="EO27" s="1">
        <v>0.4</v>
      </c>
      <c r="EP27" s="1">
        <v>0.43</v>
      </c>
      <c r="EQ27" s="1">
        <v>0.49</v>
      </c>
      <c r="ER27" s="1">
        <v>0.52</v>
      </c>
      <c r="ES27" s="1">
        <v>0.62</v>
      </c>
      <c r="ET27" s="1">
        <v>0.68</v>
      </c>
      <c r="EU27" s="1">
        <v>0.77</v>
      </c>
      <c r="EV27" s="1">
        <v>0.86</v>
      </c>
      <c r="EW27" s="1">
        <v>0.99</v>
      </c>
      <c r="EX27" s="1">
        <v>1.07</v>
      </c>
      <c r="EY27" s="1">
        <v>1.22</v>
      </c>
      <c r="EZ27" s="1">
        <v>1.38</v>
      </c>
      <c r="FA27" s="1">
        <v>1.56</v>
      </c>
      <c r="FB27" s="1">
        <v>1.77</v>
      </c>
      <c r="FC27" s="1">
        <v>2.04</v>
      </c>
      <c r="FD27" s="1">
        <v>2.34</v>
      </c>
      <c r="FE27" s="1">
        <v>2.71</v>
      </c>
      <c r="FF27" s="1">
        <v>3.07</v>
      </c>
      <c r="FG27" s="1">
        <v>4.04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</row>
    <row r="28" spans="1:207">
      <c r="A28" t="s">
        <v>226</v>
      </c>
      <c r="B28" t="s">
        <v>211</v>
      </c>
      <c r="C28" t="s">
        <v>225</v>
      </c>
      <c r="D28" t="s">
        <v>213</v>
      </c>
      <c r="E28" t="s">
        <v>211</v>
      </c>
      <c r="F28" t="s">
        <v>211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138.56</v>
      </c>
      <c r="BG28">
        <v>141.38999999999999</v>
      </c>
      <c r="BH28">
        <v>144.28</v>
      </c>
      <c r="BI28">
        <v>147.25</v>
      </c>
      <c r="BJ28">
        <v>150.29</v>
      </c>
      <c r="BK28">
        <v>153.37</v>
      </c>
      <c r="BL28">
        <v>156.59</v>
      </c>
      <c r="BM28">
        <v>159.80000000000001</v>
      </c>
      <c r="BN28">
        <v>163.06</v>
      </c>
      <c r="BO28">
        <v>166.39</v>
      </c>
      <c r="BP28">
        <v>169.82</v>
      </c>
      <c r="BQ28">
        <v>173.37</v>
      </c>
      <c r="BR28">
        <v>177.04</v>
      </c>
      <c r="BS28">
        <v>180.91</v>
      </c>
      <c r="BT28">
        <v>184.94</v>
      </c>
      <c r="BU28">
        <v>189.14</v>
      </c>
      <c r="BV28">
        <v>193.59</v>
      </c>
      <c r="BW28">
        <v>198.38</v>
      </c>
      <c r="BX28">
        <v>203.59</v>
      </c>
      <c r="BY28">
        <v>209.33</v>
      </c>
      <c r="BZ28">
        <v>215.71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</row>
    <row r="29" spans="1:207">
      <c r="A29" t="s">
        <v>226</v>
      </c>
      <c r="B29" t="s">
        <v>211</v>
      </c>
      <c r="C29" t="s">
        <v>225</v>
      </c>
      <c r="D29" t="s">
        <v>214</v>
      </c>
      <c r="E29" t="s">
        <v>211</v>
      </c>
      <c r="F29" t="s">
        <v>211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157.28</v>
      </c>
      <c r="BG29">
        <v>160.38999999999999</v>
      </c>
      <c r="BH29">
        <v>163.58000000000001</v>
      </c>
      <c r="BI29">
        <v>166.86</v>
      </c>
      <c r="BJ29">
        <v>170.2</v>
      </c>
      <c r="BK29">
        <v>173.58</v>
      </c>
      <c r="BL29">
        <v>177.04</v>
      </c>
      <c r="BM29">
        <v>180.58</v>
      </c>
      <c r="BN29">
        <v>184.2</v>
      </c>
      <c r="BO29">
        <v>187.95</v>
      </c>
      <c r="BP29">
        <v>191.83</v>
      </c>
      <c r="BQ29">
        <v>195.85</v>
      </c>
      <c r="BR29">
        <v>200.01</v>
      </c>
      <c r="BS29">
        <v>204.37</v>
      </c>
      <c r="BT29">
        <v>208.92</v>
      </c>
      <c r="BU29">
        <v>213.74</v>
      </c>
      <c r="BV29">
        <v>218.78</v>
      </c>
      <c r="BW29">
        <v>224.15</v>
      </c>
      <c r="BX29">
        <v>229.89</v>
      </c>
      <c r="BY29">
        <v>236.01</v>
      </c>
      <c r="BZ29">
        <v>242.53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</row>
    <row r="30" spans="1:207">
      <c r="A30" t="s">
        <v>227</v>
      </c>
      <c r="B30" t="s">
        <v>211</v>
      </c>
      <c r="C30" t="s">
        <v>225</v>
      </c>
      <c r="D30" t="s">
        <v>213</v>
      </c>
      <c r="E30" t="s">
        <v>211</v>
      </c>
      <c r="F30" t="s">
        <v>211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138.56</v>
      </c>
      <c r="BG30">
        <v>141.38999999999999</v>
      </c>
      <c r="BH30">
        <v>144.28</v>
      </c>
      <c r="BI30">
        <v>147.25</v>
      </c>
      <c r="BJ30">
        <v>150.29</v>
      </c>
      <c r="BK30">
        <v>153.37</v>
      </c>
      <c r="BL30">
        <v>156.59</v>
      </c>
      <c r="BM30">
        <v>159.80000000000001</v>
      </c>
      <c r="BN30">
        <v>163.06</v>
      </c>
      <c r="BO30">
        <v>166.39</v>
      </c>
      <c r="BP30">
        <v>169.82</v>
      </c>
      <c r="BQ30">
        <v>173.37</v>
      </c>
      <c r="BR30">
        <v>177.04</v>
      </c>
      <c r="BS30">
        <v>180.91</v>
      </c>
      <c r="BT30">
        <v>184.94</v>
      </c>
      <c r="BU30">
        <v>189.14</v>
      </c>
      <c r="BV30">
        <v>193.59</v>
      </c>
      <c r="BW30">
        <v>198.38</v>
      </c>
      <c r="BX30">
        <v>203.59</v>
      </c>
      <c r="BY30">
        <v>209.33</v>
      </c>
      <c r="BZ30">
        <v>215.71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</row>
    <row r="31" spans="1:207">
      <c r="A31" t="s">
        <v>227</v>
      </c>
      <c r="B31" t="s">
        <v>211</v>
      </c>
      <c r="C31" t="s">
        <v>225</v>
      </c>
      <c r="D31" t="s">
        <v>214</v>
      </c>
      <c r="E31" t="s">
        <v>211</v>
      </c>
      <c r="F31" t="s">
        <v>211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157.28</v>
      </c>
      <c r="BG31">
        <v>160.38999999999999</v>
      </c>
      <c r="BH31">
        <v>163.58000000000001</v>
      </c>
      <c r="BI31">
        <v>166.86</v>
      </c>
      <c r="BJ31">
        <v>170.2</v>
      </c>
      <c r="BK31">
        <v>173.58</v>
      </c>
      <c r="BL31">
        <v>177.04</v>
      </c>
      <c r="BM31">
        <v>180.58</v>
      </c>
      <c r="BN31">
        <v>184.2</v>
      </c>
      <c r="BO31">
        <v>187.95</v>
      </c>
      <c r="BP31">
        <v>191.83</v>
      </c>
      <c r="BQ31">
        <v>195.85</v>
      </c>
      <c r="BR31">
        <v>200.01</v>
      </c>
      <c r="BS31">
        <v>204.37</v>
      </c>
      <c r="BT31">
        <v>208.92</v>
      </c>
      <c r="BU31">
        <v>213.74</v>
      </c>
      <c r="BV31">
        <v>218.78</v>
      </c>
      <c r="BW31">
        <v>224.15</v>
      </c>
      <c r="BX31">
        <v>229.89</v>
      </c>
      <c r="BY31">
        <v>236.01</v>
      </c>
      <c r="BZ31">
        <v>242.53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</row>
    <row r="32" spans="1:207">
      <c r="A32" t="s">
        <v>228</v>
      </c>
      <c r="B32" t="s">
        <v>211</v>
      </c>
      <c r="C32" t="s">
        <v>225</v>
      </c>
      <c r="D32" t="s">
        <v>213</v>
      </c>
      <c r="E32" t="s">
        <v>211</v>
      </c>
      <c r="F32" t="s">
        <v>211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138.56</v>
      </c>
      <c r="BG32">
        <v>141.38999999999999</v>
      </c>
      <c r="BH32">
        <v>144.28</v>
      </c>
      <c r="BI32">
        <v>147.25</v>
      </c>
      <c r="BJ32">
        <v>150.29</v>
      </c>
      <c r="BK32">
        <v>153.37</v>
      </c>
      <c r="BL32">
        <v>156.59</v>
      </c>
      <c r="BM32">
        <v>159.80000000000001</v>
      </c>
      <c r="BN32">
        <v>163.06</v>
      </c>
      <c r="BO32">
        <v>166.39</v>
      </c>
      <c r="BP32">
        <v>169.82</v>
      </c>
      <c r="BQ32">
        <v>173.37</v>
      </c>
      <c r="BR32">
        <v>177.04</v>
      </c>
      <c r="BS32">
        <v>180.91</v>
      </c>
      <c r="BT32">
        <v>184.94</v>
      </c>
      <c r="BU32">
        <v>189.14</v>
      </c>
      <c r="BV32">
        <v>193.59</v>
      </c>
      <c r="BW32">
        <v>198.38</v>
      </c>
      <c r="BX32">
        <v>203.59</v>
      </c>
      <c r="BY32">
        <v>209.33</v>
      </c>
      <c r="BZ32">
        <v>215.71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</row>
    <row r="33" spans="1:207">
      <c r="A33" t="s">
        <v>228</v>
      </c>
      <c r="B33" t="s">
        <v>211</v>
      </c>
      <c r="C33" t="s">
        <v>225</v>
      </c>
      <c r="D33" t="s">
        <v>214</v>
      </c>
      <c r="E33" t="s">
        <v>211</v>
      </c>
      <c r="F33" t="s">
        <v>211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157.28</v>
      </c>
      <c r="BG33">
        <v>160.38999999999999</v>
      </c>
      <c r="BH33">
        <v>163.58000000000001</v>
      </c>
      <c r="BI33">
        <v>166.86</v>
      </c>
      <c r="BJ33">
        <v>170.2</v>
      </c>
      <c r="BK33">
        <v>173.58</v>
      </c>
      <c r="BL33">
        <v>177.04</v>
      </c>
      <c r="BM33">
        <v>180.58</v>
      </c>
      <c r="BN33">
        <v>184.2</v>
      </c>
      <c r="BO33">
        <v>187.95</v>
      </c>
      <c r="BP33">
        <v>191.83</v>
      </c>
      <c r="BQ33">
        <v>195.85</v>
      </c>
      <c r="BR33">
        <v>200.01</v>
      </c>
      <c r="BS33">
        <v>204.37</v>
      </c>
      <c r="BT33">
        <v>208.92</v>
      </c>
      <c r="BU33">
        <v>213.74</v>
      </c>
      <c r="BV33">
        <v>218.78</v>
      </c>
      <c r="BW33">
        <v>224.15</v>
      </c>
      <c r="BX33">
        <v>229.89</v>
      </c>
      <c r="BY33">
        <v>236.01</v>
      </c>
      <c r="BZ33">
        <v>242.53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</row>
    <row r="34" spans="1:207">
      <c r="A34" t="s">
        <v>229</v>
      </c>
      <c r="B34" t="s">
        <v>211</v>
      </c>
      <c r="C34" t="s">
        <v>225</v>
      </c>
      <c r="D34" t="s">
        <v>213</v>
      </c>
      <c r="E34" t="s">
        <v>211</v>
      </c>
      <c r="F34" t="s">
        <v>211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138.56</v>
      </c>
      <c r="BG34">
        <v>141.38999999999999</v>
      </c>
      <c r="BH34">
        <v>144.28</v>
      </c>
      <c r="BI34">
        <v>147.25</v>
      </c>
      <c r="BJ34">
        <v>150.29</v>
      </c>
      <c r="BK34">
        <v>153.37</v>
      </c>
      <c r="BL34">
        <v>156.59</v>
      </c>
      <c r="BM34">
        <v>159.80000000000001</v>
      </c>
      <c r="BN34">
        <v>163.06</v>
      </c>
      <c r="BO34">
        <v>166.39</v>
      </c>
      <c r="BP34">
        <v>169.82</v>
      </c>
      <c r="BQ34">
        <v>173.37</v>
      </c>
      <c r="BR34">
        <v>177.04</v>
      </c>
      <c r="BS34">
        <v>180.91</v>
      </c>
      <c r="BT34">
        <v>184.94</v>
      </c>
      <c r="BU34">
        <v>189.14</v>
      </c>
      <c r="BV34">
        <v>193.59</v>
      </c>
      <c r="BW34">
        <v>198.38</v>
      </c>
      <c r="BX34">
        <v>203.59</v>
      </c>
      <c r="BY34">
        <v>209.33</v>
      </c>
      <c r="BZ34">
        <v>215.71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</row>
    <row r="35" spans="1:207">
      <c r="A35" t="s">
        <v>229</v>
      </c>
      <c r="B35" t="s">
        <v>211</v>
      </c>
      <c r="C35" t="s">
        <v>225</v>
      </c>
      <c r="D35" t="s">
        <v>214</v>
      </c>
      <c r="E35" t="s">
        <v>211</v>
      </c>
      <c r="F35" t="s">
        <v>211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157.28</v>
      </c>
      <c r="BG35">
        <v>160.38999999999999</v>
      </c>
      <c r="BH35">
        <v>163.58000000000001</v>
      </c>
      <c r="BI35">
        <v>166.86</v>
      </c>
      <c r="BJ35">
        <v>170.2</v>
      </c>
      <c r="BK35">
        <v>173.58</v>
      </c>
      <c r="BL35">
        <v>177.04</v>
      </c>
      <c r="BM35">
        <v>180.58</v>
      </c>
      <c r="BN35">
        <v>184.2</v>
      </c>
      <c r="BO35">
        <v>187.95</v>
      </c>
      <c r="BP35">
        <v>191.83</v>
      </c>
      <c r="BQ35">
        <v>195.85</v>
      </c>
      <c r="BR35">
        <v>200.01</v>
      </c>
      <c r="BS35">
        <v>204.37</v>
      </c>
      <c r="BT35">
        <v>208.92</v>
      </c>
      <c r="BU35">
        <v>213.74</v>
      </c>
      <c r="BV35">
        <v>218.78</v>
      </c>
      <c r="BW35">
        <v>224.15</v>
      </c>
      <c r="BX35">
        <v>229.89</v>
      </c>
      <c r="BY35">
        <v>236.01</v>
      </c>
      <c r="BZ35">
        <v>242.53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</row>
    <row r="36" spans="1:207">
      <c r="A36" t="s">
        <v>230</v>
      </c>
      <c r="B36" t="s">
        <v>211</v>
      </c>
      <c r="C36" t="s">
        <v>225</v>
      </c>
      <c r="D36" t="s">
        <v>213</v>
      </c>
      <c r="E36" t="s">
        <v>211</v>
      </c>
      <c r="F36" t="s">
        <v>211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138.56</v>
      </c>
      <c r="BG36">
        <v>141.38999999999999</v>
      </c>
      <c r="BH36">
        <v>144.28</v>
      </c>
      <c r="BI36">
        <v>147.25</v>
      </c>
      <c r="BJ36">
        <v>150.29</v>
      </c>
      <c r="BK36">
        <v>153.37</v>
      </c>
      <c r="BL36">
        <v>156.59</v>
      </c>
      <c r="BM36">
        <v>159.80000000000001</v>
      </c>
      <c r="BN36">
        <v>163.06</v>
      </c>
      <c r="BO36">
        <v>166.39</v>
      </c>
      <c r="BP36">
        <v>169.82</v>
      </c>
      <c r="BQ36">
        <v>173.37</v>
      </c>
      <c r="BR36">
        <v>177.04</v>
      </c>
      <c r="BS36">
        <v>180.91</v>
      </c>
      <c r="BT36">
        <v>184.94</v>
      </c>
      <c r="BU36">
        <v>189.14</v>
      </c>
      <c r="BV36">
        <v>193.59</v>
      </c>
      <c r="BW36">
        <v>198.38</v>
      </c>
      <c r="BX36">
        <v>203.59</v>
      </c>
      <c r="BY36">
        <v>209.33</v>
      </c>
      <c r="BZ36">
        <v>215.71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</row>
    <row r="37" spans="1:207">
      <c r="A37" t="s">
        <v>230</v>
      </c>
      <c r="B37" t="s">
        <v>211</v>
      </c>
      <c r="C37" t="s">
        <v>225</v>
      </c>
      <c r="D37" t="s">
        <v>214</v>
      </c>
      <c r="E37" t="s">
        <v>211</v>
      </c>
      <c r="F37" t="s">
        <v>211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157.28</v>
      </c>
      <c r="BG37">
        <v>160.38999999999999</v>
      </c>
      <c r="BH37">
        <v>163.58000000000001</v>
      </c>
      <c r="BI37">
        <v>166.86</v>
      </c>
      <c r="BJ37">
        <v>170.2</v>
      </c>
      <c r="BK37">
        <v>173.58</v>
      </c>
      <c r="BL37">
        <v>177.04</v>
      </c>
      <c r="BM37">
        <v>180.58</v>
      </c>
      <c r="BN37">
        <v>184.2</v>
      </c>
      <c r="BO37">
        <v>187.95</v>
      </c>
      <c r="BP37">
        <v>191.83</v>
      </c>
      <c r="BQ37">
        <v>195.85</v>
      </c>
      <c r="BR37">
        <v>200.01</v>
      </c>
      <c r="BS37">
        <v>204.37</v>
      </c>
      <c r="BT37">
        <v>208.92</v>
      </c>
      <c r="BU37">
        <v>213.74</v>
      </c>
      <c r="BV37">
        <v>218.78</v>
      </c>
      <c r="BW37">
        <v>224.15</v>
      </c>
      <c r="BX37">
        <v>229.89</v>
      </c>
      <c r="BY37">
        <v>236.01</v>
      </c>
      <c r="BZ37">
        <v>242.53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</row>
    <row r="38" spans="1:207">
      <c r="A38" t="s">
        <v>231</v>
      </c>
      <c r="B38" t="s">
        <v>211</v>
      </c>
      <c r="C38" t="s">
        <v>225</v>
      </c>
      <c r="D38" t="s">
        <v>213</v>
      </c>
      <c r="E38" t="s">
        <v>211</v>
      </c>
      <c r="F38" t="s">
        <v>211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138.56</v>
      </c>
      <c r="BG38">
        <v>141.38999999999999</v>
      </c>
      <c r="BH38">
        <v>144.28</v>
      </c>
      <c r="BI38">
        <v>147.25</v>
      </c>
      <c r="BJ38">
        <v>150.29</v>
      </c>
      <c r="BK38">
        <v>153.37</v>
      </c>
      <c r="BL38">
        <v>156.59</v>
      </c>
      <c r="BM38">
        <v>159.80000000000001</v>
      </c>
      <c r="BN38">
        <v>163.06</v>
      </c>
      <c r="BO38">
        <v>166.39</v>
      </c>
      <c r="BP38">
        <v>169.82</v>
      </c>
      <c r="BQ38">
        <v>173.37</v>
      </c>
      <c r="BR38">
        <v>177.04</v>
      </c>
      <c r="BS38">
        <v>180.91</v>
      </c>
      <c r="BT38">
        <v>184.94</v>
      </c>
      <c r="BU38">
        <v>189.14</v>
      </c>
      <c r="BV38">
        <v>193.59</v>
      </c>
      <c r="BW38">
        <v>198.38</v>
      </c>
      <c r="BX38">
        <v>203.59</v>
      </c>
      <c r="BY38">
        <v>209.33</v>
      </c>
      <c r="BZ38">
        <v>215.71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</row>
    <row r="39" spans="1:207">
      <c r="A39" t="s">
        <v>231</v>
      </c>
      <c r="B39" t="s">
        <v>211</v>
      </c>
      <c r="C39" t="s">
        <v>225</v>
      </c>
      <c r="D39" t="s">
        <v>214</v>
      </c>
      <c r="E39" t="s">
        <v>211</v>
      </c>
      <c r="F39" t="s">
        <v>211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157.28</v>
      </c>
      <c r="BG39">
        <v>160.38999999999999</v>
      </c>
      <c r="BH39">
        <v>163.58000000000001</v>
      </c>
      <c r="BI39">
        <v>166.86</v>
      </c>
      <c r="BJ39">
        <v>170.2</v>
      </c>
      <c r="BK39">
        <v>173.58</v>
      </c>
      <c r="BL39">
        <v>177.04</v>
      </c>
      <c r="BM39">
        <v>180.58</v>
      </c>
      <c r="BN39">
        <v>184.2</v>
      </c>
      <c r="BO39">
        <v>187.95</v>
      </c>
      <c r="BP39">
        <v>191.83</v>
      </c>
      <c r="BQ39">
        <v>195.85</v>
      </c>
      <c r="BR39">
        <v>200.01</v>
      </c>
      <c r="BS39">
        <v>204.37</v>
      </c>
      <c r="BT39">
        <v>208.92</v>
      </c>
      <c r="BU39">
        <v>213.74</v>
      </c>
      <c r="BV39">
        <v>218.78</v>
      </c>
      <c r="BW39">
        <v>224.15</v>
      </c>
      <c r="BX39">
        <v>229.89</v>
      </c>
      <c r="BY39">
        <v>236.01</v>
      </c>
      <c r="BZ39">
        <v>242.53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</row>
    <row r="40" spans="1:207">
      <c r="A40" t="s">
        <v>232</v>
      </c>
      <c r="B40" t="s">
        <v>211</v>
      </c>
      <c r="C40" t="s">
        <v>225</v>
      </c>
      <c r="D40" t="s">
        <v>213</v>
      </c>
      <c r="E40" t="s">
        <v>211</v>
      </c>
      <c r="F40" t="s">
        <v>211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138.56</v>
      </c>
      <c r="BG40">
        <v>141.38999999999999</v>
      </c>
      <c r="BH40">
        <v>144.28</v>
      </c>
      <c r="BI40">
        <v>147.25</v>
      </c>
      <c r="BJ40">
        <v>150.29</v>
      </c>
      <c r="BK40">
        <v>153.37</v>
      </c>
      <c r="BL40">
        <v>156.59</v>
      </c>
      <c r="BM40">
        <v>159.80000000000001</v>
      </c>
      <c r="BN40">
        <v>163.06</v>
      </c>
      <c r="BO40">
        <v>166.39</v>
      </c>
      <c r="BP40">
        <v>169.82</v>
      </c>
      <c r="BQ40">
        <v>173.37</v>
      </c>
      <c r="BR40">
        <v>177.04</v>
      </c>
      <c r="BS40">
        <v>180.91</v>
      </c>
      <c r="BT40">
        <v>184.94</v>
      </c>
      <c r="BU40">
        <v>189.14</v>
      </c>
      <c r="BV40">
        <v>193.59</v>
      </c>
      <c r="BW40">
        <v>198.38</v>
      </c>
      <c r="BX40">
        <v>203.59</v>
      </c>
      <c r="BY40">
        <v>209.33</v>
      </c>
      <c r="BZ40">
        <v>215.71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</row>
    <row r="41" spans="1:207">
      <c r="A41" t="s">
        <v>232</v>
      </c>
      <c r="B41" t="s">
        <v>211</v>
      </c>
      <c r="C41" t="s">
        <v>225</v>
      </c>
      <c r="D41" t="s">
        <v>214</v>
      </c>
      <c r="E41" t="s">
        <v>211</v>
      </c>
      <c r="F41" t="s">
        <v>211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157.28</v>
      </c>
      <c r="BG41">
        <v>160.38999999999999</v>
      </c>
      <c r="BH41">
        <v>163.58000000000001</v>
      </c>
      <c r="BI41">
        <v>166.86</v>
      </c>
      <c r="BJ41">
        <v>170.2</v>
      </c>
      <c r="BK41">
        <v>173.58</v>
      </c>
      <c r="BL41">
        <v>177.04</v>
      </c>
      <c r="BM41">
        <v>180.58</v>
      </c>
      <c r="BN41">
        <v>184.2</v>
      </c>
      <c r="BO41">
        <v>187.95</v>
      </c>
      <c r="BP41">
        <v>191.83</v>
      </c>
      <c r="BQ41">
        <v>195.85</v>
      </c>
      <c r="BR41">
        <v>200.01</v>
      </c>
      <c r="BS41">
        <v>204.37</v>
      </c>
      <c r="BT41">
        <v>208.92</v>
      </c>
      <c r="BU41">
        <v>213.74</v>
      </c>
      <c r="BV41">
        <v>218.78</v>
      </c>
      <c r="BW41">
        <v>224.15</v>
      </c>
      <c r="BX41">
        <v>229.89</v>
      </c>
      <c r="BY41">
        <v>236.01</v>
      </c>
      <c r="BZ41">
        <v>242.53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</row>
    <row r="42" spans="1:207">
      <c r="A42" t="s">
        <v>233</v>
      </c>
      <c r="B42" t="s">
        <v>211</v>
      </c>
      <c r="C42" t="s">
        <v>225</v>
      </c>
      <c r="D42" t="s">
        <v>213</v>
      </c>
      <c r="E42" t="s">
        <v>211</v>
      </c>
      <c r="F42" t="s">
        <v>211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277.47000000000003</v>
      </c>
      <c r="BG42">
        <v>282.66000000000003</v>
      </c>
      <c r="BH42">
        <v>287.92</v>
      </c>
      <c r="BI42">
        <v>293.23</v>
      </c>
      <c r="BJ42">
        <v>298.55</v>
      </c>
      <c r="BK42">
        <v>303.87</v>
      </c>
      <c r="BL42">
        <v>309.31</v>
      </c>
      <c r="BM42">
        <v>314.73</v>
      </c>
      <c r="BN42">
        <v>320.2</v>
      </c>
      <c r="BO42">
        <v>325.67</v>
      </c>
      <c r="BP42">
        <v>331.18</v>
      </c>
      <c r="BQ42">
        <v>336.72</v>
      </c>
      <c r="BR42">
        <v>342.27</v>
      </c>
      <c r="BS42">
        <v>347.91</v>
      </c>
      <c r="BT42">
        <v>353.61</v>
      </c>
      <c r="BU42">
        <v>359.43</v>
      </c>
      <c r="BV42">
        <v>365.3</v>
      </c>
      <c r="BW42">
        <v>371.24</v>
      </c>
      <c r="BX42">
        <v>377.24</v>
      </c>
      <c r="BY42">
        <v>383.34</v>
      </c>
      <c r="BZ42">
        <v>389.66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</row>
    <row r="43" spans="1:207">
      <c r="A43" t="s">
        <v>233</v>
      </c>
      <c r="B43" t="s">
        <v>211</v>
      </c>
      <c r="C43" t="s">
        <v>225</v>
      </c>
      <c r="D43" t="s">
        <v>214</v>
      </c>
      <c r="E43" t="s">
        <v>211</v>
      </c>
      <c r="F43" t="s">
        <v>211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310.17</v>
      </c>
      <c r="BG43">
        <v>315.54000000000002</v>
      </c>
      <c r="BH43">
        <v>321</v>
      </c>
      <c r="BI43">
        <v>326.51</v>
      </c>
      <c r="BJ43">
        <v>332.01</v>
      </c>
      <c r="BK43">
        <v>337.51</v>
      </c>
      <c r="BL43">
        <v>343.01</v>
      </c>
      <c r="BM43">
        <v>348.48</v>
      </c>
      <c r="BN43">
        <v>353.97</v>
      </c>
      <c r="BO43">
        <v>359.49</v>
      </c>
      <c r="BP43">
        <v>365.07</v>
      </c>
      <c r="BQ43">
        <v>370.67</v>
      </c>
      <c r="BR43">
        <v>376.27</v>
      </c>
      <c r="BS43">
        <v>381.92</v>
      </c>
      <c r="BT43">
        <v>387.62</v>
      </c>
      <c r="BU43">
        <v>393.38</v>
      </c>
      <c r="BV43">
        <v>399.21</v>
      </c>
      <c r="BW43">
        <v>405.05</v>
      </c>
      <c r="BX43">
        <v>411.06</v>
      </c>
      <c r="BY43">
        <v>417.25</v>
      </c>
      <c r="BZ43">
        <v>423.66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</row>
    <row r="44" spans="1:207">
      <c r="A44" t="s">
        <v>234</v>
      </c>
      <c r="B44" t="s">
        <v>211</v>
      </c>
      <c r="C44" t="s">
        <v>225</v>
      </c>
      <c r="D44" t="s">
        <v>213</v>
      </c>
      <c r="E44" t="s">
        <v>211</v>
      </c>
      <c r="F44" t="s">
        <v>211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277.47000000000003</v>
      </c>
      <c r="BG44">
        <v>282.66000000000003</v>
      </c>
      <c r="BH44">
        <v>287.92</v>
      </c>
      <c r="BI44">
        <v>293.23</v>
      </c>
      <c r="BJ44">
        <v>298.55</v>
      </c>
      <c r="BK44">
        <v>303.87</v>
      </c>
      <c r="BL44">
        <v>309.31</v>
      </c>
      <c r="BM44">
        <v>314.73</v>
      </c>
      <c r="BN44">
        <v>320.2</v>
      </c>
      <c r="BO44">
        <v>325.67</v>
      </c>
      <c r="BP44">
        <v>331.18</v>
      </c>
      <c r="BQ44">
        <v>336.72</v>
      </c>
      <c r="BR44">
        <v>342.27</v>
      </c>
      <c r="BS44">
        <v>347.91</v>
      </c>
      <c r="BT44">
        <v>353.61</v>
      </c>
      <c r="BU44">
        <v>359.43</v>
      </c>
      <c r="BV44">
        <v>365.3</v>
      </c>
      <c r="BW44">
        <v>371.24</v>
      </c>
      <c r="BX44">
        <v>377.24</v>
      </c>
      <c r="BY44">
        <v>383.34</v>
      </c>
      <c r="BZ44">
        <v>389.66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</row>
    <row r="45" spans="1:207">
      <c r="A45" t="s">
        <v>234</v>
      </c>
      <c r="B45" t="s">
        <v>211</v>
      </c>
      <c r="C45" t="s">
        <v>225</v>
      </c>
      <c r="D45" t="s">
        <v>214</v>
      </c>
      <c r="E45" t="s">
        <v>211</v>
      </c>
      <c r="F45" t="s">
        <v>211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310.17</v>
      </c>
      <c r="BG45">
        <v>315.54000000000002</v>
      </c>
      <c r="BH45">
        <v>321</v>
      </c>
      <c r="BI45">
        <v>326.51</v>
      </c>
      <c r="BJ45">
        <v>332.01</v>
      </c>
      <c r="BK45">
        <v>337.51</v>
      </c>
      <c r="BL45">
        <v>343.01</v>
      </c>
      <c r="BM45">
        <v>348.48</v>
      </c>
      <c r="BN45">
        <v>353.97</v>
      </c>
      <c r="BO45">
        <v>359.49</v>
      </c>
      <c r="BP45">
        <v>365.07</v>
      </c>
      <c r="BQ45">
        <v>370.67</v>
      </c>
      <c r="BR45">
        <v>376.27</v>
      </c>
      <c r="BS45">
        <v>381.92</v>
      </c>
      <c r="BT45">
        <v>387.62</v>
      </c>
      <c r="BU45">
        <v>393.38</v>
      </c>
      <c r="BV45">
        <v>399.21</v>
      </c>
      <c r="BW45">
        <v>405.05</v>
      </c>
      <c r="BX45">
        <v>411.06</v>
      </c>
      <c r="BY45">
        <v>417.25</v>
      </c>
      <c r="BZ45">
        <v>423.66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</row>
    <row r="46" spans="1:207">
      <c r="A46" t="s">
        <v>235</v>
      </c>
      <c r="B46" t="s">
        <v>211</v>
      </c>
      <c r="C46" t="s">
        <v>225</v>
      </c>
      <c r="D46" t="s">
        <v>213</v>
      </c>
      <c r="E46" t="s">
        <v>211</v>
      </c>
      <c r="F46" t="s">
        <v>211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277.47000000000003</v>
      </c>
      <c r="BG46">
        <v>282.66000000000003</v>
      </c>
      <c r="BH46">
        <v>287.92</v>
      </c>
      <c r="BI46">
        <v>293.23</v>
      </c>
      <c r="BJ46">
        <v>298.55</v>
      </c>
      <c r="BK46">
        <v>303.87</v>
      </c>
      <c r="BL46">
        <v>309.31</v>
      </c>
      <c r="BM46">
        <v>314.73</v>
      </c>
      <c r="BN46">
        <v>320.2</v>
      </c>
      <c r="BO46">
        <v>325.67</v>
      </c>
      <c r="BP46">
        <v>331.18</v>
      </c>
      <c r="BQ46">
        <v>336.72</v>
      </c>
      <c r="BR46">
        <v>342.27</v>
      </c>
      <c r="BS46">
        <v>347.91</v>
      </c>
      <c r="BT46">
        <v>353.61</v>
      </c>
      <c r="BU46">
        <v>359.43</v>
      </c>
      <c r="BV46">
        <v>365.3</v>
      </c>
      <c r="BW46">
        <v>371.24</v>
      </c>
      <c r="BX46">
        <v>377.24</v>
      </c>
      <c r="BY46">
        <v>383.34</v>
      </c>
      <c r="BZ46">
        <v>389.66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</row>
    <row r="47" spans="1:207">
      <c r="A47" t="s">
        <v>235</v>
      </c>
      <c r="B47" t="s">
        <v>211</v>
      </c>
      <c r="C47" t="s">
        <v>225</v>
      </c>
      <c r="D47" t="s">
        <v>214</v>
      </c>
      <c r="E47" t="s">
        <v>211</v>
      </c>
      <c r="F47" t="s">
        <v>211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310.17</v>
      </c>
      <c r="BG47">
        <v>315.54000000000002</v>
      </c>
      <c r="BH47">
        <v>321</v>
      </c>
      <c r="BI47">
        <v>326.51</v>
      </c>
      <c r="BJ47">
        <v>332.01</v>
      </c>
      <c r="BK47">
        <v>337.51</v>
      </c>
      <c r="BL47">
        <v>343.01</v>
      </c>
      <c r="BM47">
        <v>348.48</v>
      </c>
      <c r="BN47">
        <v>353.97</v>
      </c>
      <c r="BO47">
        <v>359.49</v>
      </c>
      <c r="BP47">
        <v>365.07</v>
      </c>
      <c r="BQ47">
        <v>370.67</v>
      </c>
      <c r="BR47">
        <v>376.27</v>
      </c>
      <c r="BS47">
        <v>381.92</v>
      </c>
      <c r="BT47">
        <v>387.62</v>
      </c>
      <c r="BU47">
        <v>393.38</v>
      </c>
      <c r="BV47">
        <v>399.21</v>
      </c>
      <c r="BW47">
        <v>405.05</v>
      </c>
      <c r="BX47">
        <v>411.06</v>
      </c>
      <c r="BY47">
        <v>417.25</v>
      </c>
      <c r="BZ47">
        <v>423.66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</row>
    <row r="48" spans="1:207">
      <c r="A48" t="s">
        <v>236</v>
      </c>
      <c r="B48" t="s">
        <v>211</v>
      </c>
      <c r="C48" t="s">
        <v>225</v>
      </c>
      <c r="D48" t="s">
        <v>213</v>
      </c>
      <c r="E48" t="s">
        <v>211</v>
      </c>
      <c r="F48" t="s">
        <v>211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277.47000000000003</v>
      </c>
      <c r="BG48">
        <v>282.66000000000003</v>
      </c>
      <c r="BH48">
        <v>287.92</v>
      </c>
      <c r="BI48">
        <v>293.23</v>
      </c>
      <c r="BJ48">
        <v>298.55</v>
      </c>
      <c r="BK48">
        <v>303.87</v>
      </c>
      <c r="BL48">
        <v>309.31</v>
      </c>
      <c r="BM48">
        <v>314.73</v>
      </c>
      <c r="BN48">
        <v>320.2</v>
      </c>
      <c r="BO48">
        <v>325.67</v>
      </c>
      <c r="BP48">
        <v>331.18</v>
      </c>
      <c r="BQ48">
        <v>336.72</v>
      </c>
      <c r="BR48">
        <v>342.27</v>
      </c>
      <c r="BS48">
        <v>347.91</v>
      </c>
      <c r="BT48">
        <v>353.61</v>
      </c>
      <c r="BU48">
        <v>359.43</v>
      </c>
      <c r="BV48">
        <v>365.3</v>
      </c>
      <c r="BW48">
        <v>371.24</v>
      </c>
      <c r="BX48">
        <v>377.24</v>
      </c>
      <c r="BY48">
        <v>383.34</v>
      </c>
      <c r="BZ48">
        <v>389.66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</row>
    <row r="49" spans="1:207">
      <c r="A49" t="s">
        <v>236</v>
      </c>
      <c r="B49" t="s">
        <v>211</v>
      </c>
      <c r="C49" t="s">
        <v>225</v>
      </c>
      <c r="D49" t="s">
        <v>214</v>
      </c>
      <c r="E49" t="s">
        <v>211</v>
      </c>
      <c r="F49" t="s">
        <v>211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310.17</v>
      </c>
      <c r="BG49">
        <v>315.54000000000002</v>
      </c>
      <c r="BH49">
        <v>321</v>
      </c>
      <c r="BI49">
        <v>326.51</v>
      </c>
      <c r="BJ49">
        <v>332.01</v>
      </c>
      <c r="BK49">
        <v>337.51</v>
      </c>
      <c r="BL49">
        <v>343.01</v>
      </c>
      <c r="BM49">
        <v>348.48</v>
      </c>
      <c r="BN49">
        <v>353.97</v>
      </c>
      <c r="BO49">
        <v>359.49</v>
      </c>
      <c r="BP49">
        <v>365.07</v>
      </c>
      <c r="BQ49">
        <v>370.67</v>
      </c>
      <c r="BR49">
        <v>376.27</v>
      </c>
      <c r="BS49">
        <v>381.92</v>
      </c>
      <c r="BT49">
        <v>387.62</v>
      </c>
      <c r="BU49">
        <v>393.38</v>
      </c>
      <c r="BV49">
        <v>399.21</v>
      </c>
      <c r="BW49">
        <v>405.05</v>
      </c>
      <c r="BX49">
        <v>411.06</v>
      </c>
      <c r="BY49">
        <v>417.25</v>
      </c>
      <c r="BZ49">
        <v>423.66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</row>
    <row r="50" spans="1:207">
      <c r="A50" t="s">
        <v>237</v>
      </c>
      <c r="B50" t="s">
        <v>211</v>
      </c>
      <c r="C50" t="s">
        <v>225</v>
      </c>
      <c r="D50" t="s">
        <v>213</v>
      </c>
      <c r="E50" t="s">
        <v>211</v>
      </c>
      <c r="F50" t="s">
        <v>211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277.47000000000003</v>
      </c>
      <c r="BG50">
        <v>282.66000000000003</v>
      </c>
      <c r="BH50">
        <v>287.92</v>
      </c>
      <c r="BI50">
        <v>293.23</v>
      </c>
      <c r="BJ50">
        <v>298.55</v>
      </c>
      <c r="BK50">
        <v>303.87</v>
      </c>
      <c r="BL50">
        <v>309.31</v>
      </c>
      <c r="BM50">
        <v>314.73</v>
      </c>
      <c r="BN50">
        <v>320.2</v>
      </c>
      <c r="BO50">
        <v>325.67</v>
      </c>
      <c r="BP50">
        <v>331.18</v>
      </c>
      <c r="BQ50">
        <v>336.72</v>
      </c>
      <c r="BR50">
        <v>342.27</v>
      </c>
      <c r="BS50">
        <v>347.91</v>
      </c>
      <c r="BT50">
        <v>353.61</v>
      </c>
      <c r="BU50">
        <v>359.43</v>
      </c>
      <c r="BV50">
        <v>365.3</v>
      </c>
      <c r="BW50">
        <v>371.24</v>
      </c>
      <c r="BX50">
        <v>377.24</v>
      </c>
      <c r="BY50">
        <v>383.34</v>
      </c>
      <c r="BZ50">
        <v>389.66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</row>
    <row r="51" spans="1:207">
      <c r="A51" t="s">
        <v>237</v>
      </c>
      <c r="B51" t="s">
        <v>211</v>
      </c>
      <c r="C51" t="s">
        <v>225</v>
      </c>
      <c r="D51" t="s">
        <v>214</v>
      </c>
      <c r="E51" t="s">
        <v>211</v>
      </c>
      <c r="F51" t="s">
        <v>211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310.17</v>
      </c>
      <c r="BG51">
        <v>315.54000000000002</v>
      </c>
      <c r="BH51">
        <v>321</v>
      </c>
      <c r="BI51">
        <v>326.51</v>
      </c>
      <c r="BJ51">
        <v>332.01</v>
      </c>
      <c r="BK51">
        <v>337.51</v>
      </c>
      <c r="BL51">
        <v>343.01</v>
      </c>
      <c r="BM51">
        <v>348.48</v>
      </c>
      <c r="BN51">
        <v>353.97</v>
      </c>
      <c r="BO51">
        <v>359.49</v>
      </c>
      <c r="BP51">
        <v>365.07</v>
      </c>
      <c r="BQ51">
        <v>370.67</v>
      </c>
      <c r="BR51">
        <v>376.27</v>
      </c>
      <c r="BS51">
        <v>381.92</v>
      </c>
      <c r="BT51">
        <v>387.62</v>
      </c>
      <c r="BU51">
        <v>393.38</v>
      </c>
      <c r="BV51">
        <v>399.21</v>
      </c>
      <c r="BW51">
        <v>405.05</v>
      </c>
      <c r="BX51">
        <v>411.06</v>
      </c>
      <c r="BY51">
        <v>417.25</v>
      </c>
      <c r="BZ51">
        <v>423.66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</row>
    <row r="52" spans="1:207">
      <c r="A52" t="s">
        <v>238</v>
      </c>
      <c r="B52" t="s">
        <v>211</v>
      </c>
      <c r="C52" t="s">
        <v>225</v>
      </c>
      <c r="D52" t="s">
        <v>213</v>
      </c>
      <c r="E52" t="s">
        <v>211</v>
      </c>
      <c r="F52" t="s">
        <v>211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277.47000000000003</v>
      </c>
      <c r="BG52">
        <v>282.66000000000003</v>
      </c>
      <c r="BH52">
        <v>287.92</v>
      </c>
      <c r="BI52">
        <v>293.23</v>
      </c>
      <c r="BJ52">
        <v>298.55</v>
      </c>
      <c r="BK52">
        <v>303.87</v>
      </c>
      <c r="BL52">
        <v>309.31</v>
      </c>
      <c r="BM52">
        <v>314.73</v>
      </c>
      <c r="BN52">
        <v>320.2</v>
      </c>
      <c r="BO52">
        <v>325.67</v>
      </c>
      <c r="BP52">
        <v>331.18</v>
      </c>
      <c r="BQ52">
        <v>336.72</v>
      </c>
      <c r="BR52">
        <v>342.27</v>
      </c>
      <c r="BS52">
        <v>347.91</v>
      </c>
      <c r="BT52">
        <v>353.61</v>
      </c>
      <c r="BU52">
        <v>359.43</v>
      </c>
      <c r="BV52">
        <v>365.3</v>
      </c>
      <c r="BW52">
        <v>371.24</v>
      </c>
      <c r="BX52">
        <v>377.24</v>
      </c>
      <c r="BY52">
        <v>383.34</v>
      </c>
      <c r="BZ52">
        <v>389.66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</row>
    <row r="53" spans="1:207">
      <c r="A53" t="s">
        <v>238</v>
      </c>
      <c r="B53" t="s">
        <v>211</v>
      </c>
      <c r="C53" t="s">
        <v>225</v>
      </c>
      <c r="D53" t="s">
        <v>214</v>
      </c>
      <c r="E53" t="s">
        <v>211</v>
      </c>
      <c r="F53" t="s">
        <v>211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310.17</v>
      </c>
      <c r="BG53">
        <v>315.54000000000002</v>
      </c>
      <c r="BH53">
        <v>321</v>
      </c>
      <c r="BI53">
        <v>326.51</v>
      </c>
      <c r="BJ53">
        <v>332.01</v>
      </c>
      <c r="BK53">
        <v>337.51</v>
      </c>
      <c r="BL53">
        <v>343.01</v>
      </c>
      <c r="BM53">
        <v>348.48</v>
      </c>
      <c r="BN53">
        <v>353.97</v>
      </c>
      <c r="BO53">
        <v>359.49</v>
      </c>
      <c r="BP53">
        <v>365.07</v>
      </c>
      <c r="BQ53">
        <v>370.67</v>
      </c>
      <c r="BR53">
        <v>376.27</v>
      </c>
      <c r="BS53">
        <v>381.92</v>
      </c>
      <c r="BT53">
        <v>387.62</v>
      </c>
      <c r="BU53">
        <v>393.38</v>
      </c>
      <c r="BV53">
        <v>399.21</v>
      </c>
      <c r="BW53">
        <v>405.05</v>
      </c>
      <c r="BX53">
        <v>411.06</v>
      </c>
      <c r="BY53">
        <v>417.25</v>
      </c>
      <c r="BZ53">
        <v>423.66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</row>
    <row r="54" spans="1:207">
      <c r="A54" t="s">
        <v>239</v>
      </c>
      <c r="B54" t="s">
        <v>211</v>
      </c>
      <c r="C54" t="s">
        <v>225</v>
      </c>
      <c r="D54" t="s">
        <v>213</v>
      </c>
      <c r="E54" t="s">
        <v>211</v>
      </c>
      <c r="F54" t="s">
        <v>211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277.47000000000003</v>
      </c>
      <c r="BG54">
        <v>282.66000000000003</v>
      </c>
      <c r="BH54">
        <v>287.92</v>
      </c>
      <c r="BI54">
        <v>293.23</v>
      </c>
      <c r="BJ54">
        <v>298.55</v>
      </c>
      <c r="BK54">
        <v>303.87</v>
      </c>
      <c r="BL54">
        <v>309.31</v>
      </c>
      <c r="BM54">
        <v>314.73</v>
      </c>
      <c r="BN54">
        <v>320.2</v>
      </c>
      <c r="BO54">
        <v>325.67</v>
      </c>
      <c r="BP54">
        <v>331.18</v>
      </c>
      <c r="BQ54">
        <v>336.72</v>
      </c>
      <c r="BR54">
        <v>342.27</v>
      </c>
      <c r="BS54">
        <v>347.91</v>
      </c>
      <c r="BT54">
        <v>353.61</v>
      </c>
      <c r="BU54">
        <v>359.43</v>
      </c>
      <c r="BV54">
        <v>365.3</v>
      </c>
      <c r="BW54">
        <v>371.24</v>
      </c>
      <c r="BX54">
        <v>377.24</v>
      </c>
      <c r="BY54">
        <v>383.34</v>
      </c>
      <c r="BZ54">
        <v>389.66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</row>
    <row r="55" spans="1:207">
      <c r="A55" t="s">
        <v>239</v>
      </c>
      <c r="B55" t="s">
        <v>211</v>
      </c>
      <c r="C55" t="s">
        <v>225</v>
      </c>
      <c r="D55" t="s">
        <v>214</v>
      </c>
      <c r="E55" t="s">
        <v>211</v>
      </c>
      <c r="F55" t="s">
        <v>211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310.17</v>
      </c>
      <c r="BG55">
        <v>315.54000000000002</v>
      </c>
      <c r="BH55">
        <v>321</v>
      </c>
      <c r="BI55">
        <v>326.51</v>
      </c>
      <c r="BJ55">
        <v>332.01</v>
      </c>
      <c r="BK55">
        <v>337.51</v>
      </c>
      <c r="BL55">
        <v>343.01</v>
      </c>
      <c r="BM55">
        <v>348.48</v>
      </c>
      <c r="BN55">
        <v>353.97</v>
      </c>
      <c r="BO55">
        <v>359.49</v>
      </c>
      <c r="BP55">
        <v>365.07</v>
      </c>
      <c r="BQ55">
        <v>370.67</v>
      </c>
      <c r="BR55">
        <v>376.27</v>
      </c>
      <c r="BS55">
        <v>381.92</v>
      </c>
      <c r="BT55">
        <v>387.62</v>
      </c>
      <c r="BU55">
        <v>393.38</v>
      </c>
      <c r="BV55">
        <v>399.21</v>
      </c>
      <c r="BW55">
        <v>405.05</v>
      </c>
      <c r="BX55">
        <v>411.06</v>
      </c>
      <c r="BY55">
        <v>417.25</v>
      </c>
      <c r="BZ55">
        <v>423.66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</row>
    <row r="67" spans="4:4">
      <c r="D67">
        <f>1000*10000/(0.09*308)</f>
        <v>360750.36075036076</v>
      </c>
    </row>
    <row r="68" spans="4:4">
      <c r="D68">
        <f>12000*10000/308</f>
        <v>389610.3896103896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7" sqref="G17"/>
    </sheetView>
  </sheetViews>
  <sheetFormatPr baseColWidth="10" defaultColWidth="8.625" defaultRowHeight="15" x14ac:dyDescent="0"/>
  <cols>
    <col min="1" max="1" width="10.75" bestFit="1" customWidth="1"/>
  </cols>
  <sheetData>
    <row r="1" spans="1:2">
      <c r="A1" t="s">
        <v>240</v>
      </c>
      <c r="B1">
        <v>0.09</v>
      </c>
    </row>
    <row r="2" spans="1:2">
      <c r="A2" t="s">
        <v>241</v>
      </c>
      <c r="B2">
        <v>0.27</v>
      </c>
    </row>
    <row r="3" spans="1:2">
      <c r="A3" t="s">
        <v>242</v>
      </c>
      <c r="B3">
        <v>0.52</v>
      </c>
    </row>
    <row r="4" spans="1:2">
      <c r="A4" t="s">
        <v>243</v>
      </c>
      <c r="B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3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43" sqref="A43:XFD43"/>
    </sheetView>
  </sheetViews>
  <sheetFormatPr baseColWidth="10" defaultColWidth="8.625" defaultRowHeight="15" x14ac:dyDescent="0"/>
  <sheetData>
    <row r="1" spans="1:10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289</v>
      </c>
      <c r="AT1" t="s">
        <v>290</v>
      </c>
      <c r="AU1" t="s">
        <v>291</v>
      </c>
      <c r="AV1" t="s">
        <v>292</v>
      </c>
      <c r="AW1" t="s">
        <v>293</v>
      </c>
      <c r="AX1" t="s">
        <v>294</v>
      </c>
      <c r="AY1" t="s">
        <v>295</v>
      </c>
      <c r="AZ1" t="s">
        <v>296</v>
      </c>
      <c r="BA1" t="s">
        <v>297</v>
      </c>
      <c r="BB1" t="s">
        <v>298</v>
      </c>
      <c r="BC1" t="s">
        <v>299</v>
      </c>
      <c r="BD1" t="s">
        <v>300</v>
      </c>
      <c r="BE1" t="s">
        <v>301</v>
      </c>
      <c r="BF1" t="s">
        <v>302</v>
      </c>
      <c r="BG1" t="s">
        <v>303</v>
      </c>
      <c r="BH1" t="s">
        <v>304</v>
      </c>
      <c r="BI1" t="s">
        <v>305</v>
      </c>
      <c r="BJ1" t="s">
        <v>306</v>
      </c>
      <c r="BK1" t="s">
        <v>307</v>
      </c>
      <c r="BL1" t="s">
        <v>308</v>
      </c>
      <c r="BM1" t="s">
        <v>309</v>
      </c>
      <c r="BN1" t="s">
        <v>310</v>
      </c>
      <c r="BO1" t="s">
        <v>311</v>
      </c>
      <c r="BP1" t="s">
        <v>312</v>
      </c>
      <c r="BQ1" t="s">
        <v>313</v>
      </c>
      <c r="BR1" t="s">
        <v>314</v>
      </c>
      <c r="BS1" t="s">
        <v>315</v>
      </c>
      <c r="BT1" t="s">
        <v>316</v>
      </c>
      <c r="BU1" t="s">
        <v>317</v>
      </c>
      <c r="BV1" t="s">
        <v>318</v>
      </c>
      <c r="BW1" t="s">
        <v>319</v>
      </c>
      <c r="BX1" t="s">
        <v>320</v>
      </c>
      <c r="BY1" t="s">
        <v>321</v>
      </c>
      <c r="BZ1" t="s">
        <v>322</v>
      </c>
      <c r="CA1" t="s">
        <v>323</v>
      </c>
      <c r="CB1" t="s">
        <v>324</v>
      </c>
      <c r="CC1" t="s">
        <v>325</v>
      </c>
      <c r="CD1" t="s">
        <v>326</v>
      </c>
      <c r="CE1" t="s">
        <v>327</v>
      </c>
      <c r="CF1" t="s">
        <v>328</v>
      </c>
      <c r="CG1" t="s">
        <v>329</v>
      </c>
      <c r="CH1" t="s">
        <v>330</v>
      </c>
      <c r="CI1" t="s">
        <v>331</v>
      </c>
      <c r="CJ1" t="s">
        <v>332</v>
      </c>
      <c r="CK1" t="s">
        <v>333</v>
      </c>
      <c r="CL1" t="s">
        <v>334</v>
      </c>
      <c r="CM1" t="s">
        <v>335</v>
      </c>
      <c r="CN1" t="s">
        <v>336</v>
      </c>
      <c r="CO1" t="s">
        <v>337</v>
      </c>
      <c r="CP1" t="s">
        <v>338</v>
      </c>
      <c r="CQ1" t="s">
        <v>339</v>
      </c>
      <c r="CR1" t="s">
        <v>340</v>
      </c>
      <c r="CS1" t="s">
        <v>341</v>
      </c>
      <c r="CT1" t="s">
        <v>342</v>
      </c>
      <c r="CU1" t="s">
        <v>343</v>
      </c>
      <c r="CV1" t="s">
        <v>344</v>
      </c>
      <c r="CW1" t="s">
        <v>345</v>
      </c>
      <c r="CX1" t="s">
        <v>346</v>
      </c>
      <c r="CY1" t="s">
        <v>347</v>
      </c>
      <c r="CZ1" t="s">
        <v>348</v>
      </c>
      <c r="DA1" t="s">
        <v>349</v>
      </c>
    </row>
    <row r="2" spans="1:105">
      <c r="A2" t="s">
        <v>210</v>
      </c>
      <c r="B2">
        <v>1</v>
      </c>
      <c r="C2">
        <v>0</v>
      </c>
      <c r="D2" t="s">
        <v>213</v>
      </c>
      <c r="E2">
        <v>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1820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</row>
    <row r="3" spans="1:105">
      <c r="A3" t="s">
        <v>210</v>
      </c>
      <c r="B3">
        <v>1</v>
      </c>
      <c r="C3">
        <v>0</v>
      </c>
      <c r="D3" t="s">
        <v>214</v>
      </c>
      <c r="E3">
        <v>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1820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 t="s">
        <v>210</v>
      </c>
      <c r="B4">
        <v>1</v>
      </c>
      <c r="C4">
        <v>1</v>
      </c>
      <c r="D4" t="s">
        <v>213</v>
      </c>
      <c r="E4">
        <v>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1820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 t="s">
        <v>210</v>
      </c>
      <c r="B5">
        <v>1</v>
      </c>
      <c r="C5">
        <v>1</v>
      </c>
      <c r="D5" t="s">
        <v>214</v>
      </c>
      <c r="E5">
        <v>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1820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>
      <c r="A6" t="s">
        <v>210</v>
      </c>
      <c r="B6">
        <v>1</v>
      </c>
      <c r="C6">
        <v>2</v>
      </c>
      <c r="D6" t="s">
        <v>213</v>
      </c>
      <c r="E6">
        <v>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1820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 t="s">
        <v>210</v>
      </c>
      <c r="B7">
        <v>1</v>
      </c>
      <c r="C7">
        <v>2</v>
      </c>
      <c r="D7" t="s">
        <v>214</v>
      </c>
      <c r="E7">
        <v>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1820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>
      <c r="A8" t="s">
        <v>210</v>
      </c>
      <c r="B8">
        <v>1</v>
      </c>
      <c r="C8">
        <v>3</v>
      </c>
      <c r="D8" t="s">
        <v>213</v>
      </c>
      <c r="E8">
        <v>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1820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 t="s">
        <v>210</v>
      </c>
      <c r="B9">
        <v>1</v>
      </c>
      <c r="C9">
        <v>3</v>
      </c>
      <c r="D9" t="s">
        <v>214</v>
      </c>
      <c r="E9">
        <v>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1820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>
      <c r="A10" t="s">
        <v>210</v>
      </c>
      <c r="B10">
        <v>1</v>
      </c>
      <c r="C10">
        <v>4</v>
      </c>
      <c r="D10" t="s">
        <v>213</v>
      </c>
      <c r="E10">
        <v>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1820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>
      <c r="A11" t="s">
        <v>210</v>
      </c>
      <c r="B11">
        <v>1</v>
      </c>
      <c r="C11">
        <v>4</v>
      </c>
      <c r="D11" t="s">
        <v>214</v>
      </c>
      <c r="E11">
        <v>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1820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>
      <c r="A12" t="s">
        <v>210</v>
      </c>
      <c r="B12">
        <v>1</v>
      </c>
      <c r="C12">
        <v>5</v>
      </c>
      <c r="D12" t="s">
        <v>213</v>
      </c>
      <c r="E12">
        <v>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1820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>
      <c r="A13" t="s">
        <v>210</v>
      </c>
      <c r="B13">
        <v>1</v>
      </c>
      <c r="C13">
        <v>5</v>
      </c>
      <c r="D13" t="s">
        <v>214</v>
      </c>
      <c r="E13">
        <v>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1820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>
      <c r="A14" t="s">
        <v>210</v>
      </c>
      <c r="B14">
        <v>1</v>
      </c>
      <c r="C14">
        <v>6</v>
      </c>
      <c r="D14" t="s">
        <v>213</v>
      </c>
      <c r="E14">
        <v>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1820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>
      <c r="A15" t="s">
        <v>210</v>
      </c>
      <c r="B15">
        <v>1</v>
      </c>
      <c r="C15">
        <v>6</v>
      </c>
      <c r="D15" t="s">
        <v>214</v>
      </c>
      <c r="E15">
        <v>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1820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 t="s">
        <v>210</v>
      </c>
      <c r="B16">
        <v>1</v>
      </c>
      <c r="C16">
        <v>7</v>
      </c>
      <c r="D16" t="s">
        <v>213</v>
      </c>
      <c r="E16">
        <v>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1820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>
      <c r="A17" t="s">
        <v>210</v>
      </c>
      <c r="B17">
        <v>1</v>
      </c>
      <c r="C17">
        <v>7</v>
      </c>
      <c r="D17" t="s">
        <v>214</v>
      </c>
      <c r="E17">
        <v>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1820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>
      <c r="A18" t="s">
        <v>210</v>
      </c>
      <c r="B18">
        <v>1</v>
      </c>
      <c r="C18">
        <v>8</v>
      </c>
      <c r="D18" t="s">
        <v>213</v>
      </c>
      <c r="E18">
        <v>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1820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>
      <c r="A19" t="s">
        <v>210</v>
      </c>
      <c r="B19">
        <v>1</v>
      </c>
      <c r="C19">
        <v>8</v>
      </c>
      <c r="D19" t="s">
        <v>214</v>
      </c>
      <c r="E19">
        <v>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1820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>
      <c r="A20" t="s">
        <v>210</v>
      </c>
      <c r="B20">
        <v>1</v>
      </c>
      <c r="C20">
        <v>9</v>
      </c>
      <c r="D20" t="s">
        <v>213</v>
      </c>
      <c r="E20">
        <v>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1820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>
      <c r="A21" t="s">
        <v>210</v>
      </c>
      <c r="B21">
        <v>1</v>
      </c>
      <c r="C21">
        <v>9</v>
      </c>
      <c r="D21" t="s">
        <v>214</v>
      </c>
      <c r="E21">
        <v>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1820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>
      <c r="A22" t="s">
        <v>210</v>
      </c>
      <c r="B22">
        <v>1</v>
      </c>
      <c r="C22">
        <v>10</v>
      </c>
      <c r="D22" t="s">
        <v>213</v>
      </c>
      <c r="E22">
        <v>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1820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>
      <c r="A23" t="s">
        <v>210</v>
      </c>
      <c r="B23">
        <v>1</v>
      </c>
      <c r="C23">
        <v>10</v>
      </c>
      <c r="D23" t="s">
        <v>214</v>
      </c>
      <c r="E23">
        <v>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1820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>
      <c r="A24" t="s">
        <v>210</v>
      </c>
      <c r="B24">
        <v>1</v>
      </c>
      <c r="C24">
        <v>11</v>
      </c>
      <c r="D24" t="s">
        <v>213</v>
      </c>
      <c r="E24">
        <v>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1820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>
      <c r="A25" t="s">
        <v>210</v>
      </c>
      <c r="B25">
        <v>1</v>
      </c>
      <c r="C25">
        <v>11</v>
      </c>
      <c r="D25" t="s">
        <v>214</v>
      </c>
      <c r="E25">
        <v>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1820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>
      <c r="A26" t="s">
        <v>210</v>
      </c>
      <c r="B26">
        <v>1</v>
      </c>
      <c r="C26">
        <v>12</v>
      </c>
      <c r="D26" t="s">
        <v>213</v>
      </c>
      <c r="E26">
        <v>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1820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>
      <c r="A27" t="s">
        <v>210</v>
      </c>
      <c r="B27">
        <v>1</v>
      </c>
      <c r="C27">
        <v>12</v>
      </c>
      <c r="D27" t="s">
        <v>214</v>
      </c>
      <c r="E27">
        <v>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1820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>
      <c r="A28" t="s">
        <v>210</v>
      </c>
      <c r="B28">
        <v>1</v>
      </c>
      <c r="C28">
        <v>13</v>
      </c>
      <c r="D28" t="s">
        <v>213</v>
      </c>
      <c r="E28">
        <v>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1820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>
      <c r="A29" t="s">
        <v>210</v>
      </c>
      <c r="B29">
        <v>1</v>
      </c>
      <c r="C29">
        <v>13</v>
      </c>
      <c r="D29" t="s">
        <v>214</v>
      </c>
      <c r="E29">
        <v>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1820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 t="s">
        <v>210</v>
      </c>
      <c r="B30">
        <v>1</v>
      </c>
      <c r="C30">
        <v>14</v>
      </c>
      <c r="D30" t="s">
        <v>213</v>
      </c>
      <c r="E30">
        <v>0</v>
      </c>
      <c r="F30">
        <v>20</v>
      </c>
      <c r="G30">
        <v>20</v>
      </c>
      <c r="H30">
        <v>20</v>
      </c>
      <c r="I30">
        <v>20</v>
      </c>
      <c r="J30">
        <v>20</v>
      </c>
      <c r="K30">
        <v>20</v>
      </c>
      <c r="L30">
        <v>20</v>
      </c>
      <c r="M30">
        <v>20</v>
      </c>
      <c r="N30">
        <v>20</v>
      </c>
      <c r="O30">
        <v>1820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 t="s">
        <v>210</v>
      </c>
      <c r="B31">
        <v>1</v>
      </c>
      <c r="C31">
        <v>14</v>
      </c>
      <c r="D31" t="s">
        <v>214</v>
      </c>
      <c r="E31">
        <v>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1820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 t="s">
        <v>210</v>
      </c>
      <c r="B32">
        <v>1</v>
      </c>
      <c r="C32">
        <v>15</v>
      </c>
      <c r="D32" t="s">
        <v>213</v>
      </c>
      <c r="E32">
        <v>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1820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>
      <c r="A33" t="s">
        <v>210</v>
      </c>
      <c r="B33">
        <v>1</v>
      </c>
      <c r="C33">
        <v>15</v>
      </c>
      <c r="D33" t="s">
        <v>214</v>
      </c>
      <c r="E33">
        <v>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1820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>
      <c r="A34" t="s">
        <v>210</v>
      </c>
      <c r="B34">
        <v>1</v>
      </c>
      <c r="C34">
        <v>16</v>
      </c>
      <c r="D34" t="s">
        <v>213</v>
      </c>
      <c r="E34">
        <v>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1820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>
      <c r="A35" t="s">
        <v>210</v>
      </c>
      <c r="B35">
        <v>1</v>
      </c>
      <c r="C35">
        <v>16</v>
      </c>
      <c r="D35" t="s">
        <v>214</v>
      </c>
      <c r="E35">
        <v>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1820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>
      <c r="A36" t="s">
        <v>210</v>
      </c>
      <c r="B36">
        <v>1</v>
      </c>
      <c r="C36">
        <v>17</v>
      </c>
      <c r="D36" t="s">
        <v>213</v>
      </c>
      <c r="E36">
        <v>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1820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>
      <c r="A37" t="s">
        <v>210</v>
      </c>
      <c r="B37">
        <v>1</v>
      </c>
      <c r="C37">
        <v>17</v>
      </c>
      <c r="D37" t="s">
        <v>214</v>
      </c>
      <c r="E37">
        <v>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1820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>
      <c r="A38" t="s">
        <v>210</v>
      </c>
      <c r="B38">
        <v>1</v>
      </c>
      <c r="C38">
        <v>18</v>
      </c>
      <c r="D38" t="s">
        <v>213</v>
      </c>
      <c r="E38">
        <v>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1820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</row>
    <row r="39" spans="1:105">
      <c r="A39" t="s">
        <v>210</v>
      </c>
      <c r="B39">
        <v>1</v>
      </c>
      <c r="C39">
        <v>18</v>
      </c>
      <c r="D39" t="s">
        <v>214</v>
      </c>
      <c r="E39">
        <v>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1820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>
      <c r="A40" t="s">
        <v>210</v>
      </c>
      <c r="B40">
        <v>1</v>
      </c>
      <c r="C40">
        <v>19</v>
      </c>
      <c r="D40" t="s">
        <v>213</v>
      </c>
      <c r="E40">
        <v>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20</v>
      </c>
      <c r="L40">
        <v>20</v>
      </c>
      <c r="M40">
        <v>20</v>
      </c>
      <c r="N40">
        <v>20</v>
      </c>
      <c r="O40">
        <v>1820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>
      <c r="A41" t="s">
        <v>210</v>
      </c>
      <c r="B41">
        <v>1</v>
      </c>
      <c r="C41">
        <v>19</v>
      </c>
      <c r="D41" t="s">
        <v>214</v>
      </c>
      <c r="E41">
        <v>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1820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>
      <c r="A42" t="s">
        <v>210</v>
      </c>
      <c r="B42">
        <v>1</v>
      </c>
      <c r="C42">
        <v>20</v>
      </c>
      <c r="D42" t="s">
        <v>213</v>
      </c>
      <c r="E42">
        <v>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1820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>
      <c r="A43" t="s">
        <v>210</v>
      </c>
      <c r="B43">
        <v>1</v>
      </c>
      <c r="C43">
        <v>20</v>
      </c>
      <c r="D43" t="s">
        <v>214</v>
      </c>
      <c r="E43">
        <v>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1820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>
      <c r="A44" t="s">
        <v>210</v>
      </c>
      <c r="B44">
        <v>1</v>
      </c>
      <c r="C44">
        <v>21</v>
      </c>
      <c r="D44" t="s">
        <v>213</v>
      </c>
      <c r="E44">
        <v>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1820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>
      <c r="A45" t="s">
        <v>210</v>
      </c>
      <c r="B45">
        <v>1</v>
      </c>
      <c r="C45">
        <v>21</v>
      </c>
      <c r="D45" t="s">
        <v>214</v>
      </c>
      <c r="E45">
        <v>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1820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>
      <c r="A46" t="s">
        <v>210</v>
      </c>
      <c r="B46">
        <v>1</v>
      </c>
      <c r="C46">
        <v>22</v>
      </c>
      <c r="D46" t="s">
        <v>213</v>
      </c>
      <c r="E46">
        <v>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1820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>
      <c r="A47" t="s">
        <v>210</v>
      </c>
      <c r="B47">
        <v>1</v>
      </c>
      <c r="C47">
        <v>22</v>
      </c>
      <c r="D47" t="s">
        <v>214</v>
      </c>
      <c r="E47">
        <v>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1820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>
      <c r="A48" t="s">
        <v>210</v>
      </c>
      <c r="B48">
        <v>1</v>
      </c>
      <c r="C48">
        <v>23</v>
      </c>
      <c r="D48" t="s">
        <v>213</v>
      </c>
      <c r="E48">
        <v>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>
        <v>1820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>
      <c r="A49" t="s">
        <v>210</v>
      </c>
      <c r="B49">
        <v>1</v>
      </c>
      <c r="C49">
        <v>23</v>
      </c>
      <c r="D49" t="s">
        <v>214</v>
      </c>
      <c r="E49">
        <v>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1820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>
      <c r="A50" t="s">
        <v>210</v>
      </c>
      <c r="B50">
        <v>1</v>
      </c>
      <c r="C50">
        <v>24</v>
      </c>
      <c r="D50" t="s">
        <v>213</v>
      </c>
      <c r="E50">
        <v>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1820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>
      <c r="A51" t="s">
        <v>210</v>
      </c>
      <c r="B51">
        <v>1</v>
      </c>
      <c r="C51">
        <v>24</v>
      </c>
      <c r="D51" t="s">
        <v>214</v>
      </c>
      <c r="E51">
        <v>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1820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>
      <c r="A52" t="s">
        <v>210</v>
      </c>
      <c r="B52">
        <v>1</v>
      </c>
      <c r="C52">
        <v>25</v>
      </c>
      <c r="D52" t="s">
        <v>213</v>
      </c>
      <c r="E52"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N52">
        <v>20</v>
      </c>
      <c r="O52">
        <v>1820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>
      <c r="A53" t="s">
        <v>210</v>
      </c>
      <c r="B53">
        <v>1</v>
      </c>
      <c r="C53">
        <v>25</v>
      </c>
      <c r="D53" t="s">
        <v>214</v>
      </c>
      <c r="E53">
        <v>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1820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>
      <c r="A54" t="s">
        <v>210</v>
      </c>
      <c r="B54">
        <v>1</v>
      </c>
      <c r="C54">
        <v>26</v>
      </c>
      <c r="D54" t="s">
        <v>213</v>
      </c>
      <c r="E54">
        <v>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1820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>
      <c r="A55" t="s">
        <v>210</v>
      </c>
      <c r="B55">
        <v>1</v>
      </c>
      <c r="C55">
        <v>26</v>
      </c>
      <c r="D55" t="s">
        <v>214</v>
      </c>
      <c r="E55">
        <v>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1820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>
      <c r="A56" t="s">
        <v>210</v>
      </c>
      <c r="B56">
        <v>1</v>
      </c>
      <c r="C56">
        <v>27</v>
      </c>
      <c r="D56" t="s">
        <v>213</v>
      </c>
      <c r="E56">
        <v>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1820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>
      <c r="A57" t="s">
        <v>210</v>
      </c>
      <c r="B57">
        <v>1</v>
      </c>
      <c r="C57">
        <v>27</v>
      </c>
      <c r="D57" t="s">
        <v>214</v>
      </c>
      <c r="E57">
        <v>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1820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>
      <c r="A58" t="s">
        <v>210</v>
      </c>
      <c r="B58">
        <v>1</v>
      </c>
      <c r="C58">
        <v>28</v>
      </c>
      <c r="D58" t="s">
        <v>213</v>
      </c>
      <c r="E58">
        <v>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1820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>
      <c r="A59" t="s">
        <v>210</v>
      </c>
      <c r="B59">
        <v>1</v>
      </c>
      <c r="C59">
        <v>28</v>
      </c>
      <c r="D59" t="s">
        <v>214</v>
      </c>
      <c r="E59">
        <v>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1820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>
      <c r="A60" t="s">
        <v>210</v>
      </c>
      <c r="B60">
        <v>1</v>
      </c>
      <c r="C60">
        <v>29</v>
      </c>
      <c r="D60" t="s">
        <v>213</v>
      </c>
      <c r="E60">
        <v>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>
        <v>1820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>
      <c r="A61" t="s">
        <v>210</v>
      </c>
      <c r="B61">
        <v>1</v>
      </c>
      <c r="C61">
        <v>29</v>
      </c>
      <c r="D61" t="s">
        <v>214</v>
      </c>
      <c r="E61">
        <v>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>
        <v>1820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>
      <c r="A62" t="s">
        <v>210</v>
      </c>
      <c r="B62">
        <v>1</v>
      </c>
      <c r="C62">
        <v>30</v>
      </c>
      <c r="D62" t="s">
        <v>213</v>
      </c>
      <c r="E62">
        <v>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1820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>
      <c r="A63" t="s">
        <v>210</v>
      </c>
      <c r="B63">
        <v>1</v>
      </c>
      <c r="C63">
        <v>30</v>
      </c>
      <c r="D63" t="s">
        <v>214</v>
      </c>
      <c r="E63">
        <v>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1820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>
      <c r="A64" t="s">
        <v>210</v>
      </c>
      <c r="B64">
        <v>1</v>
      </c>
      <c r="C64">
        <v>31</v>
      </c>
      <c r="D64" t="s">
        <v>213</v>
      </c>
      <c r="E64">
        <v>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1820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>
      <c r="A65" t="s">
        <v>210</v>
      </c>
      <c r="B65">
        <v>1</v>
      </c>
      <c r="C65">
        <v>31</v>
      </c>
      <c r="D65" t="s">
        <v>214</v>
      </c>
      <c r="E65">
        <v>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1820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>
      <c r="A66" t="s">
        <v>210</v>
      </c>
      <c r="B66">
        <v>1</v>
      </c>
      <c r="C66">
        <v>32</v>
      </c>
      <c r="D66" t="s">
        <v>213</v>
      </c>
      <c r="E66">
        <v>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1820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>
      <c r="A67" t="s">
        <v>210</v>
      </c>
      <c r="B67">
        <v>1</v>
      </c>
      <c r="C67">
        <v>32</v>
      </c>
      <c r="D67" t="s">
        <v>214</v>
      </c>
      <c r="E67">
        <v>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1820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>
      <c r="A68" t="s">
        <v>210</v>
      </c>
      <c r="B68">
        <v>1</v>
      </c>
      <c r="C68">
        <v>33</v>
      </c>
      <c r="D68" t="s">
        <v>213</v>
      </c>
      <c r="E68">
        <v>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1820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>
      <c r="A69" t="s">
        <v>210</v>
      </c>
      <c r="B69">
        <v>1</v>
      </c>
      <c r="C69">
        <v>33</v>
      </c>
      <c r="D69" t="s">
        <v>214</v>
      </c>
      <c r="E69">
        <v>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1820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>
      <c r="A70" t="s">
        <v>210</v>
      </c>
      <c r="B70">
        <v>1</v>
      </c>
      <c r="C70">
        <v>34</v>
      </c>
      <c r="D70" t="s">
        <v>213</v>
      </c>
      <c r="E70">
        <v>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1820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>
      <c r="A71" t="s">
        <v>210</v>
      </c>
      <c r="B71">
        <v>1</v>
      </c>
      <c r="C71">
        <v>34</v>
      </c>
      <c r="D71" t="s">
        <v>214</v>
      </c>
      <c r="E71">
        <v>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>
        <v>1820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>
      <c r="A72" t="s">
        <v>210</v>
      </c>
      <c r="B72">
        <v>1</v>
      </c>
      <c r="C72">
        <v>35</v>
      </c>
      <c r="D72" t="s">
        <v>213</v>
      </c>
      <c r="E72">
        <v>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1820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s="1" customFormat="1">
      <c r="A73" s="1" t="s">
        <v>210</v>
      </c>
      <c r="B73" s="1">
        <v>1</v>
      </c>
      <c r="C73" s="1">
        <v>35</v>
      </c>
      <c r="D73" s="1" t="s">
        <v>214</v>
      </c>
      <c r="E73" s="1">
        <v>0</v>
      </c>
      <c r="F73" s="1">
        <v>20</v>
      </c>
      <c r="G73" s="1">
        <v>20</v>
      </c>
      <c r="H73" s="1">
        <v>20</v>
      </c>
      <c r="I73" s="1">
        <v>20</v>
      </c>
      <c r="J73" s="1">
        <v>20</v>
      </c>
      <c r="K73" s="1">
        <v>20</v>
      </c>
      <c r="L73" s="1">
        <v>20</v>
      </c>
      <c r="M73" s="1">
        <v>20</v>
      </c>
      <c r="N73" s="1">
        <v>20</v>
      </c>
      <c r="O73" s="1">
        <v>1820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</row>
    <row r="74" spans="1:105">
      <c r="A74" t="s">
        <v>210</v>
      </c>
      <c r="B74">
        <v>1</v>
      </c>
      <c r="C74">
        <v>36</v>
      </c>
      <c r="D74" t="s">
        <v>213</v>
      </c>
      <c r="E74">
        <v>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 s="1">
        <v>1820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>
      <c r="A75" t="s">
        <v>210</v>
      </c>
      <c r="B75">
        <v>1</v>
      </c>
      <c r="C75">
        <v>36</v>
      </c>
      <c r="D75" t="s">
        <v>214</v>
      </c>
      <c r="E75">
        <v>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 s="1">
        <v>1820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</row>
    <row r="76" spans="1:105">
      <c r="A76" t="s">
        <v>210</v>
      </c>
      <c r="B76">
        <v>1</v>
      </c>
      <c r="C76">
        <v>37</v>
      </c>
      <c r="D76" t="s">
        <v>213</v>
      </c>
      <c r="E76">
        <v>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 s="1">
        <v>1820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</row>
    <row r="77" spans="1:105">
      <c r="A77" t="s">
        <v>210</v>
      </c>
      <c r="B77">
        <v>1</v>
      </c>
      <c r="C77">
        <v>37</v>
      </c>
      <c r="D77" t="s">
        <v>214</v>
      </c>
      <c r="E77">
        <v>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 s="1">
        <v>1820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</row>
    <row r="78" spans="1:105">
      <c r="A78" t="s">
        <v>210</v>
      </c>
      <c r="B78">
        <v>1</v>
      </c>
      <c r="C78">
        <v>38</v>
      </c>
      <c r="D78" t="s">
        <v>213</v>
      </c>
      <c r="E78">
        <v>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 s="1">
        <v>1820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</row>
    <row r="79" spans="1:105">
      <c r="A79" t="s">
        <v>210</v>
      </c>
      <c r="B79">
        <v>1</v>
      </c>
      <c r="C79">
        <v>38</v>
      </c>
      <c r="D79" t="s">
        <v>214</v>
      </c>
      <c r="E79">
        <v>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 s="1">
        <v>1820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>
      <c r="A80" t="s">
        <v>210</v>
      </c>
      <c r="B80">
        <v>1</v>
      </c>
      <c r="C80">
        <v>39</v>
      </c>
      <c r="D80" t="s">
        <v>213</v>
      </c>
      <c r="E80">
        <v>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 s="1">
        <v>1820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>
      <c r="A81" t="s">
        <v>210</v>
      </c>
      <c r="B81">
        <v>1</v>
      </c>
      <c r="C81">
        <v>39</v>
      </c>
      <c r="D81" t="s">
        <v>214</v>
      </c>
      <c r="E81">
        <v>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 s="1">
        <v>1820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>
      <c r="A82" t="s">
        <v>210</v>
      </c>
      <c r="B82">
        <v>1</v>
      </c>
      <c r="C82">
        <v>40</v>
      </c>
      <c r="D82" t="s">
        <v>213</v>
      </c>
      <c r="E82">
        <v>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 s="1">
        <v>1820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>
      <c r="A83" t="s">
        <v>210</v>
      </c>
      <c r="B83">
        <v>1</v>
      </c>
      <c r="C83">
        <v>40</v>
      </c>
      <c r="D83" t="s">
        <v>214</v>
      </c>
      <c r="E83">
        <v>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 s="1">
        <v>1820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>
      <c r="A84" t="s">
        <v>210</v>
      </c>
      <c r="B84">
        <v>1</v>
      </c>
      <c r="C84">
        <v>41</v>
      </c>
      <c r="D84" t="s">
        <v>213</v>
      </c>
      <c r="E84">
        <v>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  <c r="N84">
        <v>20</v>
      </c>
      <c r="O84" s="1">
        <v>1820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>
      <c r="A85" t="s">
        <v>210</v>
      </c>
      <c r="B85">
        <v>1</v>
      </c>
      <c r="C85">
        <v>41</v>
      </c>
      <c r="D85" t="s">
        <v>214</v>
      </c>
      <c r="E85">
        <v>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 s="1">
        <v>1820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>
      <c r="A86" t="s">
        <v>210</v>
      </c>
      <c r="B86">
        <v>1</v>
      </c>
      <c r="C86">
        <v>42</v>
      </c>
      <c r="D86" t="s">
        <v>213</v>
      </c>
      <c r="E86">
        <v>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 s="1">
        <v>1820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>
      <c r="A87" t="s">
        <v>210</v>
      </c>
      <c r="B87">
        <v>1</v>
      </c>
      <c r="C87">
        <v>42</v>
      </c>
      <c r="D87" t="s">
        <v>214</v>
      </c>
      <c r="E87">
        <v>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 s="1">
        <v>1820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>
      <c r="A88" t="s">
        <v>210</v>
      </c>
      <c r="B88">
        <v>1</v>
      </c>
      <c r="C88">
        <v>43</v>
      </c>
      <c r="D88" t="s">
        <v>213</v>
      </c>
      <c r="E88">
        <v>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 s="1">
        <v>1820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>
      <c r="A89" t="s">
        <v>210</v>
      </c>
      <c r="B89">
        <v>1</v>
      </c>
      <c r="C89">
        <v>43</v>
      </c>
      <c r="D89" t="s">
        <v>214</v>
      </c>
      <c r="E89">
        <v>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 s="1">
        <v>1820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>
      <c r="A90" t="s">
        <v>210</v>
      </c>
      <c r="B90">
        <v>1</v>
      </c>
      <c r="C90">
        <v>44</v>
      </c>
      <c r="D90" t="s">
        <v>213</v>
      </c>
      <c r="E90">
        <v>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 s="1">
        <v>1820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>
      <c r="A91" t="s">
        <v>210</v>
      </c>
      <c r="B91">
        <v>1</v>
      </c>
      <c r="C91">
        <v>44</v>
      </c>
      <c r="D91" t="s">
        <v>214</v>
      </c>
      <c r="E91">
        <v>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 s="1">
        <v>1820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>
      <c r="A92" t="s">
        <v>210</v>
      </c>
      <c r="B92">
        <v>1</v>
      </c>
      <c r="C92">
        <v>45</v>
      </c>
      <c r="D92" t="s">
        <v>213</v>
      </c>
      <c r="E92">
        <v>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 s="1">
        <v>1820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>
      <c r="A93" t="s">
        <v>210</v>
      </c>
      <c r="B93">
        <v>1</v>
      </c>
      <c r="C93">
        <v>45</v>
      </c>
      <c r="D93" t="s">
        <v>214</v>
      </c>
      <c r="E93">
        <v>0</v>
      </c>
      <c r="F93">
        <v>20</v>
      </c>
      <c r="G93">
        <v>20</v>
      </c>
      <c r="H93">
        <v>20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</v>
      </c>
      <c r="O93" s="1">
        <v>1820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>
      <c r="A94" t="s">
        <v>210</v>
      </c>
      <c r="B94">
        <v>1</v>
      </c>
      <c r="C94">
        <v>46</v>
      </c>
      <c r="D94" t="s">
        <v>213</v>
      </c>
      <c r="E94">
        <v>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  <c r="N94">
        <v>20</v>
      </c>
      <c r="O94" s="1">
        <v>1820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>
      <c r="A95" t="s">
        <v>210</v>
      </c>
      <c r="B95">
        <v>1</v>
      </c>
      <c r="C95">
        <v>46</v>
      </c>
      <c r="D95" t="s">
        <v>214</v>
      </c>
      <c r="E95">
        <v>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 s="1">
        <v>1820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>
      <c r="A96" t="s">
        <v>210</v>
      </c>
      <c r="B96">
        <v>1</v>
      </c>
      <c r="C96">
        <v>47</v>
      </c>
      <c r="D96" t="s">
        <v>213</v>
      </c>
      <c r="E96">
        <v>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 s="1">
        <v>1820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>
      <c r="A97" t="s">
        <v>210</v>
      </c>
      <c r="B97">
        <v>1</v>
      </c>
      <c r="C97">
        <v>47</v>
      </c>
      <c r="D97" t="s">
        <v>214</v>
      </c>
      <c r="E97">
        <v>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 s="1">
        <v>1820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>
      <c r="A98" t="s">
        <v>210</v>
      </c>
      <c r="B98">
        <v>1</v>
      </c>
      <c r="C98">
        <v>48</v>
      </c>
      <c r="D98" t="s">
        <v>213</v>
      </c>
      <c r="E98">
        <v>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 s="1">
        <v>1820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</row>
    <row r="99" spans="1:105">
      <c r="A99" t="s">
        <v>210</v>
      </c>
      <c r="B99">
        <v>1</v>
      </c>
      <c r="C99">
        <v>48</v>
      </c>
      <c r="D99" t="s">
        <v>214</v>
      </c>
      <c r="E99">
        <v>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 s="1">
        <v>1820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>
      <c r="A100" t="s">
        <v>210</v>
      </c>
      <c r="B100">
        <v>1</v>
      </c>
      <c r="C100">
        <v>49</v>
      </c>
      <c r="D100" t="s">
        <v>213</v>
      </c>
      <c r="E100">
        <v>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 s="1">
        <v>1820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>
      <c r="A101" t="s">
        <v>210</v>
      </c>
      <c r="B101">
        <v>1</v>
      </c>
      <c r="C101">
        <v>49</v>
      </c>
      <c r="D101" t="s">
        <v>214</v>
      </c>
      <c r="E101">
        <v>0</v>
      </c>
      <c r="F101">
        <v>20</v>
      </c>
      <c r="G101">
        <v>20</v>
      </c>
      <c r="H101">
        <v>20</v>
      </c>
      <c r="I101">
        <v>20</v>
      </c>
      <c r="J101">
        <v>20</v>
      </c>
      <c r="K101">
        <v>20</v>
      </c>
      <c r="L101">
        <v>20</v>
      </c>
      <c r="M101">
        <v>20</v>
      </c>
      <c r="N101">
        <v>20</v>
      </c>
      <c r="O101" s="1">
        <v>1820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>
      <c r="A102" t="s">
        <v>210</v>
      </c>
      <c r="B102">
        <v>1</v>
      </c>
      <c r="C102">
        <v>50</v>
      </c>
      <c r="D102" t="s">
        <v>213</v>
      </c>
      <c r="E102">
        <v>0</v>
      </c>
      <c r="F102">
        <v>20</v>
      </c>
      <c r="G102">
        <v>20</v>
      </c>
      <c r="H102">
        <v>20</v>
      </c>
      <c r="I102">
        <v>20</v>
      </c>
      <c r="J102">
        <v>20</v>
      </c>
      <c r="K102">
        <v>20</v>
      </c>
      <c r="L102">
        <v>20</v>
      </c>
      <c r="M102">
        <v>20</v>
      </c>
      <c r="N102">
        <v>20</v>
      </c>
      <c r="O102" s="1">
        <v>1820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>
      <c r="A103" t="s">
        <v>210</v>
      </c>
      <c r="B103">
        <v>1</v>
      </c>
      <c r="C103">
        <v>50</v>
      </c>
      <c r="D103" t="s">
        <v>214</v>
      </c>
      <c r="E103">
        <v>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 s="1">
        <v>1820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>
      <c r="A104" t="s">
        <v>210</v>
      </c>
      <c r="B104">
        <v>1</v>
      </c>
      <c r="C104">
        <v>51</v>
      </c>
      <c r="D104" t="s">
        <v>213</v>
      </c>
      <c r="E104">
        <v>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 s="1">
        <v>1820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>
      <c r="A105" t="s">
        <v>210</v>
      </c>
      <c r="B105">
        <v>1</v>
      </c>
      <c r="C105">
        <v>51</v>
      </c>
      <c r="D105" t="s">
        <v>214</v>
      </c>
      <c r="E105">
        <v>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 s="1">
        <v>1820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>
      <c r="A106" t="s">
        <v>210</v>
      </c>
      <c r="B106">
        <v>1</v>
      </c>
      <c r="C106">
        <v>52</v>
      </c>
      <c r="D106" t="s">
        <v>213</v>
      </c>
      <c r="E106">
        <v>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 s="1">
        <v>1820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>
      <c r="A107" t="s">
        <v>210</v>
      </c>
      <c r="B107">
        <v>1</v>
      </c>
      <c r="C107">
        <v>52</v>
      </c>
      <c r="D107" t="s">
        <v>214</v>
      </c>
      <c r="E107">
        <v>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 s="1">
        <v>1820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</row>
    <row r="108" spans="1:105">
      <c r="A108" t="s">
        <v>210</v>
      </c>
      <c r="B108">
        <v>1</v>
      </c>
      <c r="C108">
        <v>53</v>
      </c>
      <c r="D108" t="s">
        <v>213</v>
      </c>
      <c r="E108">
        <v>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 s="1">
        <v>1820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>
      <c r="A109" t="s">
        <v>210</v>
      </c>
      <c r="B109">
        <v>1</v>
      </c>
      <c r="C109">
        <v>53</v>
      </c>
      <c r="D109" t="s">
        <v>214</v>
      </c>
      <c r="E109">
        <v>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 s="1">
        <v>1820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>
      <c r="A110" t="s">
        <v>210</v>
      </c>
      <c r="B110">
        <v>1</v>
      </c>
      <c r="C110">
        <v>54</v>
      </c>
      <c r="D110" t="s">
        <v>213</v>
      </c>
      <c r="E110">
        <v>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 s="1">
        <v>1820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>
      <c r="A111" t="s">
        <v>210</v>
      </c>
      <c r="B111">
        <v>1</v>
      </c>
      <c r="C111">
        <v>54</v>
      </c>
      <c r="D111" t="s">
        <v>214</v>
      </c>
      <c r="E111">
        <v>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 s="1">
        <v>1820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  <row r="112" spans="1:105">
      <c r="A112" t="s">
        <v>210</v>
      </c>
      <c r="B112">
        <v>1</v>
      </c>
      <c r="C112">
        <v>55</v>
      </c>
      <c r="D112" t="s">
        <v>213</v>
      </c>
      <c r="E112">
        <v>0</v>
      </c>
      <c r="F112">
        <v>20</v>
      </c>
      <c r="G112">
        <v>20</v>
      </c>
      <c r="H112">
        <v>20</v>
      </c>
      <c r="I112">
        <v>20</v>
      </c>
      <c r="J112">
        <v>20</v>
      </c>
      <c r="K112">
        <v>20</v>
      </c>
      <c r="L112">
        <v>20</v>
      </c>
      <c r="M112">
        <v>20</v>
      </c>
      <c r="N112">
        <v>20</v>
      </c>
      <c r="O112" s="1">
        <v>1820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</row>
    <row r="113" spans="1:105">
      <c r="A113" t="s">
        <v>210</v>
      </c>
      <c r="B113">
        <v>1</v>
      </c>
      <c r="C113">
        <v>55</v>
      </c>
      <c r="D113" t="s">
        <v>214</v>
      </c>
      <c r="E113">
        <v>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 s="1">
        <v>1820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</row>
    <row r="114" spans="1:105">
      <c r="A114" t="s">
        <v>210</v>
      </c>
      <c r="B114">
        <v>1</v>
      </c>
      <c r="C114">
        <v>56</v>
      </c>
      <c r="D114" t="s">
        <v>213</v>
      </c>
      <c r="E114">
        <v>0</v>
      </c>
      <c r="F114">
        <v>20</v>
      </c>
      <c r="G114">
        <v>20</v>
      </c>
      <c r="H114">
        <v>20</v>
      </c>
      <c r="I114">
        <v>20</v>
      </c>
      <c r="J114">
        <v>20</v>
      </c>
      <c r="K114">
        <v>20</v>
      </c>
      <c r="L114">
        <v>20</v>
      </c>
      <c r="M114">
        <v>20</v>
      </c>
      <c r="N114">
        <v>20</v>
      </c>
      <c r="O114" s="1">
        <v>1820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>
      <c r="A115" t="s">
        <v>210</v>
      </c>
      <c r="B115">
        <v>1</v>
      </c>
      <c r="C115">
        <v>56</v>
      </c>
      <c r="D115" t="s">
        <v>214</v>
      </c>
      <c r="E115">
        <v>0</v>
      </c>
      <c r="F115">
        <v>20</v>
      </c>
      <c r="G115">
        <v>20</v>
      </c>
      <c r="H115">
        <v>20</v>
      </c>
      <c r="I115">
        <v>20</v>
      </c>
      <c r="J115">
        <v>20</v>
      </c>
      <c r="K115">
        <v>20</v>
      </c>
      <c r="L115">
        <v>20</v>
      </c>
      <c r="M115">
        <v>20</v>
      </c>
      <c r="N115">
        <v>20</v>
      </c>
      <c r="O115" s="1">
        <v>1820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>
      <c r="A116" t="s">
        <v>210</v>
      </c>
      <c r="B116">
        <v>1</v>
      </c>
      <c r="C116">
        <v>57</v>
      </c>
      <c r="D116" t="s">
        <v>213</v>
      </c>
      <c r="E116">
        <v>0</v>
      </c>
      <c r="F116">
        <v>20</v>
      </c>
      <c r="G116">
        <v>20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 s="1">
        <v>1820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</row>
    <row r="117" spans="1:105">
      <c r="A117" t="s">
        <v>210</v>
      </c>
      <c r="B117">
        <v>1</v>
      </c>
      <c r="C117">
        <v>57</v>
      </c>
      <c r="D117" t="s">
        <v>214</v>
      </c>
      <c r="E117">
        <v>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 s="1">
        <v>1820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</row>
    <row r="118" spans="1:105">
      <c r="A118" t="s">
        <v>210</v>
      </c>
      <c r="B118">
        <v>1</v>
      </c>
      <c r="C118">
        <v>58</v>
      </c>
      <c r="D118" t="s">
        <v>213</v>
      </c>
      <c r="E118">
        <v>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 s="1">
        <v>1820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</row>
    <row r="119" spans="1:105">
      <c r="A119" t="s">
        <v>210</v>
      </c>
      <c r="B119">
        <v>1</v>
      </c>
      <c r="C119">
        <v>58</v>
      </c>
      <c r="D119" t="s">
        <v>214</v>
      </c>
      <c r="E119">
        <v>0</v>
      </c>
      <c r="F119">
        <v>20</v>
      </c>
      <c r="G119">
        <v>20</v>
      </c>
      <c r="H119">
        <v>20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 s="1">
        <v>1820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</row>
    <row r="120" spans="1:105">
      <c r="A120" t="s">
        <v>210</v>
      </c>
      <c r="B120">
        <v>1</v>
      </c>
      <c r="C120">
        <v>59</v>
      </c>
      <c r="D120" t="s">
        <v>213</v>
      </c>
      <c r="E120">
        <v>0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 s="1">
        <v>1820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</row>
    <row r="121" spans="1:105">
      <c r="A121" t="s">
        <v>210</v>
      </c>
      <c r="B121">
        <v>1</v>
      </c>
      <c r="C121">
        <v>59</v>
      </c>
      <c r="D121" t="s">
        <v>214</v>
      </c>
      <c r="E121">
        <v>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 s="1">
        <v>1820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>
      <c r="A122" t="s">
        <v>210</v>
      </c>
      <c r="B122">
        <v>1</v>
      </c>
      <c r="C122">
        <v>60</v>
      </c>
      <c r="D122" t="s">
        <v>213</v>
      </c>
      <c r="E122">
        <v>0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 s="1">
        <v>1820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</row>
    <row r="123" spans="1:105">
      <c r="A123" t="s">
        <v>210</v>
      </c>
      <c r="B123">
        <v>1</v>
      </c>
      <c r="C123">
        <v>60</v>
      </c>
      <c r="D123" t="s">
        <v>214</v>
      </c>
      <c r="E123">
        <v>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 s="1">
        <v>1820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>
      <c r="A124" t="s">
        <v>210</v>
      </c>
      <c r="B124">
        <v>1</v>
      </c>
      <c r="C124">
        <v>61</v>
      </c>
      <c r="D124" t="s">
        <v>213</v>
      </c>
      <c r="E124">
        <v>0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 s="1">
        <v>1820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</row>
    <row r="125" spans="1:105">
      <c r="A125" t="s">
        <v>210</v>
      </c>
      <c r="B125">
        <v>1</v>
      </c>
      <c r="C125">
        <v>61</v>
      </c>
      <c r="D125" t="s">
        <v>214</v>
      </c>
      <c r="E125">
        <v>0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 s="1">
        <v>1820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</row>
    <row r="126" spans="1:105">
      <c r="A126" t="s">
        <v>210</v>
      </c>
      <c r="B126">
        <v>1</v>
      </c>
      <c r="C126">
        <v>62</v>
      </c>
      <c r="D126" t="s">
        <v>213</v>
      </c>
      <c r="E126">
        <v>0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 s="1">
        <v>1820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</row>
    <row r="127" spans="1:105">
      <c r="A127" t="s">
        <v>210</v>
      </c>
      <c r="B127">
        <v>1</v>
      </c>
      <c r="C127">
        <v>62</v>
      </c>
      <c r="D127" t="s">
        <v>214</v>
      </c>
      <c r="E127">
        <v>0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 s="1">
        <v>1820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</row>
    <row r="128" spans="1:105">
      <c r="A128" t="s">
        <v>210</v>
      </c>
      <c r="B128">
        <v>1</v>
      </c>
      <c r="C128">
        <v>63</v>
      </c>
      <c r="D128" t="s">
        <v>213</v>
      </c>
      <c r="E128">
        <v>0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 s="1">
        <v>1820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</row>
    <row r="129" spans="1:105">
      <c r="A129" t="s">
        <v>210</v>
      </c>
      <c r="B129">
        <v>1</v>
      </c>
      <c r="C129">
        <v>63</v>
      </c>
      <c r="D129" t="s">
        <v>214</v>
      </c>
      <c r="E129">
        <v>0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 s="1">
        <v>1820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>
      <c r="A130" t="s">
        <v>210</v>
      </c>
      <c r="B130">
        <v>1</v>
      </c>
      <c r="C130">
        <v>64</v>
      </c>
      <c r="D130" t="s">
        <v>213</v>
      </c>
      <c r="E130">
        <v>0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 s="1">
        <v>1820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</row>
    <row r="131" spans="1:105">
      <c r="A131" t="s">
        <v>210</v>
      </c>
      <c r="B131">
        <v>1</v>
      </c>
      <c r="C131">
        <v>64</v>
      </c>
      <c r="D131" t="s">
        <v>214</v>
      </c>
      <c r="E131">
        <v>0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 s="1">
        <v>1820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</row>
    <row r="132" spans="1:105">
      <c r="A132" t="s">
        <v>210</v>
      </c>
      <c r="B132">
        <v>1</v>
      </c>
      <c r="C132">
        <v>65</v>
      </c>
      <c r="D132" t="s">
        <v>213</v>
      </c>
      <c r="E132">
        <v>0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 s="1">
        <v>1820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>
      <c r="A133" t="s">
        <v>210</v>
      </c>
      <c r="B133">
        <v>1</v>
      </c>
      <c r="C133">
        <v>65</v>
      </c>
      <c r="D133" t="s">
        <v>214</v>
      </c>
      <c r="E133">
        <v>0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 s="1">
        <v>1820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>
      <c r="A134" t="s">
        <v>210</v>
      </c>
      <c r="B134">
        <v>1</v>
      </c>
      <c r="C134">
        <v>66</v>
      </c>
      <c r="D134" t="s">
        <v>213</v>
      </c>
      <c r="E134">
        <v>0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 s="1">
        <v>1820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</row>
    <row r="135" spans="1:105">
      <c r="A135" t="s">
        <v>210</v>
      </c>
      <c r="B135">
        <v>1</v>
      </c>
      <c r="C135">
        <v>66</v>
      </c>
      <c r="D135" t="s">
        <v>214</v>
      </c>
      <c r="E135">
        <v>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 s="1">
        <v>1820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</row>
    <row r="136" spans="1:105">
      <c r="A136" t="s">
        <v>210</v>
      </c>
      <c r="B136">
        <v>1</v>
      </c>
      <c r="C136">
        <v>67</v>
      </c>
      <c r="D136" t="s">
        <v>213</v>
      </c>
      <c r="E136">
        <v>0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 s="1">
        <v>1820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</row>
    <row r="137" spans="1:105">
      <c r="A137" t="s">
        <v>210</v>
      </c>
      <c r="B137">
        <v>1</v>
      </c>
      <c r="C137">
        <v>67</v>
      </c>
      <c r="D137" t="s">
        <v>214</v>
      </c>
      <c r="E137">
        <v>0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 s="1">
        <v>1820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>
      <c r="A138" t="s">
        <v>210</v>
      </c>
      <c r="B138">
        <v>1</v>
      </c>
      <c r="C138">
        <v>68</v>
      </c>
      <c r="D138" t="s">
        <v>213</v>
      </c>
      <c r="E138">
        <v>0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 s="1">
        <v>1820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>
      <c r="A139" t="s">
        <v>210</v>
      </c>
      <c r="B139">
        <v>1</v>
      </c>
      <c r="C139">
        <v>68</v>
      </c>
      <c r="D139" t="s">
        <v>214</v>
      </c>
      <c r="E139">
        <v>0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 s="1">
        <v>1820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</row>
    <row r="140" spans="1:105">
      <c r="A140" t="s">
        <v>210</v>
      </c>
      <c r="B140">
        <v>1</v>
      </c>
      <c r="C140">
        <v>69</v>
      </c>
      <c r="D140" t="s">
        <v>213</v>
      </c>
      <c r="E140">
        <v>0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 s="1">
        <v>1820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1:105">
      <c r="A141" t="s">
        <v>210</v>
      </c>
      <c r="B141">
        <v>1</v>
      </c>
      <c r="C141">
        <v>69</v>
      </c>
      <c r="D141" t="s">
        <v>214</v>
      </c>
      <c r="E141">
        <v>0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 s="1">
        <v>1820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</row>
    <row r="142" spans="1:105">
      <c r="A142" t="s">
        <v>210</v>
      </c>
      <c r="B142">
        <v>1</v>
      </c>
      <c r="C142">
        <v>70</v>
      </c>
      <c r="D142" t="s">
        <v>213</v>
      </c>
      <c r="E142">
        <v>0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 s="1">
        <v>1820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</row>
    <row r="143" spans="1:105">
      <c r="A143" t="s">
        <v>210</v>
      </c>
      <c r="B143">
        <v>1</v>
      </c>
      <c r="C143">
        <v>70</v>
      </c>
      <c r="D143" t="s">
        <v>214</v>
      </c>
      <c r="E143">
        <v>0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 s="1">
        <v>1820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Calculate sheet</vt:lpstr>
      <vt:lpstr>PremuimRate(10EC, iBegin)</vt:lpstr>
      <vt:lpstr>Modal Factor</vt:lpstr>
      <vt:lpstr>LFPDVDG_10EC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Wiboonora</dc:creator>
  <cp:lastModifiedBy>Cédric Arnoult</cp:lastModifiedBy>
  <cp:lastPrinted>2015-12-15T08:30:11Z</cp:lastPrinted>
  <dcterms:created xsi:type="dcterms:W3CDTF">2015-12-15T04:13:57Z</dcterms:created>
  <dcterms:modified xsi:type="dcterms:W3CDTF">2016-01-18T12:07:26Z</dcterms:modified>
</cp:coreProperties>
</file>