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habibi\Documents\DCP_Proj\DashData\csv\"/>
    </mc:Choice>
  </mc:AlternateContent>
  <xr:revisionPtr revIDLastSave="0" documentId="13_ncr:1_{EE89FEB6-62F1-4170-B7BC-B22CFE9FF4C7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Info" sheetId="5" r:id="rId1"/>
    <sheet name="Brazos" sheetId="1" r:id="rId2"/>
    <sheet name="Neches" sheetId="2" r:id="rId3"/>
    <sheet name="Sheet2" sheetId="4" r:id="rId4"/>
    <sheet name="Sheet3" sheetId="6" r:id="rId5"/>
  </sheets>
  <definedNames>
    <definedName name="_xlnm._FilterDatabase" localSheetId="1" hidden="1">Brazos!$A$1:$I$40</definedName>
    <definedName name="_xlnm._FilterDatabase" localSheetId="0" hidden="1">Info!$A$1:$R$17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5" l="1"/>
  <c r="P8" i="5"/>
  <c r="O8" i="5"/>
  <c r="N8" i="5"/>
  <c r="O16" i="5"/>
  <c r="N16" i="5"/>
  <c r="O3" i="5"/>
  <c r="N3" i="5"/>
  <c r="P11" i="5"/>
  <c r="O11" i="5"/>
  <c r="N11" i="5"/>
  <c r="O7" i="5"/>
  <c r="N7" i="5"/>
  <c r="N12" i="5"/>
  <c r="Q12" i="5"/>
  <c r="N2" i="5"/>
  <c r="Q2" i="5"/>
  <c r="O2" i="5"/>
  <c r="P12" i="5"/>
  <c r="O12" i="5"/>
  <c r="P2" i="5"/>
  <c r="H11" i="2"/>
  <c r="G11" i="2"/>
  <c r="F11" i="2"/>
  <c r="H10" i="2"/>
  <c r="G10" i="2"/>
  <c r="F10" i="2"/>
  <c r="F7" i="2"/>
  <c r="F6" i="2"/>
  <c r="F5" i="2"/>
  <c r="F4" i="2"/>
  <c r="F3" i="2"/>
  <c r="F2" i="2"/>
  <c r="I29" i="1"/>
  <c r="H29" i="1"/>
  <c r="G29" i="1"/>
  <c r="G11" i="1"/>
  <c r="G27" i="1"/>
  <c r="I28" i="1"/>
  <c r="H28" i="1"/>
  <c r="G28" i="1"/>
  <c r="I20" i="1"/>
  <c r="H20" i="1"/>
  <c r="G20" i="1"/>
  <c r="I32" i="1"/>
  <c r="H32" i="1"/>
  <c r="G32" i="1"/>
  <c r="I34" i="1"/>
  <c r="H34" i="1"/>
  <c r="G34" i="1"/>
  <c r="I33" i="1"/>
  <c r="H33" i="1"/>
  <c r="G33" i="1"/>
  <c r="I22" i="1"/>
  <c r="H22" i="1"/>
  <c r="G22" i="1"/>
  <c r="I37" i="1"/>
  <c r="H37" i="1"/>
  <c r="G37" i="1"/>
  <c r="G12" i="1"/>
  <c r="G10" i="1"/>
  <c r="H31" i="1"/>
  <c r="G31" i="1"/>
  <c r="G35" i="1"/>
  <c r="G21" i="1"/>
  <c r="G26" i="1"/>
  <c r="G6" i="1"/>
  <c r="G36" i="1"/>
  <c r="G18" i="1"/>
  <c r="G30" i="1"/>
  <c r="G19" i="1"/>
  <c r="G23" i="1"/>
  <c r="G25" i="1"/>
  <c r="G14" i="1"/>
  <c r="G13" i="1"/>
  <c r="G24" i="1"/>
  <c r="G16" i="1"/>
</calcChain>
</file>

<file path=xl/sharedStrings.xml><?xml version="1.0" encoding="utf-8"?>
<sst xmlns="http://schemas.openxmlformats.org/spreadsheetml/2006/main" count="476" uniqueCount="166">
  <si>
    <t>Name</t>
  </si>
  <si>
    <t>Owner/Operator</t>
  </si>
  <si>
    <t>Purpose</t>
  </si>
  <si>
    <t>Storage/Elevation</t>
  </si>
  <si>
    <t>Inflow</t>
  </si>
  <si>
    <t>Outflow</t>
  </si>
  <si>
    <t>EAC Curve</t>
  </si>
  <si>
    <t>White River Reservoir</t>
  </si>
  <si>
    <t>White River Municipal Water District</t>
  </si>
  <si>
    <t xml:space="preserve">Water supply and recreational </t>
  </si>
  <si>
    <t>Yes</t>
  </si>
  <si>
    <t>No</t>
  </si>
  <si>
    <t>Alan Henry Reservoir</t>
  </si>
  <si>
    <t>City of Lubbock  </t>
  </si>
  <si>
    <t>Water supply, irrigational, and recreational</t>
  </si>
  <si>
    <t>Water supply, irrigational,  recreational</t>
  </si>
  <si>
    <t>Lake Sweetwater</t>
  </si>
  <si>
    <t>City of Sweetwater </t>
  </si>
  <si>
    <t>Irrigation</t>
  </si>
  <si>
    <t>Lake Davis</t>
  </si>
  <si>
    <t>League Ranch Inc</t>
  </si>
  <si>
    <t>Lake Abilene</t>
  </si>
  <si>
    <t>City of Abilene </t>
  </si>
  <si>
    <t>None</t>
  </si>
  <si>
    <t>Recreational, emergent water supply</t>
  </si>
  <si>
    <t>Lake Kirby</t>
  </si>
  <si>
    <t>NO</t>
  </si>
  <si>
    <t>Lake Fort Phantom Hill</t>
  </si>
  <si>
    <t>Municipal, industrial, and recreational</t>
  </si>
  <si>
    <t>Lake Stamford</t>
  </si>
  <si>
    <t>City of Stamford  </t>
  </si>
  <si>
    <t xml:space="preserve">Municipal and industrial water supply and recreational </t>
  </si>
  <si>
    <t>Millers Creek Reservoir</t>
  </si>
  <si>
    <t>North Central Texas Municipal Water Authority</t>
  </si>
  <si>
    <t xml:space="preserve">Municipal,  industrial water supply,  recreational </t>
  </si>
  <si>
    <t xml:space="preserve">Hubbard Creek Reservoir </t>
  </si>
  <si>
    <t>West Central Texas Municipal Water District </t>
  </si>
  <si>
    <t xml:space="preserve">Municipal, industrial, and mining supplies </t>
  </si>
  <si>
    <t xml:space="preserve">Graham Lake </t>
  </si>
  <si>
    <t>City of Graham</t>
  </si>
  <si>
    <t>Possum Kingdom Lake &amp; Morris Sheppard Dam</t>
  </si>
  <si>
    <t>Brazos River Authority</t>
  </si>
  <si>
    <t>Municipal, industrial, mining, irrigation, flood-control, recreational, and power-generation</t>
  </si>
  <si>
    <t xml:space="preserve">Lake Daniel </t>
  </si>
  <si>
    <t>City of Breckenridge </t>
  </si>
  <si>
    <t xml:space="preserve">Municipal and industrial water supply </t>
  </si>
  <si>
    <t>Lake Cisco</t>
  </si>
  <si>
    <t>City of Cisco  </t>
  </si>
  <si>
    <t xml:space="preserve">Municipal water supply </t>
  </si>
  <si>
    <t>Leon Reservoirs</t>
  </si>
  <si>
    <t>Eastland County Water Supply District  </t>
  </si>
  <si>
    <t>Palo Pinto Lake</t>
  </si>
  <si>
    <t xml:space="preserve">Palo Pinto Municipal Water District No. 1 </t>
  </si>
  <si>
    <t xml:space="preserve">Municipal, industrial, and recreational </t>
  </si>
  <si>
    <t>Lake Granbury</t>
  </si>
  <si>
    <t xml:space="preserve">Municipal, industrial, irrigational supplies and recreational </t>
  </si>
  <si>
    <t>Proctor Lake</t>
  </si>
  <si>
    <t>U.S. Army Corps of Engineers </t>
  </si>
  <si>
    <t xml:space="preserve">Flood control, water supply, and recreational </t>
  </si>
  <si>
    <t>Squaw Creek Reservoir</t>
  </si>
  <si>
    <t>TXU Generation Company LP</t>
  </si>
  <si>
    <t>Lake Pat Cleburne </t>
  </si>
  <si>
    <t>City of Cleburne</t>
  </si>
  <si>
    <t xml:space="preserve">flood control, municipal, industrial, agricultural water supply, and recreational </t>
  </si>
  <si>
    <t>Lake Whitney </t>
  </si>
  <si>
    <t>Aquilla Lake </t>
  </si>
  <si>
    <t>Flood control, municipal water supply, irrigation, recreation and power production</t>
  </si>
  <si>
    <t xml:space="preserve">Water supply, flood control, and recreation </t>
  </si>
  <si>
    <t>Lake Waco </t>
  </si>
  <si>
    <t>Municipal, industrial water supply, flood control, conservation, recreation</t>
  </si>
  <si>
    <t>Tradinghouse Creek Reservoir </t>
  </si>
  <si>
    <t>Texas Power and Light Company for industrial</t>
  </si>
  <si>
    <t>industrial</t>
  </si>
  <si>
    <t>Lake Mexia</t>
  </si>
  <si>
    <t>Bistone Municipal Water Supply District </t>
  </si>
  <si>
    <t>Lake Creek Reservoir</t>
  </si>
  <si>
    <t>municipal and industrial water supply  recreational</t>
  </si>
  <si>
    <t>Belton Lake </t>
  </si>
  <si>
    <t>Texas Power and Light Company</t>
  </si>
  <si>
    <t xml:space="preserve">flood control, water supply, and recreational </t>
  </si>
  <si>
    <t>Stillhouse Hollow Lake </t>
  </si>
  <si>
    <t>flood control, multi-purpose water supply and recreation</t>
  </si>
  <si>
    <t>Georgetown Lake </t>
  </si>
  <si>
    <t xml:space="preserve">water supply, flood control and recreational </t>
  </si>
  <si>
    <t>Granger Lake </t>
  </si>
  <si>
    <t>Lake Limestone </t>
  </si>
  <si>
    <t xml:space="preserve">water supply and recreational </t>
  </si>
  <si>
    <t>Brazos River Authority </t>
  </si>
  <si>
    <t>Twin Oaks Reservoir </t>
  </si>
  <si>
    <t>Alcoa Reservoir </t>
  </si>
  <si>
    <t xml:space="preserve">Aluminum Company of America </t>
  </si>
  <si>
    <t xml:space="preserve">industrial and recreational </t>
  </si>
  <si>
    <t>Bryan Utilities Lake Reservoir </t>
  </si>
  <si>
    <t>City of Bryan</t>
  </si>
  <si>
    <t>Gibbons Creek Reservoir </t>
  </si>
  <si>
    <t>Texas Municipal Power Agency</t>
  </si>
  <si>
    <t>Somerville Lake </t>
  </si>
  <si>
    <t>flood control, water conservation</t>
  </si>
  <si>
    <t>Smithers Lake</t>
  </si>
  <si>
    <t>Houston Lighting and Power Company</t>
  </si>
  <si>
    <t>Municipal,  industrial, water supply, recreational purposes</t>
  </si>
  <si>
    <t>Lake Athens</t>
  </si>
  <si>
    <t>Municipal Water Authority </t>
  </si>
  <si>
    <t xml:space="preserve">water supply and recreation </t>
  </si>
  <si>
    <t>Lake Palestine </t>
  </si>
  <si>
    <t>Upper Neches River Municipal Water Authority </t>
  </si>
  <si>
    <t xml:space="preserve">industrial, municipal, and recreational </t>
  </si>
  <si>
    <t>Lake Tyler </t>
  </si>
  <si>
    <t>City of Tyler  </t>
  </si>
  <si>
    <t xml:space="preserve">Municipal, domestic and industrial </t>
  </si>
  <si>
    <t>Lake Jacksonville  </t>
  </si>
  <si>
    <t>Municipal Water Supply</t>
  </si>
  <si>
    <t xml:space="preserve">Water supply </t>
  </si>
  <si>
    <t>Lake Striker  </t>
  </si>
  <si>
    <t>Industrial</t>
  </si>
  <si>
    <t>Lake Nacogdoches   </t>
  </si>
  <si>
    <t xml:space="preserve">City of Nacogdoches </t>
  </si>
  <si>
    <t xml:space="preserve">Municipal water supply and recreation </t>
  </si>
  <si>
    <t>Lake ACONICHE   </t>
  </si>
  <si>
    <t>Pinkston Lake     </t>
  </si>
  <si>
    <t>City of Center</t>
  </si>
  <si>
    <t>Sam Rayburn Reservoir </t>
  </si>
  <si>
    <t>hydroelectric power and diversion into a water supply canal</t>
  </si>
  <si>
    <t>B. A. Steinhagen Lake </t>
  </si>
  <si>
    <t>flood control, hydroelectric power generation, and conservation of water for municipal, industrial, agricultural, and recreational uses</t>
  </si>
  <si>
    <t xml:space="preserve">Angelina-Nacogdoches Counties Water Control and Improvement District No. 1 </t>
  </si>
  <si>
    <t>Drainage Area</t>
  </si>
  <si>
    <t>BRA DCP</t>
  </si>
  <si>
    <t>YES</t>
  </si>
  <si>
    <t>Williamson County Regional Raw Water Line (WCRRWL) connecting Lake Stillhouse Hollow to Lake</t>
  </si>
  <si>
    <t>East Williamson County Regional Water System (EWCRWS) - Public Water</t>
  </si>
  <si>
    <t xml:space="preserve">River Basin </t>
  </si>
  <si>
    <t>Brazos</t>
  </si>
  <si>
    <t>Neches</t>
  </si>
  <si>
    <t>Reservoirs</t>
  </si>
  <si>
    <t>Storage-Years</t>
  </si>
  <si>
    <t xml:space="preserve">Inflow-Years </t>
  </si>
  <si>
    <t>Total Release-Years</t>
  </si>
  <si>
    <t>Turbin Release-Years</t>
  </si>
  <si>
    <t>EAC Data</t>
  </si>
  <si>
    <t>Stage 1</t>
  </si>
  <si>
    <t>Stage 2</t>
  </si>
  <si>
    <t>Stage 3</t>
  </si>
  <si>
    <t>Stage 4</t>
  </si>
  <si>
    <t>LAKE_GRANBURY</t>
  </si>
  <si>
    <t>LAKE_LIMESTONE</t>
  </si>
  <si>
    <t>POSSUM_KINGDOM_LAKE</t>
  </si>
  <si>
    <t>B_A_STEINHAGEN_LAKE</t>
  </si>
  <si>
    <t>SAM_RAYBURN_RESERVOIR</t>
  </si>
  <si>
    <t>SOMERVILLE_LAKE</t>
  </si>
  <si>
    <t>STILLHOUSE_HOLLOW_LAKE</t>
  </si>
  <si>
    <t>GRANGER_LAKE</t>
  </si>
  <si>
    <t>LAKE_GEORGETOWN</t>
  </si>
  <si>
    <t>PROCTOR_LAKE</t>
  </si>
  <si>
    <t>LAKE_WACO</t>
  </si>
  <si>
    <t>AQUILLA_LAKE</t>
  </si>
  <si>
    <t>LAKE_WHITNEY</t>
  </si>
  <si>
    <t>BELTON_LAKE</t>
  </si>
  <si>
    <t>Combined</t>
  </si>
  <si>
    <t>LAKE_GEORGETOWN,STILLHOUSE_HOLLOW_LAKE</t>
  </si>
  <si>
    <t>LAKE_GRANBURY,POSSUM_KINGDOM_LAKE,LAKE_WHITNEY</t>
  </si>
  <si>
    <t>Note</t>
  </si>
  <si>
    <t>BRA storage in Lake Whitney is limited to 51,987 acre-feet.</t>
  </si>
  <si>
    <t>BoxPlot</t>
  </si>
  <si>
    <t>Flood Storage</t>
  </si>
  <si>
    <t>Conservation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</si>
</sst>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8"/>
      <color rgb="FF000000"/>
      <name val="CIDFont+F4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readingOrder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readingOrder="1"/>
    </xf>
    <xf numFmtId="0" fontId="0" fillId="0" borderId="0" xfId="0" applyAlignment="1">
      <alignment horizontal="left" vertical="center" wrapText="1"/>
    </xf>
    <xf numFmtId="3" fontId="8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0" fillId="0" borderId="0" xfId="0" applyFont="1"/>
    <xf numFmtId="0" fontId="0" fillId="7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BD0AA-CA1B-4708-8C92-16B2906F429C}">
  <dimension ref="A1:R24"/>
  <sheetViews>
    <sheetView tabSelected="1" workbookViewId="0">
      <selection activeCell="B2" sqref="B2"/>
    </sheetView>
  </sheetViews>
  <sheetFormatPr defaultRowHeight="14.4"/>
  <cols>
    <col min="1" max="1" width="33.33203125" style="28" customWidth="1"/>
    <col min="2" max="2" width="20.33203125" style="28" customWidth="1"/>
    <col min="3" max="3" width="20.33203125" style="1" customWidth="1"/>
    <col min="4" max="4" width="27.44140625" style="28" bestFit="1" customWidth="1"/>
    <col min="5" max="5" width="12.6640625" style="28" bestFit="1" customWidth="1"/>
    <col min="6" max="6" width="14.44140625" style="28" customWidth="1"/>
    <col min="7" max="7" width="10.44140625" style="28" bestFit="1" customWidth="1"/>
    <col min="8" max="8" width="16" style="28" customWidth="1"/>
    <col min="9" max="9" width="16.44140625" style="28" customWidth="1"/>
    <col min="10" max="13" width="7.88671875" style="28" bestFit="1" customWidth="1"/>
    <col min="14" max="14" width="17.88671875" style="28" bestFit="1" customWidth="1"/>
    <col min="15" max="15" width="13.44140625" style="28" customWidth="1"/>
    <col min="16" max="16" width="18.5546875" style="28" customWidth="1"/>
    <col min="17" max="17" width="12.88671875" style="28" customWidth="1"/>
  </cols>
  <sheetData>
    <row r="1" spans="1:18" s="37" customFormat="1" ht="27.6">
      <c r="A1" s="29" t="s">
        <v>134</v>
      </c>
      <c r="B1" s="29" t="s">
        <v>158</v>
      </c>
      <c r="C1" s="29" t="s">
        <v>163</v>
      </c>
      <c r="D1" s="29" t="s">
        <v>1</v>
      </c>
      <c r="E1" s="29" t="s">
        <v>131</v>
      </c>
      <c r="F1" s="31" t="s">
        <v>126</v>
      </c>
      <c r="G1" s="30" t="s">
        <v>139</v>
      </c>
      <c r="H1" s="30" t="s">
        <v>164</v>
      </c>
      <c r="I1" s="30" t="s">
        <v>165</v>
      </c>
      <c r="J1" s="30" t="s">
        <v>140</v>
      </c>
      <c r="K1" s="30" t="s">
        <v>141</v>
      </c>
      <c r="L1" s="30" t="s">
        <v>142</v>
      </c>
      <c r="M1" s="30" t="s">
        <v>143</v>
      </c>
      <c r="N1" s="30" t="s">
        <v>135</v>
      </c>
      <c r="O1" s="30" t="s">
        <v>136</v>
      </c>
      <c r="P1" s="30" t="s">
        <v>137</v>
      </c>
      <c r="Q1" s="30" t="s">
        <v>138</v>
      </c>
      <c r="R1" s="37" t="s">
        <v>161</v>
      </c>
    </row>
    <row r="2" spans="1:18">
      <c r="A2" s="19" t="s">
        <v>148</v>
      </c>
      <c r="B2" s="19" t="s">
        <v>26</v>
      </c>
      <c r="C2" s="19" t="s">
        <v>128</v>
      </c>
      <c r="D2" s="19" t="s">
        <v>57</v>
      </c>
      <c r="E2" s="19" t="s">
        <v>133</v>
      </c>
      <c r="F2" s="19">
        <v>3446.5729999999999</v>
      </c>
      <c r="G2" s="19" t="s">
        <v>10</v>
      </c>
      <c r="H2" s="41">
        <v>3997600</v>
      </c>
      <c r="I2" s="41">
        <v>2876033</v>
      </c>
      <c r="J2" s="41">
        <v>1764868</v>
      </c>
      <c r="K2" s="41">
        <v>1646538.5</v>
      </c>
      <c r="L2" s="41">
        <v>1459807</v>
      </c>
      <c r="M2" s="41"/>
      <c r="N2" s="41">
        <f>2023-1981</f>
        <v>42</v>
      </c>
      <c r="O2" s="41">
        <f>2023-1975</f>
        <v>48</v>
      </c>
      <c r="P2" s="41">
        <f>2023-1965</f>
        <v>58</v>
      </c>
      <c r="Q2" s="41">
        <f>2023-1965</f>
        <v>58</v>
      </c>
    </row>
    <row r="3" spans="1:18">
      <c r="A3" s="19" t="s">
        <v>157</v>
      </c>
      <c r="B3" s="19" t="s">
        <v>26</v>
      </c>
      <c r="C3" s="19" t="s">
        <v>128</v>
      </c>
      <c r="D3" s="19" t="s">
        <v>57</v>
      </c>
      <c r="E3" s="19" t="s">
        <v>132</v>
      </c>
      <c r="F3" s="19">
        <v>2287.21</v>
      </c>
      <c r="G3" s="19" t="s">
        <v>10</v>
      </c>
      <c r="H3" s="41">
        <v>1097600</v>
      </c>
      <c r="I3" s="41">
        <v>432631</v>
      </c>
      <c r="J3" s="41">
        <v>363410</v>
      </c>
      <c r="K3" s="41">
        <v>268231</v>
      </c>
      <c r="L3" s="41">
        <v>173052</v>
      </c>
      <c r="M3" s="41">
        <v>86526</v>
      </c>
      <c r="N3" s="41">
        <f>2023-1981</f>
        <v>42</v>
      </c>
      <c r="O3" s="41">
        <f>2023-1953</f>
        <v>70</v>
      </c>
      <c r="P3" s="41">
        <v>70</v>
      </c>
      <c r="Q3" s="41"/>
    </row>
    <row r="4" spans="1:18" ht="28.8">
      <c r="A4" s="33" t="s">
        <v>160</v>
      </c>
      <c r="B4" s="33" t="s">
        <v>128</v>
      </c>
      <c r="C4" s="33" t="s">
        <v>128</v>
      </c>
      <c r="D4" s="32"/>
      <c r="E4" s="32" t="s">
        <v>132</v>
      </c>
      <c r="F4" s="32">
        <v>17464.127</v>
      </c>
      <c r="G4" s="32" t="s">
        <v>10</v>
      </c>
      <c r="H4" s="43"/>
      <c r="I4" s="43">
        <v>724022</v>
      </c>
      <c r="J4" s="43">
        <v>564737</v>
      </c>
      <c r="K4" s="43">
        <v>427173</v>
      </c>
      <c r="L4" s="43">
        <v>289609</v>
      </c>
      <c r="M4" s="43">
        <v>144804</v>
      </c>
      <c r="N4" s="43"/>
      <c r="O4" s="43"/>
      <c r="P4" s="43"/>
      <c r="Q4" s="43"/>
      <c r="R4" s="2" t="s">
        <v>162</v>
      </c>
    </row>
    <row r="5" spans="1:18" ht="28.8">
      <c r="A5" s="38" t="s">
        <v>159</v>
      </c>
      <c r="B5" s="38" t="s">
        <v>128</v>
      </c>
      <c r="C5" s="46" t="s">
        <v>128</v>
      </c>
      <c r="D5" s="39"/>
      <c r="E5" s="40" t="s">
        <v>132</v>
      </c>
      <c r="F5" s="40">
        <v>1556.3110000000001</v>
      </c>
      <c r="G5" s="40" t="s">
        <v>10</v>
      </c>
      <c r="H5" s="45"/>
      <c r="I5" s="45">
        <v>267949</v>
      </c>
      <c r="J5" s="45">
        <v>222398</v>
      </c>
      <c r="K5" s="45">
        <v>164789</v>
      </c>
      <c r="L5" s="45">
        <v>107180</v>
      </c>
      <c r="M5" s="45">
        <v>53590</v>
      </c>
      <c r="N5" s="45"/>
      <c r="O5" s="45"/>
      <c r="P5" s="45"/>
      <c r="Q5" s="45"/>
    </row>
    <row r="6" spans="1:18">
      <c r="A6" s="19" t="s">
        <v>149</v>
      </c>
      <c r="B6" s="19" t="s">
        <v>26</v>
      </c>
      <c r="C6" s="19" t="s">
        <v>128</v>
      </c>
      <c r="D6" s="19" t="s">
        <v>57</v>
      </c>
      <c r="E6" s="19" t="s">
        <v>132</v>
      </c>
      <c r="F6" s="19">
        <v>1002.749</v>
      </c>
      <c r="G6" s="19" t="s">
        <v>10</v>
      </c>
      <c r="H6" s="41">
        <v>497693</v>
      </c>
      <c r="I6" s="41">
        <v>150293</v>
      </c>
      <c r="J6" s="41">
        <v>117229</v>
      </c>
      <c r="K6" s="41">
        <v>88673</v>
      </c>
      <c r="L6" s="41">
        <v>60117</v>
      </c>
      <c r="M6" s="41">
        <v>30059</v>
      </c>
      <c r="N6" s="41">
        <v>42</v>
      </c>
      <c r="O6" s="41">
        <v>57</v>
      </c>
      <c r="P6" s="41">
        <v>57</v>
      </c>
      <c r="Q6" s="41"/>
    </row>
    <row r="7" spans="1:18">
      <c r="A7" s="19" t="s">
        <v>154</v>
      </c>
      <c r="B7" s="19" t="s">
        <v>26</v>
      </c>
      <c r="C7" s="19" t="s">
        <v>128</v>
      </c>
      <c r="D7" s="19" t="s">
        <v>57</v>
      </c>
      <c r="E7" s="19" t="s">
        <v>132</v>
      </c>
      <c r="F7" s="19">
        <v>1656.415</v>
      </c>
      <c r="G7" s="19" t="s">
        <v>10</v>
      </c>
      <c r="H7" s="41">
        <v>233520</v>
      </c>
      <c r="I7" s="41">
        <v>189773</v>
      </c>
      <c r="J7" s="41">
        <v>137022</v>
      </c>
      <c r="K7" s="41">
        <v>116823</v>
      </c>
      <c r="L7" s="41">
        <v>98400</v>
      </c>
      <c r="M7" s="41">
        <v>76283</v>
      </c>
      <c r="N7" s="41">
        <f>2023-1981</f>
        <v>42</v>
      </c>
      <c r="O7" s="41">
        <f>2023-1965</f>
        <v>58</v>
      </c>
      <c r="P7" s="41">
        <v>58</v>
      </c>
      <c r="Q7" s="41"/>
    </row>
    <row r="8" spans="1:18">
      <c r="A8" s="19" t="s">
        <v>153</v>
      </c>
      <c r="B8" s="19" t="s">
        <v>26</v>
      </c>
      <c r="C8" s="19" t="s">
        <v>128</v>
      </c>
      <c r="D8" s="19" t="s">
        <v>57</v>
      </c>
      <c r="E8" s="19" t="s">
        <v>132</v>
      </c>
      <c r="F8" s="19">
        <v>1283.3389999999999</v>
      </c>
      <c r="G8" s="19" t="s">
        <v>10</v>
      </c>
      <c r="H8" s="41">
        <v>374200</v>
      </c>
      <c r="I8" s="41">
        <v>54762</v>
      </c>
      <c r="J8" s="41">
        <v>38388</v>
      </c>
      <c r="K8" s="41">
        <v>31297</v>
      </c>
      <c r="L8" s="41">
        <v>24206</v>
      </c>
      <c r="M8" s="41">
        <v>16976</v>
      </c>
      <c r="N8" s="41">
        <f>2023-1981</f>
        <v>42</v>
      </c>
      <c r="O8" s="41">
        <f>2023-1963</f>
        <v>60</v>
      </c>
      <c r="P8" s="41">
        <f>2023-1963</f>
        <v>60</v>
      </c>
      <c r="Q8" s="41"/>
    </row>
    <row r="9" spans="1:18">
      <c r="A9" s="19" t="s">
        <v>145</v>
      </c>
      <c r="B9" s="19" t="s">
        <v>26</v>
      </c>
      <c r="C9" s="19" t="s">
        <v>128</v>
      </c>
      <c r="D9" s="19" t="s">
        <v>87</v>
      </c>
      <c r="E9" s="19" t="s">
        <v>132</v>
      </c>
      <c r="F9" s="19">
        <v>671.49300000000005</v>
      </c>
      <c r="G9" s="19" t="s">
        <v>10</v>
      </c>
      <c r="H9" s="41"/>
      <c r="I9" s="41">
        <v>203780</v>
      </c>
      <c r="J9" s="41">
        <v>142646</v>
      </c>
      <c r="K9" s="41">
        <v>115136</v>
      </c>
      <c r="L9" s="41">
        <v>87625</v>
      </c>
      <c r="M9" s="41">
        <v>56927</v>
      </c>
      <c r="N9" s="41">
        <v>37</v>
      </c>
      <c r="O9" s="41">
        <v>37</v>
      </c>
      <c r="P9" s="41">
        <v>37</v>
      </c>
      <c r="Q9" s="41"/>
    </row>
    <row r="10" spans="1:18">
      <c r="A10" s="19" t="s">
        <v>151</v>
      </c>
      <c r="B10" s="19" t="s">
        <v>26</v>
      </c>
      <c r="C10" s="19" t="s">
        <v>128</v>
      </c>
      <c r="D10" s="19" t="s">
        <v>57</v>
      </c>
      <c r="E10" s="19" t="s">
        <v>132</v>
      </c>
      <c r="F10" s="19">
        <v>481.34</v>
      </c>
      <c r="G10" s="19" t="s">
        <v>10</v>
      </c>
      <c r="H10" s="41">
        <v>244200</v>
      </c>
      <c r="I10" s="41">
        <v>51822</v>
      </c>
      <c r="J10" s="41">
        <v>43116</v>
      </c>
      <c r="K10" s="41">
        <v>31935</v>
      </c>
      <c r="L10" s="41">
        <v>20754</v>
      </c>
      <c r="M10" s="41">
        <v>12956</v>
      </c>
      <c r="N10" s="41">
        <v>42</v>
      </c>
      <c r="O10" s="41">
        <v>43</v>
      </c>
      <c r="P10" s="41">
        <v>43</v>
      </c>
      <c r="Q10" s="41"/>
    </row>
    <row r="11" spans="1:18">
      <c r="A11" s="19" t="s">
        <v>155</v>
      </c>
      <c r="B11" s="19" t="s">
        <v>26</v>
      </c>
      <c r="C11" s="19" t="s">
        <v>128</v>
      </c>
      <c r="D11" s="19" t="s">
        <v>57</v>
      </c>
      <c r="E11" s="19" t="s">
        <v>132</v>
      </c>
      <c r="F11" s="19">
        <v>253.441</v>
      </c>
      <c r="G11" s="19" t="s">
        <v>10</v>
      </c>
      <c r="H11" s="41">
        <v>146000</v>
      </c>
      <c r="I11" s="41">
        <v>43293</v>
      </c>
      <c r="J11" s="41">
        <v>32253</v>
      </c>
      <c r="K11" s="41">
        <v>25189</v>
      </c>
      <c r="L11" s="41">
        <v>18125</v>
      </c>
      <c r="M11" s="41">
        <v>13436</v>
      </c>
      <c r="N11" s="41">
        <f>2023-1982</f>
        <v>41</v>
      </c>
      <c r="O11" s="41">
        <f>2023-1983</f>
        <v>40</v>
      </c>
      <c r="P11" s="41">
        <f>2023-1982</f>
        <v>41</v>
      </c>
      <c r="Q11" s="41"/>
    </row>
    <row r="12" spans="1:18">
      <c r="A12" s="19" t="s">
        <v>147</v>
      </c>
      <c r="B12" s="19" t="s">
        <v>26</v>
      </c>
      <c r="C12" s="19" t="s">
        <v>26</v>
      </c>
      <c r="D12" s="19" t="s">
        <v>57</v>
      </c>
      <c r="E12" s="19" t="s">
        <v>133</v>
      </c>
      <c r="F12" s="19">
        <v>4106.4399999999996</v>
      </c>
      <c r="G12" s="19" t="s">
        <v>10</v>
      </c>
      <c r="H12" s="41"/>
      <c r="I12" s="41">
        <v>69259</v>
      </c>
      <c r="J12" s="41"/>
      <c r="K12" s="41"/>
      <c r="L12" s="41"/>
      <c r="M12" s="41"/>
      <c r="N12" s="41">
        <f>2023-1981</f>
        <v>42</v>
      </c>
      <c r="O12" s="41">
        <f>2023-1981</f>
        <v>42</v>
      </c>
      <c r="P12" s="41">
        <f>2023-1951</f>
        <v>72</v>
      </c>
      <c r="Q12" s="41">
        <f>2023-1988</f>
        <v>35</v>
      </c>
    </row>
    <row r="13" spans="1:18">
      <c r="A13" s="34" t="s">
        <v>144</v>
      </c>
      <c r="B13" s="34" t="s">
        <v>26</v>
      </c>
      <c r="C13" s="34" t="s">
        <v>26</v>
      </c>
      <c r="D13" s="34" t="s">
        <v>87</v>
      </c>
      <c r="E13" s="34" t="s">
        <v>132</v>
      </c>
      <c r="F13" s="34">
        <v>2083.5309999999999</v>
      </c>
      <c r="G13" s="34" t="s">
        <v>10</v>
      </c>
      <c r="H13" s="42"/>
      <c r="I13" s="42">
        <v>136326</v>
      </c>
      <c r="J13" s="42"/>
      <c r="K13" s="42"/>
      <c r="L13" s="42"/>
      <c r="M13" s="42"/>
      <c r="N13" s="42">
        <v>37</v>
      </c>
      <c r="O13" s="42">
        <v>37</v>
      </c>
      <c r="P13" s="42">
        <v>37</v>
      </c>
      <c r="Q13" s="42"/>
    </row>
    <row r="14" spans="1:18">
      <c r="A14" s="35" t="s">
        <v>146</v>
      </c>
      <c r="B14" s="34" t="s">
        <v>26</v>
      </c>
      <c r="C14" s="34" t="s">
        <v>26</v>
      </c>
      <c r="D14" s="34" t="s">
        <v>87</v>
      </c>
      <c r="E14" s="34" t="s">
        <v>132</v>
      </c>
      <c r="F14" s="34">
        <v>13872.052</v>
      </c>
      <c r="G14" s="34" t="s">
        <v>10</v>
      </c>
      <c r="H14" s="42">
        <v>556341</v>
      </c>
      <c r="I14" s="42">
        <v>538139</v>
      </c>
      <c r="J14" s="42"/>
      <c r="K14" s="42"/>
      <c r="L14" s="42"/>
      <c r="M14" s="42"/>
      <c r="N14" s="42">
        <v>37</v>
      </c>
      <c r="O14" s="42">
        <v>37</v>
      </c>
      <c r="P14" s="42">
        <v>37</v>
      </c>
      <c r="Q14" s="42">
        <v>37</v>
      </c>
    </row>
    <row r="15" spans="1:18">
      <c r="A15" s="34" t="s">
        <v>156</v>
      </c>
      <c r="B15" s="34" t="s">
        <v>26</v>
      </c>
      <c r="C15" s="34" t="s">
        <v>26</v>
      </c>
      <c r="D15" s="34" t="s">
        <v>57</v>
      </c>
      <c r="E15" s="34" t="s">
        <v>132</v>
      </c>
      <c r="F15" s="34">
        <v>1508.5440000000001</v>
      </c>
      <c r="G15" s="34" t="s">
        <v>10</v>
      </c>
      <c r="H15" s="42">
        <v>1999500</v>
      </c>
      <c r="I15" s="42">
        <v>554203</v>
      </c>
      <c r="J15" s="42"/>
      <c r="K15" s="42"/>
      <c r="L15" s="42"/>
      <c r="M15" s="42"/>
      <c r="N15" s="42">
        <v>42</v>
      </c>
      <c r="O15" s="42">
        <v>71</v>
      </c>
      <c r="P15" s="42">
        <v>71</v>
      </c>
      <c r="Q15" s="42">
        <f>2023-1952</f>
        <v>71</v>
      </c>
    </row>
    <row r="16" spans="1:18">
      <c r="A16" s="36" t="s">
        <v>152</v>
      </c>
      <c r="B16" s="36" t="s">
        <v>26</v>
      </c>
      <c r="C16" s="36" t="s">
        <v>26</v>
      </c>
      <c r="D16" s="36" t="s">
        <v>57</v>
      </c>
      <c r="E16" s="36" t="s">
        <v>132</v>
      </c>
      <c r="F16" s="36">
        <v>246.101</v>
      </c>
      <c r="G16" s="36" t="s">
        <v>10</v>
      </c>
      <c r="H16" s="44">
        <v>130800</v>
      </c>
      <c r="I16" s="44">
        <v>36904</v>
      </c>
      <c r="J16" s="44"/>
      <c r="K16" s="44"/>
      <c r="L16" s="44"/>
      <c r="M16" s="44"/>
      <c r="N16" s="44">
        <f>2023-1981</f>
        <v>42</v>
      </c>
      <c r="O16" s="44">
        <f>2023-1980</f>
        <v>43</v>
      </c>
      <c r="P16" s="44">
        <v>43</v>
      </c>
      <c r="Q16" s="44"/>
    </row>
    <row r="17" spans="1:17">
      <c r="A17" s="36" t="s">
        <v>150</v>
      </c>
      <c r="B17" s="36" t="s">
        <v>26</v>
      </c>
      <c r="C17" s="36" t="s">
        <v>26</v>
      </c>
      <c r="D17" s="36" t="s">
        <v>57</v>
      </c>
      <c r="E17" s="36" t="s">
        <v>132</v>
      </c>
      <c r="F17" s="36">
        <v>1310.21</v>
      </c>
      <c r="G17" s="36" t="s">
        <v>10</v>
      </c>
      <c r="H17" s="44">
        <v>630400</v>
      </c>
      <c r="I17" s="44">
        <v>227825</v>
      </c>
      <c r="J17" s="44"/>
      <c r="K17" s="44"/>
      <c r="L17" s="44"/>
      <c r="M17" s="44"/>
      <c r="N17" s="44">
        <v>34</v>
      </c>
      <c r="O17" s="44">
        <v>57</v>
      </c>
      <c r="P17" s="44">
        <v>57</v>
      </c>
      <c r="Q17" s="44"/>
    </row>
    <row r="24" spans="1:17">
      <c r="F24" s="32"/>
    </row>
  </sheetData>
  <autoFilter ref="A1:R18" xr:uid="{702BD0AA-CA1B-4708-8C92-16B2906F429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7"/>
  <sheetViews>
    <sheetView workbookViewId="0">
      <selection activeCell="B35" sqref="B35"/>
    </sheetView>
  </sheetViews>
  <sheetFormatPr defaultRowHeight="14.4"/>
  <cols>
    <col min="1" max="1" width="28.44140625" style="2" bestFit="1" customWidth="1"/>
    <col min="2" max="2" width="42.33203125" style="2" bestFit="1" customWidth="1"/>
    <col min="3" max="3" width="11" style="1" customWidth="1"/>
    <col min="4" max="4" width="15.6640625" style="14" customWidth="1"/>
    <col min="5" max="5" width="37.109375" style="1" customWidth="1"/>
    <col min="6" max="6" width="16.6640625" style="1" customWidth="1"/>
    <col min="7" max="7" width="21.44140625" style="1" customWidth="1"/>
    <col min="8" max="8" width="15.6640625" style="1" customWidth="1"/>
    <col min="9" max="9" width="14.5546875" style="1" customWidth="1"/>
  </cols>
  <sheetData>
    <row r="1" spans="1:9" ht="15" customHeight="1">
      <c r="A1" s="17" t="s">
        <v>0</v>
      </c>
      <c r="B1" s="17" t="s">
        <v>1</v>
      </c>
      <c r="C1" s="3" t="s">
        <v>127</v>
      </c>
      <c r="D1" s="16" t="s">
        <v>126</v>
      </c>
      <c r="E1" s="17" t="s">
        <v>2</v>
      </c>
      <c r="F1" s="3" t="s">
        <v>6</v>
      </c>
      <c r="G1" s="3" t="s">
        <v>3</v>
      </c>
      <c r="H1" s="3" t="s">
        <v>4</v>
      </c>
      <c r="I1" s="3" t="s">
        <v>5</v>
      </c>
    </row>
    <row r="2" spans="1:9" hidden="1">
      <c r="A2" s="7" t="s">
        <v>92</v>
      </c>
      <c r="B2" s="7" t="s">
        <v>93</v>
      </c>
      <c r="C2" s="4" t="s">
        <v>11</v>
      </c>
      <c r="D2" s="13">
        <v>2</v>
      </c>
      <c r="E2" s="4" t="s">
        <v>72</v>
      </c>
      <c r="F2" s="4" t="s">
        <v>10</v>
      </c>
      <c r="G2" s="4" t="s">
        <v>11</v>
      </c>
      <c r="H2" s="4" t="s">
        <v>26</v>
      </c>
      <c r="I2" s="4" t="s">
        <v>26</v>
      </c>
    </row>
    <row r="3" spans="1:9" hidden="1">
      <c r="A3" s="7" t="s">
        <v>89</v>
      </c>
      <c r="B3" s="7" t="s">
        <v>90</v>
      </c>
      <c r="C3" s="4" t="s">
        <v>11</v>
      </c>
      <c r="D3" s="13">
        <v>6</v>
      </c>
      <c r="E3" s="4" t="s">
        <v>91</v>
      </c>
      <c r="F3" s="4" t="s">
        <v>11</v>
      </c>
      <c r="G3" s="4" t="s">
        <v>11</v>
      </c>
      <c r="H3" s="4" t="s">
        <v>26</v>
      </c>
      <c r="I3" s="4" t="s">
        <v>26</v>
      </c>
    </row>
    <row r="4" spans="1:9" hidden="1">
      <c r="A4" s="7" t="s">
        <v>75</v>
      </c>
      <c r="B4" s="7" t="s">
        <v>78</v>
      </c>
      <c r="C4" s="4" t="s">
        <v>11</v>
      </c>
      <c r="D4" s="13">
        <v>17</v>
      </c>
      <c r="E4" s="4" t="s">
        <v>72</v>
      </c>
      <c r="F4" s="4" t="s">
        <v>11</v>
      </c>
      <c r="G4" s="4" t="s">
        <v>11</v>
      </c>
      <c r="H4" s="4" t="s">
        <v>26</v>
      </c>
      <c r="I4" s="4" t="s">
        <v>26</v>
      </c>
    </row>
    <row r="5" spans="1:9" hidden="1">
      <c r="A5" s="7" t="s">
        <v>98</v>
      </c>
      <c r="B5" s="7" t="s">
        <v>99</v>
      </c>
      <c r="C5" s="4" t="s">
        <v>11</v>
      </c>
      <c r="D5" s="13">
        <v>24</v>
      </c>
      <c r="E5" s="4" t="s">
        <v>72</v>
      </c>
      <c r="F5" s="4" t="s">
        <v>11</v>
      </c>
      <c r="G5" s="4" t="s">
        <v>11</v>
      </c>
      <c r="H5" s="4" t="s">
        <v>26</v>
      </c>
      <c r="I5" s="4" t="s">
        <v>26</v>
      </c>
    </row>
    <row r="6" spans="1:9" hidden="1">
      <c r="A6" s="7" t="s">
        <v>46</v>
      </c>
      <c r="B6" s="7" t="s">
        <v>47</v>
      </c>
      <c r="C6" s="4" t="s">
        <v>11</v>
      </c>
      <c r="D6" s="13">
        <v>26</v>
      </c>
      <c r="E6" s="4" t="s">
        <v>48</v>
      </c>
      <c r="F6" s="4" t="s">
        <v>10</v>
      </c>
      <c r="G6" s="4">
        <f>2023-1999</f>
        <v>24</v>
      </c>
      <c r="H6" s="4" t="s">
        <v>26</v>
      </c>
      <c r="I6" s="4" t="s">
        <v>26</v>
      </c>
    </row>
    <row r="7" spans="1:9" hidden="1">
      <c r="A7" s="7" t="s">
        <v>70</v>
      </c>
      <c r="B7" s="7" t="s">
        <v>71</v>
      </c>
      <c r="C7" s="4" t="s">
        <v>11</v>
      </c>
      <c r="D7" s="13">
        <v>39</v>
      </c>
      <c r="E7" s="4" t="s">
        <v>72</v>
      </c>
      <c r="F7" s="4" t="s">
        <v>11</v>
      </c>
      <c r="G7" s="4" t="s">
        <v>11</v>
      </c>
      <c r="H7" s="4" t="s">
        <v>26</v>
      </c>
      <c r="I7" s="4" t="s">
        <v>26</v>
      </c>
    </row>
    <row r="8" spans="1:9" hidden="1">
      <c r="A8" s="7" t="s">
        <v>25</v>
      </c>
      <c r="B8" s="7" t="s">
        <v>22</v>
      </c>
      <c r="C8" s="4" t="s">
        <v>11</v>
      </c>
      <c r="D8" s="13">
        <v>44</v>
      </c>
      <c r="E8" s="5" t="s">
        <v>14</v>
      </c>
      <c r="F8" s="4" t="s">
        <v>26</v>
      </c>
      <c r="G8" s="4" t="s">
        <v>26</v>
      </c>
      <c r="H8" s="4" t="s">
        <v>26</v>
      </c>
      <c r="I8" s="4" t="s">
        <v>26</v>
      </c>
    </row>
    <row r="9" spans="1:9" hidden="1">
      <c r="A9" s="7" t="s">
        <v>88</v>
      </c>
      <c r="B9" s="7" t="s">
        <v>78</v>
      </c>
      <c r="C9" s="4" t="s">
        <v>11</v>
      </c>
      <c r="D9" s="13">
        <v>45</v>
      </c>
      <c r="E9" s="4" t="s">
        <v>72</v>
      </c>
      <c r="F9" s="4" t="s">
        <v>11</v>
      </c>
      <c r="G9" s="4" t="s">
        <v>11</v>
      </c>
      <c r="H9" s="4" t="s">
        <v>26</v>
      </c>
      <c r="I9" s="4" t="s">
        <v>26</v>
      </c>
    </row>
    <row r="10" spans="1:9" hidden="1">
      <c r="A10" s="7" t="s">
        <v>59</v>
      </c>
      <c r="B10" s="7" t="s">
        <v>60</v>
      </c>
      <c r="C10" s="4" t="s">
        <v>11</v>
      </c>
      <c r="D10" s="13">
        <v>64</v>
      </c>
      <c r="E10" s="4" t="s">
        <v>72</v>
      </c>
      <c r="F10" s="4" t="s">
        <v>10</v>
      </c>
      <c r="G10" s="4">
        <f>2023-1994</f>
        <v>29</v>
      </c>
      <c r="H10" s="4" t="s">
        <v>26</v>
      </c>
      <c r="I10" s="4" t="s">
        <v>26</v>
      </c>
    </row>
    <row r="11" spans="1:9" hidden="1">
      <c r="A11" s="7" t="s">
        <v>94</v>
      </c>
      <c r="B11" s="7" t="s">
        <v>95</v>
      </c>
      <c r="C11" s="4" t="s">
        <v>11</v>
      </c>
      <c r="D11" s="13">
        <v>75</v>
      </c>
      <c r="E11" s="4" t="s">
        <v>72</v>
      </c>
      <c r="F11" s="4" t="s">
        <v>10</v>
      </c>
      <c r="G11" s="4">
        <f>2023-2017</f>
        <v>6</v>
      </c>
      <c r="H11" s="4" t="s">
        <v>26</v>
      </c>
      <c r="I11" s="4" t="s">
        <v>26</v>
      </c>
    </row>
    <row r="12" spans="1:9" ht="28.8" hidden="1">
      <c r="A12" s="7" t="s">
        <v>61</v>
      </c>
      <c r="B12" s="7" t="s">
        <v>62</v>
      </c>
      <c r="C12" s="4" t="s">
        <v>11</v>
      </c>
      <c r="D12" s="13">
        <v>100</v>
      </c>
      <c r="E12" s="5" t="s">
        <v>63</v>
      </c>
      <c r="F12" s="4" t="s">
        <v>10</v>
      </c>
      <c r="G12" s="4">
        <f>2023-1998</f>
        <v>25</v>
      </c>
      <c r="H12" s="4" t="s">
        <v>26</v>
      </c>
      <c r="I12" s="4" t="s">
        <v>26</v>
      </c>
    </row>
    <row r="13" spans="1:9" ht="28.8" hidden="1">
      <c r="A13" s="7" t="s">
        <v>16</v>
      </c>
      <c r="B13" s="7" t="s">
        <v>17</v>
      </c>
      <c r="C13" s="4" t="s">
        <v>11</v>
      </c>
      <c r="D13" s="13">
        <v>104</v>
      </c>
      <c r="E13" s="5" t="s">
        <v>100</v>
      </c>
      <c r="F13" s="4" t="s">
        <v>10</v>
      </c>
      <c r="G13" s="4">
        <f>2023-1936</f>
        <v>87</v>
      </c>
      <c r="H13" s="4" t="s">
        <v>11</v>
      </c>
      <c r="I13" s="4" t="s">
        <v>11</v>
      </c>
    </row>
    <row r="14" spans="1:9" hidden="1">
      <c r="A14" s="7" t="s">
        <v>21</v>
      </c>
      <c r="B14" s="7" t="s">
        <v>22</v>
      </c>
      <c r="C14" s="4" t="s">
        <v>11</v>
      </c>
      <c r="D14" s="13">
        <v>110</v>
      </c>
      <c r="E14" s="5" t="s">
        <v>24</v>
      </c>
      <c r="F14" s="4" t="s">
        <v>10</v>
      </c>
      <c r="G14" s="4">
        <f>2023-1999</f>
        <v>24</v>
      </c>
      <c r="H14" s="4" t="s">
        <v>11</v>
      </c>
      <c r="I14" s="4" t="s">
        <v>11</v>
      </c>
    </row>
    <row r="15" spans="1:9" hidden="1">
      <c r="A15" s="7" t="s">
        <v>43</v>
      </c>
      <c r="B15" s="7" t="s">
        <v>44</v>
      </c>
      <c r="C15" s="4" t="s">
        <v>11</v>
      </c>
      <c r="D15" s="13">
        <v>115</v>
      </c>
      <c r="E15" s="5" t="s">
        <v>45</v>
      </c>
      <c r="F15" s="4" t="s">
        <v>11</v>
      </c>
      <c r="G15" s="4" t="s">
        <v>11</v>
      </c>
      <c r="H15" s="4" t="s">
        <v>26</v>
      </c>
      <c r="I15" s="4" t="s">
        <v>26</v>
      </c>
    </row>
    <row r="16" spans="1:9" hidden="1">
      <c r="A16" s="7" t="s">
        <v>7</v>
      </c>
      <c r="B16" s="7" t="s">
        <v>8</v>
      </c>
      <c r="C16" s="4" t="s">
        <v>11</v>
      </c>
      <c r="D16" s="13">
        <v>170</v>
      </c>
      <c r="E16" s="4" t="s">
        <v>9</v>
      </c>
      <c r="F16" s="4" t="s">
        <v>10</v>
      </c>
      <c r="G16" s="4">
        <f>2023-1964</f>
        <v>59</v>
      </c>
      <c r="H16" s="4" t="s">
        <v>11</v>
      </c>
      <c r="I16" s="4" t="s">
        <v>11</v>
      </c>
    </row>
    <row r="17" spans="1:9" ht="28.8" hidden="1">
      <c r="A17" s="7" t="s">
        <v>73</v>
      </c>
      <c r="B17" s="8" t="s">
        <v>74</v>
      </c>
      <c r="C17" s="4" t="s">
        <v>11</v>
      </c>
      <c r="D17" s="13">
        <v>198</v>
      </c>
      <c r="E17" s="5" t="s">
        <v>76</v>
      </c>
      <c r="F17" s="4" t="s">
        <v>10</v>
      </c>
      <c r="G17" s="4" t="s">
        <v>11</v>
      </c>
      <c r="H17" s="4" t="s">
        <v>26</v>
      </c>
      <c r="I17" s="4" t="s">
        <v>26</v>
      </c>
    </row>
    <row r="18" spans="1:9" hidden="1">
      <c r="A18" s="7" t="s">
        <v>38</v>
      </c>
      <c r="B18" s="7" t="s">
        <v>39</v>
      </c>
      <c r="C18" s="4" t="s">
        <v>11</v>
      </c>
      <c r="D18" s="13">
        <v>221</v>
      </c>
      <c r="E18" s="5" t="s">
        <v>37</v>
      </c>
      <c r="F18" s="4" t="s">
        <v>10</v>
      </c>
      <c r="G18" s="4">
        <f>2023-1963</f>
        <v>60</v>
      </c>
      <c r="H18" s="4" t="s">
        <v>26</v>
      </c>
      <c r="I18" s="4" t="s">
        <v>26</v>
      </c>
    </row>
    <row r="19" spans="1:9" ht="28.8" hidden="1">
      <c r="A19" s="7" t="s">
        <v>32</v>
      </c>
      <c r="B19" s="8" t="s">
        <v>33</v>
      </c>
      <c r="C19" s="4" t="s">
        <v>11</v>
      </c>
      <c r="D19" s="13">
        <v>228</v>
      </c>
      <c r="E19" s="5" t="s">
        <v>34</v>
      </c>
      <c r="F19" s="4" t="s">
        <v>10</v>
      </c>
      <c r="G19" s="4">
        <f>2023-1976</f>
        <v>47</v>
      </c>
      <c r="H19" s="4" t="s">
        <v>26</v>
      </c>
      <c r="I19" s="4" t="s">
        <v>26</v>
      </c>
    </row>
    <row r="20" spans="1:9" ht="28.8">
      <c r="A20" s="7" t="s">
        <v>82</v>
      </c>
      <c r="B20" s="23" t="s">
        <v>57</v>
      </c>
      <c r="C20" s="22" t="s">
        <v>128</v>
      </c>
      <c r="D20" s="13">
        <v>246</v>
      </c>
      <c r="E20" s="5" t="s">
        <v>83</v>
      </c>
      <c r="F20" s="4" t="s">
        <v>10</v>
      </c>
      <c r="G20" s="4">
        <f>2023-1981</f>
        <v>42</v>
      </c>
      <c r="H20" s="4">
        <f>2023-1980</f>
        <v>43</v>
      </c>
      <c r="I20" s="4">
        <f>2023-1980</f>
        <v>43</v>
      </c>
    </row>
    <row r="21" spans="1:9" hidden="1">
      <c r="A21" s="7" t="s">
        <v>49</v>
      </c>
      <c r="B21" s="8" t="s">
        <v>50</v>
      </c>
      <c r="C21" s="4" t="s">
        <v>11</v>
      </c>
      <c r="D21" s="13">
        <v>252</v>
      </c>
      <c r="E21" s="5" t="s">
        <v>45</v>
      </c>
      <c r="F21" s="4" t="s">
        <v>10</v>
      </c>
      <c r="G21" s="4">
        <f>2023-1955</f>
        <v>68</v>
      </c>
      <c r="H21" s="4" t="s">
        <v>26</v>
      </c>
      <c r="I21" s="4" t="s">
        <v>26</v>
      </c>
    </row>
    <row r="22" spans="1:9" ht="18">
      <c r="A22" s="7" t="s">
        <v>65</v>
      </c>
      <c r="B22" s="23" t="s">
        <v>57</v>
      </c>
      <c r="C22" s="22" t="s">
        <v>128</v>
      </c>
      <c r="D22" s="13">
        <v>252</v>
      </c>
      <c r="E22" s="5" t="s">
        <v>67</v>
      </c>
      <c r="F22" s="4" t="s">
        <v>10</v>
      </c>
      <c r="G22" s="4">
        <f>2023-1982</f>
        <v>41</v>
      </c>
      <c r="H22" s="4">
        <f>2023-1983</f>
        <v>40</v>
      </c>
      <c r="I22" s="4">
        <f>2023-1982</f>
        <v>41</v>
      </c>
    </row>
    <row r="23" spans="1:9" ht="28.8" hidden="1">
      <c r="A23" s="7" t="s">
        <v>29</v>
      </c>
      <c r="B23" s="7" t="s">
        <v>30</v>
      </c>
      <c r="C23" s="4" t="s">
        <v>11</v>
      </c>
      <c r="D23" s="13">
        <v>360</v>
      </c>
      <c r="E23" s="5" t="s">
        <v>31</v>
      </c>
      <c r="F23" s="4" t="s">
        <v>10</v>
      </c>
      <c r="G23" s="4">
        <f>2023-1953</f>
        <v>70</v>
      </c>
      <c r="H23" s="4" t="s">
        <v>26</v>
      </c>
      <c r="I23" s="4" t="s">
        <v>26</v>
      </c>
    </row>
    <row r="24" spans="1:9" ht="15.6" hidden="1">
      <c r="A24" s="7" t="s">
        <v>12</v>
      </c>
      <c r="B24" s="9" t="s">
        <v>13</v>
      </c>
      <c r="C24" s="4" t="s">
        <v>11</v>
      </c>
      <c r="D24" s="13">
        <v>394</v>
      </c>
      <c r="E24" s="5" t="s">
        <v>15</v>
      </c>
      <c r="F24" s="4" t="s">
        <v>10</v>
      </c>
      <c r="G24" s="4">
        <f>2023-1997</f>
        <v>26</v>
      </c>
      <c r="H24" s="4" t="s">
        <v>11</v>
      </c>
      <c r="I24" s="4" t="s">
        <v>11</v>
      </c>
    </row>
    <row r="25" spans="1:9" hidden="1">
      <c r="A25" s="7" t="s">
        <v>27</v>
      </c>
      <c r="B25" s="7" t="s">
        <v>22</v>
      </c>
      <c r="C25" s="4" t="s">
        <v>11</v>
      </c>
      <c r="D25" s="13">
        <v>470</v>
      </c>
      <c r="E25" s="5" t="s">
        <v>28</v>
      </c>
      <c r="F25" s="4" t="s">
        <v>10</v>
      </c>
      <c r="G25" s="4">
        <f>2023-1965</f>
        <v>58</v>
      </c>
      <c r="H25" s="4" t="s">
        <v>26</v>
      </c>
      <c r="I25" s="4" t="s">
        <v>26</v>
      </c>
    </row>
    <row r="26" spans="1:9" hidden="1">
      <c r="A26" s="7" t="s">
        <v>51</v>
      </c>
      <c r="B26" s="8" t="s">
        <v>52</v>
      </c>
      <c r="C26" s="4" t="s">
        <v>11</v>
      </c>
      <c r="D26" s="13">
        <v>471</v>
      </c>
      <c r="E26" s="5" t="s">
        <v>53</v>
      </c>
      <c r="F26" s="4" t="s">
        <v>10</v>
      </c>
      <c r="G26" s="4">
        <f>2023-1999</f>
        <v>24</v>
      </c>
      <c r="H26" s="4" t="s">
        <v>26</v>
      </c>
      <c r="I26" s="4" t="s">
        <v>26</v>
      </c>
    </row>
    <row r="27" spans="1:9" ht="21">
      <c r="A27" s="7" t="s">
        <v>85</v>
      </c>
      <c r="B27" s="24" t="s">
        <v>87</v>
      </c>
      <c r="C27" s="22" t="s">
        <v>128</v>
      </c>
      <c r="D27" s="13">
        <v>675</v>
      </c>
      <c r="E27" s="4" t="s">
        <v>86</v>
      </c>
      <c r="F27" s="4" t="s">
        <v>10</v>
      </c>
      <c r="G27" s="4">
        <f>2023-1978</f>
        <v>45</v>
      </c>
      <c r="H27" s="4"/>
      <c r="I27" s="4"/>
    </row>
    <row r="28" spans="1:9" ht="28.8">
      <c r="A28" s="7" t="s">
        <v>84</v>
      </c>
      <c r="B28" s="23" t="s">
        <v>57</v>
      </c>
      <c r="C28" s="22" t="s">
        <v>128</v>
      </c>
      <c r="D28" s="13">
        <v>709</v>
      </c>
      <c r="E28" s="5" t="s">
        <v>79</v>
      </c>
      <c r="F28" s="4" t="s">
        <v>10</v>
      </c>
      <c r="G28" s="4">
        <f>2023-1981</f>
        <v>42</v>
      </c>
      <c r="H28" s="4">
        <f>2023-1980</f>
        <v>43</v>
      </c>
      <c r="I28" s="4">
        <f>2023-1980</f>
        <v>43</v>
      </c>
    </row>
    <row r="29" spans="1:9" ht="18">
      <c r="A29" s="7" t="s">
        <v>96</v>
      </c>
      <c r="B29" s="23" t="s">
        <v>57</v>
      </c>
      <c r="C29" s="22" t="s">
        <v>128</v>
      </c>
      <c r="D29" s="13">
        <v>1006</v>
      </c>
      <c r="E29" s="4" t="s">
        <v>97</v>
      </c>
      <c r="F29" s="4" t="s">
        <v>10</v>
      </c>
      <c r="G29" s="4">
        <f>2023-1981</f>
        <v>42</v>
      </c>
      <c r="H29" s="4">
        <f>2023-1966</f>
        <v>57</v>
      </c>
      <c r="I29" s="4">
        <f>2023-1966</f>
        <v>57</v>
      </c>
    </row>
    <row r="30" spans="1:9" hidden="1">
      <c r="A30" s="7" t="s">
        <v>35</v>
      </c>
      <c r="B30" s="8" t="s">
        <v>36</v>
      </c>
      <c r="C30" s="4" t="s">
        <v>11</v>
      </c>
      <c r="D30" s="13">
        <v>1107</v>
      </c>
      <c r="E30" s="5" t="s">
        <v>37</v>
      </c>
      <c r="F30" s="4" t="s">
        <v>10</v>
      </c>
      <c r="G30" s="4">
        <f>2023-1962</f>
        <v>61</v>
      </c>
      <c r="H30" s="4" t="s">
        <v>26</v>
      </c>
      <c r="I30" s="4" t="s">
        <v>26</v>
      </c>
    </row>
    <row r="31" spans="1:9" ht="28.8">
      <c r="A31" s="7" t="s">
        <v>56</v>
      </c>
      <c r="B31" s="23" t="s">
        <v>57</v>
      </c>
      <c r="C31" s="22" t="s">
        <v>128</v>
      </c>
      <c r="D31" s="13">
        <v>1265</v>
      </c>
      <c r="E31" s="5" t="s">
        <v>58</v>
      </c>
      <c r="F31" s="4" t="s">
        <v>10</v>
      </c>
      <c r="G31" s="4">
        <f>2023-1963</f>
        <v>60</v>
      </c>
      <c r="H31" s="4">
        <f>2023-1963</f>
        <v>60</v>
      </c>
      <c r="I31" s="4" t="s">
        <v>26</v>
      </c>
    </row>
    <row r="32" spans="1:9" ht="28.8">
      <c r="A32" s="7" t="s">
        <v>80</v>
      </c>
      <c r="B32" s="23" t="s">
        <v>57</v>
      </c>
      <c r="C32" s="22" t="s">
        <v>128</v>
      </c>
      <c r="D32" s="13">
        <v>1318</v>
      </c>
      <c r="E32" s="5" t="s">
        <v>81</v>
      </c>
      <c r="F32" s="4" t="s">
        <v>10</v>
      </c>
      <c r="G32" s="4">
        <f>2023-1989</f>
        <v>34</v>
      </c>
      <c r="H32" s="4">
        <f>2023-1966</f>
        <v>57</v>
      </c>
      <c r="I32" s="4">
        <f>2023-1966</f>
        <v>57</v>
      </c>
    </row>
    <row r="33" spans="1:9" ht="28.8">
      <c r="A33" s="7" t="s">
        <v>68</v>
      </c>
      <c r="B33" s="23" t="s">
        <v>57</v>
      </c>
      <c r="C33" s="4" t="s">
        <v>11</v>
      </c>
      <c r="D33" s="13">
        <v>1670</v>
      </c>
      <c r="E33" s="5" t="s">
        <v>69</v>
      </c>
      <c r="F33" s="4" t="s">
        <v>10</v>
      </c>
      <c r="G33" s="4">
        <f>2023-1981</f>
        <v>42</v>
      </c>
      <c r="H33" s="4">
        <f>2023-1965</f>
        <v>58</v>
      </c>
      <c r="I33" s="4">
        <f>2023-1965</f>
        <v>58</v>
      </c>
    </row>
    <row r="34" spans="1:9" ht="28.8">
      <c r="A34" s="7" t="s">
        <v>77</v>
      </c>
      <c r="B34" s="23" t="s">
        <v>57</v>
      </c>
      <c r="C34" s="22" t="s">
        <v>128</v>
      </c>
      <c r="D34" s="13">
        <v>1670</v>
      </c>
      <c r="E34" s="5" t="s">
        <v>79</v>
      </c>
      <c r="F34" s="4" t="s">
        <v>10</v>
      </c>
      <c r="G34" s="4">
        <f>2023-1981</f>
        <v>42</v>
      </c>
      <c r="H34" s="4">
        <f>2023-1953</f>
        <v>70</v>
      </c>
      <c r="I34" s="4">
        <f>2023-1953</f>
        <v>70</v>
      </c>
    </row>
    <row r="35" spans="1:9" ht="28.8">
      <c r="A35" s="7" t="s">
        <v>54</v>
      </c>
      <c r="B35" s="24" t="s">
        <v>87</v>
      </c>
      <c r="C35" s="22" t="s">
        <v>128</v>
      </c>
      <c r="D35" s="13">
        <v>16113</v>
      </c>
      <c r="E35" s="5" t="s">
        <v>55</v>
      </c>
      <c r="F35" s="4" t="s">
        <v>10</v>
      </c>
      <c r="G35" s="4">
        <f>2023-1987</f>
        <v>36</v>
      </c>
      <c r="H35" s="4" t="s">
        <v>26</v>
      </c>
      <c r="I35" s="4" t="s">
        <v>26</v>
      </c>
    </row>
    <row r="36" spans="1:9" ht="43.2">
      <c r="A36" s="8" t="s">
        <v>40</v>
      </c>
      <c r="B36" s="24" t="s">
        <v>87</v>
      </c>
      <c r="C36" s="22" t="s">
        <v>128</v>
      </c>
      <c r="D36" s="13">
        <v>22500</v>
      </c>
      <c r="E36" s="5" t="s">
        <v>42</v>
      </c>
      <c r="F36" s="4" t="s">
        <v>10</v>
      </c>
      <c r="G36" s="4">
        <f>2021-1987</f>
        <v>34</v>
      </c>
      <c r="H36" s="4"/>
      <c r="I36" s="4"/>
    </row>
    <row r="37" spans="1:9" ht="28.8">
      <c r="A37" s="7" t="s">
        <v>64</v>
      </c>
      <c r="B37" s="23" t="s">
        <v>57</v>
      </c>
      <c r="C37" s="22" t="s">
        <v>128</v>
      </c>
      <c r="D37" s="13">
        <v>27189</v>
      </c>
      <c r="E37" s="5" t="s">
        <v>66</v>
      </c>
      <c r="F37" s="4" t="s">
        <v>10</v>
      </c>
      <c r="G37" s="4">
        <f>2023-1981</f>
        <v>42</v>
      </c>
      <c r="H37" s="4">
        <f>2023-1952</f>
        <v>71</v>
      </c>
      <c r="I37" s="4">
        <f>2023-1952</f>
        <v>71</v>
      </c>
    </row>
    <row r="38" spans="1:9" hidden="1">
      <c r="A38" s="7" t="s">
        <v>19</v>
      </c>
      <c r="B38" s="7" t="s">
        <v>20</v>
      </c>
      <c r="C38" s="4" t="s">
        <v>11</v>
      </c>
      <c r="D38" s="13" t="s">
        <v>23</v>
      </c>
      <c r="E38" s="4" t="s">
        <v>18</v>
      </c>
      <c r="F38" s="4" t="s">
        <v>11</v>
      </c>
      <c r="G38" s="4" t="s">
        <v>11</v>
      </c>
      <c r="H38" s="4" t="s">
        <v>11</v>
      </c>
      <c r="I38" s="4" t="s">
        <v>11</v>
      </c>
    </row>
    <row r="39" spans="1:9" ht="57.6" hidden="1">
      <c r="A39" s="25" t="s">
        <v>129</v>
      </c>
      <c r="C39" s="22" t="s">
        <v>128</v>
      </c>
    </row>
    <row r="40" spans="1:9" ht="43.2" hidden="1">
      <c r="A40" s="25" t="s">
        <v>130</v>
      </c>
    </row>
    <row r="46" spans="1:9" ht="15.6">
      <c r="H46" s="26"/>
    </row>
    <row r="47" spans="1:9" ht="22.8">
      <c r="H47" s="27"/>
    </row>
  </sheetData>
  <autoFilter ref="A1:I40" xr:uid="{00000000-0001-0000-0000-000000000000}">
    <filterColumn colId="1">
      <filters>
        <filter val="Brazos River Authority "/>
        <filter val="U.S. Army Corps of Engineers "/>
      </filters>
    </filterColumn>
    <filterColumn colId="6">
      <filters blank="1">
        <filter val="24"/>
        <filter val="25"/>
        <filter val="26"/>
        <filter val="29"/>
        <filter val="34"/>
        <filter val="36"/>
        <filter val="41"/>
        <filter val="42"/>
        <filter val="45"/>
        <filter val="47"/>
        <filter val="58"/>
        <filter val="59"/>
        <filter val="6"/>
        <filter val="60"/>
        <filter val="61"/>
        <filter val="68"/>
        <filter val="70"/>
        <filter val="87"/>
      </filters>
    </filterColumn>
  </autoFilter>
  <sortState xmlns:xlrd2="http://schemas.microsoft.com/office/spreadsheetml/2017/richdata2" ref="A2:I39">
    <sortCondition ref="D1:D3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736B-EFBE-4272-BDFB-38B8A2F75FEC}">
  <dimension ref="A1:H11"/>
  <sheetViews>
    <sheetView workbookViewId="0">
      <selection activeCell="A10" sqref="A10:H11"/>
    </sheetView>
  </sheetViews>
  <sheetFormatPr defaultRowHeight="14.4"/>
  <cols>
    <col min="1" max="1" width="20.6640625" style="20" customWidth="1"/>
    <col min="2" max="2" width="37.88671875" style="20" customWidth="1"/>
    <col min="3" max="3" width="20.33203125" bestFit="1" customWidth="1"/>
    <col min="4" max="4" width="33.5546875" customWidth="1"/>
    <col min="5" max="5" width="10" bestFit="1" customWidth="1"/>
    <col min="6" max="6" width="17" bestFit="1" customWidth="1"/>
    <col min="7" max="7" width="6.6640625" bestFit="1" customWidth="1"/>
    <col min="8" max="8" width="8.33203125" bestFit="1" customWidth="1"/>
  </cols>
  <sheetData>
    <row r="1" spans="1:8">
      <c r="A1" s="6" t="s">
        <v>0</v>
      </c>
      <c r="B1" s="6" t="s">
        <v>1</v>
      </c>
      <c r="C1" s="15" t="s">
        <v>126</v>
      </c>
      <c r="D1" s="3" t="s">
        <v>2</v>
      </c>
      <c r="E1" s="3" t="s">
        <v>6</v>
      </c>
      <c r="F1" s="3" t="s">
        <v>3</v>
      </c>
      <c r="G1" s="3" t="s">
        <v>4</v>
      </c>
      <c r="H1" s="3" t="s">
        <v>5</v>
      </c>
    </row>
    <row r="2" spans="1:8">
      <c r="A2" s="7" t="s">
        <v>101</v>
      </c>
      <c r="B2" s="7" t="s">
        <v>102</v>
      </c>
      <c r="C2" s="4">
        <v>21.6</v>
      </c>
      <c r="D2" s="4" t="s">
        <v>103</v>
      </c>
      <c r="E2" s="4" t="s">
        <v>10</v>
      </c>
      <c r="F2" s="4">
        <f>2023-1999</f>
        <v>24</v>
      </c>
      <c r="G2" s="4" t="s">
        <v>11</v>
      </c>
      <c r="H2" s="4" t="s">
        <v>11</v>
      </c>
    </row>
    <row r="3" spans="1:8" ht="28.8">
      <c r="A3" s="7" t="s">
        <v>104</v>
      </c>
      <c r="B3" s="8" t="s">
        <v>105</v>
      </c>
      <c r="C3" s="4">
        <v>839</v>
      </c>
      <c r="D3" s="5" t="s">
        <v>106</v>
      </c>
      <c r="E3" s="4" t="s">
        <v>10</v>
      </c>
      <c r="F3" s="4">
        <f>2023-1962</f>
        <v>61</v>
      </c>
      <c r="G3" s="4" t="s">
        <v>11</v>
      </c>
      <c r="H3" s="4" t="s">
        <v>11</v>
      </c>
    </row>
    <row r="4" spans="1:8">
      <c r="A4" s="7" t="s">
        <v>107</v>
      </c>
      <c r="B4" s="7" t="s">
        <v>108</v>
      </c>
      <c r="C4" s="4">
        <v>107</v>
      </c>
      <c r="D4" s="5" t="s">
        <v>109</v>
      </c>
      <c r="E4" s="4" t="s">
        <v>10</v>
      </c>
      <c r="F4" s="4">
        <f>2023-1999</f>
        <v>24</v>
      </c>
      <c r="G4" s="4" t="s">
        <v>11</v>
      </c>
      <c r="H4" s="4" t="s">
        <v>11</v>
      </c>
    </row>
    <row r="5" spans="1:8">
      <c r="A5" s="7" t="s">
        <v>110</v>
      </c>
      <c r="B5" s="7" t="s">
        <v>111</v>
      </c>
      <c r="C5" s="4">
        <v>34</v>
      </c>
      <c r="D5" s="5" t="s">
        <v>112</v>
      </c>
      <c r="E5" s="4" t="s">
        <v>10</v>
      </c>
      <c r="F5" s="4">
        <f>2023-1999</f>
        <v>24</v>
      </c>
      <c r="G5" s="4" t="s">
        <v>11</v>
      </c>
      <c r="H5" s="4" t="s">
        <v>11</v>
      </c>
    </row>
    <row r="6" spans="1:8" ht="28.8">
      <c r="A6" s="7" t="s">
        <v>113</v>
      </c>
      <c r="B6" s="8" t="s">
        <v>125</v>
      </c>
      <c r="C6" s="4">
        <v>182</v>
      </c>
      <c r="D6" s="5" t="s">
        <v>114</v>
      </c>
      <c r="E6" s="4" t="s">
        <v>10</v>
      </c>
      <c r="F6" s="4">
        <f>2023-2017</f>
        <v>6</v>
      </c>
      <c r="G6" s="4" t="s">
        <v>11</v>
      </c>
      <c r="H6" s="4" t="s">
        <v>11</v>
      </c>
    </row>
    <row r="7" spans="1:8">
      <c r="A7" s="7" t="s">
        <v>115</v>
      </c>
      <c r="B7" s="7" t="s">
        <v>116</v>
      </c>
      <c r="C7" s="4">
        <v>89</v>
      </c>
      <c r="D7" s="5" t="s">
        <v>117</v>
      </c>
      <c r="E7" s="4" t="s">
        <v>10</v>
      </c>
      <c r="F7" s="4">
        <f>2023-1977</f>
        <v>46</v>
      </c>
      <c r="G7" s="4" t="s">
        <v>11</v>
      </c>
      <c r="H7" s="4" t="s">
        <v>11</v>
      </c>
    </row>
    <row r="8" spans="1:8">
      <c r="A8" s="18" t="s">
        <v>118</v>
      </c>
      <c r="B8" s="18" t="s">
        <v>23</v>
      </c>
      <c r="C8" s="19" t="s">
        <v>11</v>
      </c>
      <c r="D8" s="19" t="s">
        <v>11</v>
      </c>
      <c r="E8" s="19" t="s">
        <v>11</v>
      </c>
      <c r="F8" s="19" t="s">
        <v>11</v>
      </c>
      <c r="G8" s="19" t="s">
        <v>11</v>
      </c>
      <c r="H8" s="19" t="s">
        <v>11</v>
      </c>
    </row>
    <row r="9" spans="1:8">
      <c r="A9" s="18" t="s">
        <v>119</v>
      </c>
      <c r="B9" s="18" t="s">
        <v>120</v>
      </c>
      <c r="C9" s="19" t="s">
        <v>11</v>
      </c>
      <c r="D9" s="19" t="s">
        <v>11</v>
      </c>
      <c r="E9" s="19" t="s">
        <v>11</v>
      </c>
      <c r="F9" s="19" t="s">
        <v>11</v>
      </c>
      <c r="G9" s="19" t="s">
        <v>11</v>
      </c>
      <c r="H9" s="19" t="s">
        <v>11</v>
      </c>
    </row>
    <row r="10" spans="1:8" ht="28.8">
      <c r="A10" s="7" t="s">
        <v>121</v>
      </c>
      <c r="B10" s="12" t="s">
        <v>57</v>
      </c>
      <c r="C10" s="4">
        <v>3449</v>
      </c>
      <c r="D10" s="5" t="s">
        <v>122</v>
      </c>
      <c r="E10" s="4" t="s">
        <v>10</v>
      </c>
      <c r="F10" s="4">
        <f>2023-1965</f>
        <v>58</v>
      </c>
      <c r="G10" s="4">
        <f>2023-1975</f>
        <v>48</v>
      </c>
      <c r="H10" s="4">
        <f>2023-1965</f>
        <v>58</v>
      </c>
    </row>
    <row r="11" spans="1:8" ht="57.6">
      <c r="A11" s="7" t="s">
        <v>123</v>
      </c>
      <c r="B11" s="12" t="s">
        <v>57</v>
      </c>
      <c r="C11" s="4">
        <v>7573</v>
      </c>
      <c r="D11" s="5" t="s">
        <v>124</v>
      </c>
      <c r="E11" s="4" t="s">
        <v>10</v>
      </c>
      <c r="F11" s="4">
        <f>2023-1981</f>
        <v>42</v>
      </c>
      <c r="G11" s="4">
        <f>2023-1981</f>
        <v>42</v>
      </c>
      <c r="H11" s="4">
        <f>2023-1951</f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E604-12DC-4ABE-A257-C90A98CFEABA}">
  <dimension ref="A1:B17"/>
  <sheetViews>
    <sheetView workbookViewId="0">
      <selection activeCell="A19" sqref="A19"/>
    </sheetView>
  </sheetViews>
  <sheetFormatPr defaultRowHeight="14.4"/>
  <cols>
    <col min="1" max="1" width="26.44140625" customWidth="1"/>
    <col min="2" max="2" width="46.88671875" customWidth="1"/>
  </cols>
  <sheetData>
    <row r="1" spans="1:2">
      <c r="A1" s="6" t="s">
        <v>0</v>
      </c>
      <c r="B1" s="6" t="s">
        <v>1</v>
      </c>
    </row>
    <row r="2" spans="1:2">
      <c r="A2" s="7" t="s">
        <v>46</v>
      </c>
      <c r="B2" s="7" t="s">
        <v>47</v>
      </c>
    </row>
    <row r="3" spans="1:2">
      <c r="A3" s="7" t="s">
        <v>61</v>
      </c>
      <c r="B3" s="7" t="s">
        <v>62</v>
      </c>
    </row>
    <row r="4" spans="1:2">
      <c r="A4" s="7" t="s">
        <v>16</v>
      </c>
      <c r="B4" s="7" t="s">
        <v>17</v>
      </c>
    </row>
    <row r="5" spans="1:2">
      <c r="A5" s="7" t="s">
        <v>21</v>
      </c>
      <c r="B5" s="7" t="s">
        <v>22</v>
      </c>
    </row>
    <row r="6" spans="1:2">
      <c r="A6" s="7" t="s">
        <v>7</v>
      </c>
      <c r="B6" s="7" t="s">
        <v>8</v>
      </c>
    </row>
    <row r="7" spans="1:2">
      <c r="A7" s="7" t="s">
        <v>38</v>
      </c>
      <c r="B7" s="7" t="s">
        <v>39</v>
      </c>
    </row>
    <row r="8" spans="1:2">
      <c r="A8" s="7" t="s">
        <v>32</v>
      </c>
      <c r="B8" s="8" t="s">
        <v>33</v>
      </c>
    </row>
    <row r="9" spans="1:2">
      <c r="A9" s="7" t="s">
        <v>49</v>
      </c>
      <c r="B9" s="8" t="s">
        <v>50</v>
      </c>
    </row>
    <row r="10" spans="1:2">
      <c r="A10" s="7" t="s">
        <v>29</v>
      </c>
      <c r="B10" s="7" t="s">
        <v>30</v>
      </c>
    </row>
    <row r="11" spans="1:2" ht="15.6">
      <c r="A11" s="7" t="s">
        <v>12</v>
      </c>
      <c r="B11" s="9" t="s">
        <v>13</v>
      </c>
    </row>
    <row r="12" spans="1:2">
      <c r="A12" s="7" t="s">
        <v>27</v>
      </c>
      <c r="B12" s="7" t="s">
        <v>22</v>
      </c>
    </row>
    <row r="13" spans="1:2">
      <c r="A13" s="7" t="s">
        <v>51</v>
      </c>
      <c r="B13" s="8" t="s">
        <v>52</v>
      </c>
    </row>
    <row r="14" spans="1:2" ht="15.6">
      <c r="A14" s="11" t="s">
        <v>85</v>
      </c>
      <c r="B14" s="10" t="s">
        <v>87</v>
      </c>
    </row>
    <row r="15" spans="1:2">
      <c r="A15" s="7" t="s">
        <v>35</v>
      </c>
      <c r="B15" s="8" t="s">
        <v>36</v>
      </c>
    </row>
    <row r="16" spans="1:2" ht="15.6">
      <c r="A16" s="11" t="s">
        <v>54</v>
      </c>
      <c r="B16" s="10" t="s">
        <v>41</v>
      </c>
    </row>
    <row r="17" spans="1:2" ht="28.8">
      <c r="A17" s="21" t="s">
        <v>40</v>
      </c>
      <c r="B17" s="10" t="s">
        <v>41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F9D5-48E9-405C-BEB5-C08610977BC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Brazos</vt:lpstr>
      <vt:lpstr>Neches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Hamideh Habibi</dc:creator>
  <cp:lastModifiedBy>Hamideh Habibi</cp:lastModifiedBy>
  <dcterms:created xsi:type="dcterms:W3CDTF">2015-06-05T18:17:20Z</dcterms:created>
  <dcterms:modified xsi:type="dcterms:W3CDTF">2024-03-12T17:12:18Z</dcterms:modified>
</cp:coreProperties>
</file>