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ry\PycharmProjects\PythonBasics\Health App\"/>
    </mc:Choice>
  </mc:AlternateContent>
  <xr:revisionPtr revIDLastSave="0" documentId="13_ncr:1_{A97FBC23-7CC9-4899-B6B4-57739AB2833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log" sheetId="1" r:id="rId1"/>
    <sheet name="Database" sheetId="2" r:id="rId2"/>
    <sheet name="Statistics" sheetId="3" r:id="rId3"/>
    <sheet name="Visualization" sheetId="4" r:id="rId4"/>
  </sheets>
  <definedNames>
    <definedName name="logdata" localSheetId="0">OFFSET(log!#REF!,1,0,COUNTA(log!#REF!)-1,COLUMNS(log!$A$1:$ZS$1+log!#REF!))</definedName>
  </definedNames>
  <calcPr calcId="191029"/>
</workbook>
</file>

<file path=xl/calcChain.xml><?xml version="1.0" encoding="utf-8"?>
<calcChain xmlns="http://schemas.openxmlformats.org/spreadsheetml/2006/main">
  <c r="I24" i="4" l="1"/>
  <c r="H24" i="4"/>
  <c r="G24" i="4"/>
  <c r="F24" i="4"/>
  <c r="E24" i="4"/>
  <c r="D24" i="4"/>
  <c r="C24" i="4"/>
  <c r="I21" i="4"/>
  <c r="H21" i="4"/>
  <c r="G21" i="4"/>
  <c r="F21" i="4"/>
  <c r="E21" i="4"/>
  <c r="D21" i="4"/>
  <c r="C21" i="4"/>
  <c r="I20" i="4"/>
  <c r="H20" i="4"/>
  <c r="G20" i="4"/>
  <c r="F20" i="4"/>
  <c r="E20" i="4"/>
  <c r="D20" i="4"/>
  <c r="C20" i="4"/>
  <c r="I19" i="4"/>
  <c r="H19" i="4"/>
  <c r="G19" i="4"/>
  <c r="F19" i="4"/>
  <c r="E19" i="4"/>
  <c r="D19" i="4"/>
  <c r="C19" i="4"/>
  <c r="I18" i="4"/>
  <c r="H18" i="4"/>
  <c r="G18" i="4"/>
  <c r="F18" i="4"/>
  <c r="E18" i="4"/>
  <c r="D18" i="4"/>
  <c r="C18" i="4"/>
  <c r="I17" i="4"/>
  <c r="H17" i="4"/>
  <c r="G17" i="4"/>
  <c r="F17" i="4"/>
  <c r="E17" i="4"/>
  <c r="D17" i="4"/>
  <c r="C17" i="4"/>
  <c r="I16" i="4"/>
  <c r="H16" i="4"/>
  <c r="G16" i="4"/>
  <c r="F16" i="4"/>
  <c r="E16" i="4"/>
  <c r="D16" i="4"/>
  <c r="C16" i="4"/>
  <c r="I15" i="4"/>
  <c r="H15" i="4"/>
  <c r="G15" i="4"/>
  <c r="F15" i="4"/>
  <c r="E15" i="4"/>
  <c r="D15" i="4"/>
  <c r="C15" i="4"/>
  <c r="I14" i="4"/>
  <c r="H14" i="4"/>
  <c r="G14" i="4"/>
  <c r="F14" i="4"/>
  <c r="E14" i="4"/>
  <c r="D14" i="4"/>
  <c r="C14" i="4"/>
  <c r="I13" i="4"/>
  <c r="H13" i="4"/>
  <c r="G13" i="4"/>
  <c r="F13" i="4"/>
  <c r="E13" i="4"/>
  <c r="D13" i="4"/>
  <c r="C13" i="4"/>
  <c r="I12" i="4"/>
  <c r="H12" i="4"/>
  <c r="G12" i="4"/>
  <c r="F12" i="4"/>
  <c r="E12" i="4"/>
  <c r="D12" i="4"/>
  <c r="C12" i="4"/>
  <c r="I11" i="4"/>
  <c r="H11" i="4"/>
  <c r="G11" i="4"/>
  <c r="F11" i="4"/>
  <c r="E11" i="4"/>
  <c r="D11" i="4"/>
  <c r="C11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B9" i="4"/>
  <c r="O27" i="3"/>
  <c r="N27" i="3"/>
  <c r="M27" i="3"/>
  <c r="L27" i="3"/>
  <c r="K27" i="3"/>
  <c r="J27" i="3"/>
  <c r="I27" i="3"/>
  <c r="H27" i="3"/>
  <c r="O26" i="3"/>
  <c r="N26" i="3"/>
  <c r="M26" i="3"/>
  <c r="L26" i="3"/>
  <c r="K26" i="3"/>
  <c r="J26" i="3"/>
  <c r="I26" i="3"/>
  <c r="H26" i="3"/>
  <c r="O25" i="3"/>
  <c r="N25" i="3"/>
  <c r="M25" i="3"/>
  <c r="L25" i="3"/>
  <c r="K25" i="3"/>
  <c r="J25" i="3"/>
  <c r="I25" i="3"/>
  <c r="H25" i="3"/>
  <c r="O24" i="3"/>
  <c r="N24" i="3"/>
  <c r="M24" i="3"/>
  <c r="L24" i="3"/>
  <c r="K24" i="3"/>
  <c r="J24" i="3"/>
  <c r="I24" i="3"/>
  <c r="H24" i="3"/>
  <c r="O23" i="3"/>
  <c r="N23" i="3"/>
  <c r="M23" i="3"/>
  <c r="L23" i="3"/>
  <c r="K23" i="3"/>
  <c r="J23" i="3"/>
  <c r="I23" i="3"/>
  <c r="H23" i="3"/>
  <c r="O22" i="3"/>
  <c r="N22" i="3"/>
  <c r="M22" i="3"/>
  <c r="L22" i="3"/>
  <c r="K22" i="3"/>
  <c r="J22" i="3"/>
  <c r="I22" i="3"/>
  <c r="H22" i="3"/>
  <c r="O21" i="3"/>
  <c r="N21" i="3"/>
  <c r="M21" i="3"/>
  <c r="L21" i="3"/>
  <c r="K21" i="3"/>
  <c r="J21" i="3"/>
  <c r="I21" i="3"/>
  <c r="H21" i="3"/>
  <c r="O20" i="3"/>
  <c r="N20" i="3"/>
  <c r="M20" i="3"/>
  <c r="L20" i="3"/>
  <c r="K20" i="3"/>
  <c r="J20" i="3"/>
  <c r="I20" i="3"/>
  <c r="H20" i="3"/>
  <c r="O19" i="3"/>
  <c r="N19" i="3"/>
  <c r="M19" i="3"/>
  <c r="L19" i="3"/>
  <c r="K19" i="3"/>
  <c r="J19" i="3"/>
  <c r="I19" i="3"/>
  <c r="H19" i="3"/>
  <c r="O18" i="3"/>
  <c r="N18" i="3"/>
  <c r="M18" i="3"/>
  <c r="L18" i="3"/>
  <c r="K18" i="3"/>
  <c r="J18" i="3"/>
  <c r="I18" i="3"/>
  <c r="H18" i="3"/>
  <c r="O17" i="3"/>
  <c r="N17" i="3"/>
  <c r="M17" i="3"/>
  <c r="L17" i="3"/>
  <c r="K17" i="3"/>
  <c r="J17" i="3"/>
  <c r="I17" i="3"/>
  <c r="H17" i="3"/>
  <c r="O16" i="3"/>
  <c r="N16" i="3"/>
  <c r="M16" i="3"/>
  <c r="L16" i="3"/>
  <c r="K16" i="3"/>
  <c r="J16" i="3"/>
  <c r="I16" i="3"/>
  <c r="O15" i="3"/>
  <c r="N15" i="3"/>
  <c r="M15" i="3"/>
  <c r="L15" i="3"/>
  <c r="K15" i="3"/>
  <c r="J15" i="3"/>
  <c r="I15" i="3"/>
  <c r="O14" i="3"/>
  <c r="N14" i="3"/>
  <c r="M14" i="3"/>
  <c r="L14" i="3"/>
  <c r="K14" i="3"/>
  <c r="J14" i="3"/>
  <c r="I14" i="3"/>
  <c r="O13" i="3"/>
  <c r="N13" i="3"/>
  <c r="M13" i="3"/>
  <c r="L13" i="3"/>
  <c r="K13" i="3"/>
  <c r="J13" i="3"/>
  <c r="I13" i="3"/>
  <c r="O12" i="3"/>
  <c r="N12" i="3"/>
  <c r="M12" i="3"/>
  <c r="L12" i="3"/>
  <c r="K12" i="3"/>
  <c r="J12" i="3"/>
  <c r="I12" i="3"/>
  <c r="C12" i="3"/>
  <c r="U22" i="4" s="1"/>
  <c r="O11" i="3"/>
  <c r="N11" i="3"/>
  <c r="M11" i="3"/>
  <c r="L11" i="3"/>
  <c r="K11" i="3"/>
  <c r="J11" i="3"/>
  <c r="I11" i="3"/>
  <c r="O10" i="3"/>
  <c r="N10" i="3"/>
  <c r="M10" i="3"/>
  <c r="L10" i="3"/>
  <c r="K10" i="3"/>
  <c r="J10" i="3"/>
  <c r="I10" i="3"/>
  <c r="B10" i="3"/>
  <c r="O9" i="3"/>
  <c r="N9" i="3"/>
  <c r="M9" i="3"/>
  <c r="L9" i="3"/>
  <c r="K9" i="3"/>
  <c r="J9" i="3"/>
  <c r="I9" i="3"/>
  <c r="B9" i="3"/>
  <c r="C9" i="3" s="1"/>
  <c r="O8" i="3"/>
  <c r="N8" i="3"/>
  <c r="M8" i="3"/>
  <c r="L8" i="3"/>
  <c r="K8" i="3"/>
  <c r="J8" i="3"/>
  <c r="I8" i="3"/>
  <c r="B8" i="3"/>
  <c r="C8" i="3" s="1"/>
  <c r="O7" i="3"/>
  <c r="N7" i="3"/>
  <c r="M7" i="3"/>
  <c r="L7" i="3"/>
  <c r="K7" i="3"/>
  <c r="J7" i="3"/>
  <c r="I7" i="3"/>
  <c r="C7" i="3"/>
  <c r="B7" i="3"/>
  <c r="O6" i="3"/>
  <c r="N6" i="3"/>
  <c r="M6" i="3"/>
  <c r="L6" i="3"/>
  <c r="K6" i="3"/>
  <c r="J6" i="3"/>
  <c r="I6" i="3"/>
  <c r="O5" i="3"/>
  <c r="N5" i="3"/>
  <c r="M5" i="3"/>
  <c r="L5" i="3"/>
  <c r="K5" i="3"/>
  <c r="J5" i="3"/>
  <c r="I5" i="3"/>
  <c r="O4" i="3"/>
  <c r="N4" i="3"/>
  <c r="M4" i="3"/>
  <c r="L4" i="3"/>
  <c r="K4" i="3"/>
  <c r="J4" i="3"/>
  <c r="I4" i="3"/>
  <c r="B4" i="3"/>
  <c r="O3" i="3"/>
  <c r="N3" i="3"/>
  <c r="M3" i="3"/>
  <c r="L3" i="3"/>
  <c r="K3" i="3"/>
  <c r="J3" i="3"/>
  <c r="I3" i="3"/>
  <c r="B3" i="3"/>
  <c r="B5" i="3" s="1"/>
  <c r="O2" i="3"/>
  <c r="N2" i="3"/>
  <c r="M2" i="3"/>
  <c r="L2" i="3"/>
  <c r="K2" i="3"/>
  <c r="J2" i="3"/>
  <c r="I2" i="3"/>
  <c r="H2" i="3"/>
  <c r="B2" i="3"/>
  <c r="T17" i="4" s="1"/>
  <c r="B1" i="3"/>
  <c r="T20" i="4" s="1"/>
  <c r="C10" i="3" l="1"/>
  <c r="O22" i="4" s="1"/>
  <c r="B6" i="3"/>
  <c r="C4" i="3" s="1"/>
  <c r="T15" i="4" s="1"/>
  <c r="C3" i="3"/>
  <c r="T9" i="4" l="1"/>
  <c r="T13" i="4"/>
  <c r="C5" i="3"/>
  <c r="T11" i="4" s="1"/>
</calcChain>
</file>

<file path=xl/sharedStrings.xml><?xml version="1.0" encoding="utf-8"?>
<sst xmlns="http://schemas.openxmlformats.org/spreadsheetml/2006/main" count="94" uniqueCount="64">
  <si>
    <t>Time</t>
  </si>
  <si>
    <t xml:space="preserve">BG </t>
  </si>
  <si>
    <t xml:space="preserve">Carbs </t>
  </si>
  <si>
    <t xml:space="preserve">Bolus </t>
  </si>
  <si>
    <t xml:space="preserve">Protein </t>
  </si>
  <si>
    <t xml:space="preserve">Fats </t>
  </si>
  <si>
    <t>kcal</t>
  </si>
  <si>
    <t>Food ID</t>
  </si>
  <si>
    <t>Serving size</t>
  </si>
  <si>
    <t>Carbs</t>
  </si>
  <si>
    <t>Protein</t>
  </si>
  <si>
    <t>Fat</t>
  </si>
  <si>
    <t>Egg</t>
  </si>
  <si>
    <t>Cream spread</t>
  </si>
  <si>
    <t>Fruit energy mix</t>
  </si>
  <si>
    <t>Instant noodles</t>
  </si>
  <si>
    <t>Protein bar 17</t>
  </si>
  <si>
    <t>Protein bar 20</t>
  </si>
  <si>
    <t>Protein bar 25</t>
  </si>
  <si>
    <t>Protein bar 30</t>
  </si>
  <si>
    <t>Tortilla wrap</t>
  </si>
  <si>
    <t>Avocado</t>
  </si>
  <si>
    <t>Ayran</t>
  </si>
  <si>
    <t>Almond</t>
  </si>
  <si>
    <t>Beans</t>
  </si>
  <si>
    <t>Brazilian nut</t>
  </si>
  <si>
    <t>Broccoli</t>
  </si>
  <si>
    <t>Peas</t>
  </si>
  <si>
    <t>Mushrooms</t>
  </si>
  <si>
    <t>Tomato</t>
  </si>
  <si>
    <t>Sudjuk</t>
  </si>
  <si>
    <t>Lyutenitsa</t>
  </si>
  <si>
    <t>Edamame</t>
  </si>
  <si>
    <t xml:space="preserve">Energy drink </t>
  </si>
  <si>
    <t>Olives</t>
  </si>
  <si>
    <t>Cake</t>
  </si>
  <si>
    <t>Ice cream</t>
  </si>
  <si>
    <t>Cherries</t>
  </si>
  <si>
    <t>Milk</t>
  </si>
  <si>
    <t>Test</t>
  </si>
  <si>
    <t>Energy_drink</t>
  </si>
  <si>
    <t>TDD</t>
  </si>
  <si>
    <t>units</t>
  </si>
  <si>
    <t>Date</t>
  </si>
  <si>
    <t>Mean BG</t>
  </si>
  <si>
    <t>mmol/L</t>
  </si>
  <si>
    <t>LOW occurances</t>
  </si>
  <si>
    <t>%</t>
  </si>
  <si>
    <t>HIGH occurances</t>
  </si>
  <si>
    <t>In RANGE logs</t>
  </si>
  <si>
    <t>Total logs</t>
  </si>
  <si>
    <t>kcals</t>
  </si>
  <si>
    <t>Kcal total</t>
  </si>
  <si>
    <t>ICR mean</t>
  </si>
  <si>
    <t xml:space="preserve">1 : </t>
  </si>
  <si>
    <t>Daily Log</t>
  </si>
  <si>
    <t>Macros</t>
  </si>
  <si>
    <t>Stats</t>
  </si>
  <si>
    <t>In Range</t>
  </si>
  <si>
    <t>Low</t>
  </si>
  <si>
    <t>High</t>
  </si>
  <si>
    <t>Total calories</t>
  </si>
  <si>
    <t>Mean ICR</t>
  </si>
  <si>
    <t>1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</si>
</sst>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yyyy\-mm\-dd\ h:mm:ss"/>
    <numFmt numFmtId="166" formatCode="[$-409]d\-mmm;@"/>
    <numFmt numFmtId="167" formatCode="h:mm;@"/>
    <numFmt numFmtId="168" formatCode="[$-409]h:mm\ AM/PM;@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sz val="11"/>
      <color theme="1"/>
      <name val="Ubuntu Mono"/>
      <family val="3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b/>
      <sz val="48"/>
      <color theme="5" tint="-0.499984740745262"/>
      <name val="BankGothic Lt BT"/>
      <family val="2"/>
    </font>
    <font>
      <b/>
      <sz val="18"/>
      <color theme="5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theme="5"/>
      </patternFill>
    </fill>
    <fill>
      <patternFill patternType="solid">
        <fgColor theme="5" tint="-0.499984740745262"/>
        <bgColor theme="5" tint="0.59999389629810485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/>
      <top/>
      <bottom/>
      <diagonal/>
    </border>
    <border>
      <left/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  <border>
      <left/>
      <right style="medium">
        <color theme="5" tint="-0.24994659260841701"/>
      </right>
      <top/>
      <bottom/>
      <diagonal/>
    </border>
    <border>
      <left/>
      <right/>
      <top style="thin">
        <color theme="5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1" fontId="4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165" fontId="0" fillId="0" borderId="0" xfId="0" applyNumberFormat="1"/>
    <xf numFmtId="166" fontId="0" fillId="0" borderId="0" xfId="0" applyNumberFormat="1"/>
    <xf numFmtId="167" fontId="5" fillId="0" borderId="0" xfId="0" applyNumberFormat="1" applyFont="1"/>
    <xf numFmtId="167" fontId="0" fillId="0" borderId="0" xfId="0" applyNumberFormat="1"/>
    <xf numFmtId="164" fontId="5" fillId="0" borderId="0" xfId="0" applyNumberFormat="1" applyFont="1"/>
    <xf numFmtId="1" fontId="5" fillId="0" borderId="0" xfId="0" applyNumberFormat="1" applyFont="1"/>
    <xf numFmtId="0" fontId="6" fillId="3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166" fontId="0" fillId="4" borderId="6" xfId="0" applyNumberFormat="1" applyFill="1" applyBorder="1"/>
    <xf numFmtId="167" fontId="0" fillId="4" borderId="4" xfId="0" applyNumberFormat="1" applyFill="1" applyBorder="1"/>
    <xf numFmtId="164" fontId="0" fillId="4" borderId="4" xfId="0" applyNumberFormat="1" applyFill="1" applyBorder="1"/>
    <xf numFmtId="1" fontId="0" fillId="4" borderId="4" xfId="0" applyNumberFormat="1" applyFill="1" applyBorder="1"/>
    <xf numFmtId="166" fontId="0" fillId="4" borderId="0" xfId="0" applyNumberFormat="1" applyFill="1"/>
    <xf numFmtId="167" fontId="0" fillId="4" borderId="5" xfId="0" applyNumberFormat="1" applyFill="1" applyBorder="1"/>
    <xf numFmtId="164" fontId="0" fillId="4" borderId="5" xfId="0" applyNumberFormat="1" applyFill="1" applyBorder="1"/>
    <xf numFmtId="1" fontId="0" fillId="4" borderId="5" xfId="0" applyNumberForma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0" xfId="0" applyFill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6" xfId="0" applyFill="1" applyBorder="1"/>
    <xf numFmtId="0" fontId="12" fillId="5" borderId="16" xfId="0" applyFont="1" applyFill="1" applyBorder="1"/>
    <xf numFmtId="1" fontId="10" fillId="5" borderId="0" xfId="0" applyNumberFormat="1" applyFont="1" applyFill="1" applyAlignment="1">
      <alignment horizontal="left" vertical="center"/>
    </xf>
    <xf numFmtId="0" fontId="14" fillId="5" borderId="0" xfId="0" applyFont="1" applyFill="1" applyAlignment="1">
      <alignment horizontal="center"/>
    </xf>
    <xf numFmtId="1" fontId="11" fillId="5" borderId="0" xfId="0" applyNumberFormat="1" applyFont="1" applyFill="1" applyAlignment="1">
      <alignment horizontal="center"/>
    </xf>
    <xf numFmtId="0" fontId="14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1" fontId="11" fillId="5" borderId="0" xfId="0" applyNumberFormat="1" applyFont="1" applyFill="1" applyAlignment="1">
      <alignment horizontal="left"/>
    </xf>
    <xf numFmtId="168" fontId="8" fillId="7" borderId="17" xfId="0" applyNumberFormat="1" applyFont="1" applyFill="1" applyBorder="1" applyAlignment="1">
      <alignment horizontal="center"/>
    </xf>
    <xf numFmtId="168" fontId="8" fillId="7" borderId="18" xfId="0" applyNumberFormat="1" applyFont="1" applyFill="1" applyBorder="1" applyAlignment="1">
      <alignment horizontal="center"/>
    </xf>
    <xf numFmtId="168" fontId="8" fillId="7" borderId="19" xfId="0" applyNumberFormat="1" applyFont="1" applyFill="1" applyBorder="1" applyAlignment="1">
      <alignment horizontal="center"/>
    </xf>
    <xf numFmtId="168" fontId="8" fillId="7" borderId="20" xfId="0" applyNumberFormat="1" applyFont="1" applyFill="1" applyBorder="1" applyAlignment="1">
      <alignment horizontal="center"/>
    </xf>
    <xf numFmtId="168" fontId="8" fillId="7" borderId="22" xfId="0" applyNumberFormat="1" applyFont="1" applyFill="1" applyBorder="1" applyAlignment="1">
      <alignment horizontal="center"/>
    </xf>
    <xf numFmtId="168" fontId="8" fillId="7" borderId="23" xfId="0" applyNumberFormat="1" applyFont="1" applyFill="1" applyBorder="1" applyAlignment="1">
      <alignment horizontal="center"/>
    </xf>
    <xf numFmtId="0" fontId="9" fillId="6" borderId="24" xfId="0" applyFont="1" applyFill="1" applyBorder="1" applyAlignment="1">
      <alignment horizontal="center"/>
    </xf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164" fontId="11" fillId="5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0" fillId="0" borderId="0" xfId="0"/>
    <xf numFmtId="166" fontId="7" fillId="7" borderId="21" xfId="0" applyNumberFormat="1" applyFont="1" applyFill="1" applyBorder="1" applyAlignment="1">
      <alignment horizontal="center" vertical="center" textRotation="90"/>
    </xf>
    <xf numFmtId="0" fontId="0" fillId="0" borderId="27" xfId="0" applyBorder="1"/>
    <xf numFmtId="0" fontId="0" fillId="0" borderId="21" xfId="0" applyBorder="1"/>
    <xf numFmtId="0" fontId="13" fillId="5" borderId="0" xfId="0" applyFont="1" applyFill="1" applyAlignment="1">
      <alignment horizontal="left"/>
    </xf>
    <xf numFmtId="0" fontId="13" fillId="5" borderId="0" xfId="0" applyFont="1" applyFill="1" applyAlignment="1">
      <alignment horizontal="center" vertical="center"/>
    </xf>
    <xf numFmtId="0" fontId="12" fillId="5" borderId="15" xfId="0" applyFont="1" applyFill="1" applyBorder="1" applyAlignment="1">
      <alignment horizontal="center"/>
    </xf>
    <xf numFmtId="0" fontId="0" fillId="0" borderId="15" xfId="0" applyBorder="1"/>
  </cellXfs>
  <cellStyles count="1">
    <cellStyle name="Normal" xfId="0" builtinId="0"/>
  </cellStyles>
  <dxfs count="11"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5" tint="0.59999389629810485"/>
          <bgColor theme="5" tint="0.59999389629810485"/>
        </patternFill>
      </fill>
      <border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5" tint="0.59999389629810485"/>
          <bgColor theme="5" tint="0.59999389629810485"/>
        </patternFill>
      </fill>
      <border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5" tint="0.59999389629810485"/>
          <bgColor theme="5" tint="0.59999389629810485"/>
        </patternFill>
      </fill>
      <border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5" tint="0.59999389629810485"/>
          <bgColor theme="5" tint="0.59999389629810485"/>
        </patternFill>
      </fill>
      <border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5" tint="0.59999389629810485"/>
          <bgColor theme="5" tint="0.59999389629810485"/>
        </patternFill>
      </fill>
      <border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solid">
          <fgColor theme="5" tint="0.59999389629810485"/>
          <bgColor theme="5" tint="0.59999389629810485"/>
        </patternFill>
      </fill>
      <border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7" formatCode="h:mm;@"/>
      <fill>
        <patternFill patternType="solid">
          <fgColor theme="5" tint="0.59999389629810485"/>
          <bgColor theme="5" tint="0.59999389629810485"/>
        </patternFill>
      </fill>
      <border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6" formatCode="[$-409]d\-mmm;@"/>
      <fill>
        <patternFill patternType="solid">
          <fgColor theme="5" tint="0.59999389629810485"/>
          <bgColor theme="5" tint="0.59999389629810485"/>
        </patternFill>
      </fill>
      <border>
        <left/>
        <right/>
        <top style="thick">
          <color theme="0"/>
        </top>
        <bottom/>
        <vertical/>
        <horizontal/>
      </border>
    </dxf>
    <dxf>
      <border outline="0">
        <bottom style="thick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bottom"/>
      <border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macronutrient breakdown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038-4DB9-9B3B-01AD045A80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038-4DB9-9B3B-01AD045A80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038-4DB9-9B3B-01AD045A8029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Statistics!$A$7:$A$9</c:f>
              <c:strCache>
                <c:ptCount val="3"/>
                <c:pt idx="0">
                  <c:v>Carbs</c:v>
                </c:pt>
                <c:pt idx="1">
                  <c:v>Protein</c:v>
                </c:pt>
                <c:pt idx="2">
                  <c:v>Fat</c:v>
                </c:pt>
              </c:strCache>
            </c:strRef>
          </c:cat>
          <c:val>
            <c:numRef>
              <c:f>Statistics!$C$7:$C$9</c:f>
              <c:numCache>
                <c:formatCode>General</c:formatCode>
                <c:ptCount val="3"/>
                <c:pt idx="0">
                  <c:v>279.60000000000002</c:v>
                </c:pt>
                <c:pt idx="1">
                  <c:v>249.6</c:v>
                </c:pt>
                <c:pt idx="2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38-4DB9-9B3B-01AD045A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>
        <c:manualLayout>
          <c:xMode val="edge"/>
          <c:yMode val="edge"/>
          <c:x val="0.74277712160979892"/>
          <c:y val="0.26909667541557297"/>
          <c:w val="0.170001312335958"/>
          <c:h val="0.7031255468066491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8F5-43E5-BA4C-3C6836DCE6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8F5-43E5-BA4C-3C6836DCE60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8F5-43E5-BA4C-3C6836DCE607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Statistics!$A$7:$A$9</c:f>
              <c:strCache>
                <c:ptCount val="3"/>
                <c:pt idx="0">
                  <c:v>Carbs</c:v>
                </c:pt>
                <c:pt idx="1">
                  <c:v>Protein</c:v>
                </c:pt>
                <c:pt idx="2">
                  <c:v>Fat</c:v>
                </c:pt>
              </c:strCache>
            </c:strRef>
          </c:cat>
          <c:val>
            <c:numRef>
              <c:f>Statistics!$C$7:$C$9</c:f>
              <c:numCache>
                <c:formatCode>General</c:formatCode>
                <c:ptCount val="3"/>
                <c:pt idx="0">
                  <c:v>279.60000000000002</c:v>
                </c:pt>
                <c:pt idx="1">
                  <c:v>249.6</c:v>
                </c:pt>
                <c:pt idx="2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F5-43E5-BA4C-3C6836DC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12</xdr:row>
      <xdr:rowOff>157162</xdr:rowOff>
    </xdr:from>
    <xdr:to>
      <xdr:col>6</xdr:col>
      <xdr:colOff>500062</xdr:colOff>
      <xdr:row>27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6</xdr:row>
      <xdr:rowOff>152400</xdr:rowOff>
    </xdr:from>
    <xdr:to>
      <xdr:col>15</xdr:col>
      <xdr:colOff>371474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209551</xdr:colOff>
      <xdr:row>9</xdr:row>
      <xdr:rowOff>95250</xdr:rowOff>
    </xdr:from>
    <xdr:to>
      <xdr:col>16</xdr:col>
      <xdr:colOff>581024</xdr:colOff>
      <xdr:row>11</xdr:row>
      <xdr:rowOff>47623</xdr:rowOff>
    </xdr:to>
    <xdr:pic>
      <xdr:nvPicPr>
        <xdr:cNvPr id="30" name="Graphic 29" descr="Bullseye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01076" y="1866900"/>
          <a:ext cx="371473" cy="37147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209550</xdr:colOff>
      <xdr:row>7</xdr:row>
      <xdr:rowOff>123825</xdr:rowOff>
    </xdr:from>
    <xdr:to>
      <xdr:col>16</xdr:col>
      <xdr:colOff>545249</xdr:colOff>
      <xdr:row>9</xdr:row>
      <xdr:rowOff>49949</xdr:rowOff>
    </xdr:to>
    <xdr:pic>
      <xdr:nvPicPr>
        <xdr:cNvPr id="36" name="Graphic 35" descr="Checklist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601075" y="1485900"/>
          <a:ext cx="335699" cy="3356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10</xdr:col>
      <xdr:colOff>447675</xdr:colOff>
      <xdr:row>20</xdr:row>
      <xdr:rowOff>9524</xdr:rowOff>
    </xdr:from>
    <xdr:to>
      <xdr:col>11</xdr:col>
      <xdr:colOff>285750</xdr:colOff>
      <xdr:row>22</xdr:row>
      <xdr:rowOff>38099</xdr:rowOff>
    </xdr:to>
    <xdr:pic>
      <xdr:nvPicPr>
        <xdr:cNvPr id="38" name="Graphic 37" descr="Burger and drink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81600" y="4295774"/>
          <a:ext cx="447675" cy="44767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209550</xdr:colOff>
      <xdr:row>13</xdr:row>
      <xdr:rowOff>76200</xdr:rowOff>
    </xdr:from>
    <xdr:to>
      <xdr:col>16</xdr:col>
      <xdr:colOff>609599</xdr:colOff>
      <xdr:row>15</xdr:row>
      <xdr:rowOff>57149</xdr:rowOff>
    </xdr:to>
    <xdr:pic>
      <xdr:nvPicPr>
        <xdr:cNvPr id="42" name="Graphic 41" descr="Upward trend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2686050"/>
          <a:ext cx="400049" cy="40004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207151</xdr:colOff>
      <xdr:row>11</xdr:row>
      <xdr:rowOff>76200</xdr:rowOff>
    </xdr:from>
    <xdr:to>
      <xdr:col>16</xdr:col>
      <xdr:colOff>576225</xdr:colOff>
      <xdr:row>13</xdr:row>
      <xdr:rowOff>26174</xdr:rowOff>
    </xdr:to>
    <xdr:pic>
      <xdr:nvPicPr>
        <xdr:cNvPr id="44" name="Graphic 43" descr="Downward trend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8598676" y="2266950"/>
          <a:ext cx="369074" cy="3690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223801</xdr:colOff>
      <xdr:row>15</xdr:row>
      <xdr:rowOff>66675</xdr:rowOff>
    </xdr:from>
    <xdr:to>
      <xdr:col>16</xdr:col>
      <xdr:colOff>609525</xdr:colOff>
      <xdr:row>17</xdr:row>
      <xdr:rowOff>33299</xdr:rowOff>
    </xdr:to>
    <xdr:pic>
      <xdr:nvPicPr>
        <xdr:cNvPr id="46" name="Graphic 45" descr="Scales of justice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8615326" y="3095625"/>
          <a:ext cx="385724" cy="3857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233326</xdr:colOff>
      <xdr:row>20</xdr:row>
      <xdr:rowOff>66675</xdr:rowOff>
    </xdr:from>
    <xdr:to>
      <xdr:col>17</xdr:col>
      <xdr:colOff>9450</xdr:colOff>
      <xdr:row>22</xdr:row>
      <xdr:rowOff>33299</xdr:rowOff>
    </xdr:to>
    <xdr:pic>
      <xdr:nvPicPr>
        <xdr:cNvPr id="47" name="Graphic 46" descr="Scales of justice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8624851" y="4143375"/>
          <a:ext cx="385724" cy="3857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16</xdr:col>
      <xdr:colOff>228600</xdr:colOff>
      <xdr:row>18</xdr:row>
      <xdr:rowOff>85724</xdr:rowOff>
    </xdr:from>
    <xdr:to>
      <xdr:col>16</xdr:col>
      <xdr:colOff>600075</xdr:colOff>
      <xdr:row>20</xdr:row>
      <xdr:rowOff>38099</xdr:rowOff>
    </xdr:to>
    <xdr:pic>
      <xdr:nvPicPr>
        <xdr:cNvPr id="49" name="Graphic 48" descr="Database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9601200" y="3743324"/>
          <a:ext cx="371475" cy="37147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6" displayName="Table6" ref="H1:O18" totalsRowShown="0" headerRowDxfId="10" dataDxfId="9" tableBorderDxfId="8">
  <autoFilter ref="H1:O1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Date" dataDxfId="7"/>
    <tableColumn id="2" xr3:uid="{00000000-0010-0000-0000-000002000000}" name="Time" dataDxfId="6">
      <calculatedColumnFormula>IF(ISBLANK(log!A2),"",log!A2)</calculatedColumnFormula>
    </tableColumn>
    <tableColumn id="3" xr3:uid="{00000000-0010-0000-0000-000003000000}" name="BG " dataDxfId="5">
      <calculatedColumnFormula>IF(ISBLANK(log!B2),"",log!B2)</calculatedColumnFormula>
    </tableColumn>
    <tableColumn id="4" xr3:uid="{00000000-0010-0000-0000-000004000000}" name="Carbs " dataDxfId="4">
      <calculatedColumnFormula>IF(ISBLANK(log!C2),"",log!C2)</calculatedColumnFormula>
    </tableColumn>
    <tableColumn id="5" xr3:uid="{00000000-0010-0000-0000-000005000000}" name="Bolus " dataDxfId="3">
      <calculatedColumnFormula>IF(ISBLANK(log!D2),"",log!D2)</calculatedColumnFormula>
    </tableColumn>
    <tableColumn id="6" xr3:uid="{00000000-0010-0000-0000-000006000000}" name="Protein " dataDxfId="2">
      <calculatedColumnFormula>IF(ISBLANK(log!E2),"",log!E2)</calculatedColumnFormula>
    </tableColumn>
    <tableColumn id="7" xr3:uid="{00000000-0010-0000-0000-000007000000}" name="Fats " dataDxfId="1">
      <calculatedColumnFormula>IF(ISBLANK(log!F2),"",log!F2)</calculatedColumnFormula>
    </tableColumn>
    <tableColumn id="8" xr3:uid="{00000000-0010-0000-0000-000008000000}" name="kcal" dataDxfId="0">
      <calculatedColumnFormula>IF(ISBLANK(log!G2),"",log!G2)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6"/>
  <sheetViews>
    <sheetView workbookViewId="0">
      <selection activeCell="F10" sqref="F10"/>
    </sheetView>
  </sheetViews>
  <sheetFormatPr defaultRowHeight="15" x14ac:dyDescent="0.25"/>
  <cols>
    <col min="1" max="1" width="18.28515625" bestFit="1" customWidth="1"/>
    <col min="5" max="5" width="10.140625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5">
      <c r="A2" s="14">
        <v>45022.845809560182</v>
      </c>
      <c r="B2">
        <v>3.1</v>
      </c>
      <c r="C2">
        <v>9.9</v>
      </c>
      <c r="D2">
        <v>2</v>
      </c>
      <c r="E2">
        <v>6.75</v>
      </c>
      <c r="F2">
        <v>14.4</v>
      </c>
      <c r="G2">
        <v>157.5</v>
      </c>
    </row>
    <row r="3" spans="1:7" x14ac:dyDescent="0.25">
      <c r="A3" s="14">
        <v>45022.846283114013</v>
      </c>
      <c r="B3">
        <v>13.2</v>
      </c>
      <c r="C3">
        <v>60</v>
      </c>
      <c r="D3">
        <v>13</v>
      </c>
      <c r="E3">
        <v>24</v>
      </c>
      <c r="F3">
        <v>48</v>
      </c>
      <c r="G3">
        <v>600</v>
      </c>
    </row>
    <row r="4" spans="1:7" x14ac:dyDescent="0.25">
      <c r="A4" s="14"/>
    </row>
    <row r="5" spans="1:7" x14ac:dyDescent="0.25">
      <c r="A5" s="14"/>
    </row>
    <row r="6" spans="1:7" x14ac:dyDescent="0.25">
      <c r="A6" s="14"/>
    </row>
    <row r="7" spans="1:7" x14ac:dyDescent="0.25">
      <c r="A7" s="14"/>
    </row>
    <row r="8" spans="1:7" x14ac:dyDescent="0.25">
      <c r="A8" s="14"/>
    </row>
    <row r="9" spans="1:7" x14ac:dyDescent="0.25">
      <c r="A9" s="14"/>
    </row>
    <row r="10" spans="1:7" x14ac:dyDescent="0.25">
      <c r="A10" s="14"/>
    </row>
    <row r="11" spans="1:7" x14ac:dyDescent="0.25">
      <c r="A11" s="14"/>
    </row>
    <row r="12" spans="1:7" x14ac:dyDescent="0.25">
      <c r="A12" s="14"/>
    </row>
    <row r="13" spans="1:7" x14ac:dyDescent="0.25">
      <c r="A13" s="14"/>
    </row>
    <row r="14" spans="1:7" x14ac:dyDescent="0.25">
      <c r="A14" s="14"/>
    </row>
    <row r="15" spans="1:7" x14ac:dyDescent="0.25">
      <c r="A15" s="14"/>
    </row>
    <row r="16" spans="1:7" x14ac:dyDescent="0.25">
      <c r="A16" s="14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0"/>
  <sheetViews>
    <sheetView workbookViewId="0">
      <selection activeCell="D35" sqref="D35"/>
    </sheetView>
  </sheetViews>
  <sheetFormatPr defaultRowHeight="15" x14ac:dyDescent="0.25"/>
  <cols>
    <col min="1" max="1" width="15.5703125" bestFit="1" customWidth="1"/>
    <col min="2" max="2" width="12.28515625" bestFit="1" customWidth="1"/>
    <col min="3" max="3" width="5" bestFit="1" customWidth="1"/>
    <col min="4" max="4" width="6.28515625" bestFit="1" customWidth="1"/>
    <col min="5" max="5" width="8.28515625" bestFit="1" customWidth="1"/>
    <col min="6" max="6" width="5" bestFit="1" customWidth="1"/>
  </cols>
  <sheetData>
    <row r="1" spans="1:6" ht="16.5" customHeight="1" thickBot="1" x14ac:dyDescent="0.3">
      <c r="A1" s="2" t="s">
        <v>7</v>
      </c>
      <c r="B1" s="3" t="s">
        <v>8</v>
      </c>
      <c r="C1" s="3" t="s">
        <v>6</v>
      </c>
      <c r="D1" s="3" t="s">
        <v>9</v>
      </c>
      <c r="E1" s="3" t="s">
        <v>10</v>
      </c>
      <c r="F1" s="4" t="s">
        <v>11</v>
      </c>
    </row>
    <row r="2" spans="1:6" x14ac:dyDescent="0.25">
      <c r="A2" t="s">
        <v>12</v>
      </c>
      <c r="B2">
        <v>1</v>
      </c>
      <c r="C2">
        <v>75</v>
      </c>
      <c r="D2">
        <v>0.5</v>
      </c>
      <c r="E2">
        <v>7</v>
      </c>
      <c r="F2">
        <v>5</v>
      </c>
    </row>
    <row r="3" spans="1:6" x14ac:dyDescent="0.25">
      <c r="A3" t="s">
        <v>13</v>
      </c>
      <c r="B3">
        <v>100</v>
      </c>
      <c r="C3">
        <v>119</v>
      </c>
      <c r="D3">
        <v>3.3</v>
      </c>
      <c r="E3">
        <v>7.5</v>
      </c>
      <c r="F3">
        <v>8</v>
      </c>
    </row>
    <row r="4" spans="1:6" x14ac:dyDescent="0.25">
      <c r="A4" t="s">
        <v>14</v>
      </c>
      <c r="B4">
        <v>1</v>
      </c>
      <c r="C4">
        <v>100</v>
      </c>
      <c r="D4">
        <v>25</v>
      </c>
      <c r="E4">
        <v>0</v>
      </c>
      <c r="F4">
        <v>0</v>
      </c>
    </row>
    <row r="5" spans="1:6" x14ac:dyDescent="0.25">
      <c r="A5" t="s">
        <v>15</v>
      </c>
      <c r="B5">
        <v>1</v>
      </c>
      <c r="C5">
        <v>360</v>
      </c>
      <c r="D5">
        <v>58</v>
      </c>
      <c r="E5">
        <v>10</v>
      </c>
      <c r="F5">
        <v>11</v>
      </c>
    </row>
    <row r="6" spans="1:6" x14ac:dyDescent="0.25">
      <c r="A6" t="s">
        <v>16</v>
      </c>
      <c r="B6">
        <v>1</v>
      </c>
    </row>
    <row r="7" spans="1:6" x14ac:dyDescent="0.25">
      <c r="A7" t="s">
        <v>17</v>
      </c>
      <c r="B7">
        <v>1</v>
      </c>
    </row>
    <row r="8" spans="1:6" x14ac:dyDescent="0.25">
      <c r="A8" t="s">
        <v>18</v>
      </c>
      <c r="B8">
        <v>1</v>
      </c>
    </row>
    <row r="9" spans="1:6" x14ac:dyDescent="0.25">
      <c r="A9" t="s">
        <v>19</v>
      </c>
      <c r="B9">
        <v>1</v>
      </c>
    </row>
    <row r="10" spans="1:6" x14ac:dyDescent="0.25">
      <c r="A10" t="s">
        <v>20</v>
      </c>
      <c r="B10">
        <v>1</v>
      </c>
      <c r="C10">
        <v>180</v>
      </c>
      <c r="D10">
        <v>30</v>
      </c>
      <c r="E10">
        <v>6</v>
      </c>
      <c r="F10">
        <v>3</v>
      </c>
    </row>
    <row r="11" spans="1:6" x14ac:dyDescent="0.25">
      <c r="A11" t="s">
        <v>21</v>
      </c>
      <c r="B11">
        <v>100</v>
      </c>
      <c r="C11">
        <v>160</v>
      </c>
      <c r="D11">
        <v>9</v>
      </c>
      <c r="E11">
        <v>2</v>
      </c>
      <c r="F11">
        <v>15</v>
      </c>
    </row>
    <row r="12" spans="1:6" x14ac:dyDescent="0.25">
      <c r="A12" t="s">
        <v>22</v>
      </c>
      <c r="B12">
        <v>100</v>
      </c>
      <c r="C12">
        <v>30.6</v>
      </c>
      <c r="D12">
        <v>3.4</v>
      </c>
      <c r="E12">
        <v>2</v>
      </c>
      <c r="F12">
        <v>1</v>
      </c>
    </row>
    <row r="13" spans="1:6" x14ac:dyDescent="0.25">
      <c r="A13" t="s">
        <v>23</v>
      </c>
      <c r="B13">
        <v>100</v>
      </c>
      <c r="C13">
        <v>580</v>
      </c>
      <c r="D13">
        <v>22</v>
      </c>
      <c r="E13">
        <v>21</v>
      </c>
      <c r="F13">
        <v>50</v>
      </c>
    </row>
    <row r="14" spans="1:6" x14ac:dyDescent="0.25">
      <c r="A14" t="s">
        <v>24</v>
      </c>
      <c r="B14">
        <v>100</v>
      </c>
      <c r="C14">
        <v>340</v>
      </c>
      <c r="D14">
        <v>54</v>
      </c>
      <c r="E14">
        <v>21</v>
      </c>
      <c r="F14">
        <v>1</v>
      </c>
    </row>
    <row r="15" spans="1:6" x14ac:dyDescent="0.25">
      <c r="A15" t="s">
        <v>25</v>
      </c>
      <c r="B15">
        <v>100</v>
      </c>
      <c r="C15">
        <v>660</v>
      </c>
      <c r="D15">
        <v>12</v>
      </c>
      <c r="E15">
        <v>14</v>
      </c>
      <c r="F15">
        <v>68</v>
      </c>
    </row>
    <row r="16" spans="1:6" x14ac:dyDescent="0.25">
      <c r="A16" t="s">
        <v>26</v>
      </c>
      <c r="B16">
        <v>100</v>
      </c>
      <c r="C16">
        <v>34</v>
      </c>
      <c r="D16">
        <v>6</v>
      </c>
      <c r="E16">
        <v>3</v>
      </c>
      <c r="F16">
        <v>0</v>
      </c>
    </row>
    <row r="17" spans="1:6" x14ac:dyDescent="0.25">
      <c r="A17" t="s">
        <v>27</v>
      </c>
      <c r="B17">
        <v>100</v>
      </c>
      <c r="C17">
        <v>91</v>
      </c>
      <c r="D17">
        <v>12</v>
      </c>
      <c r="E17">
        <v>5.7</v>
      </c>
      <c r="F17">
        <v>0.4</v>
      </c>
    </row>
    <row r="18" spans="1:6" x14ac:dyDescent="0.25">
      <c r="A18" t="s">
        <v>28</v>
      </c>
      <c r="B18">
        <v>100</v>
      </c>
      <c r="C18">
        <v>16</v>
      </c>
      <c r="D18">
        <v>1</v>
      </c>
      <c r="E18">
        <v>2</v>
      </c>
      <c r="F18">
        <v>0.5</v>
      </c>
    </row>
    <row r="19" spans="1:6" x14ac:dyDescent="0.25">
      <c r="A19" t="s">
        <v>29</v>
      </c>
      <c r="B19">
        <v>100</v>
      </c>
      <c r="C19">
        <v>18</v>
      </c>
      <c r="D19">
        <v>4</v>
      </c>
      <c r="E19">
        <v>1</v>
      </c>
      <c r="F19">
        <v>0</v>
      </c>
    </row>
    <row r="20" spans="1:6" x14ac:dyDescent="0.25">
      <c r="A20" t="s">
        <v>30</v>
      </c>
      <c r="B20">
        <v>100</v>
      </c>
      <c r="C20">
        <v>225</v>
      </c>
      <c r="D20">
        <v>0.6</v>
      </c>
      <c r="E20">
        <v>18.7</v>
      </c>
      <c r="F20">
        <v>16.399999999999999</v>
      </c>
    </row>
    <row r="21" spans="1:6" x14ac:dyDescent="0.25">
      <c r="A21" t="s">
        <v>31</v>
      </c>
      <c r="B21">
        <v>100</v>
      </c>
      <c r="C21">
        <v>47</v>
      </c>
      <c r="D21">
        <v>5</v>
      </c>
      <c r="E21">
        <v>0</v>
      </c>
      <c r="F21">
        <v>3</v>
      </c>
    </row>
    <row r="22" spans="1:6" x14ac:dyDescent="0.25">
      <c r="A22" t="s">
        <v>32</v>
      </c>
      <c r="B22">
        <v>100</v>
      </c>
      <c r="C22">
        <v>153</v>
      </c>
      <c r="D22">
        <v>4.8</v>
      </c>
      <c r="E22">
        <v>14</v>
      </c>
      <c r="F22">
        <v>7.3</v>
      </c>
    </row>
    <row r="23" spans="1:6" x14ac:dyDescent="0.25">
      <c r="A23" t="s">
        <v>33</v>
      </c>
      <c r="B23">
        <v>250</v>
      </c>
      <c r="C23">
        <v>115</v>
      </c>
      <c r="D23">
        <v>28</v>
      </c>
      <c r="E23">
        <v>0</v>
      </c>
      <c r="F23">
        <v>0</v>
      </c>
    </row>
    <row r="24" spans="1:6" x14ac:dyDescent="0.25">
      <c r="A24" s="5" t="s">
        <v>34</v>
      </c>
      <c r="B24" s="5">
        <v>100</v>
      </c>
      <c r="C24" s="5">
        <v>350</v>
      </c>
      <c r="D24" s="5">
        <v>22</v>
      </c>
      <c r="E24" s="5">
        <v>15</v>
      </c>
      <c r="F24" s="5">
        <v>32</v>
      </c>
    </row>
    <row r="25" spans="1:6" x14ac:dyDescent="0.25">
      <c r="A25" s="5" t="s">
        <v>35</v>
      </c>
      <c r="B25" s="5">
        <v>1</v>
      </c>
      <c r="C25" s="5">
        <v>500</v>
      </c>
      <c r="D25" s="5">
        <v>50</v>
      </c>
      <c r="E25" s="5">
        <v>20</v>
      </c>
      <c r="F25" s="5">
        <v>40</v>
      </c>
    </row>
    <row r="26" spans="1:6" x14ac:dyDescent="0.25">
      <c r="A26" s="5" t="s">
        <v>36</v>
      </c>
      <c r="B26" s="5">
        <v>100</v>
      </c>
      <c r="C26" s="5">
        <v>300</v>
      </c>
      <c r="D26" s="5">
        <v>40</v>
      </c>
      <c r="E26" s="5">
        <v>20</v>
      </c>
      <c r="F26" s="5">
        <v>30</v>
      </c>
    </row>
    <row r="27" spans="1:6" x14ac:dyDescent="0.25">
      <c r="A27" s="5" t="s">
        <v>37</v>
      </c>
      <c r="B27" s="5">
        <v>100</v>
      </c>
      <c r="C27" s="5">
        <v>250</v>
      </c>
      <c r="D27" s="5">
        <v>43</v>
      </c>
      <c r="E27" s="5">
        <v>11</v>
      </c>
      <c r="F27" s="5">
        <v>6</v>
      </c>
    </row>
    <row r="28" spans="1:6" x14ac:dyDescent="0.25">
      <c r="A28" s="5" t="s">
        <v>38</v>
      </c>
      <c r="B28" s="5">
        <v>100</v>
      </c>
      <c r="C28" s="5">
        <v>330</v>
      </c>
      <c r="D28" s="5">
        <v>10</v>
      </c>
      <c r="E28" s="5">
        <v>20</v>
      </c>
      <c r="F28" s="5">
        <v>8.5</v>
      </c>
    </row>
    <row r="29" spans="1:6" x14ac:dyDescent="0.25">
      <c r="A29" t="s">
        <v>39</v>
      </c>
      <c r="B29">
        <v>123</v>
      </c>
      <c r="C29">
        <v>10</v>
      </c>
      <c r="D29">
        <v>20</v>
      </c>
      <c r="E29">
        <v>30</v>
      </c>
      <c r="F29">
        <v>40</v>
      </c>
    </row>
    <row r="30" spans="1:6" x14ac:dyDescent="0.25">
      <c r="A30" t="s">
        <v>40</v>
      </c>
      <c r="B30">
        <v>250</v>
      </c>
      <c r="C30">
        <v>115</v>
      </c>
      <c r="D30">
        <v>25</v>
      </c>
      <c r="E30">
        <v>0</v>
      </c>
      <c r="F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29"/>
  <sheetViews>
    <sheetView workbookViewId="0">
      <selection activeCell="C12" sqref="C12"/>
    </sheetView>
  </sheetViews>
  <sheetFormatPr defaultRowHeight="15" x14ac:dyDescent="0.25"/>
  <cols>
    <col min="1" max="1" width="15.7109375" bestFit="1" customWidth="1"/>
    <col min="8" max="8" width="9.140625" style="15" customWidth="1"/>
    <col min="9" max="9" width="9.140625" style="17" customWidth="1"/>
    <col min="10" max="10" width="13.85546875" style="7" bestFit="1" customWidth="1"/>
    <col min="11" max="11" width="8.42578125" style="1" customWidth="1"/>
    <col min="12" max="12" width="9.140625" style="1" customWidth="1"/>
    <col min="13" max="13" width="10.140625" style="1" customWidth="1"/>
    <col min="14" max="15" width="9.140625" style="1" customWidth="1"/>
  </cols>
  <sheetData>
    <row r="1" spans="1:16" ht="15.75" customHeight="1" thickBot="1" x14ac:dyDescent="0.3">
      <c r="A1" t="s">
        <v>41</v>
      </c>
      <c r="B1" s="1">
        <f>SUM(log!D2:D100)</f>
        <v>15</v>
      </c>
      <c r="C1" t="s">
        <v>42</v>
      </c>
      <c r="H1" s="20" t="s">
        <v>43</v>
      </c>
      <c r="I1" s="21" t="s">
        <v>0</v>
      </c>
      <c r="J1" s="21" t="s">
        <v>1</v>
      </c>
      <c r="K1" s="21" t="s">
        <v>2</v>
      </c>
      <c r="L1" s="21" t="s">
        <v>3</v>
      </c>
      <c r="M1" s="21" t="s">
        <v>4</v>
      </c>
      <c r="N1" s="21" t="s">
        <v>5</v>
      </c>
      <c r="O1" s="21" t="s">
        <v>6</v>
      </c>
      <c r="P1" s="13"/>
    </row>
    <row r="2" spans="1:16" ht="16.5" customHeight="1" thickTop="1" thickBot="1" x14ac:dyDescent="0.3">
      <c r="A2" t="s">
        <v>44</v>
      </c>
      <c r="B2" s="7">
        <f>AVERAGE(log!B2:B100)</f>
        <v>8.15</v>
      </c>
      <c r="C2" t="s">
        <v>45</v>
      </c>
      <c r="H2" s="22">
        <f>IF(ISBLANK(log!A2),"",log!A2)</f>
        <v>45022.845809560182</v>
      </c>
      <c r="I2" s="23">
        <f>IF(ISBLANK(log!A2),"",log!A2)</f>
        <v>45022.845809560182</v>
      </c>
      <c r="J2" s="23">
        <f>IF(ISBLANK(log!B2),"",log!B2)</f>
        <v>3.1</v>
      </c>
      <c r="K2" s="23">
        <f>IF(ISBLANK(log!C2),"",log!C2)</f>
        <v>9.9</v>
      </c>
      <c r="L2" s="23">
        <f>IF(ISBLANK(log!D2),"",log!D2)</f>
        <v>2</v>
      </c>
      <c r="M2" s="23">
        <f>IF(ISBLANK(log!E2),"",log!E2)</f>
        <v>6.75</v>
      </c>
      <c r="N2" s="23">
        <f>IF(ISBLANK(log!F2),"",log!F2)</f>
        <v>14.4</v>
      </c>
      <c r="O2" s="23">
        <f>IF(ISBLANK(log!G2),"",log!G2)</f>
        <v>157.5</v>
      </c>
    </row>
    <row r="3" spans="1:16" ht="16.5" customHeight="1" thickTop="1" thickBot="1" x14ac:dyDescent="0.3">
      <c r="A3" t="s">
        <v>46</v>
      </c>
      <c r="B3">
        <f>COUNTIF(log!B2:B100, "=&lt;3.2")</f>
        <v>0</v>
      </c>
      <c r="C3" s="1">
        <f>(B3/B6)*100</f>
        <v>0</v>
      </c>
      <c r="D3" t="s">
        <v>47</v>
      </c>
      <c r="H3" s="22"/>
      <c r="I3" s="23">
        <f>IF(ISBLANK(log!A3),"",log!A3)</f>
        <v>45022.846283114013</v>
      </c>
      <c r="J3" s="23">
        <f>IF(ISBLANK(log!B3),"",log!B3)</f>
        <v>13.2</v>
      </c>
      <c r="K3" s="23">
        <f>IF(ISBLANK(log!C3),"",log!C3)</f>
        <v>60</v>
      </c>
      <c r="L3" s="23">
        <f>IF(ISBLANK(log!D3),"",log!D3)</f>
        <v>13</v>
      </c>
      <c r="M3" s="23">
        <f>IF(ISBLANK(log!E3),"",log!E3)</f>
        <v>24</v>
      </c>
      <c r="N3" s="23">
        <f>IF(ISBLANK(log!F3),"",log!F3)</f>
        <v>48</v>
      </c>
      <c r="O3" s="23">
        <f>IF(ISBLANK(log!G3),"",log!G3)</f>
        <v>600</v>
      </c>
    </row>
    <row r="4" spans="1:16" ht="16.5" customHeight="1" thickTop="1" thickBot="1" x14ac:dyDescent="0.3">
      <c r="A4" t="s">
        <v>48</v>
      </c>
      <c r="B4">
        <f>COUNTIF(log!B2:B100, "&gt;=10.0")</f>
        <v>1</v>
      </c>
      <c r="C4" s="1">
        <f>(B4/B6)*100</f>
        <v>50</v>
      </c>
      <c r="D4" t="s">
        <v>47</v>
      </c>
      <c r="H4" s="22"/>
      <c r="I4" s="23" t="str">
        <f>IF(ISBLANK(log!A4),"",log!A4)</f>
        <v/>
      </c>
      <c r="J4" s="23" t="str">
        <f>IF(ISBLANK(log!B4),"",log!B4)</f>
        <v/>
      </c>
      <c r="K4" s="23" t="str">
        <f>IF(ISBLANK(log!C4),"",log!C4)</f>
        <v/>
      </c>
      <c r="L4" s="23" t="str">
        <f>IF(ISBLANK(log!D4),"",log!D4)</f>
        <v/>
      </c>
      <c r="M4" s="23" t="str">
        <f>IF(ISBLANK(log!E4),"",log!E4)</f>
        <v/>
      </c>
      <c r="N4" s="23" t="str">
        <f>IF(ISBLANK(log!F4),"",log!F4)</f>
        <v/>
      </c>
      <c r="O4" s="23" t="str">
        <f>IF(ISBLANK(log!G4),"",log!G4)</f>
        <v/>
      </c>
    </row>
    <row r="5" spans="1:16" ht="16.5" customHeight="1" thickTop="1" thickBot="1" x14ac:dyDescent="0.3">
      <c r="A5" t="s">
        <v>49</v>
      </c>
      <c r="B5">
        <f>COUNT(log!B2:B100) - B3-B4</f>
        <v>1</v>
      </c>
      <c r="C5" s="1">
        <f>(B5/B6)*100</f>
        <v>50</v>
      </c>
      <c r="D5" t="s">
        <v>47</v>
      </c>
      <c r="H5" s="22"/>
      <c r="I5" s="23" t="str">
        <f>IF(ISBLANK(log!A5),"",log!A5)</f>
        <v/>
      </c>
      <c r="J5" s="23" t="str">
        <f>IF(ISBLANK(log!B5),"",log!B5)</f>
        <v/>
      </c>
      <c r="K5" s="23" t="str">
        <f>IF(ISBLANK(log!C5),"",log!C5)</f>
        <v/>
      </c>
      <c r="L5" s="23" t="str">
        <f>IF(ISBLANK(log!D5),"",log!D5)</f>
        <v/>
      </c>
      <c r="M5" s="23" t="str">
        <f>IF(ISBLANK(log!E5),"",log!E5)</f>
        <v/>
      </c>
      <c r="N5" s="23" t="str">
        <f>IF(ISBLANK(log!F5),"",log!F5)</f>
        <v/>
      </c>
      <c r="O5" s="23" t="str">
        <f>IF(ISBLANK(log!G5),"",log!G5)</f>
        <v/>
      </c>
    </row>
    <row r="6" spans="1:16" ht="16.5" customHeight="1" thickTop="1" thickBot="1" x14ac:dyDescent="0.3">
      <c r="A6" t="s">
        <v>50</v>
      </c>
      <c r="B6">
        <f>SUM(B3:B5)</f>
        <v>2</v>
      </c>
      <c r="C6" t="s">
        <v>51</v>
      </c>
      <c r="H6" s="22"/>
      <c r="I6" s="23" t="str">
        <f>IF(ISBLANK(log!A6),"",log!A6)</f>
        <v/>
      </c>
      <c r="J6" s="23" t="str">
        <f>IF(ISBLANK(log!B6),"",log!B6)</f>
        <v/>
      </c>
      <c r="K6" s="23" t="str">
        <f>IF(ISBLANK(log!C6),"",log!C6)</f>
        <v/>
      </c>
      <c r="L6" s="23" t="str">
        <f>IF(ISBLANK(log!D6),"",log!D6)</f>
        <v/>
      </c>
      <c r="M6" s="23" t="str">
        <f>IF(ISBLANK(log!E6),"",log!E6)</f>
        <v/>
      </c>
      <c r="N6" s="23" t="str">
        <f>IF(ISBLANK(log!F6),"",log!F6)</f>
        <v/>
      </c>
      <c r="O6" s="23" t="str">
        <f>IF(ISBLANK(log!G6),"",log!G6)</f>
        <v/>
      </c>
    </row>
    <row r="7" spans="1:16" ht="16.5" customHeight="1" thickTop="1" thickBot="1" x14ac:dyDescent="0.3">
      <c r="A7" t="s">
        <v>9</v>
      </c>
      <c r="B7">
        <f>SUM(log!C2:C100)</f>
        <v>69.900000000000006</v>
      </c>
      <c r="C7">
        <f>4*B7</f>
        <v>279.60000000000002</v>
      </c>
      <c r="H7" s="22"/>
      <c r="I7" s="23" t="str">
        <f>IF(ISBLANK(log!A7),"",log!A7)</f>
        <v/>
      </c>
      <c r="J7" s="23" t="str">
        <f>IF(ISBLANK(log!B7),"",log!B7)</f>
        <v/>
      </c>
      <c r="K7" s="23" t="str">
        <f>IF(ISBLANK(log!C7),"",log!C7)</f>
        <v/>
      </c>
      <c r="L7" s="23" t="str">
        <f>IF(ISBLANK(log!D7),"",log!D7)</f>
        <v/>
      </c>
      <c r="M7" s="23" t="str">
        <f>IF(ISBLANK(log!E7),"",log!E7)</f>
        <v/>
      </c>
      <c r="N7" s="23" t="str">
        <f>IF(ISBLANK(log!F7),"",log!F7)</f>
        <v/>
      </c>
      <c r="O7" s="23" t="str">
        <f>IF(ISBLANK(log!G7),"",log!G7)</f>
        <v/>
      </c>
      <c r="P7" s="12"/>
    </row>
    <row r="8" spans="1:16" ht="16.5" customHeight="1" thickTop="1" thickBot="1" x14ac:dyDescent="0.3">
      <c r="A8" t="s">
        <v>10</v>
      </c>
      <c r="B8">
        <f>SUM(log!F2:F100)</f>
        <v>62.4</v>
      </c>
      <c r="C8">
        <f>4*B8</f>
        <v>249.6</v>
      </c>
      <c r="H8" s="22"/>
      <c r="I8" s="23" t="str">
        <f>IF(ISBLANK(log!A8),"",log!A8)</f>
        <v/>
      </c>
      <c r="J8" s="23" t="str">
        <f>IF(ISBLANK(log!B8),"",log!B8)</f>
        <v/>
      </c>
      <c r="K8" s="23" t="str">
        <f>IF(ISBLANK(log!C8),"",log!C8)</f>
        <v/>
      </c>
      <c r="L8" s="23" t="str">
        <f>IF(ISBLANK(log!D8),"",log!D8)</f>
        <v/>
      </c>
      <c r="M8" s="23" t="str">
        <f>IF(ISBLANK(log!E8),"",log!E8)</f>
        <v/>
      </c>
      <c r="N8" s="23" t="str">
        <f>IF(ISBLANK(log!F8),"",log!F8)</f>
        <v/>
      </c>
      <c r="O8" s="23" t="str">
        <f>IF(ISBLANK(log!G8),"",log!G8)</f>
        <v/>
      </c>
    </row>
    <row r="9" spans="1:16" ht="16.5" customHeight="1" thickTop="1" thickBot="1" x14ac:dyDescent="0.3">
      <c r="A9" t="s">
        <v>11</v>
      </c>
      <c r="B9">
        <f>SUM(log!E2:E100)</f>
        <v>30.75</v>
      </c>
      <c r="C9">
        <f>4*B9</f>
        <v>123</v>
      </c>
      <c r="H9" s="22"/>
      <c r="I9" s="23" t="str">
        <f>IF(ISBLANK(log!A9),"",log!A9)</f>
        <v/>
      </c>
      <c r="J9" s="23" t="str">
        <f>IF(ISBLANK(log!B9),"",log!B9)</f>
        <v/>
      </c>
      <c r="K9" s="23" t="str">
        <f>IF(ISBLANK(log!C9),"",log!C9)</f>
        <v/>
      </c>
      <c r="L9" s="23" t="str">
        <f>IF(ISBLANK(log!D9),"",log!D9)</f>
        <v/>
      </c>
      <c r="M9" s="23" t="str">
        <f>IF(ISBLANK(log!E9),"",log!E9)</f>
        <v/>
      </c>
      <c r="N9" s="23" t="str">
        <f>IF(ISBLANK(log!F9),"",log!F9)</f>
        <v/>
      </c>
      <c r="O9" s="23" t="str">
        <f>IF(ISBLANK(log!G9),"",log!G9)</f>
        <v/>
      </c>
    </row>
    <row r="10" spans="1:16" ht="16.5" customHeight="1" thickTop="1" thickBot="1" x14ac:dyDescent="0.3">
      <c r="A10" t="s">
        <v>52</v>
      </c>
      <c r="B10">
        <f>SUM(log!C2:C100)</f>
        <v>69.900000000000006</v>
      </c>
      <c r="C10" s="1">
        <f>SUM(C7:C9)</f>
        <v>652.20000000000005</v>
      </c>
      <c r="H10" s="22"/>
      <c r="I10" s="23" t="str">
        <f>IF(ISBLANK(log!A10),"",log!A10)</f>
        <v/>
      </c>
      <c r="J10" s="23" t="str">
        <f>IF(ISBLANK(log!B10),"",log!B10)</f>
        <v/>
      </c>
      <c r="K10" s="23" t="str">
        <f>IF(ISBLANK(log!C10),"",log!C10)</f>
        <v/>
      </c>
      <c r="L10" s="23" t="str">
        <f>IF(ISBLANK(log!D10),"",log!D10)</f>
        <v/>
      </c>
      <c r="M10" s="23" t="str">
        <f>IF(ISBLANK(log!E10),"",log!E10)</f>
        <v/>
      </c>
      <c r="N10" s="23" t="str">
        <f>IF(ISBLANK(log!F10),"",log!F10)</f>
        <v/>
      </c>
      <c r="O10" s="23" t="str">
        <f>IF(ISBLANK(log!G10),"",log!G10)</f>
        <v/>
      </c>
    </row>
    <row r="11" spans="1:16" ht="16.5" customHeight="1" thickTop="1" thickBot="1" x14ac:dyDescent="0.3">
      <c r="H11" s="22"/>
      <c r="I11" s="23" t="str">
        <f>IF(ISBLANK(log!A11),"",log!A11)</f>
        <v/>
      </c>
      <c r="J11" s="23" t="str">
        <f>IF(ISBLANK(log!B11),"",log!B11)</f>
        <v/>
      </c>
      <c r="K11" s="23" t="str">
        <f>IF(ISBLANK(log!C11),"",log!C11)</f>
        <v/>
      </c>
      <c r="L11" s="23" t="str">
        <f>IF(ISBLANK(log!D11),"",log!D11)</f>
        <v/>
      </c>
      <c r="M11" s="23" t="str">
        <f>IF(ISBLANK(log!E11),"",log!E11)</f>
        <v/>
      </c>
      <c r="N11" s="23" t="str">
        <f>IF(ISBLANK(log!F11),"",log!F11)</f>
        <v/>
      </c>
      <c r="O11" s="23" t="str">
        <f>IF(ISBLANK(log!G11),"",log!G11)</f>
        <v/>
      </c>
    </row>
    <row r="12" spans="1:16" ht="16.5" customHeight="1" thickTop="1" thickBot="1" x14ac:dyDescent="0.3">
      <c r="A12" t="s">
        <v>53</v>
      </c>
      <c r="B12" s="8" t="s">
        <v>54</v>
      </c>
      <c r="C12" s="9">
        <f>B7/B1</f>
        <v>4.66</v>
      </c>
      <c r="H12" s="22"/>
      <c r="I12" s="23" t="str">
        <f>IF(ISBLANK(log!A12),"",log!A12)</f>
        <v/>
      </c>
      <c r="J12" s="23" t="str">
        <f>IF(ISBLANK(log!B12),"",log!B12)</f>
        <v/>
      </c>
      <c r="K12" s="23" t="str">
        <f>IF(ISBLANK(log!C12),"",log!C12)</f>
        <v/>
      </c>
      <c r="L12" s="23" t="str">
        <f>IF(ISBLANK(log!D12),"",log!D12)</f>
        <v/>
      </c>
      <c r="M12" s="23" t="str">
        <f>IF(ISBLANK(log!E12),"",log!E12)</f>
        <v/>
      </c>
      <c r="N12" s="23" t="str">
        <f>IF(ISBLANK(log!F12),"",log!F12)</f>
        <v/>
      </c>
      <c r="O12" s="23" t="str">
        <f>IF(ISBLANK(log!G12),"",log!G12)</f>
        <v/>
      </c>
    </row>
    <row r="13" spans="1:16" ht="16.5" customHeight="1" thickTop="1" thickBot="1" x14ac:dyDescent="0.3">
      <c r="H13" s="22"/>
      <c r="I13" s="23" t="str">
        <f>IF(ISBLANK(log!A13),"",log!A13)</f>
        <v/>
      </c>
      <c r="J13" s="23" t="str">
        <f>IF(ISBLANK(log!B13),"",log!B13)</f>
        <v/>
      </c>
      <c r="K13" s="23" t="str">
        <f>IF(ISBLANK(log!C13),"",log!C13)</f>
        <v/>
      </c>
      <c r="L13" s="23" t="str">
        <f>IF(ISBLANK(log!D13),"",log!D13)</f>
        <v/>
      </c>
      <c r="M13" s="23" t="str">
        <f>IF(ISBLANK(log!E13),"",log!E13)</f>
        <v/>
      </c>
      <c r="N13" s="23" t="str">
        <f>IF(ISBLANK(log!F13),"",log!F13)</f>
        <v/>
      </c>
      <c r="O13" s="23" t="str">
        <f>IF(ISBLANK(log!G13),"",log!G13)</f>
        <v/>
      </c>
    </row>
    <row r="14" spans="1:16" ht="16.5" customHeight="1" thickTop="1" thickBot="1" x14ac:dyDescent="0.3">
      <c r="H14" s="22"/>
      <c r="I14" s="23" t="str">
        <f>IF(ISBLANK(log!A14),"",log!A14)</f>
        <v/>
      </c>
      <c r="J14" s="23" t="str">
        <f>IF(ISBLANK(log!B14),"",log!B14)</f>
        <v/>
      </c>
      <c r="K14" s="23" t="str">
        <f>IF(ISBLANK(log!C14),"",log!C14)</f>
        <v/>
      </c>
      <c r="L14" s="23" t="str">
        <f>IF(ISBLANK(log!D14),"",log!D14)</f>
        <v/>
      </c>
      <c r="M14" s="23" t="str">
        <f>IF(ISBLANK(log!E14),"",log!E14)</f>
        <v/>
      </c>
      <c r="N14" s="23" t="str">
        <f>IF(ISBLANK(log!F14),"",log!F14)</f>
        <v/>
      </c>
      <c r="O14" s="23" t="str">
        <f>IF(ISBLANK(log!G14),"",log!G14)</f>
        <v/>
      </c>
    </row>
    <row r="15" spans="1:16" ht="16.5" customHeight="1" thickTop="1" thickBot="1" x14ac:dyDescent="0.3">
      <c r="H15" s="22"/>
      <c r="I15" s="23" t="str">
        <f>IF(ISBLANK(log!A15),"",log!A15)</f>
        <v/>
      </c>
      <c r="J15" s="23" t="str">
        <f>IF(ISBLANK(log!B15),"",log!B15)</f>
        <v/>
      </c>
      <c r="K15" s="23" t="str">
        <f>IF(ISBLANK(log!C15),"",log!C15)</f>
        <v/>
      </c>
      <c r="L15" s="23" t="str">
        <f>IF(ISBLANK(log!D15),"",log!D15)</f>
        <v/>
      </c>
      <c r="M15" s="23" t="str">
        <f>IF(ISBLANK(log!E15),"",log!E15)</f>
        <v/>
      </c>
      <c r="N15" s="23" t="str">
        <f>IF(ISBLANK(log!F15),"",log!F15)</f>
        <v/>
      </c>
      <c r="O15" s="23" t="str">
        <f>IF(ISBLANK(log!G15),"",log!G15)</f>
        <v/>
      </c>
    </row>
    <row r="16" spans="1:16" ht="16.5" customHeight="1" thickTop="1" thickBot="1" x14ac:dyDescent="0.3">
      <c r="H16" s="22"/>
      <c r="I16" s="23" t="str">
        <f>IF(ISBLANK(log!A16),"",log!A16)</f>
        <v/>
      </c>
      <c r="J16" s="23" t="str">
        <f>IF(ISBLANK(log!B16),"",log!B16)</f>
        <v/>
      </c>
      <c r="K16" s="23" t="str">
        <f>IF(ISBLANK(log!C16),"",log!C16)</f>
        <v/>
      </c>
      <c r="L16" s="23" t="str">
        <f>IF(ISBLANK(log!D16),"",log!D16)</f>
        <v/>
      </c>
      <c r="M16" s="23" t="str">
        <f>IF(ISBLANK(log!E16),"",log!E16)</f>
        <v/>
      </c>
      <c r="N16" s="23" t="str">
        <f>IF(ISBLANK(log!F16),"",log!F16)</f>
        <v/>
      </c>
      <c r="O16" s="23" t="str">
        <f>IF(ISBLANK(log!G16),"",log!G16)</f>
        <v/>
      </c>
    </row>
    <row r="17" spans="8:15" ht="16.5" customHeight="1" thickTop="1" thickBot="1" x14ac:dyDescent="0.3">
      <c r="H17" s="22" t="str">
        <f>IF(ISBLANK(log!A17),"",log!A17)</f>
        <v/>
      </c>
      <c r="I17" s="23" t="str">
        <f>IF(ISBLANK(log!A17),"",log!A17)</f>
        <v/>
      </c>
      <c r="J17" s="23" t="str">
        <f>IF(ISBLANK(log!B17),"",log!B17)</f>
        <v/>
      </c>
      <c r="K17" s="23" t="str">
        <f>IF(ISBLANK(log!C17),"",log!C17)</f>
        <v/>
      </c>
      <c r="L17" s="23" t="str">
        <f>IF(ISBLANK(log!D17),"",log!D17)</f>
        <v/>
      </c>
      <c r="M17" s="23" t="str">
        <f>IF(ISBLANK(log!E17),"",log!E17)</f>
        <v/>
      </c>
      <c r="N17" s="23" t="str">
        <f>IF(ISBLANK(log!F17),"",log!F17)</f>
        <v/>
      </c>
      <c r="O17" s="23" t="str">
        <f>IF(ISBLANK(log!G17),"",log!G17)</f>
        <v/>
      </c>
    </row>
    <row r="18" spans="8:15" ht="15.75" customHeight="1" thickTop="1" x14ac:dyDescent="0.25">
      <c r="H18" s="22" t="str">
        <f>IF(ISBLANK(log!A18),"",log!A18)</f>
        <v/>
      </c>
      <c r="I18" s="23" t="str">
        <f>IF(ISBLANK(log!A18),"",log!A18)</f>
        <v/>
      </c>
      <c r="J18" s="23" t="str">
        <f>IF(ISBLANK(log!B18),"",log!B18)</f>
        <v/>
      </c>
      <c r="K18" s="23" t="str">
        <f>IF(ISBLANK(log!C18),"",log!C18)</f>
        <v/>
      </c>
      <c r="L18" s="23" t="str">
        <f>IF(ISBLANK(log!D18),"",log!D18)</f>
        <v/>
      </c>
      <c r="M18" s="23" t="str">
        <f>IF(ISBLANK(log!E18),"",log!E18)</f>
        <v/>
      </c>
      <c r="N18" s="23" t="str">
        <f>IF(ISBLANK(log!F18),"",log!F18)</f>
        <v/>
      </c>
      <c r="O18" s="23" t="str">
        <f>IF(ISBLANK(log!G18),"",log!G18)</f>
        <v/>
      </c>
    </row>
    <row r="19" spans="8:15" ht="15.75" customHeight="1" thickBot="1" x14ac:dyDescent="0.3">
      <c r="H19" s="26" t="str">
        <f>IF(ISBLANK(log!A19),"",log!A19)</f>
        <v/>
      </c>
      <c r="I19" s="27" t="str">
        <f>IF(ISBLANK(log!A19),"",log!A19)</f>
        <v/>
      </c>
      <c r="J19" s="28" t="str">
        <f>IF(ISBLANK(log!B19),"",log!B19)</f>
        <v/>
      </c>
      <c r="K19" s="29" t="str">
        <f>IF(ISBLANK(log!C19),"",log!C19)</f>
        <v/>
      </c>
      <c r="L19" s="29" t="str">
        <f>IF(ISBLANK(log!D19),"",log!D19)</f>
        <v/>
      </c>
      <c r="M19" s="29" t="str">
        <f>IF(ISBLANK(log!E19),"",log!E19)</f>
        <v/>
      </c>
      <c r="N19" s="29" t="str">
        <f>IF(ISBLANK(log!F19),"",log!F19)</f>
        <v/>
      </c>
      <c r="O19" s="29" t="str">
        <f>IF(ISBLANK(log!G19),"",log!G19)</f>
        <v/>
      </c>
    </row>
    <row r="20" spans="8:15" ht="16.5" customHeight="1" thickTop="1" thickBot="1" x14ac:dyDescent="0.3">
      <c r="H20" s="22" t="str">
        <f>IF(ISBLANK(log!A20),"",log!A20)</f>
        <v/>
      </c>
      <c r="I20" s="23" t="str">
        <f>IF(ISBLANK(log!A20),"",log!A20)</f>
        <v/>
      </c>
      <c r="J20" s="24" t="str">
        <f>IF(ISBLANK(log!B20),"",log!B20)</f>
        <v/>
      </c>
      <c r="K20" s="25" t="str">
        <f>IF(ISBLANK(log!C20),"",log!C20)</f>
        <v/>
      </c>
      <c r="L20" s="25" t="str">
        <f>IF(ISBLANK(log!D20),"",log!D20)</f>
        <v/>
      </c>
      <c r="M20" s="25" t="str">
        <f>IF(ISBLANK(log!E20),"",log!E20)</f>
        <v/>
      </c>
      <c r="N20" s="25" t="str">
        <f>IF(ISBLANK(log!F20),"",log!F20)</f>
        <v/>
      </c>
      <c r="O20" s="25" t="str">
        <f>IF(ISBLANK(log!G20),"",log!G20)</f>
        <v/>
      </c>
    </row>
    <row r="21" spans="8:15" ht="16.5" customHeight="1" thickTop="1" thickBot="1" x14ac:dyDescent="0.3">
      <c r="H21" s="22" t="str">
        <f>IF(ISBLANK(log!A21),"",log!A21)</f>
        <v/>
      </c>
      <c r="I21" s="23" t="str">
        <f>IF(ISBLANK(log!A21),"",log!A21)</f>
        <v/>
      </c>
      <c r="J21" s="24" t="str">
        <f>IF(ISBLANK(log!B21),"",log!B21)</f>
        <v/>
      </c>
      <c r="K21" s="25" t="str">
        <f>IF(ISBLANK(log!C21),"",log!C21)</f>
        <v/>
      </c>
      <c r="L21" s="25" t="str">
        <f>IF(ISBLANK(log!D21),"",log!D21)</f>
        <v/>
      </c>
      <c r="M21" s="25" t="str">
        <f>IF(ISBLANK(log!E21),"",log!E21)</f>
        <v/>
      </c>
      <c r="N21" s="25" t="str">
        <f>IF(ISBLANK(log!F21),"",log!F21)</f>
        <v/>
      </c>
      <c r="O21" s="25" t="str">
        <f>IF(ISBLANK(log!G21),"",log!G21)</f>
        <v/>
      </c>
    </row>
    <row r="22" spans="8:15" ht="16.5" customHeight="1" thickTop="1" thickBot="1" x14ac:dyDescent="0.3">
      <c r="H22" s="22" t="str">
        <f>IF(ISBLANK(log!A22),"",log!A22)</f>
        <v/>
      </c>
      <c r="I22" s="23" t="str">
        <f>IF(ISBLANK(log!A22),"",log!A22)</f>
        <v/>
      </c>
      <c r="J22" s="24" t="str">
        <f>IF(ISBLANK(log!B22),"",log!B22)</f>
        <v/>
      </c>
      <c r="K22" s="25" t="str">
        <f>IF(ISBLANK(log!C22),"",log!C22)</f>
        <v/>
      </c>
      <c r="L22" s="25" t="str">
        <f>IF(ISBLANK(log!D22),"",log!D22)</f>
        <v/>
      </c>
      <c r="M22" s="25" t="str">
        <f>IF(ISBLANK(log!E22),"",log!E22)</f>
        <v/>
      </c>
      <c r="N22" s="25" t="str">
        <f>IF(ISBLANK(log!F22),"",log!F22)</f>
        <v/>
      </c>
      <c r="O22" s="25" t="str">
        <f>IF(ISBLANK(log!G22),"",log!G22)</f>
        <v/>
      </c>
    </row>
    <row r="23" spans="8:15" ht="16.5" customHeight="1" thickTop="1" thickBot="1" x14ac:dyDescent="0.3">
      <c r="H23" s="22" t="str">
        <f>IF(ISBLANK(log!A23),"",log!A23)</f>
        <v/>
      </c>
      <c r="I23" s="23" t="str">
        <f>IF(ISBLANK(log!A23),"",log!A23)</f>
        <v/>
      </c>
      <c r="J23" s="24" t="str">
        <f>IF(ISBLANK(log!B23),"",log!B23)</f>
        <v/>
      </c>
      <c r="K23" s="25" t="str">
        <f>IF(ISBLANK(log!C23),"",log!C23)</f>
        <v/>
      </c>
      <c r="L23" s="25" t="str">
        <f>IF(ISBLANK(log!D23),"",log!D23)</f>
        <v/>
      </c>
      <c r="M23" s="25" t="str">
        <f>IF(ISBLANK(log!E23),"",log!E23)</f>
        <v/>
      </c>
      <c r="N23" s="25" t="str">
        <f>IF(ISBLANK(log!F23),"",log!F23)</f>
        <v/>
      </c>
      <c r="O23" s="25" t="str">
        <f>IF(ISBLANK(log!G23),"",log!G23)</f>
        <v/>
      </c>
    </row>
    <row r="24" spans="8:15" ht="16.5" customHeight="1" thickTop="1" thickBot="1" x14ac:dyDescent="0.3">
      <c r="H24" s="22" t="str">
        <f>IF(ISBLANK(log!A24),"",log!A24)</f>
        <v/>
      </c>
      <c r="I24" s="23" t="str">
        <f>IF(ISBLANK(log!A24),"",log!A24)</f>
        <v/>
      </c>
      <c r="J24" s="24" t="str">
        <f>IF(ISBLANK(log!B24),"",log!B24)</f>
        <v/>
      </c>
      <c r="K24" s="25" t="str">
        <f>IF(ISBLANK(log!C24),"",log!C24)</f>
        <v/>
      </c>
      <c r="L24" s="25" t="str">
        <f>IF(ISBLANK(log!D24),"",log!D24)</f>
        <v/>
      </c>
      <c r="M24" s="25" t="str">
        <f>IF(ISBLANK(log!E24),"",log!E24)</f>
        <v/>
      </c>
      <c r="N24" s="25" t="str">
        <f>IF(ISBLANK(log!F24),"",log!F24)</f>
        <v/>
      </c>
      <c r="O24" s="25" t="str">
        <f>IF(ISBLANK(log!G24),"",log!G24)</f>
        <v/>
      </c>
    </row>
    <row r="25" spans="8:15" ht="16.5" customHeight="1" thickTop="1" thickBot="1" x14ac:dyDescent="0.3">
      <c r="H25" s="22" t="str">
        <f>IF(ISBLANK(log!A25),"",log!A25)</f>
        <v/>
      </c>
      <c r="I25" s="23" t="str">
        <f>IF(ISBLANK(log!A25),"",log!A25)</f>
        <v/>
      </c>
      <c r="J25" s="24" t="str">
        <f>IF(ISBLANK(log!B25),"",log!B25)</f>
        <v/>
      </c>
      <c r="K25" s="25" t="str">
        <f>IF(ISBLANK(log!C25),"",log!C25)</f>
        <v/>
      </c>
      <c r="L25" s="25" t="str">
        <f>IF(ISBLANK(log!D25),"",log!D25)</f>
        <v/>
      </c>
      <c r="M25" s="25" t="str">
        <f>IF(ISBLANK(log!E25),"",log!E25)</f>
        <v/>
      </c>
      <c r="N25" s="25" t="str">
        <f>IF(ISBLANK(log!F25),"",log!F25)</f>
        <v/>
      </c>
      <c r="O25" s="25" t="str">
        <f>IF(ISBLANK(log!G25),"",log!G25)</f>
        <v/>
      </c>
    </row>
    <row r="26" spans="8:15" ht="16.5" customHeight="1" thickTop="1" thickBot="1" x14ac:dyDescent="0.3">
      <c r="H26" s="22" t="str">
        <f>IF(ISBLANK(log!A26),"",log!A26)</f>
        <v/>
      </c>
      <c r="I26" s="23" t="str">
        <f>IF(ISBLANK(log!A26),"",log!A26)</f>
        <v/>
      </c>
      <c r="J26" s="24" t="str">
        <f>IF(ISBLANK(log!B26),"",log!B26)</f>
        <v/>
      </c>
      <c r="K26" s="25" t="str">
        <f>IF(ISBLANK(log!C26),"",log!C26)</f>
        <v/>
      </c>
      <c r="L26" s="25" t="str">
        <f>IF(ISBLANK(log!D26),"",log!D26)</f>
        <v/>
      </c>
      <c r="M26" s="25" t="str">
        <f>IF(ISBLANK(log!E26),"",log!E26)</f>
        <v/>
      </c>
      <c r="N26" s="25" t="str">
        <f>IF(ISBLANK(log!F26),"",log!F26)</f>
        <v/>
      </c>
      <c r="O26" s="25" t="str">
        <f>IF(ISBLANK(log!G26),"",log!G26)</f>
        <v/>
      </c>
    </row>
    <row r="27" spans="8:15" ht="15.75" customHeight="1" thickTop="1" x14ac:dyDescent="0.25">
      <c r="H27" s="22" t="str">
        <f>IF(ISBLANK(log!A27),"",log!A27)</f>
        <v/>
      </c>
      <c r="I27" s="23" t="str">
        <f>IF(ISBLANK(log!A27),"",log!A27)</f>
        <v/>
      </c>
      <c r="J27" s="24" t="str">
        <f>IF(ISBLANK(log!B27),"",log!B27)</f>
        <v/>
      </c>
      <c r="K27" s="25" t="str">
        <f>IF(ISBLANK(log!C27),"",log!C27)</f>
        <v/>
      </c>
      <c r="L27" s="25" t="str">
        <f>IF(ISBLANK(log!D27),"",log!D27)</f>
        <v/>
      </c>
      <c r="M27" s="25" t="str">
        <f>IF(ISBLANK(log!E27),"",log!E27)</f>
        <v/>
      </c>
      <c r="N27" s="25" t="str">
        <f>IF(ISBLANK(log!F27),"",log!F27)</f>
        <v/>
      </c>
      <c r="O27" s="25" t="str">
        <f>IF(ISBLANK(log!G27),"",log!G27)</f>
        <v/>
      </c>
    </row>
    <row r="29" spans="8:15" x14ac:dyDescent="0.25">
      <c r="I29" s="16"/>
      <c r="J29" s="18"/>
      <c r="K29" s="19"/>
      <c r="L29" s="19"/>
      <c r="M29" s="19"/>
      <c r="N29" s="19"/>
      <c r="O29" s="19"/>
    </row>
  </sheetData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31"/>
  <sheetViews>
    <sheetView tabSelected="1" workbookViewId="0">
      <selection activeCell="X19" sqref="X19"/>
    </sheetView>
  </sheetViews>
  <sheetFormatPr defaultRowHeight="15" x14ac:dyDescent="0.25"/>
  <cols>
    <col min="2" max="2" width="6.42578125" customWidth="1"/>
    <col min="3" max="9" width="8.7109375" customWidth="1"/>
  </cols>
  <sheetData>
    <row r="1" spans="1:27" x14ac:dyDescent="0.25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2"/>
    </row>
    <row r="2" spans="1:27" x14ac:dyDescent="0.2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</row>
    <row r="3" spans="1:27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5"/>
      <c r="W3" s="11"/>
    </row>
    <row r="4" spans="1:27" ht="15" customHeight="1" x14ac:dyDescent="0.25">
      <c r="A4" s="33"/>
      <c r="B4" s="57" t="s">
        <v>55</v>
      </c>
      <c r="C4" s="58"/>
      <c r="D4" s="58"/>
      <c r="E4" s="58"/>
      <c r="F4" s="58"/>
      <c r="G4" s="58"/>
      <c r="H4" s="58"/>
      <c r="I4" s="58"/>
      <c r="J4" s="34"/>
      <c r="K4" s="57" t="s">
        <v>56</v>
      </c>
      <c r="L4" s="58"/>
      <c r="M4" s="58"/>
      <c r="N4" s="58"/>
      <c r="O4" s="58"/>
      <c r="P4" s="58"/>
      <c r="Q4" s="64" t="s">
        <v>57</v>
      </c>
      <c r="R4" s="58"/>
      <c r="S4" s="58"/>
      <c r="T4" s="58"/>
      <c r="U4" s="58"/>
      <c r="V4" s="65"/>
      <c r="W4" s="11"/>
    </row>
    <row r="5" spans="1:27" ht="15.75" customHeight="1" x14ac:dyDescent="0.25">
      <c r="A5" s="33"/>
      <c r="B5" s="58"/>
      <c r="C5" s="58"/>
      <c r="D5" s="58"/>
      <c r="E5" s="58"/>
      <c r="F5" s="58"/>
      <c r="G5" s="58"/>
      <c r="H5" s="58"/>
      <c r="I5" s="58"/>
      <c r="J5" s="34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65"/>
      <c r="W5" s="11"/>
      <c r="Z5" s="11"/>
      <c r="AA5" s="10"/>
    </row>
    <row r="6" spans="1:27" ht="15.75" customHeight="1" x14ac:dyDescent="0.25">
      <c r="A6" s="33"/>
      <c r="B6" s="58"/>
      <c r="C6" s="58"/>
      <c r="D6" s="58"/>
      <c r="E6" s="58"/>
      <c r="F6" s="58"/>
      <c r="G6" s="58"/>
      <c r="H6" s="58"/>
      <c r="I6" s="58"/>
      <c r="J6" s="34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65"/>
      <c r="W6" s="11"/>
      <c r="Z6" s="11"/>
      <c r="AA6" s="10"/>
    </row>
    <row r="7" spans="1:27" ht="15.75" customHeight="1" thickBot="1" x14ac:dyDescent="0.85">
      <c r="A7" s="33"/>
      <c r="B7" s="39"/>
      <c r="C7" s="39"/>
      <c r="D7" s="39"/>
      <c r="E7" s="39"/>
      <c r="F7" s="39"/>
      <c r="G7" s="39"/>
      <c r="H7" s="39"/>
      <c r="I7" s="39"/>
      <c r="J7" s="39"/>
      <c r="K7" s="40"/>
      <c r="L7" s="40"/>
      <c r="M7" s="40"/>
      <c r="N7" s="40"/>
      <c r="O7" s="40"/>
      <c r="P7" s="40"/>
      <c r="Q7" s="40"/>
      <c r="R7" s="40"/>
      <c r="S7" s="39"/>
      <c r="T7" s="39"/>
      <c r="U7" s="39"/>
      <c r="V7" s="35"/>
      <c r="W7" s="11"/>
      <c r="Z7" s="11"/>
      <c r="AA7" s="11"/>
    </row>
    <row r="8" spans="1:27" ht="15.75" customHeight="1" thickBot="1" x14ac:dyDescent="0.3">
      <c r="A8" s="33"/>
      <c r="B8" s="53" t="s">
        <v>43</v>
      </c>
      <c r="C8" s="54" t="s">
        <v>0</v>
      </c>
      <c r="D8" s="54" t="s">
        <v>1</v>
      </c>
      <c r="E8" s="54" t="s">
        <v>2</v>
      </c>
      <c r="F8" s="54" t="s">
        <v>3</v>
      </c>
      <c r="G8" s="54" t="s">
        <v>4</v>
      </c>
      <c r="H8" s="54" t="s">
        <v>5</v>
      </c>
      <c r="I8" s="55" t="s">
        <v>6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5"/>
      <c r="W8" s="11"/>
      <c r="Z8" s="11"/>
      <c r="AA8" s="11"/>
    </row>
    <row r="9" spans="1:27" ht="16.5" customHeight="1" x14ac:dyDescent="0.35">
      <c r="A9" s="33"/>
      <c r="B9" s="59">
        <f>IF(ISBLANK(log!A2),"",log!A2)</f>
        <v>45022.845809560182</v>
      </c>
      <c r="C9" s="51">
        <f>IF(ISBLANK(log!A2),"",log!A2)</f>
        <v>45022.845809560182</v>
      </c>
      <c r="D9" s="51">
        <f>IF(ISBLANK(log!B2),"",log!B2)</f>
        <v>3.1</v>
      </c>
      <c r="E9" s="51">
        <f>IF(ISBLANK(log!C2),"",log!C2)</f>
        <v>9.9</v>
      </c>
      <c r="F9" s="51">
        <f>IF(ISBLANK(log!D2),"",log!D2)</f>
        <v>2</v>
      </c>
      <c r="G9" s="51">
        <f>IF(ISBLANK(log!E2),"",log!E2)</f>
        <v>6.75</v>
      </c>
      <c r="H9" s="51">
        <f>IF(ISBLANK(log!F2),"",log!F2)</f>
        <v>14.4</v>
      </c>
      <c r="I9" s="52">
        <f>IF(ISBLANK(log!G2),"",log!G2)</f>
        <v>157.5</v>
      </c>
      <c r="J9" s="34"/>
      <c r="K9" s="34"/>
      <c r="L9" s="34"/>
      <c r="M9" s="34"/>
      <c r="N9" s="34"/>
      <c r="O9" s="34"/>
      <c r="P9" s="34"/>
      <c r="Q9" s="34"/>
      <c r="R9" s="62" t="s">
        <v>50</v>
      </c>
      <c r="S9" s="58"/>
      <c r="T9" s="43">
        <f>Statistics!C3</f>
        <v>0</v>
      </c>
      <c r="U9" s="42" t="s">
        <v>45</v>
      </c>
      <c r="V9" s="35"/>
      <c r="Z9" s="11"/>
      <c r="AA9" s="11"/>
    </row>
    <row r="10" spans="1:27" ht="16.5" customHeight="1" x14ac:dyDescent="0.25">
      <c r="A10" s="33"/>
      <c r="B10" s="60"/>
      <c r="C10" s="47">
        <f>IF(ISBLANK(log!A3),"",log!A3)</f>
        <v>45022.846283114013</v>
      </c>
      <c r="D10" s="47">
        <f>IF(ISBLANK(log!B3),"",log!B3)</f>
        <v>13.2</v>
      </c>
      <c r="E10" s="47">
        <f>IF(ISBLANK(log!C3),"",log!C3)</f>
        <v>60</v>
      </c>
      <c r="F10" s="47">
        <f>IF(ISBLANK(log!D3),"",log!D3)</f>
        <v>13</v>
      </c>
      <c r="G10" s="47">
        <f>IF(ISBLANK(log!E3),"",log!E3)</f>
        <v>24</v>
      </c>
      <c r="H10" s="47">
        <f>IF(ISBLANK(log!F3),"",log!F3)</f>
        <v>48</v>
      </c>
      <c r="I10" s="48">
        <f>IF(ISBLANK(log!G3),"",log!G3)</f>
        <v>600</v>
      </c>
      <c r="J10" s="34"/>
      <c r="K10" s="34"/>
      <c r="L10" s="34"/>
      <c r="M10" s="34"/>
      <c r="N10" s="34"/>
      <c r="O10" s="34"/>
      <c r="P10" s="34"/>
      <c r="Q10" s="34"/>
      <c r="R10" s="45"/>
      <c r="S10" s="45"/>
      <c r="T10" s="34"/>
      <c r="U10" s="44"/>
      <c r="V10" s="35"/>
      <c r="Z10" s="11"/>
      <c r="AA10" s="11"/>
    </row>
    <row r="11" spans="1:27" ht="16.5" customHeight="1" x14ac:dyDescent="0.35">
      <c r="A11" s="33"/>
      <c r="B11" s="60"/>
      <c r="C11" s="47" t="str">
        <f>IF(ISBLANK(log!A4),"",log!A4)</f>
        <v/>
      </c>
      <c r="D11" s="47" t="str">
        <f>IF(ISBLANK(log!B4),"",log!B4)</f>
        <v/>
      </c>
      <c r="E11" s="47" t="str">
        <f>IF(ISBLANK(log!C4),"",log!C4)</f>
        <v/>
      </c>
      <c r="F11" s="47" t="str">
        <f>IF(ISBLANK(log!D4),"",log!D4)</f>
        <v/>
      </c>
      <c r="G11" s="47" t="str">
        <f>IF(ISBLANK(log!E4),"",log!E4)</f>
        <v/>
      </c>
      <c r="H11" s="47" t="str">
        <f>IF(ISBLANK(log!F4),"",log!F4)</f>
        <v/>
      </c>
      <c r="I11" s="48" t="str">
        <f>IF(ISBLANK(log!G4),"",log!G4)</f>
        <v/>
      </c>
      <c r="J11" s="34"/>
      <c r="K11" s="34"/>
      <c r="L11" s="34"/>
      <c r="M11" s="34"/>
      <c r="N11" s="34"/>
      <c r="O11" s="34"/>
      <c r="P11" s="34"/>
      <c r="Q11" s="34"/>
      <c r="R11" s="62" t="s">
        <v>58</v>
      </c>
      <c r="S11" s="58"/>
      <c r="T11" s="43">
        <f>Statistics!C5</f>
        <v>50</v>
      </c>
      <c r="U11" s="44" t="s">
        <v>47</v>
      </c>
      <c r="V11" s="35"/>
      <c r="Z11" s="11"/>
      <c r="AA11" s="11"/>
    </row>
    <row r="12" spans="1:27" ht="16.5" customHeight="1" x14ac:dyDescent="0.35">
      <c r="A12" s="33"/>
      <c r="B12" s="60"/>
      <c r="C12" s="47" t="str">
        <f>IF(ISBLANK(log!A5),"",log!A5)</f>
        <v/>
      </c>
      <c r="D12" s="47" t="str">
        <f>IF(ISBLANK(log!B5),"",log!B5)</f>
        <v/>
      </c>
      <c r="E12" s="47" t="str">
        <f>IF(ISBLANK(log!C5),"",log!C5)</f>
        <v/>
      </c>
      <c r="F12" s="47" t="str">
        <f>IF(ISBLANK(log!D5),"",log!D5)</f>
        <v/>
      </c>
      <c r="G12" s="47" t="str">
        <f>IF(ISBLANK(log!E5),"",log!E5)</f>
        <v/>
      </c>
      <c r="H12" s="47" t="str">
        <f>IF(ISBLANK(log!F5),"",log!F5)</f>
        <v/>
      </c>
      <c r="I12" s="48" t="str">
        <f>IF(ISBLANK(log!G5),"",log!G5)</f>
        <v/>
      </c>
      <c r="J12" s="34"/>
      <c r="K12" s="34"/>
      <c r="L12" s="34"/>
      <c r="M12" s="34"/>
      <c r="N12" s="34"/>
      <c r="O12" s="34"/>
      <c r="P12" s="34"/>
      <c r="Q12" s="34"/>
      <c r="R12" s="45"/>
      <c r="S12" s="45"/>
      <c r="T12" s="43"/>
      <c r="U12" s="44"/>
      <c r="V12" s="35"/>
      <c r="Z12" s="11"/>
      <c r="AA12" s="11"/>
    </row>
    <row r="13" spans="1:27" ht="16.5" customHeight="1" x14ac:dyDescent="0.35">
      <c r="A13" s="33"/>
      <c r="B13" s="60"/>
      <c r="C13" s="47" t="str">
        <f>IF(ISBLANK(log!A6),"",log!A6)</f>
        <v/>
      </c>
      <c r="D13" s="47" t="str">
        <f>IF(ISBLANK(log!B6),"",log!B6)</f>
        <v/>
      </c>
      <c r="E13" s="47" t="str">
        <f>IF(ISBLANK(log!C6),"",log!C6)</f>
        <v/>
      </c>
      <c r="F13" s="47" t="str">
        <f>IF(ISBLANK(log!D6),"",log!D6)</f>
        <v/>
      </c>
      <c r="G13" s="47" t="str">
        <f>IF(ISBLANK(log!E6),"",log!E6)</f>
        <v/>
      </c>
      <c r="H13" s="47" t="str">
        <f>IF(ISBLANK(log!F6),"",log!F6)</f>
        <v/>
      </c>
      <c r="I13" s="48" t="str">
        <f>IF(ISBLANK(log!G6),"",log!G6)</f>
        <v/>
      </c>
      <c r="J13" s="34"/>
      <c r="K13" s="34"/>
      <c r="L13" s="34"/>
      <c r="M13" s="34"/>
      <c r="N13" s="34"/>
      <c r="O13" s="34"/>
      <c r="P13" s="34"/>
      <c r="Q13" s="34"/>
      <c r="R13" s="62" t="s">
        <v>59</v>
      </c>
      <c r="S13" s="58"/>
      <c r="T13" s="43">
        <f>Statistics!C3</f>
        <v>0</v>
      </c>
      <c r="U13" s="44" t="s">
        <v>47</v>
      </c>
      <c r="V13" s="35"/>
    </row>
    <row r="14" spans="1:27" ht="16.5" customHeight="1" x14ac:dyDescent="0.35">
      <c r="A14" s="33"/>
      <c r="B14" s="60"/>
      <c r="C14" s="47" t="str">
        <f>IF(ISBLANK(log!A7),"",log!A7)</f>
        <v/>
      </c>
      <c r="D14" s="47" t="str">
        <f>IF(ISBLANK(log!B7),"",log!B7)</f>
        <v/>
      </c>
      <c r="E14" s="47" t="str">
        <f>IF(ISBLANK(log!C7),"",log!C7)</f>
        <v/>
      </c>
      <c r="F14" s="47" t="str">
        <f>IF(ISBLANK(log!D7),"",log!D7)</f>
        <v/>
      </c>
      <c r="G14" s="47" t="str">
        <f>IF(ISBLANK(log!E7),"",log!E7)</f>
        <v/>
      </c>
      <c r="H14" s="47" t="str">
        <f>IF(ISBLANK(log!F7),"",log!F7)</f>
        <v/>
      </c>
      <c r="I14" s="48" t="str">
        <f>IF(ISBLANK(log!G7),"",log!G7)</f>
        <v/>
      </c>
      <c r="J14" s="34"/>
      <c r="K14" s="34"/>
      <c r="L14" s="34"/>
      <c r="M14" s="34"/>
      <c r="N14" s="34"/>
      <c r="O14" s="34"/>
      <c r="P14" s="34"/>
      <c r="Q14" s="34"/>
      <c r="R14" s="45"/>
      <c r="S14" s="45"/>
      <c r="T14" s="43"/>
      <c r="U14" s="44"/>
      <c r="V14" s="35"/>
    </row>
    <row r="15" spans="1:27" ht="16.5" customHeight="1" x14ac:dyDescent="0.35">
      <c r="A15" s="33"/>
      <c r="B15" s="60"/>
      <c r="C15" s="47" t="str">
        <f>IF(ISBLANK(log!A8),"",log!A8)</f>
        <v/>
      </c>
      <c r="D15" s="47" t="str">
        <f>IF(ISBLANK(log!B8),"",log!B8)</f>
        <v/>
      </c>
      <c r="E15" s="47" t="str">
        <f>IF(ISBLANK(log!C8),"",log!C8)</f>
        <v/>
      </c>
      <c r="F15" s="47" t="str">
        <f>IF(ISBLANK(log!D8),"",log!D8)</f>
        <v/>
      </c>
      <c r="G15" s="47" t="str">
        <f>IF(ISBLANK(log!E8),"",log!E8)</f>
        <v/>
      </c>
      <c r="H15" s="47" t="str">
        <f>IF(ISBLANK(log!F8),"",log!F8)</f>
        <v/>
      </c>
      <c r="I15" s="48" t="str">
        <f>IF(ISBLANK(log!G8),"",log!G8)</f>
        <v/>
      </c>
      <c r="J15" s="34"/>
      <c r="K15" s="34"/>
      <c r="L15" s="34"/>
      <c r="M15" s="34"/>
      <c r="N15" s="34"/>
      <c r="O15" s="34"/>
      <c r="P15" s="34"/>
      <c r="Q15" s="34"/>
      <c r="R15" s="62" t="s">
        <v>60</v>
      </c>
      <c r="S15" s="58"/>
      <c r="T15" s="43">
        <f>Statistics!C4</f>
        <v>50</v>
      </c>
      <c r="U15" s="44" t="s">
        <v>47</v>
      </c>
      <c r="V15" s="35"/>
      <c r="AA15" s="1"/>
    </row>
    <row r="16" spans="1:27" ht="16.5" customHeight="1" x14ac:dyDescent="0.35">
      <c r="A16" s="33"/>
      <c r="B16" s="60"/>
      <c r="C16" s="47" t="str">
        <f>IF(ISBLANK(log!A9),"",log!A9)</f>
        <v/>
      </c>
      <c r="D16" s="47" t="str">
        <f>IF(ISBLANK(log!B9),"",log!B9)</f>
        <v/>
      </c>
      <c r="E16" s="47" t="str">
        <f>IF(ISBLANK(log!C9),"",log!C9)</f>
        <v/>
      </c>
      <c r="F16" s="47" t="str">
        <f>IF(ISBLANK(log!D9),"",log!D9)</f>
        <v/>
      </c>
      <c r="G16" s="47" t="str">
        <f>IF(ISBLANK(log!E9),"",log!E9)</f>
        <v/>
      </c>
      <c r="H16" s="47" t="str">
        <f>IF(ISBLANK(log!F9),"",log!F9)</f>
        <v/>
      </c>
      <c r="I16" s="48" t="str">
        <f>IF(ISBLANK(log!G9),"",log!G9)</f>
        <v/>
      </c>
      <c r="J16" s="34"/>
      <c r="K16" s="34"/>
      <c r="L16" s="34"/>
      <c r="M16" s="34"/>
      <c r="N16" s="34"/>
      <c r="O16" s="34"/>
      <c r="P16" s="34"/>
      <c r="Q16" s="34"/>
      <c r="R16" s="45"/>
      <c r="S16" s="45"/>
      <c r="T16" s="43"/>
      <c r="U16" s="44"/>
      <c r="V16" s="35"/>
      <c r="AA16" s="7"/>
    </row>
    <row r="17" spans="1:22" ht="16.5" customHeight="1" x14ac:dyDescent="0.35">
      <c r="A17" s="33"/>
      <c r="B17" s="60"/>
      <c r="C17" s="47" t="str">
        <f>IF(ISBLANK(log!A10),"",log!A10)</f>
        <v/>
      </c>
      <c r="D17" s="47" t="str">
        <f>IF(ISBLANK(log!B10),"",log!B10)</f>
        <v/>
      </c>
      <c r="E17" s="47" t="str">
        <f>IF(ISBLANK(log!C10),"",log!C10)</f>
        <v/>
      </c>
      <c r="F17" s="47" t="str">
        <f>IF(ISBLANK(log!D10),"",log!D10)</f>
        <v/>
      </c>
      <c r="G17" s="47" t="str">
        <f>IF(ISBLANK(log!E10),"",log!E10)</f>
        <v/>
      </c>
      <c r="H17" s="47" t="str">
        <f>IF(ISBLANK(log!F10),"",log!F10)</f>
        <v/>
      </c>
      <c r="I17" s="48" t="str">
        <f>IF(ISBLANK(log!G10),"",log!G10)</f>
        <v/>
      </c>
      <c r="J17" s="34"/>
      <c r="K17" s="34"/>
      <c r="L17" s="34"/>
      <c r="M17" s="34"/>
      <c r="N17" s="34"/>
      <c r="O17" s="34"/>
      <c r="P17" s="34"/>
      <c r="Q17" s="34"/>
      <c r="R17" s="62" t="s">
        <v>44</v>
      </c>
      <c r="S17" s="58"/>
      <c r="T17" s="56">
        <f>Statistics!B2</f>
        <v>8.15</v>
      </c>
      <c r="U17" s="44" t="s">
        <v>45</v>
      </c>
      <c r="V17" s="35"/>
    </row>
    <row r="18" spans="1:22" ht="16.5" customHeight="1" x14ac:dyDescent="0.35">
      <c r="A18" s="33"/>
      <c r="B18" s="60"/>
      <c r="C18" s="47" t="str">
        <f>IF(ISBLANK(log!A11),"",log!A11)</f>
        <v/>
      </c>
      <c r="D18" s="47" t="str">
        <f>IF(ISBLANK(log!B11),"",log!B11)</f>
        <v/>
      </c>
      <c r="E18" s="47" t="str">
        <f>IF(ISBLANK(log!C11),"",log!C11)</f>
        <v/>
      </c>
      <c r="F18" s="47" t="str">
        <f>IF(ISBLANK(log!D11),"",log!D11)</f>
        <v/>
      </c>
      <c r="G18" s="47" t="str">
        <f>IF(ISBLANK(log!E11),"",log!E11)</f>
        <v/>
      </c>
      <c r="H18" s="47" t="str">
        <f>IF(ISBLANK(log!F11),"",log!F11)</f>
        <v/>
      </c>
      <c r="I18" s="48" t="str">
        <f>IF(ISBLANK(log!G11),"",log!G11)</f>
        <v/>
      </c>
      <c r="J18" s="34"/>
      <c r="K18" s="34"/>
      <c r="L18" s="34"/>
      <c r="M18" s="34"/>
      <c r="N18" s="34"/>
      <c r="O18" s="34"/>
      <c r="P18" s="34"/>
      <c r="Q18" s="34"/>
      <c r="R18" s="45"/>
      <c r="S18" s="45"/>
      <c r="T18" s="43"/>
      <c r="U18" s="44"/>
      <c r="V18" s="35"/>
    </row>
    <row r="19" spans="1:22" ht="16.5" customHeight="1" x14ac:dyDescent="0.35">
      <c r="A19" s="33"/>
      <c r="B19" s="60"/>
      <c r="C19" s="47" t="str">
        <f>IF(ISBLANK(log!A12),"",log!A12)</f>
        <v/>
      </c>
      <c r="D19" s="47" t="str">
        <f>IF(ISBLANK(log!B12),"",log!B12)</f>
        <v/>
      </c>
      <c r="E19" s="47" t="str">
        <f>IF(ISBLANK(log!C12),"",log!C12)</f>
        <v/>
      </c>
      <c r="F19" s="47" t="str">
        <f>IF(ISBLANK(log!D12),"",log!D12)</f>
        <v/>
      </c>
      <c r="G19" s="47" t="str">
        <f>IF(ISBLANK(log!E12),"",log!E12)</f>
        <v/>
      </c>
      <c r="H19" s="47" t="str">
        <f>IF(ISBLANK(log!F12),"",log!F12)</f>
        <v/>
      </c>
      <c r="I19" s="48" t="str">
        <f>IF(ISBLANK(log!G12),"",log!G12)</f>
        <v/>
      </c>
      <c r="J19" s="34"/>
      <c r="K19" s="34"/>
      <c r="L19" s="34"/>
      <c r="M19" s="34"/>
      <c r="N19" s="34"/>
      <c r="O19" s="34"/>
      <c r="P19" s="34"/>
      <c r="Q19" s="34"/>
      <c r="R19" s="62"/>
      <c r="S19" s="58"/>
      <c r="T19" s="43"/>
      <c r="U19" s="44"/>
      <c r="V19" s="35"/>
    </row>
    <row r="20" spans="1:22" ht="16.5" customHeight="1" x14ac:dyDescent="0.35">
      <c r="A20" s="33"/>
      <c r="B20" s="60"/>
      <c r="C20" s="47" t="str">
        <f>IF(ISBLANK(log!A13),"",log!A13)</f>
        <v/>
      </c>
      <c r="D20" s="47" t="str">
        <f>IF(ISBLANK(log!B13),"",log!B13)</f>
        <v/>
      </c>
      <c r="E20" s="47" t="str">
        <f>IF(ISBLANK(log!C13),"",log!C13)</f>
        <v/>
      </c>
      <c r="F20" s="47" t="str">
        <f>IF(ISBLANK(log!D13),"",log!D13)</f>
        <v/>
      </c>
      <c r="G20" s="47" t="str">
        <f>IF(ISBLANK(log!E13),"",log!E13)</f>
        <v/>
      </c>
      <c r="H20" s="47" t="str">
        <f>IF(ISBLANK(log!F13),"",log!F13)</f>
        <v/>
      </c>
      <c r="I20" s="48" t="str">
        <f>IF(ISBLANK(log!G13),"",log!G13)</f>
        <v/>
      </c>
      <c r="J20" s="34"/>
      <c r="K20" s="34"/>
      <c r="L20" s="34"/>
      <c r="M20" s="34"/>
      <c r="N20" s="34"/>
      <c r="O20" s="34"/>
      <c r="P20" s="34"/>
      <c r="Q20" s="34"/>
      <c r="R20" s="62" t="s">
        <v>41</v>
      </c>
      <c r="S20" s="58"/>
      <c r="T20" s="43">
        <f>Statistics!B1</f>
        <v>15</v>
      </c>
      <c r="U20" s="44" t="s">
        <v>42</v>
      </c>
      <c r="V20" s="35"/>
    </row>
    <row r="21" spans="1:22" ht="16.5" customHeight="1" thickBot="1" x14ac:dyDescent="0.4">
      <c r="A21" s="33"/>
      <c r="B21" s="61"/>
      <c r="C21" s="49" t="str">
        <f>IF(ISBLANK(log!A14),"",log!A14)</f>
        <v/>
      </c>
      <c r="D21" s="49" t="str">
        <f>IF(ISBLANK(log!B14),"",log!B14)</f>
        <v/>
      </c>
      <c r="E21" s="49" t="str">
        <f>IF(ISBLANK(log!C14),"",log!C14)</f>
        <v/>
      </c>
      <c r="F21" s="49" t="str">
        <f>IF(ISBLANK(log!D14),"",log!D14)</f>
        <v/>
      </c>
      <c r="G21" s="49" t="str">
        <f>IF(ISBLANK(log!E14),"",log!E14)</f>
        <v/>
      </c>
      <c r="H21" s="49" t="str">
        <f>IF(ISBLANK(log!F14),"",log!F14)</f>
        <v/>
      </c>
      <c r="I21" s="50" t="str">
        <f>IF(ISBLANK(log!G14),"",log!G14)</f>
        <v/>
      </c>
      <c r="J21" s="34"/>
      <c r="K21" s="34"/>
      <c r="L21" s="34"/>
      <c r="M21" s="34"/>
      <c r="N21" s="34"/>
      <c r="O21" s="34"/>
      <c r="P21" s="34"/>
      <c r="Q21" s="34"/>
      <c r="R21" s="45"/>
      <c r="S21" s="45"/>
      <c r="T21" s="43"/>
      <c r="U21" s="44"/>
      <c r="V21" s="35"/>
    </row>
    <row r="22" spans="1:22" ht="16.5" customHeight="1" x14ac:dyDescent="0.35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63" t="s">
        <v>61</v>
      </c>
      <c r="M22" s="58"/>
      <c r="N22" s="58"/>
      <c r="O22" s="41">
        <f>Statistics!C10</f>
        <v>652.20000000000005</v>
      </c>
      <c r="P22" s="34"/>
      <c r="Q22" s="34"/>
      <c r="R22" s="62" t="s">
        <v>62</v>
      </c>
      <c r="S22" s="58"/>
      <c r="T22" s="43" t="s">
        <v>63</v>
      </c>
      <c r="U22" s="46">
        <f>Statistics!C12</f>
        <v>4.66</v>
      </c>
      <c r="V22" s="35"/>
    </row>
    <row r="23" spans="1:22" ht="16.5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4"/>
      <c r="V23" s="35"/>
    </row>
    <row r="24" spans="1:22" ht="15.75" customHeight="1" x14ac:dyDescent="0.25">
      <c r="A24" s="33"/>
      <c r="B24" s="34"/>
      <c r="C24" s="34" t="str">
        <f>IF(ISBLANK(log!A17),"",log!A17)</f>
        <v/>
      </c>
      <c r="D24" s="34" t="str">
        <f>IF(ISBLANK(log!B17),"",log!B17)</f>
        <v/>
      </c>
      <c r="E24" s="34" t="str">
        <f>IF(ISBLANK(log!C17),"",log!C17)</f>
        <v/>
      </c>
      <c r="F24" s="34" t="str">
        <f>IF(ISBLANK(log!D17),"",log!D17)</f>
        <v/>
      </c>
      <c r="G24" s="34" t="str">
        <f>IF(ISBLANK(log!E17),"",log!E17)</f>
        <v/>
      </c>
      <c r="H24" s="34" t="str">
        <f>IF(ISBLANK(log!F17),"",log!F17)</f>
        <v/>
      </c>
      <c r="I24" s="34" t="str">
        <f>IF(ISBLANK(log!G17),"",log!G17)</f>
        <v/>
      </c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5"/>
    </row>
    <row r="25" spans="1:22" x14ac:dyDescent="0.25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5"/>
    </row>
    <row r="26" spans="1:22" x14ac:dyDescent="0.25">
      <c r="A26" s="33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5"/>
    </row>
    <row r="27" spans="1:22" x14ac:dyDescent="0.25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5"/>
    </row>
    <row r="28" spans="1:22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5"/>
    </row>
    <row r="29" spans="1:22" x14ac:dyDescent="0.25">
      <c r="A29" s="33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5"/>
    </row>
    <row r="30" spans="1:22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5"/>
    </row>
    <row r="31" spans="1:22" ht="15.75" customHeight="1" thickBot="1" x14ac:dyDescent="0.3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</row>
  </sheetData>
  <sheetProtection algorithmName="SHA-512" hashValue="Xo2YJNqCg+7VHrpGVwf1JPoOaT5cSBrK0/qR1/cyzGhhV7V4CUzYCZDGY6SYv2rRZrr3Zb4afQOBkFJxOJLX9w==" saltValue="+iNsZBec1/dmJPb9da61ug==" spinCount="100000" sheet="1" objects="1" scenarios="1"/>
  <mergeCells count="13">
    <mergeCell ref="L22:N22"/>
    <mergeCell ref="Q4:V6"/>
    <mergeCell ref="K4:P6"/>
    <mergeCell ref="R13:S13"/>
    <mergeCell ref="R17:S17"/>
    <mergeCell ref="R9:S9"/>
    <mergeCell ref="R19:S19"/>
    <mergeCell ref="R22:S22"/>
    <mergeCell ref="B4:I6"/>
    <mergeCell ref="B9:B21"/>
    <mergeCell ref="R20:S20"/>
    <mergeCell ref="R15:S15"/>
    <mergeCell ref="R11:S11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Database</vt:lpstr>
      <vt:lpstr>Statistics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Harry</cp:lastModifiedBy>
  <dcterms:created xsi:type="dcterms:W3CDTF">2023-03-28T18:07:35Z</dcterms:created>
  <dcterms:modified xsi:type="dcterms:W3CDTF">2023-04-06T17:20:32Z</dcterms:modified>
</cp:coreProperties>
</file>