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 windowWidth="16095" windowHeight="9660"/>
  </bookViews>
  <sheets>
    <sheet name="Sheet1" sheetId="1" r:id="rId1"/>
  </sheets>
  <definedNames>
    <definedName name="_xlnm._FilterDatabase" localSheetId="0" hidden="1">Sheet1!$A$1:$B$100</definedName>
  </definedNames>
  <calcPr calcId="125725"/>
</workbook>
</file>

<file path=xl/calcChain.xml><?xml version="1.0" encoding="utf-8"?>
<calcChain xmlns="http://schemas.openxmlformats.org/spreadsheetml/2006/main">
  <c r="D388" i="1"/>
  <c r="D17"/>
  <c r="D18"/>
  <c r="D10"/>
  <c r="D465"/>
  <c r="D283"/>
  <c r="D280"/>
  <c r="D118"/>
  <c r="D494"/>
  <c r="D252"/>
  <c r="D785"/>
  <c r="D309"/>
  <c r="D530"/>
  <c r="D26"/>
  <c r="D432"/>
  <c r="D112"/>
  <c r="D363"/>
  <c r="D143"/>
  <c r="D15"/>
  <c r="D712"/>
  <c r="D540"/>
  <c r="D713"/>
  <c r="D171"/>
  <c r="D168"/>
  <c r="D167"/>
  <c r="D164"/>
  <c r="D165"/>
  <c r="D72"/>
  <c r="D84"/>
  <c r="D569"/>
  <c r="D122"/>
  <c r="D14"/>
  <c r="D34"/>
  <c r="D419"/>
  <c r="D293"/>
  <c r="D296"/>
  <c r="D297"/>
  <c r="D298"/>
  <c r="D711"/>
  <c r="D722"/>
  <c r="D706"/>
  <c r="D134"/>
  <c r="D179"/>
  <c r="D694"/>
  <c r="D695"/>
  <c r="D693"/>
  <c r="D307"/>
  <c r="D35"/>
  <c r="D152"/>
  <c r="D730"/>
  <c r="D676"/>
  <c r="D738"/>
  <c r="D720"/>
  <c r="D677"/>
  <c r="D401"/>
  <c r="D400"/>
  <c r="D387"/>
  <c r="D784"/>
  <c r="D783"/>
  <c r="D193"/>
  <c r="D539"/>
  <c r="D469"/>
  <c r="D43"/>
  <c r="D729"/>
  <c r="D734"/>
  <c r="D82"/>
  <c r="D463"/>
  <c r="D464"/>
  <c r="D462"/>
  <c r="D320"/>
  <c r="D357"/>
  <c r="D705"/>
  <c r="D719"/>
  <c r="D739"/>
  <c r="D688"/>
  <c r="D333"/>
  <c r="D8"/>
  <c r="D271"/>
  <c r="D263"/>
  <c r="D260"/>
  <c r="D256"/>
  <c r="D194"/>
  <c r="D718"/>
  <c r="D782"/>
  <c r="D698"/>
  <c r="D781"/>
  <c r="D499"/>
  <c r="D550"/>
  <c r="D780"/>
  <c r="D779"/>
  <c r="D224"/>
  <c r="D449"/>
  <c r="D447"/>
  <c r="D444"/>
  <c r="D723"/>
  <c r="D58"/>
  <c r="D135"/>
  <c r="D446"/>
  <c r="D445"/>
  <c r="D443"/>
  <c r="D441"/>
  <c r="D778"/>
  <c r="D232"/>
  <c r="D313"/>
  <c r="D39"/>
  <c r="D385"/>
  <c r="D777"/>
  <c r="D533"/>
  <c r="D222"/>
  <c r="D221"/>
  <c r="D248"/>
  <c r="D190"/>
  <c r="D295"/>
  <c r="D114"/>
  <c r="D110"/>
  <c r="D741"/>
  <c r="D689"/>
  <c r="D262"/>
  <c r="D360"/>
  <c r="D23"/>
  <c r="D703"/>
  <c r="D13"/>
  <c r="D571"/>
  <c r="D566"/>
  <c r="D129"/>
  <c r="D133"/>
  <c r="D87"/>
  <c r="D6"/>
  <c r="D351"/>
  <c r="D525"/>
  <c r="D54"/>
  <c r="D704"/>
  <c r="D394"/>
  <c r="D728"/>
  <c r="D517"/>
  <c r="D518"/>
  <c r="D501"/>
  <c r="D696"/>
  <c r="D9"/>
  <c r="D744"/>
  <c r="D415"/>
  <c r="D404"/>
  <c r="D408"/>
  <c r="D409"/>
  <c r="D90"/>
  <c r="D538"/>
  <c r="D710"/>
  <c r="D284"/>
  <c r="D285"/>
  <c r="D282"/>
  <c r="D266"/>
  <c r="D265"/>
  <c r="D776"/>
  <c r="D549"/>
  <c r="D113"/>
  <c r="D478"/>
  <c r="D64"/>
  <c r="D111"/>
  <c r="D472"/>
  <c r="D527"/>
  <c r="D267"/>
  <c r="D278"/>
  <c r="D403"/>
  <c r="D721"/>
  <c r="D77"/>
  <c r="D99"/>
  <c r="D204"/>
  <c r="D202"/>
  <c r="D205"/>
  <c r="D203"/>
  <c r="D207"/>
  <c r="D201"/>
  <c r="D206"/>
  <c r="D121"/>
  <c r="D19"/>
  <c r="D459"/>
  <c r="D331"/>
  <c r="D379"/>
  <c r="D498"/>
  <c r="D735"/>
  <c r="D376"/>
  <c r="D382"/>
  <c r="D287"/>
  <c r="D341"/>
  <c r="D153"/>
  <c r="D470"/>
  <c r="D323"/>
  <c r="D160"/>
  <c r="D370"/>
  <c r="D775"/>
  <c r="D537"/>
  <c r="D454"/>
  <c r="D460"/>
  <c r="D457"/>
  <c r="D3"/>
  <c r="D570"/>
  <c r="D130"/>
  <c r="D162"/>
  <c r="D342"/>
  <c r="D345"/>
  <c r="D138"/>
  <c r="D139"/>
  <c r="D405"/>
  <c r="D62"/>
  <c r="D63"/>
  <c r="D50"/>
  <c r="D746"/>
  <c r="D495"/>
  <c r="D348"/>
  <c r="D505"/>
  <c r="D199"/>
  <c r="D11"/>
  <c r="D692"/>
  <c r="D727"/>
  <c r="D356"/>
  <c r="D355"/>
  <c r="D247"/>
  <c r="D170"/>
  <c r="D349"/>
  <c r="D455"/>
  <c r="D560"/>
  <c r="D149"/>
  <c r="D150"/>
  <c r="D372"/>
  <c r="D340"/>
  <c r="D451"/>
  <c r="D97"/>
  <c r="D42"/>
  <c r="D438"/>
  <c r="D439"/>
  <c r="D397"/>
  <c r="D516"/>
  <c r="D393"/>
  <c r="D2"/>
  <c r="D418"/>
  <c r="D250"/>
  <c r="D181"/>
  <c r="D737"/>
  <c r="D561"/>
  <c r="D183"/>
  <c r="D563"/>
  <c r="D136"/>
  <c r="D137"/>
  <c r="D565"/>
  <c r="D564"/>
  <c r="D562"/>
  <c r="D46"/>
  <c r="D467"/>
  <c r="D491"/>
  <c r="D522"/>
  <c r="D545"/>
  <c r="D234"/>
  <c r="D524"/>
  <c r="D532"/>
  <c r="D246"/>
  <c r="D420"/>
  <c r="D251"/>
  <c r="D724"/>
  <c r="D567"/>
  <c r="D480"/>
  <c r="D101"/>
  <c r="D407"/>
  <c r="D73"/>
  <c r="D184"/>
  <c r="D123"/>
  <c r="D102"/>
  <c r="D502"/>
  <c r="D774"/>
  <c r="D773"/>
  <c r="D745"/>
  <c r="D743"/>
  <c r="D219"/>
  <c r="D311"/>
  <c r="D269"/>
  <c r="D270"/>
  <c r="D178"/>
  <c r="D697"/>
  <c r="D641"/>
  <c r="D603"/>
  <c r="D381"/>
  <c r="D375"/>
  <c r="D529"/>
  <c r="D772"/>
  <c r="D771"/>
  <c r="D683"/>
  <c r="D682"/>
  <c r="D714"/>
  <c r="D680"/>
  <c r="D685"/>
  <c r="D292"/>
  <c r="D290"/>
  <c r="D300"/>
  <c r="D299"/>
  <c r="D291"/>
  <c r="D301"/>
  <c r="D303"/>
  <c r="D302"/>
  <c r="D770"/>
  <c r="D100"/>
  <c r="D231"/>
  <c r="D769"/>
  <c r="D378"/>
  <c r="D605"/>
  <c r="D607"/>
  <c r="D456"/>
  <c r="D127"/>
  <c r="D5"/>
  <c r="D210"/>
  <c r="D468"/>
  <c r="D216"/>
  <c r="D661"/>
  <c r="D638"/>
  <c r="D592"/>
  <c r="D582"/>
  <c r="D622"/>
  <c r="D609"/>
  <c r="D657"/>
  <c r="D635"/>
  <c r="D612"/>
  <c r="D599"/>
  <c r="D617"/>
  <c r="D670"/>
  <c r="D632"/>
  <c r="D604"/>
  <c r="D654"/>
  <c r="D597"/>
  <c r="D627"/>
  <c r="D667"/>
  <c r="D613"/>
  <c r="D630"/>
  <c r="D665"/>
  <c r="D640"/>
  <c r="D637"/>
  <c r="D589"/>
  <c r="D662"/>
  <c r="D674"/>
  <c r="D590"/>
  <c r="D626"/>
  <c r="D586"/>
  <c r="D624"/>
  <c r="D591"/>
  <c r="D633"/>
  <c r="D588"/>
  <c r="D593"/>
  <c r="D580"/>
  <c r="D663"/>
  <c r="D583"/>
  <c r="D352"/>
  <c r="D666"/>
  <c r="D768"/>
  <c r="D211"/>
  <c r="D209"/>
  <c r="D489"/>
  <c r="D358"/>
  <c r="D384"/>
  <c r="D195"/>
  <c r="D594"/>
  <c r="D541"/>
  <c r="D664"/>
  <c r="D636"/>
  <c r="D103"/>
  <c r="D416"/>
  <c r="D41"/>
  <c r="D40"/>
  <c r="D155"/>
  <c r="D339"/>
  <c r="D413"/>
  <c r="D601"/>
  <c r="D643"/>
  <c r="D383"/>
  <c r="D430"/>
  <c r="D83"/>
  <c r="D156"/>
  <c r="D157"/>
  <c r="D366"/>
  <c r="D7"/>
  <c r="D69"/>
  <c r="D159"/>
  <c r="D249"/>
  <c r="D65"/>
  <c r="D24"/>
  <c r="D67"/>
  <c r="D66"/>
  <c r="D236"/>
  <c r="D238"/>
  <c r="D240"/>
  <c r="D107"/>
  <c r="D109"/>
  <c r="D546"/>
  <c r="D554"/>
  <c r="D551"/>
  <c r="D555"/>
  <c r="D553"/>
  <c r="D552"/>
  <c r="D473"/>
  <c r="D174"/>
  <c r="D176"/>
  <c r="D656"/>
  <c r="D616"/>
  <c r="D585"/>
  <c r="D767"/>
  <c r="D31"/>
  <c r="D389"/>
  <c r="D233"/>
  <c r="D371"/>
  <c r="D128"/>
  <c r="D332"/>
  <c r="D453"/>
  <c r="D244"/>
  <c r="D245"/>
  <c r="D158"/>
  <c r="D45"/>
  <c r="D574"/>
  <c r="D766"/>
  <c r="D442"/>
  <c r="D406"/>
  <c r="D488"/>
  <c r="D362"/>
  <c r="D399"/>
  <c r="D398"/>
  <c r="D182"/>
  <c r="D556"/>
  <c r="D740"/>
  <c r="D715"/>
  <c r="D512"/>
  <c r="D514"/>
  <c r="D510"/>
  <c r="D507"/>
  <c r="D506"/>
  <c r="D509"/>
  <c r="D513"/>
  <c r="D508"/>
  <c r="D511"/>
  <c r="D253"/>
  <c r="D104"/>
  <c r="D461"/>
  <c r="D458"/>
  <c r="D180"/>
  <c r="D189"/>
  <c r="D208"/>
  <c r="D200"/>
  <c r="D322"/>
  <c r="D386"/>
  <c r="D608"/>
  <c r="D625"/>
  <c r="D611"/>
  <c r="D610"/>
  <c r="D623"/>
  <c r="D310"/>
  <c r="D131"/>
  <c r="D289"/>
  <c r="D288"/>
  <c r="D223"/>
  <c r="D161"/>
  <c r="D660"/>
  <c r="D600"/>
  <c r="D268"/>
  <c r="D169"/>
  <c r="D163"/>
  <c r="D166"/>
  <c r="D731"/>
  <c r="D466"/>
  <c r="D557"/>
  <c r="D496"/>
  <c r="D144"/>
  <c r="D308"/>
  <c r="D396"/>
  <c r="D188"/>
  <c r="D652"/>
  <c r="D649"/>
  <c r="D646"/>
  <c r="D690"/>
  <c r="D229"/>
  <c r="D354"/>
  <c r="D353"/>
  <c r="D526"/>
  <c r="D528"/>
  <c r="D707"/>
  <c r="D686"/>
  <c r="D568"/>
  <c r="D577"/>
  <c r="D191"/>
  <c r="D192"/>
  <c r="D76"/>
  <c r="D347"/>
  <c r="D316"/>
  <c r="D575"/>
  <c r="D639"/>
  <c r="D598"/>
  <c r="D669"/>
  <c r="D581"/>
  <c r="D602"/>
  <c r="D742"/>
  <c r="D338"/>
  <c r="D32"/>
  <c r="D33"/>
  <c r="D53"/>
  <c r="D634"/>
  <c r="D671"/>
  <c r="D725"/>
  <c r="D691"/>
  <c r="D572"/>
  <c r="D523"/>
  <c r="D716"/>
  <c r="D243"/>
  <c r="D48"/>
  <c r="D765"/>
  <c r="D764"/>
  <c r="D763"/>
  <c r="D651"/>
  <c r="D650"/>
  <c r="D648"/>
  <c r="D647"/>
  <c r="D645"/>
  <c r="D644"/>
  <c r="D684"/>
  <c r="D47"/>
  <c r="D474"/>
  <c r="D475"/>
  <c r="D44"/>
  <c r="D334"/>
  <c r="D762"/>
  <c r="D482"/>
  <c r="D486"/>
  <c r="D485"/>
  <c r="D481"/>
  <c r="D484"/>
  <c r="D483"/>
  <c r="D20"/>
  <c r="D264"/>
  <c r="D614"/>
  <c r="D628"/>
  <c r="D596"/>
  <c r="D672"/>
  <c r="D653"/>
  <c r="D615"/>
  <c r="D117"/>
  <c r="D116"/>
  <c r="D115"/>
  <c r="D220"/>
  <c r="D699"/>
  <c r="D631"/>
  <c r="D497"/>
  <c r="D761"/>
  <c r="D151"/>
  <c r="D760"/>
  <c r="D391"/>
  <c r="D392"/>
  <c r="D22"/>
  <c r="D74"/>
  <c r="D78"/>
  <c r="D75"/>
  <c r="D319"/>
  <c r="D435"/>
  <c r="D422"/>
  <c r="D423"/>
  <c r="D759"/>
  <c r="D758"/>
  <c r="D225"/>
  <c r="D317"/>
  <c r="D414"/>
  <c r="D86"/>
  <c r="D717"/>
  <c r="D702"/>
  <c r="D214"/>
  <c r="D212"/>
  <c r="D215"/>
  <c r="D213"/>
  <c r="D318"/>
  <c r="D578"/>
  <c r="D503"/>
  <c r="D450"/>
  <c r="D346"/>
  <c r="D701"/>
  <c r="D733"/>
  <c r="D281"/>
  <c r="D279"/>
  <c r="D294"/>
  <c r="D304"/>
  <c r="D141"/>
  <c r="D257"/>
  <c r="D119"/>
  <c r="D228"/>
  <c r="D227"/>
  <c r="D226"/>
  <c r="D709"/>
  <c r="D142"/>
  <c r="D261"/>
  <c r="D477"/>
  <c r="D98"/>
  <c r="D500"/>
  <c r="D573"/>
  <c r="D350"/>
  <c r="D85"/>
  <c r="D95"/>
  <c r="D642"/>
  <c r="D620"/>
  <c r="D330"/>
  <c r="D329"/>
  <c r="D29"/>
  <c r="D28"/>
  <c r="D30"/>
  <c r="D126"/>
  <c r="D273"/>
  <c r="D687"/>
  <c r="D25"/>
  <c r="D757"/>
  <c r="D579"/>
  <c r="D681"/>
  <c r="D71"/>
  <c r="D325"/>
  <c r="D324"/>
  <c r="D59"/>
  <c r="D305"/>
  <c r="D433"/>
  <c r="D52"/>
  <c r="D254"/>
  <c r="D91"/>
  <c r="D258"/>
  <c r="D259"/>
  <c r="D412"/>
  <c r="D16"/>
  <c r="D196"/>
  <c r="D230"/>
  <c r="D197"/>
  <c r="D519"/>
  <c r="D520"/>
  <c r="D531"/>
  <c r="D312"/>
  <c r="D756"/>
  <c r="D380"/>
  <c r="D374"/>
  <c r="D367"/>
  <c r="D618"/>
  <c r="D755"/>
  <c r="D679"/>
  <c r="D726"/>
  <c r="D186"/>
  <c r="D675"/>
  <c r="D365"/>
  <c r="D364"/>
  <c r="D368"/>
  <c r="D335"/>
  <c r="D369"/>
  <c r="D440"/>
  <c r="D361"/>
  <c r="D175"/>
  <c r="D377"/>
  <c r="D754"/>
  <c r="D255"/>
  <c r="D272"/>
  <c r="D479"/>
  <c r="D678"/>
  <c r="D36"/>
  <c r="D147"/>
  <c r="D402"/>
  <c r="D411"/>
  <c r="D410"/>
  <c r="D373"/>
  <c r="D708"/>
  <c r="D753"/>
  <c r="D752"/>
  <c r="D751"/>
  <c r="D619"/>
  <c r="D434"/>
  <c r="D659"/>
  <c r="D673"/>
  <c r="D51"/>
  <c r="D235"/>
  <c r="D750"/>
  <c r="D21"/>
  <c r="D621"/>
  <c r="D38"/>
  <c r="D37"/>
  <c r="D148"/>
  <c r="D145"/>
  <c r="D146"/>
  <c r="D276"/>
  <c r="D417"/>
  <c r="D749"/>
  <c r="D471"/>
  <c r="D88"/>
  <c r="D177"/>
  <c r="D239"/>
  <c r="D237"/>
  <c r="D241"/>
  <c r="D120"/>
  <c r="D390"/>
  <c r="D542"/>
  <c r="D328"/>
  <c r="D315"/>
  <c r="D70"/>
  <c r="D747"/>
  <c r="D172"/>
  <c r="D343"/>
  <c r="D4"/>
  <c r="D124"/>
  <c r="D344"/>
  <c r="D337"/>
  <c r="D327"/>
  <c r="D536"/>
  <c r="D12"/>
  <c r="D543"/>
  <c r="D748"/>
  <c r="D395"/>
  <c r="D56"/>
  <c r="D55"/>
  <c r="D57"/>
  <c r="D49"/>
  <c r="D521"/>
  <c r="D476"/>
  <c r="D448"/>
  <c r="D452"/>
  <c r="D154"/>
  <c r="D490"/>
  <c r="D736"/>
  <c r="D326"/>
  <c r="D732"/>
  <c r="D314"/>
  <c r="D187"/>
  <c r="D286"/>
  <c r="D217"/>
  <c r="D218"/>
  <c r="D81"/>
  <c r="D185"/>
  <c r="D655"/>
  <c r="D700"/>
  <c r="D629"/>
  <c r="D92"/>
  <c r="D93"/>
  <c r="D431"/>
  <c r="D336"/>
  <c r="D559"/>
  <c r="D558"/>
  <c r="D94"/>
  <c r="D60"/>
  <c r="D359"/>
  <c r="D198"/>
  <c r="D424"/>
  <c r="D428"/>
  <c r="D425"/>
  <c r="D427"/>
  <c r="D426"/>
  <c r="D429"/>
  <c r="D173"/>
  <c r="D27"/>
  <c r="D547"/>
  <c r="D548"/>
  <c r="D89"/>
  <c r="D534"/>
  <c r="D436"/>
  <c r="D492"/>
  <c r="D535"/>
  <c r="D493"/>
  <c r="D437"/>
  <c r="D79"/>
  <c r="D80"/>
  <c r="D242"/>
  <c r="D515"/>
  <c r="D68"/>
  <c r="D132"/>
  <c r="D125"/>
  <c r="D544"/>
  <c r="D487"/>
  <c r="D504"/>
  <c r="D61"/>
  <c r="D595"/>
  <c r="D96"/>
  <c r="D105"/>
  <c r="D277"/>
  <c r="D275"/>
  <c r="D274"/>
  <c r="D584"/>
  <c r="D587"/>
  <c r="D668"/>
  <c r="D421"/>
  <c r="D106"/>
  <c r="D140"/>
  <c r="D321"/>
  <c r="D306"/>
  <c r="D658"/>
  <c r="D576"/>
  <c r="D606"/>
  <c r="D108"/>
</calcChain>
</file>

<file path=xl/sharedStrings.xml><?xml version="1.0" encoding="utf-8"?>
<sst xmlns="http://schemas.openxmlformats.org/spreadsheetml/2006/main" count="5377" uniqueCount="2442">
  <si>
    <t>Регион</t>
  </si>
  <si>
    <t>Общая площадь</t>
  </si>
  <si>
    <t>id</t>
  </si>
  <si>
    <t>Название</t>
  </si>
  <si>
    <t>Цена за кв.м</t>
  </si>
  <si>
    <t>Цена</t>
  </si>
  <si>
    <t>Адрес</t>
  </si>
  <si>
    <t>Окончания подачи заявок</t>
  </si>
  <si>
    <t>Кадастровый номер</t>
  </si>
  <si>
    <t>Кадастровая стоимость</t>
  </si>
  <si>
    <t>Форма проведения</t>
  </si>
  <si>
    <t>Имущество</t>
  </si>
  <si>
    <t>24</t>
  </si>
  <si>
    <t>77</t>
  </si>
  <si>
    <t>43</t>
  </si>
  <si>
    <t>45</t>
  </si>
  <si>
    <t>28</t>
  </si>
  <si>
    <t>57</t>
  </si>
  <si>
    <t>42</t>
  </si>
  <si>
    <t>23</t>
  </si>
  <si>
    <t>18</t>
  </si>
  <si>
    <t>66</t>
  </si>
  <si>
    <t>63</t>
  </si>
  <si>
    <t>73</t>
  </si>
  <si>
    <t>27</t>
  </si>
  <si>
    <t>21</t>
  </si>
  <si>
    <t>68</t>
  </si>
  <si>
    <t>38</t>
  </si>
  <si>
    <t>58</t>
  </si>
  <si>
    <t>64</t>
  </si>
  <si>
    <t>71</t>
  </si>
  <si>
    <t>70</t>
  </si>
  <si>
    <t>22</t>
  </si>
  <si>
    <t>74</t>
  </si>
  <si>
    <t>3</t>
  </si>
  <si>
    <t>32</t>
  </si>
  <si>
    <t>35</t>
  </si>
  <si>
    <t>51</t>
  </si>
  <si>
    <t>50</t>
  </si>
  <si>
    <t>78</t>
  </si>
  <si>
    <t>33</t>
  </si>
  <si>
    <t>36</t>
  </si>
  <si>
    <t>46</t>
  </si>
  <si>
    <t>59</t>
  </si>
  <si>
    <t>62</t>
  </si>
  <si>
    <t>69</t>
  </si>
  <si>
    <t>12</t>
  </si>
  <si>
    <t>16</t>
  </si>
  <si>
    <t>53</t>
  </si>
  <si>
    <t>2</t>
  </si>
  <si>
    <t>47</t>
  </si>
  <si>
    <t>26</t>
  </si>
  <si>
    <t>91</t>
  </si>
  <si>
    <t>52</t>
  </si>
  <si>
    <t>61</t>
  </si>
  <si>
    <t>76</t>
  </si>
  <si>
    <t>56</t>
  </si>
  <si>
    <t>29</t>
  </si>
  <si>
    <t>5</t>
  </si>
  <si>
    <t>13</t>
  </si>
  <si>
    <t>14</t>
  </si>
  <si>
    <t>55</t>
  </si>
  <si>
    <t>34</t>
  </si>
  <si>
    <t>37</t>
  </si>
  <si>
    <t>41</t>
  </si>
  <si>
    <t>10</t>
  </si>
  <si>
    <t>60</t>
  </si>
  <si>
    <t>25</t>
  </si>
  <si>
    <t>49</t>
  </si>
  <si>
    <t>11</t>
  </si>
  <si>
    <t>79</t>
  </si>
  <si>
    <t>44</t>
  </si>
  <si>
    <t>67</t>
  </si>
  <si>
    <t>54</t>
  </si>
  <si>
    <t>20</t>
  </si>
  <si>
    <t>19</t>
  </si>
  <si>
    <t>39</t>
  </si>
  <si>
    <t>1</t>
  </si>
  <si>
    <t>86</t>
  </si>
  <si>
    <t>40</t>
  </si>
  <si>
    <t>72</t>
  </si>
  <si>
    <t>89</t>
  </si>
  <si>
    <t>31</t>
  </si>
  <si>
    <t>30</t>
  </si>
  <si>
    <t>В соответствии с Извещением.</t>
  </si>
  <si>
    <t>Продажа имущества, находящегося в собственности города Москвы, нежилое помещение</t>
  </si>
  <si>
    <t>помещение, назначение: нежилое, этаж цокольный</t>
  </si>
  <si>
    <t>назначение: нежилое., этажность: 2</t>
  </si>
  <si>
    <t>Помещение, нежилое</t>
  </si>
  <si>
    <t>Характеристика помещения: наименование – помещение., назначение – нежилое, год ввода в эксплуатацию 1979, реестровый номер    1-18-000001обременения: не зарегистрированы.</t>
  </si>
  <si>
    <t>Нежилое помещение, назначение: нежилое помещение, количество этажей 1.</t>
  </si>
  <si>
    <t>Продажа имущества, находящегося в хозяйственном ведении ГУП "ЦУГИ"</t>
  </si>
  <si>
    <t xml:space="preserve">нежилое помещение </t>
  </si>
  <si>
    <t xml:space="preserve">Нежилое помещение </t>
  </si>
  <si>
    <t>нежилое помещение ,</t>
  </si>
  <si>
    <t>Характеристика помещения: наименование – помещение., назначение – нежилое, год ввода в эксплуатацию 1979, реестровый номер     1-18-000002обременения: не зарегистрированы.</t>
  </si>
  <si>
    <t xml:space="preserve">нежилое помещение, назначение: нежилое., этаж № цокольный, </t>
  </si>
  <si>
    <t>Наименование имущества: Нежилые помещения №№1-11 по поэтажному плану цокольного этажа.</t>
  </si>
  <si>
    <t>Нежилое помещение</t>
  </si>
  <si>
    <t xml:space="preserve">нежилые помещения  </t>
  </si>
  <si>
    <t xml:space="preserve">Функциональное нежилое помещение детской молочной кухни I (51-77) год постройки – 1979 , расположенное на 1 этаже 5-ти этажного жилого дома по  </t>
  </si>
  <si>
    <t xml:space="preserve">Нежилое помещение: залоговое.Тех. документация судебными приставами- исполнителями не предоставлена.Ограничение (обременение): ипотека. Имущество принадлежит Беседину А.С. Взыскатель: Камышов А.С.(фото объектов отсутствуют, для просмотра имущества связываться с судебными приставами-исполнителями по тел. 8416233-70-66, </t>
  </si>
  <si>
    <t>нежилое помещение</t>
  </si>
  <si>
    <t xml:space="preserve">. Этаж: 1. </t>
  </si>
  <si>
    <t>Нежилое помещение ., находится в цокольном этаже многоквартирного панельного жилого дома. Требуется ремонт помещения.</t>
  </si>
  <si>
    <t>Муниципальное имущество Яльчикского района</t>
  </si>
  <si>
    <t>Фундамент бетонный (трещины), стены и перегородки кирпичные (трещины, сырость), перекрытия и потолок железобетонные плиты (трещины и сырость) кровля совмещенная (протечки). Инженерное обеспечение здания: электроснабжение. Здание имеет деревянные ворота. Окон нет. Полы – бетонные( неровности)</t>
  </si>
  <si>
    <t>состояние - удовлетворительное, требуется ремонт; текущее использование: не используется длительное время;- дата и номер государственной регистрации права собственности Саратовской области: 64-64/017-64/017/011/2015-485/2 от 03.03.2015.</t>
  </si>
  <si>
    <t>Нежилое помещение, этаж 1,</t>
  </si>
  <si>
    <t>состояние - удовлетворительное, требуется ремонт; текущее использование: не используется длительное время;- дата и номер государственной регистрации права собственности Саратовской области: 64-64/017-64/017/011/2015-471/2 от 03.03.2015.</t>
  </si>
  <si>
    <t xml:space="preserve">год постройки – 1988 </t>
  </si>
  <si>
    <t>.Год постройки: 1955; фундамент бетонный; стены деревянные; имеется отопление, водопровод канализация, электроснабжение</t>
  </si>
  <si>
    <t>Нежилое помещение № 146  по улице Октябрьской, 117а находится на первом этаже кирпичного жилого дома малосемейного типа в центрально-северной части города Рубцовска, во дворах жилых пятиэтажных домов.</t>
  </si>
  <si>
    <t xml:space="preserve">Нежилое помещение, назначение: нежилое. . Этаж: цокольный. </t>
  </si>
  <si>
    <t>Нежилое помещение, назначение: нежилое помещение. Этаж: 2</t>
  </si>
  <si>
    <t>- Помещение, назначение: нежилое.год постройки 1970. - Земельный участок.категория земель: земли населенных пунктов, вид разрешенного использования: для обслуживания автотранспорта.</t>
  </si>
  <si>
    <t>Находящаяся в муниципальной собственности лифтерная . (этаж № 1)</t>
  </si>
  <si>
    <t>помещение, назначение: нежилое помещение, этаж: 1</t>
  </si>
  <si>
    <t>Нежилое помещение ., состоящее из 3-х помещений (частей):- помещение ., помещение ., и помещение площадью 112,5 кв.</t>
  </si>
  <si>
    <t>нежилое помещение., этаж № цокольный</t>
  </si>
  <si>
    <t>нежилые помещения 1,2,3,4,5,6,7, Крыловский район, ст. Крыловская, ул. Орджоникидзе, д. 48</t>
  </si>
  <si>
    <t xml:space="preserve">нежилое помещение № 10.. </t>
  </si>
  <si>
    <t xml:space="preserve">нежилые помещения № 2,3,4 в помещении № 4.. </t>
  </si>
  <si>
    <t xml:space="preserve">Продажа нежилого помещения 169,9 в Сергиево-Посадском </t>
  </si>
  <si>
    <t>нежилое здание</t>
  </si>
  <si>
    <t>Нежилое помещение, комнаты № 2, 3, 9.Ейский район,                                   ст-ца Камышеватская, ул. Советская, 172.Имущество находится на земельном участке.категория земель: земли населенных пунктов, разрешенное использование: для общественной торговли, который  не является объектом сделки купли-продажи</t>
  </si>
  <si>
    <t>Нежилое помещение, комнаты № 5, 6, 7, 8, 10, 11, 12.Ейский район, ст-ца Камышеватская,  ул. Советская, 172.Объект расположен на земельном участке .категория земель: земли населенных пунктов, разрешенное использование: для общественной торговли, который не является объектом сделки купли-продажи</t>
  </si>
  <si>
    <t>Продажа имущества, находящегося в хозяйственном ведении ГУП "ЦУГИ", нежилое помещение</t>
  </si>
  <si>
    <t>нежилое помещение.</t>
  </si>
  <si>
    <t>Помещение, назначение: нежилое.</t>
  </si>
  <si>
    <t>Нежилое помещение, количество этажей: 1., год завершения строительства: 1954г.</t>
  </si>
  <si>
    <t xml:space="preserve">Нежилое помещение., расположенное на первом этаже 3-этажного кирпичного дома, </t>
  </si>
  <si>
    <t>помещение, назначение: нежилое; ., номера на поэтажном плане: №18-20</t>
  </si>
  <si>
    <t xml:space="preserve">Нежилое помещение. Этаж № 1. . </t>
  </si>
  <si>
    <t xml:space="preserve">Здание магазина, 1985 года постройки, назначение: Нежилое, количество этажей, в том числе подземных этажей: 1, </t>
  </si>
  <si>
    <t>Нежилое здание (сарай)  одноэтажное, кирпичное, требующее капитального ремонтаЗемельный участок под нежилым зданием (сарай) размером 5975+/-68 кв.мкатегория земель: земли населенных пунктов</t>
  </si>
  <si>
    <t>нежилые помещения, расположенные в здании</t>
  </si>
  <si>
    <t>Нежилое помещение на 1 этаже жилого дома</t>
  </si>
  <si>
    <t xml:space="preserve">Лот № 1 – нежилое - помещение, этаж №1, </t>
  </si>
  <si>
    <t>Административное здание, назначение: нежилое.</t>
  </si>
  <si>
    <t>Нежилое помещение, назначение - нежилое, 1-этажный</t>
  </si>
  <si>
    <t xml:space="preserve">помещения 1 этажа </t>
  </si>
  <si>
    <t>- нежилое помещение.</t>
  </si>
  <si>
    <t xml:space="preserve">, </t>
  </si>
  <si>
    <t xml:space="preserve">объект муниципального нежилого фонда – нежилые помещения цокольного этажа, встроенные в четырехэтажное жилое здание, являющееся выявленным объектом культурного наследия – памятником архитектуры «Дом-коммуна» на основании приказа Управления по государственной охране объектов культурного наследия Республики Башкортостан от 07.04.2017 №20 «Об утверждении перечня выявленных объектов культурного наследия, расположенных на территории Республики Башкортостан». </t>
  </si>
  <si>
    <t>нежилого помещения .</t>
  </si>
  <si>
    <t>нежилое помещение .</t>
  </si>
  <si>
    <t xml:space="preserve">Продажа нежилого помещения 440,7 кв.м в </t>
  </si>
  <si>
    <t xml:space="preserve">Продажа нежилого помещения 43,5 кв.м в </t>
  </si>
  <si>
    <t>Одноэтажное здание бани  с КН 47:22:0145005:99, расположенное на земельном участке , с КН 47:22:0145005:98,</t>
  </si>
  <si>
    <t xml:space="preserve">Продажа нежилого помещения 16,6 кв.м в Раменском </t>
  </si>
  <si>
    <t>Находящееся в муниципальной собственности нежилое помещение . (этаж № 1)</t>
  </si>
  <si>
    <t xml:space="preserve">Кадастровый номер помещения 90:05:030301:1281, </t>
  </si>
  <si>
    <t xml:space="preserve">Земельный участок, местонахождение установлено относительно ориентира, расположенного в границах участка. Почтовый </t>
  </si>
  <si>
    <t>., этаж: 1</t>
  </si>
  <si>
    <t xml:space="preserve">Помещения, назначение: нежилое помещение, номер, тип этажа, на котором расположено помещение: этаж № 1Ульяновская область, </t>
  </si>
  <si>
    <t>Нежилое здание, назначение: нежилое, год завершения строительства:1970, количество этажей:1</t>
  </si>
  <si>
    <t>административное здание с земельным участком, назначение: нежилое</t>
  </si>
  <si>
    <t>Нежилое помещение, назначение: нежилое., этаж № 1</t>
  </si>
  <si>
    <t>Нежилое помещение, назначение: нежилое., цокольный этаж № 1</t>
  </si>
  <si>
    <t xml:space="preserve">Лот№6 Нежилое помещениеплощадь - 10,6 м2, назначение – нежилое, этаж – 1, </t>
  </si>
  <si>
    <t>Нежилое здание.</t>
  </si>
  <si>
    <t>помещения, назначение: нежилое, этаж: 1, номера на поэтажном плане 1, 2, 4, 5</t>
  </si>
  <si>
    <t>помещение, назначение: нежилое., этаж 1,2</t>
  </si>
  <si>
    <t>Нежилое помещение.</t>
  </si>
  <si>
    <t>Характеристика объекта: нежилое помещение расположено в девятиэтажном панельном жилом доме, год постройки – 1981.</t>
  </si>
  <si>
    <t>Характеристика объекта: нежилое помещение расположено в девятиэтажном панельном жилом доме, год постройки – 1982.</t>
  </si>
  <si>
    <t>Характеристика объекта: нежилое помещение находится в девятиэтажном панельном жилом доме, год постройки – 1983.</t>
  </si>
  <si>
    <t>Нежилое помещение., 2-й этаж</t>
  </si>
  <si>
    <t>Нежилое помещение., 1-й этаж</t>
  </si>
  <si>
    <t>Конкурс в электронной форме по продаже объекта культурного наследия федерального значения (памятника) «Служебные постройки старого Головинского дворца, начало ХVIII в.» и находящегося в собственности города Москвы</t>
  </si>
  <si>
    <t>- .,- этажность: двухэтажное,- год постройки: 1917,- материал стен: кирпичные- наличие коммуникаций: отсутствуют.</t>
  </si>
  <si>
    <t>Краткая характеристика помещения: год постройки – 1972. , этаж 1. Перекрытие – железобетонное ленточное, наружные стены – кирпичные, перекрытия железобетонные, полы – бетонные, внутренняя отделка: побелка, штукатурка, окраска, частично плитка. В помещении имеется электроосвещение, центральное отопление, водопровод, канализация.</t>
  </si>
  <si>
    <t>Нежилое помещение, назначение: нежилое помещение., этаж №1</t>
  </si>
  <si>
    <t xml:space="preserve">нежилое помещение . </t>
  </si>
  <si>
    <t>Продажа нежилых помещений, находящихся в хозяйственном ведении Государственного унитарного предприятия города Москвы «Центр управления городским имуществом» (ГУП «ЦУГИ»)</t>
  </si>
  <si>
    <t>административное нежилое 2-этажное здание, литер А., инв.№4960:0000/А</t>
  </si>
  <si>
    <t>нежилое 2-этажное здание., инв.№32/201/13-171907</t>
  </si>
  <si>
    <t>нежилое 2-этажное здание., инв.№32/201/13-171882</t>
  </si>
  <si>
    <t>Нежилое двухэтажное здание и земельный участок категория земель: земли населенных пунктов</t>
  </si>
  <si>
    <t xml:space="preserve">Нежилое здание, склад для зерна № 1. с земельным участком: </t>
  </si>
  <si>
    <t xml:space="preserve">Нежилое здание, весовая. с земельным участком: </t>
  </si>
  <si>
    <t>- нежилое помещениерасположенное на 1 этаже пятиэтажного здания 1969 года постройки</t>
  </si>
  <si>
    <t>Характеристика объекта: нежилое помещение находится в пятиэтажном кирпичном жилом доме, год постройки – 1962. Объект свободен.</t>
  </si>
  <si>
    <t>Нежилое помещение., этаж 2-й</t>
  </si>
  <si>
    <t>нежилое помещение назначение: нежилое, этаж № 1</t>
  </si>
  <si>
    <t>См. в документах по лоту</t>
  </si>
  <si>
    <t>Нежилое помещение.(реестровый номер федерального имущества П13430004312)</t>
  </si>
  <si>
    <t>Функциональное помещение I (1-26), назначение: нежилое., этаж 1</t>
  </si>
  <si>
    <t>Нежилое помещение П2 .расположенное на первом этаже нежилого здания</t>
  </si>
  <si>
    <t>помещение, назначение: нежилое., этаж: цокольный, номера на поэтажном плане I(1-15), II(1-20)</t>
  </si>
  <si>
    <t>Заложенное имущество: нежилое помещение, общ.</t>
  </si>
  <si>
    <t>Характеристики в соответствии с со строкой 4, 4.1-4.3 раздела 1 "Информационная карта" сообщения</t>
  </si>
  <si>
    <t xml:space="preserve">Продажа нежилого помещения 108 кв.м в Дмитровском </t>
  </si>
  <si>
    <t>Нежилое помещение по проспекту Кольскому, дом 160, цокольномера на поэтажном плане: А/цоколь/2а(8,9)</t>
  </si>
  <si>
    <t>Нежилое помещение по проспекту Кольскому, дом 17, 1 этажномера на поэтажном плане: А/1/3а(1,2)</t>
  </si>
  <si>
    <t>Нежилое помещение по проспекту Кольскому, дом 17, 1 этажномера на поэтажном плане: А/1/4а(1)</t>
  </si>
  <si>
    <t xml:space="preserve">Нежилое помещение (место на подземной парковке), пл. 16,8 кв.м, к.н. 33:22:000000:4854, </t>
  </si>
  <si>
    <t>помещения 6-10, назначение: нежилое, этаж № 1</t>
  </si>
  <si>
    <t>Нежилое помещение, цокольномера на поэтажном плане: А/цоколь/3а(1)</t>
  </si>
  <si>
    <t>Нежилое помещение расположено на 2-м и 3-м этажах 3-этажного нежилого здания</t>
  </si>
  <si>
    <t>Нежилое помещение П1 расположено на 1-м и 2-м этажах 2-этажного нежилого здания</t>
  </si>
  <si>
    <t>нп.Щукозеро, ул.Приозерная, 1</t>
  </si>
  <si>
    <t>- Нежилое помещение-1969 года ввода в эксплуатацию.</t>
  </si>
  <si>
    <t xml:space="preserve">нежилое помещение I. </t>
  </si>
  <si>
    <t>. помещение расположено на втором этаже двухэтажного кирпичного здания</t>
  </si>
  <si>
    <t>.</t>
  </si>
  <si>
    <t xml:space="preserve">нежилое здание., расположенное на земельном участке .по </t>
  </si>
  <si>
    <t>часть встроенного нежилого помещения на первом этаже в пятиэтажном жилом доме, номер на поэтажном плане №31</t>
  </si>
  <si>
    <t xml:space="preserve">Нежилое помещение, назначение: нежилое., </t>
  </si>
  <si>
    <t>Ленина просп., 120 Нежилое помещение № 132</t>
  </si>
  <si>
    <t xml:space="preserve">Космическая ул., 6Нежилые помещения № 165, 166 </t>
  </si>
  <si>
    <t>Земельный участок .с расположенным на нем нежилым помещением кадастровый номер № 22:71:010108:360.</t>
  </si>
  <si>
    <t xml:space="preserve">Помещение назначение: нежилое помещение, площадью 334,1 кв., количество этажей: 1, </t>
  </si>
  <si>
    <t>В соответствии с аукционной документацией</t>
  </si>
  <si>
    <t>Нежилое помещение (назначение: нежилое помещение, этаж 2)</t>
  </si>
  <si>
    <t xml:space="preserve">Нежилое помещение III мезонин (к/н 46:29:102279:162). (объект культурного наследия) </t>
  </si>
  <si>
    <t xml:space="preserve">Нежилое помещение VI 1-го этажа (к/н 46:29:102330:513). (объект культурного наследия) </t>
  </si>
  <si>
    <t>Нежилое помещение № 1 расположенное на первом этаже жилого пятиэтажного панельного дома (литера А), находящегося</t>
  </si>
  <si>
    <t>помещения первого этажа .</t>
  </si>
  <si>
    <t xml:space="preserve">(повторно): Нежилое помещение., </t>
  </si>
  <si>
    <t>Нежилое помещение 216,9 кв.м, этаж 1</t>
  </si>
  <si>
    <t>Лот № 3: Нежилое помещение, находящееся в собственности муниципального образования «Муйский район» - Нежилое помещение овощехранилища, 1990 года постройки</t>
  </si>
  <si>
    <t>Лот № 1: Нежилое помещение, находящееся в собственности муниципального образования «Муйский район» - Нежилое помещение овощехранилища, 1990 года постройки</t>
  </si>
  <si>
    <t>Лот № 2: Нежилое помещение, находящееся в собственности муниципального образования «Муйский район» - Нежилое помещение овощехранилища, 1990 года постройки</t>
  </si>
  <si>
    <t>Описание имущества в приложенном файле: «Описание имущества»</t>
  </si>
  <si>
    <t>Продажа нежилого помещения, находящегося в хозяйственном ведении Государственного унитарного предприятия города Москвы «Центр управления городским имуществом» (ГУП «ЦУГИ»)</t>
  </si>
  <si>
    <t xml:space="preserve">30/1000 долей (28,3 кв.м) в праве собственности на здание центрального теплового пункта №122  </t>
  </si>
  <si>
    <t>«Нежилое помещение., включающее в себя помещения № 77-81, 83-96 :136/6</t>
  </si>
  <si>
    <t>Нежилое помещение Н, лит. А, назначение - магазин</t>
  </si>
  <si>
    <t>Весенняя ул., 2Нежилое помещение № 50</t>
  </si>
  <si>
    <t>Нежилое помещение .</t>
  </si>
  <si>
    <t>- помещение, назначение: нежилое, этаж 1, 2, номера на поэтажном плане: 1 этаж – пом. 1, 2, 2 этаж – 1, 2, 3, 4, 5</t>
  </si>
  <si>
    <t>встроенное помещение, назначение: нежилое, этаж - 1, номера на поэтажном плане 4, 5, 9, 10</t>
  </si>
  <si>
    <t>помещение, назначение: нежилое, этаж - 1, номер на поэтажном плане 1003</t>
  </si>
  <si>
    <t xml:space="preserve">нежилое помещение, этаж 1площадью 67,0 кв. метра, с </t>
  </si>
  <si>
    <t xml:space="preserve">нежилое помещение  </t>
  </si>
  <si>
    <t>Нежилое помещение  (реестровый номер федерального имущества П13440001744)</t>
  </si>
  <si>
    <t>Нежилое помещение  (реестровый номер федерального имущества П13440000735)</t>
  </si>
  <si>
    <t>Нежилое помещение  (реестровый номер федерального имущества П13440002284)</t>
  </si>
  <si>
    <t>Нежилое помещение . (реестровый номер федерального имущества П13440000746)</t>
  </si>
  <si>
    <t xml:space="preserve">Продажа нежилого помещения 18,2 кв.м в </t>
  </si>
  <si>
    <t>Помещение, назначение: нежилое, этаж № 4</t>
  </si>
  <si>
    <t xml:space="preserve">Свердловская область, </t>
  </si>
  <si>
    <t xml:space="preserve">Продажа имущества. находящегося в хозяйственном ведении ГУП «ЦУГИ». </t>
  </si>
  <si>
    <t xml:space="preserve">Помещение №9 в здании., этаж №1. Назначение: нежилое. </t>
  </si>
  <si>
    <t>Помещение, назначение: нежилое, 2 этаж.</t>
  </si>
  <si>
    <t xml:space="preserve">Нежилое помещение на 1-м этаже  </t>
  </si>
  <si>
    <t>Нежилые помещения №№ 39-66 на поэтажном плане 1 этажа ., расположенные в нежилом здании</t>
  </si>
  <si>
    <t xml:space="preserve">Нежилые помещения №6,7,8 в здании., этаж №1. Назначение: нежилое. </t>
  </si>
  <si>
    <t xml:space="preserve"> </t>
  </si>
  <si>
    <t>Нежилое помещение ., этаж цокольный</t>
  </si>
  <si>
    <t>Помещение, наименование: помещение, назначение: нежилое.</t>
  </si>
  <si>
    <t xml:space="preserve">Помещение №5 в здании., этаж №1. Назначение: нежилое. </t>
  </si>
  <si>
    <t>Муниципальное имущество города Канаш Чувашской Республики - нежилое здание.</t>
  </si>
  <si>
    <t>нежилые помещения ., цокольный этаж № б/н</t>
  </si>
  <si>
    <t>Помещение нежилое, этаж 1</t>
  </si>
  <si>
    <t>нежилое помещение № 1006 с КН 60:04:0010260:511</t>
  </si>
  <si>
    <t xml:space="preserve">Нежилое встроенное помещение </t>
  </si>
  <si>
    <t>нежилое помещение № 1005 с КН 60:04:0010260:510</t>
  </si>
  <si>
    <t>Нежилое помещение (объект, поврежденный в результате ненадлежащей эксплуатации) в одноэтажном жилом домеплощадью 47,1 кв. метра. Год постройки – не установлен. Согласно техническому паспорту износ не установлен. Отопление печное, наличие электричества. Ранее использовалось в качестве жилого помещения. Договорных отношений нет.</t>
  </si>
  <si>
    <t xml:space="preserve">Помещение (сарай), назначение объекта: нежилое, количество этажей: 1, </t>
  </si>
  <si>
    <t>назначение: нежилое помещение, этаж № 1</t>
  </si>
  <si>
    <t>Нежилое помещение, этаж № 1</t>
  </si>
  <si>
    <t>этаж № 1, кирпичное, централизованное отопление</t>
  </si>
  <si>
    <t>Встроенное помещение (административное здание).</t>
  </si>
  <si>
    <t>муниципальное имущество городского поселения город Туймазы муниципального района Туймазинский район Республики Башкортостан – нежилое помещение на I этаже 5-этажного жилого дома</t>
  </si>
  <si>
    <t>Нежилое помещение , Этаж № 1</t>
  </si>
  <si>
    <t>Нежилое помещение , Цокольный этаж № 1</t>
  </si>
  <si>
    <t>встроенные нежилые помещения , находящиеся в одноэтажном деревянном здании</t>
  </si>
  <si>
    <t>Нежилое здание2005 года постройки</t>
  </si>
  <si>
    <t>Нежилое помещение, литер: ч.литера А, а5, а6, а7, а8, а9, этаж № 1, номера на поэтажном плане: 1, 2, 3, 4, 5, 6-7, 8, 9, 22, 23-24, 25-26, 27, 28, 29-30, 31, 32-33, 31а, 34, 35-36, 37, 38.</t>
  </si>
  <si>
    <t>Нежилое помещение, литер: ч.А, этаж: 1, комнаты 25, 26, 27, 28, 33, 34.</t>
  </si>
  <si>
    <t>Аукцион в электронной форме по продаже нежилого помещения, закреплённого за КП «УГС» на праве оперативного управления,</t>
  </si>
  <si>
    <t>Здание котельной</t>
  </si>
  <si>
    <t>Нежилое здание, расположенное на земельном участке</t>
  </si>
  <si>
    <t>Нежилое помещение, назначение: нежилое помещение, этаж № 1реестровый номер объекта государственной собственности Иркутской области П120010054</t>
  </si>
  <si>
    <t>Комплекс зданий, назначение: нежилые, количество этажей 2, в том числе подземных 0</t>
  </si>
  <si>
    <t>Нежилое помещение (ЖЭУ 10) расположенное на 1 этаже. Балансодержатель (продавец): Муниципальное унитарное предприятие «Управление ресурсами»</t>
  </si>
  <si>
    <t>Нежилое помещение № 34, расположенное на 3 этаже многоквартирного дома,</t>
  </si>
  <si>
    <t>Помещение, назначение - нежилое, наименование: Мастерские ОГМ.с земельным участком .</t>
  </si>
  <si>
    <t xml:space="preserve">Продажа нежилого помещения 247,3 кв.м. в </t>
  </si>
  <si>
    <t>Информационный ролик по объекту</t>
  </si>
  <si>
    <t>*</t>
  </si>
  <si>
    <t>помещение 45:12:030108:939 р.п.Мишкино Робоче-Крестьянская 17, двухэтажное, стены из красного кирпича. Все системы, крыша, пол, двери и окна требуют ремонта</t>
  </si>
  <si>
    <t xml:space="preserve">Продажа нежилого помещения 13,7 кв.м в </t>
  </si>
  <si>
    <t>Нежилое помещение . (1-й этаж). Волгоград, Красноармейский район, ул. Пролетарская, д. 27. Полная информация приведена в файле с Информационным сообщением.</t>
  </si>
  <si>
    <t>Нежилое помещение . (1-й этаж). Волгоград, Красноармейский район, ул. Пролетарская, д. 41. Полная информация приведена в файле с Информационным сообщением.</t>
  </si>
  <si>
    <t>Объект культурного наследия федерального значения «Комплекс домов страхового общества «Россия», 1899 г. Дом»</t>
  </si>
  <si>
    <t>Место нахождение Имущества: Челябинская область, г. Челябинск, тракт Свердловский, д. 2-б, пом. 4.Характеристика нежилого помещения..Назначение – нежилое, цокольный, антресоль.В соответствии с отчетом об оценке рыночной стоимости объекта 06.12.2021 № 39-5МК72/2021: - потолок: гипсокартон;- стены: без отделки; - пол: бетонный.</t>
  </si>
  <si>
    <t>Нежилое помещение на первом этаже пятиэтажного жилого дома</t>
  </si>
  <si>
    <t>Нежилое помещение на втором этаже пятиэтажного жилого дома</t>
  </si>
  <si>
    <t xml:space="preserve">Продажа нежилого помещения 78,5 кв.м в </t>
  </si>
  <si>
    <t xml:space="preserve">Продажа нежилого помещения 20,8 кв.м в </t>
  </si>
  <si>
    <t xml:space="preserve">Помещение, назначение: нежилое, этаж 1, </t>
  </si>
  <si>
    <t>Комплекс объектов недвижимого имущества: склад общей площадью 863,7 кв. метраотдельно стоящее здание (склад № 2) общей площадью 762,3 кв. метраасфальтобетонное покрытие общей площадью 4765,6 кв. метразабор ж/бетонный протяженностью 812 метров, реестровый номер 3412000000018805</t>
  </si>
  <si>
    <t>Нежилое помещение в одноэтажном здании, конструктивные элементы: фундамент – бутовый ленточный, стены – кирпич, полы – дощатые, крыша – шифер по деревянным стропилам, перегородки – деревянные.</t>
  </si>
  <si>
    <t>часть здания-склада</t>
  </si>
  <si>
    <t xml:space="preserve">- Здание магазина. назначение: нежилое, год завершения строительства – 1967, </t>
  </si>
  <si>
    <t xml:space="preserve">-здание нежилого назначения </t>
  </si>
  <si>
    <t xml:space="preserve">Наименование Имущества: нежилое помещение №3 (далее – Имущество).Местонахождение Имущества: Челябинская область, </t>
  </si>
  <si>
    <t xml:space="preserve">. нежилое здание </t>
  </si>
  <si>
    <t xml:space="preserve">нежилое здание </t>
  </si>
  <si>
    <t>встроенное нежилое помещение .</t>
  </si>
  <si>
    <t>Продажа имущества, находящегося в собственности города Москвы, нежилые помещения</t>
  </si>
  <si>
    <t xml:space="preserve">Нежилое здание </t>
  </si>
  <si>
    <t>нежилое помещение, расположенное на первом этаже двухэтажного здании, находящемся</t>
  </si>
  <si>
    <t>Площадь объекта 23 м2</t>
  </si>
  <si>
    <t>Площадь объекта 26, 2 м2</t>
  </si>
  <si>
    <t xml:space="preserve">нежилое функциональное помещение I (1-51) . </t>
  </si>
  <si>
    <t>Помещение назначение: нежилое помещение, площадью 32,3 квадратного метра</t>
  </si>
  <si>
    <t>Нежилое помещение расположено на втором этаже двухэтажного нежилого здания. Вход совместный с другими пользователями.</t>
  </si>
  <si>
    <t>Нежилое, инвентарный номер 218:000682Год постройки -1987.Бетонные плиты на металлических столбах.</t>
  </si>
  <si>
    <t>Встроенное нежилое помещение № 1004 (фельдшерско-акушерский пункт)назначение: нежилое,</t>
  </si>
  <si>
    <t>Нежилое помещениеназначение: нежилое помещение,</t>
  </si>
  <si>
    <t xml:space="preserve">Здание – Штаб/казарма, назначение: нежилое. Количество этажей -2, в том числе подземных 0. Материал наружных стен: из прочих материалов. . </t>
  </si>
  <si>
    <t xml:space="preserve">Зданиеназначение объекта: нежилое, вид права: собственность., </t>
  </si>
  <si>
    <t>Нежилое помещение.расположенное в здании, являющимся объектом культурного наследия (памятником истории и культуры) народов Российской Федерации регионального значения "Дом жилой (бывш. доходный дом) ("Дом жилой")" кон.XIX в., включенным в единый государственный реестр объектов культурного наследия (памятников истории и культуры) народов Российской Федерации</t>
  </si>
  <si>
    <t xml:space="preserve">Местонахождение Имущества: Челябинская область, </t>
  </si>
  <si>
    <t xml:space="preserve">Помещение, назначение нежилое, </t>
  </si>
  <si>
    <t>Нежилое помещение.расположенное в здании являющемся объектом культурного наследия,</t>
  </si>
  <si>
    <t xml:space="preserve">нежилое помещение, 428,1 кв.м., земельный участок для обслуживания части отдельно стоящего строения «свинарник № 7» 1328,0 кв.м. </t>
  </si>
  <si>
    <t>Нежилое помещение на 1 (22,2), 2 (270,1) этажах и промежуточная лестничная клетка (19,6)</t>
  </si>
  <si>
    <t>Нежилое помещение (магазин) на цокольном этаже,</t>
  </si>
  <si>
    <t>Нежилое помещение., количество этаже - 1, состояние - неудовлетворительное</t>
  </si>
  <si>
    <t>встроенное нежилое помещение, расположенное на первом этаже здания</t>
  </si>
  <si>
    <t>нежилое здание. и земельный участок. категория земель: земли населенных пунктов</t>
  </si>
  <si>
    <t>Нежилое помещение, назначение: нежилое помещение</t>
  </si>
  <si>
    <t>Помещение встроенное, расположено на первом этаже пятиэтажного кирпичного жилого дома 1984 года постройки. Вход в помещение осуществляется через места общего пользования – общедомовой подъезд. Имеется санузел. Помещение находится в удовлетворительном техническом состоянии. Ранее использовалось для размещения вокальных коллективов и первичных ветеранских организаций.</t>
  </si>
  <si>
    <t xml:space="preserve">Здание забойного цеха. </t>
  </si>
  <si>
    <t>нежилого помещения, номер на поэтажном плане 1001.</t>
  </si>
  <si>
    <t>Нежилое помещение,</t>
  </si>
  <si>
    <t>Нежилое помещение, назначение - нежилое.</t>
  </si>
  <si>
    <t>Нежилое помещение расположено на цокольном этаже пятиэтажного жилого дома. Имеется один отдельный вход с торца здания. В соответствии со ст.42 Федерального закона от 13.07.2015 № 218-ФЗ «О государственной регистрации недвижимости» сделка по отчуждению долей в праве общей долевой собственности на недвижимое имущество подлежит нотариальному удостоверению. На основании ст. ст. 209, 246, 250 Гражданского Кодекса РФ, Федерального Закона от 21.12.2001 года № 178-ФЗ «О приватизации государственного и муниципального имущества» объекты продажи по стоимости, сложившейся на торгах, будут предложены для выкупа в собственность сособственникам объектов. В случае отказа сособственников от подписания договоров купли-продажи, они утрачивают преимущественное право приобретения объектов продажи по данной стоимости, договоры купли-продажи будут заключены с победителями торгов по данным лотам.</t>
  </si>
  <si>
    <t xml:space="preserve">Нежилое помещение . </t>
  </si>
  <si>
    <t xml:space="preserve">Отдельно стоящее одноэтажное нежилое здание. </t>
  </si>
  <si>
    <t>Отдельно стоящее двухэтажное нежилое здание. 3</t>
  </si>
  <si>
    <t>продажа имущества, находящегося в собственности Чеченской Республики</t>
  </si>
  <si>
    <t>Нежилое помещение, этаж 1, назначение: торгово-офисное, материал стен – каменные кирпичные, коммуникации – есть, отдельный вход - есть, отделка/состояние - стандартная</t>
  </si>
  <si>
    <t xml:space="preserve">нежилое здание «Моховская начальная общеобразовательная средняя школа» </t>
  </si>
  <si>
    <t xml:space="preserve">земельный участок местонахождение установлено относительно ориентира, расположенного в границах участка. Почтовый </t>
  </si>
  <si>
    <t xml:space="preserve">Нежилое здание 1987 года постройки.расположенное на земельном участке .по </t>
  </si>
  <si>
    <t xml:space="preserve">нежилое помещение, 1 этаж, </t>
  </si>
  <si>
    <t>Нежилое здание</t>
  </si>
  <si>
    <t>помещение, назначение: нежилое помещение., этаж:1</t>
  </si>
  <si>
    <t>Нежилое помещение расположено на первом, втором и третьем этажах трехэтажного нежилого здания. Имеется три отдельных входа.</t>
  </si>
  <si>
    <t>Продажа имущества. находящегося в хозяйственном ведении ГУП "ЦУГИ"</t>
  </si>
  <si>
    <t xml:space="preserve">нежилое помещение, назначение: нежилое. . </t>
  </si>
  <si>
    <t>Продажа нежилого помещения 85,5 кв.м в Бо</t>
  </si>
  <si>
    <t>Нежилое здание (в т.ч.земельный участок)с.Лопатни пе.2-й Луговой д.5а</t>
  </si>
  <si>
    <t>Лот № 2 - нежилое помещение , кадастровый номер 10:060040120:54,</t>
  </si>
  <si>
    <t>нежилое помещение , кадастровый номер 10:060040122:72,</t>
  </si>
  <si>
    <t>- здание назначение: нежилое, этаж № 1</t>
  </si>
  <si>
    <t xml:space="preserve">. </t>
  </si>
  <si>
    <t>Помещение нежилое., этаж:1, номер на поэтажном плане: 1., Характеристика здания согласно технического паспорта от 07.04.2011 г.Стены - кирпичные Перекрытие --- Ж/Б монолитноеКрыша ----- мягкая кровляОкна ----- отсутствуютФундамент-ж/бетонныйОтопление -электрическое</t>
  </si>
  <si>
    <t>- нежилое помещение</t>
  </si>
  <si>
    <t>Нежилое помещение расположено на цокольном этаже одноэтажного жилого дома. Вход совместный с другими пользователями.</t>
  </si>
  <si>
    <t xml:space="preserve">Пристроенное нежилое помещение  </t>
  </si>
  <si>
    <t>В соответствии с Извещением</t>
  </si>
  <si>
    <t>Продажа нежилого помещения, находящегося в хозяйственном ведении Государственного унитарного предприятия города Москвы «Центр управления городским имуществом» (ГУП «ЦУГИ»),</t>
  </si>
  <si>
    <t>Продажа имущества. находящегося в собственности города Москвы, нежилое помещение</t>
  </si>
  <si>
    <t xml:space="preserve">Нежилое помещение общей площадью 622,1 м2 </t>
  </si>
  <si>
    <t>нежилое помещение, входящее в состав объекта культурного наследия федерального значения «Дом Трубинских со служебными постройками», XVII в.</t>
  </si>
  <si>
    <t xml:space="preserve">Нежилое помещение, Этаж № 1по </t>
  </si>
  <si>
    <t>Помещение, назначение: нежилое</t>
  </si>
  <si>
    <t>нежилое помещение  на 1 этаже жилого дома</t>
  </si>
  <si>
    <t>Объект незавершенного строительства, литер Б: материал стен – керамзитобетонные блоки, штукатурка (70%), потолки – штукатурка (70%), полы – бетонная стяжка, проемы оконные – одинарные створные, проемы дверные – заводские. Нежилое здание, литер Г: год постройки 1996, материал стен – кирпичные, этаж расположения – 1, наличие отдельного входа – есть. Стены, потолки – без отделки, полы – бетонные, проемы оконные – одинарные створные, проемы дверные – заводские, инженерное обеспечение – электроснабжение.Нежилое здание литер А: год постройки 1996, средняя высота помещений 2,90-4,26, материал стен – бетонные, керамзитобетонные, этаж расположения 1-2, наличие отдельного входа – есть. Стены – без отделки, потолки – без отделки, полы – бетонные, проемы дверные – металлические ворота, инженерное обеспечение – электроснабжение</t>
  </si>
  <si>
    <t>Материал стен дома – панельные, этаж расположения – цокольный, наличие отдельного входа – есть, стены – окраска, потолки – окраска, полы – ламинат, проемы оконные – одинарные створные, проемы дверные – входная металлическая, инженерное обеспечение –электроснабжение, водоснабжение, канализация, телефон.</t>
  </si>
  <si>
    <t>Нежилое помещение расположено на этаже мезонин двухэтажного жилого дома. Вход осуществляетсячерез жилое помещение на первом этаже, находящиеся в частной собственности.</t>
  </si>
  <si>
    <t>Нежилое помещение  (реестровый номер федерального имущества П13440001827)</t>
  </si>
  <si>
    <t>Нежилое помещение  (реестровый номер федерального имущества П13440001826)</t>
  </si>
  <si>
    <t>Нежилое помещение  (реестровый номер федерального имущества П13440001825)</t>
  </si>
  <si>
    <t>Нежилое помещение  (реестровый номер федерального имущества П13440001256)</t>
  </si>
  <si>
    <t>Нежилое помещение  (реестровый номер федерального имущества П13440001601)</t>
  </si>
  <si>
    <t>Нежилое помещение  (реестровый номер федерального имущества П13440001602)</t>
  </si>
  <si>
    <t>Нежилое помещение (спецподвал)  (реестровый номер федерального имущества П13440001584)</t>
  </si>
  <si>
    <t>Нежилое помещение  (реестровый номер федерального имущества П13440001257)</t>
  </si>
  <si>
    <t>в соответствии с информационным сообщением</t>
  </si>
  <si>
    <t>нежилое помещение*, назначение: нежилое, общей площадью 64,7 м2</t>
  </si>
  <si>
    <t xml:space="preserve">Нежилое помещение . и земельный участок под ним . из категории земель населенных пунктов с видом разрешенного использования – под индивидуальное жилищное строительство </t>
  </si>
  <si>
    <t>См. в приложенном документе к лоту</t>
  </si>
  <si>
    <t>нежилое помещение, расположенное на 1 этаже МКД.</t>
  </si>
  <si>
    <t>нежилое помещение IV .</t>
  </si>
  <si>
    <t>этажность -2.</t>
  </si>
  <si>
    <t>этажность – 2.</t>
  </si>
  <si>
    <t xml:space="preserve">нежилое здание хлебопекарни .нежилое производственное здание площадью 483,3 кв.мнежилое здание котельной  </t>
  </si>
  <si>
    <t xml:space="preserve">Помещение №2 нежилого здания, кадастровый номер помещения 12:04:0000000:8964, назначение помещения- нежилое, </t>
  </si>
  <si>
    <t>Здание, в котором расположено нежилое помещение, представляет собой отдельно стоящее здание склада промышленных и продовольственных товаров, литер 4 нежилого назначения, год постройки – 1976, основной материал стен – кирпич, помещение не имеет самостоятельного выхода на улицу, также не имеет оконного проема.</t>
  </si>
  <si>
    <t>Нежилые помещения, цокольный этаж</t>
  </si>
  <si>
    <t>Представляет собой нежилое помещение с отдельным входом в нежилом трехэтажном здании, расположенное на 1,2 и 3 этажах здания и в надстроенном этаже.оснащено системами отопления, водоснабжения, электроснабжения (в настоящее время отключены</t>
  </si>
  <si>
    <t>Муниципальное имущество города Алатыря Чувашской Республики – нежилое помещение .</t>
  </si>
  <si>
    <t>Помещение., назначение: нежилое помещение</t>
  </si>
  <si>
    <t>нежилое здание, стены – окраска, потолки – побелка, полы – плитка, проемы оконные – глухие, проемы дверные – металлические ворота, инженерное обеспечение – электроснабжение. Транспортная доступность – хорошая</t>
  </si>
  <si>
    <t>нежилые помещения назначение: нежилое помещение, этаж № 1</t>
  </si>
  <si>
    <t>Наименование:Нежилое помещение</t>
  </si>
  <si>
    <t xml:space="preserve">помещение, назначение: нежилое, номер, тип этажа, на котором расположено помещение: этаж № 1, </t>
  </si>
  <si>
    <t>Лот № 1 - нежилое помещение на 1-ом этаже 4-х этажного жилого дома .</t>
  </si>
  <si>
    <t>., степень готовности 51%</t>
  </si>
  <si>
    <t>Нежилое помещение., этаж № 01,</t>
  </si>
  <si>
    <t>Нежилое здание-склад вторсырья.и земельный участок, на котором расположено нежилое здание.</t>
  </si>
  <si>
    <t>нежилое помещение ., Стены и перегородки- кирпичные, перекрытия - железобетонные, полы - бетонные покрытые метлахской плиткой, отделочные работы - обычные</t>
  </si>
  <si>
    <t>Нежилое помещение, КН 60:13:0131411:1141., расположенное на первом этаже одноэтажного здания магазина.</t>
  </si>
  <si>
    <t>Нежилое помещение.. (Стоимость имущества, ниже которой предложение не рассматривается и не участвует в определении победителя -285 804,00 руб.)</t>
  </si>
  <si>
    <t>В соответствии с приложением № 1 к информационному сообщению</t>
  </si>
  <si>
    <t>В соответствии с приложением № 1 к информационной карте</t>
  </si>
  <si>
    <t xml:space="preserve">Нежилое помещение, </t>
  </si>
  <si>
    <t>, расположенное на 1 этаже 2-х этажного жилого дома</t>
  </si>
  <si>
    <t>Продажа помещения, назначение: нежилое</t>
  </si>
  <si>
    <t>Нежилое помещение ., КН 39:06:050302:90</t>
  </si>
  <si>
    <t>Нежилого помещение .</t>
  </si>
  <si>
    <t>Помещение, назначение: нежилое этаж 1 номера на поэтажном плане 5,6,7 , 72:02:0407021:151Помещение, назначение: нежилое этаж 2 номера на поэтажном плане 9,10, 72:02:0407021:154 Помещение, назначение: нежилое этаж 2 номера на поэтажном плане 8,11,12,13,14,16, 72:02:0407021:150Помещение, назначение: нежилое этаж 2 номера на поэтажном плане 15,17, 72:02:0407021:153</t>
  </si>
  <si>
    <t>нежилое помещение П2., этаж – 1рсположенное</t>
  </si>
  <si>
    <t>Продажа муниципального имущества на аукционе в электронной форме: столярная мастерская, назначение: нежилое зданиеи земельный участок</t>
  </si>
  <si>
    <t>Нежилое здание ., с земельным участком .</t>
  </si>
  <si>
    <t>Лот №10: Нежилое помещение</t>
  </si>
  <si>
    <t>Лот №11: Нежилое помещение</t>
  </si>
  <si>
    <t>нежилые помещения (№ 1, 2, 16, 18, 19, 20, 21, 25 на поэтажном плане)., расположенные на втором этаже здания</t>
  </si>
  <si>
    <t>нежилое помещение №3</t>
  </si>
  <si>
    <t xml:space="preserve">Продажа нежилого помещения 103,3 кв.м. в Можайском </t>
  </si>
  <si>
    <t>назначение: нежилое, этаж 1, год постройки 1980</t>
  </si>
  <si>
    <t>назначение: нежилое, количество этажей 2, в том числе подземных 1, год постройки 1973</t>
  </si>
  <si>
    <t>Нежилое помещение № 1, общей площадью 91,5 м²</t>
  </si>
  <si>
    <t>Нежилое помещение  на 1 этаже жилого дома</t>
  </si>
  <si>
    <t xml:space="preserve">Продажа нежилого помещения 45,7 кв.м в </t>
  </si>
  <si>
    <t xml:space="preserve">Нежилое помещение, назначение: нежилое, этаж 1. </t>
  </si>
  <si>
    <t>Свинарник</t>
  </si>
  <si>
    <t xml:space="preserve">Нежилое помещение ., </t>
  </si>
  <si>
    <t>расположено в многоквартирном доме, отдельный вход, стены – панель; пол – деревянный; потолок – покраска; отделка стен –покраска; электричество, водоснабжение, канализация, отопление – имеется. Физическое состояние помещения удовлетворительное, требуется ремонт. В настоящее время Объект продажи не эксплуатируется</t>
  </si>
  <si>
    <t xml:space="preserve">Продажа нежилого помещения 118,8 кв.м в </t>
  </si>
  <si>
    <t xml:space="preserve">Нежилые помещения № 25-41, расположенные в двухэтажном домеэтаж: 2, литер: А., назначение: торговое, культурно-просветительское. </t>
  </si>
  <si>
    <t>Недвижимое имущество – нежилое помещение.РНФИ П13460001325</t>
  </si>
  <si>
    <t>Краткая характеристика объекта: назначение: нежилое, этаж 1, год постройки – 1975. Фундамент – кирпичный ленточный, материал наружных стен – кирпичные, перекрытия – деревянное отепленное, кровля – профлист по деревянной обрешетке, полы – бетонные.</t>
  </si>
  <si>
    <t xml:space="preserve">Нежилое помещение .по </t>
  </si>
  <si>
    <t xml:space="preserve">Нежилое помещение: </t>
  </si>
  <si>
    <t xml:space="preserve">Квартира, Жилое помещение, </t>
  </si>
  <si>
    <t xml:space="preserve">Продажа нежилого помещения 39,5 кв.м в </t>
  </si>
  <si>
    <t xml:space="preserve">Продажа нежилого помещения 46,3 кв.м. в Рузском </t>
  </si>
  <si>
    <t xml:space="preserve">нежилое функциональное помещение </t>
  </si>
  <si>
    <t>Лот №4. Часть здания из шлакоблоков (фельдшерско-акушерский пункт)назначение: нежилое, с земельным участком категория земель: земли населенных пунктов,</t>
  </si>
  <si>
    <t>Лот №2. Помещение, назначение: нежилое, ФАПс земельным участком</t>
  </si>
  <si>
    <t xml:space="preserve">Лот №1. Помещение, назначение: нежилое, ФАПпо </t>
  </si>
  <si>
    <t>Нежилое помещение, этаж № 2площадью 16,4 кв.мНежилое помещение, этаж № 2площадью 21,1 кв.мНежилое помещение, этаж № 2</t>
  </si>
  <si>
    <t xml:space="preserve">Нежилые помещения </t>
  </si>
  <si>
    <t xml:space="preserve">Нежилое здание..Этажность: 1 Кадастровый номер : 52:01:02001046511. </t>
  </si>
  <si>
    <t>Административное здание, назначение нежилое, количество этажей 1</t>
  </si>
  <si>
    <t xml:space="preserve">Продажа нежилого помещения 37,1 кв.м. в Рузском </t>
  </si>
  <si>
    <t>Имущественный комплекс:- помещение магазина., 1917 года ввода</t>
  </si>
  <si>
    <t xml:space="preserve">помещения нежилого назначения. </t>
  </si>
  <si>
    <t>Нежилое помещение П2 расположенное на первом этаже нежилого здания</t>
  </si>
  <si>
    <t xml:space="preserve">Нежилое помещение, Пермский край, Добрянский </t>
  </si>
  <si>
    <t>Нежилое помещение, назначение нежилое помещение, этаж 1</t>
  </si>
  <si>
    <t>Нежилые помещения (№7-13), общей площадью 93,5 квадратных метра, нежилые помещения (№14,15) общей площадью 2,8 квадратных метра</t>
  </si>
  <si>
    <t xml:space="preserve">Нежилое здание (контора административного здания) нежилое здание (склад) нежилое здание (сарай) </t>
  </si>
  <si>
    <t>Здание продается под разбор на строительные материалы.Здание одноэтажное, фундамент бетонный ленточный, стены кирпичные, перегородки деревянные.</t>
  </si>
  <si>
    <t>нежилое помещение назначение: нежилое помещение, этаж № 9</t>
  </si>
  <si>
    <t>Нежилое помещение, назначение: нежилое помещение., этаж:3.</t>
  </si>
  <si>
    <t>Нежилое помещение  (реестровый номер федерального имущества П13440000766)</t>
  </si>
  <si>
    <t>Нежилое помещение  (реестровый номер федерального имущества П13440001128)</t>
  </si>
  <si>
    <t>Нежилое помещение . (реестровый номер федерального имущества П13440000055)</t>
  </si>
  <si>
    <t>Нежилое помещение, этаж № 3</t>
  </si>
  <si>
    <t>Нежилое помещение № 70  находится на первом этаже северной части пятиэтажного панельного жилого дома по улице Дзержинского, 31 в центрально-восточной части города Рубцовска, на пересечении улиц Краснознаменской и Дзержинского. Год ввода в эксплуатацию - 1977.</t>
  </si>
  <si>
    <t>Нежилое помещение на 1 этаже</t>
  </si>
  <si>
    <t>4. Нежилое помещение на цокольном этаже</t>
  </si>
  <si>
    <t>Недвижимое имущество, назначение: Нежилое помещение. . Этаж: 1.</t>
  </si>
  <si>
    <t>Нежилое помещение 5П расположенное на 1 этаже</t>
  </si>
  <si>
    <t xml:space="preserve">этаж 1, </t>
  </si>
  <si>
    <t>Продажа муниципального имущества:</t>
  </si>
  <si>
    <t>нежилое помещение., назначение: нежилое: этаж: 1</t>
  </si>
  <si>
    <t>нежилое помещение, назначение: нежилое помещение., этаж: 1</t>
  </si>
  <si>
    <t xml:space="preserve">Наименование объекта: нежилое помещение., этажность: 1(один). </t>
  </si>
  <si>
    <t>нежилое помещение на первом этаже пятиэтажного жилого дома</t>
  </si>
  <si>
    <t xml:space="preserve">Нежилое помещение Н2 на 1-м, 2-м этажах  </t>
  </si>
  <si>
    <t>Нежилое помещение, этажность – 1</t>
  </si>
  <si>
    <t>Помещение расположено на первом этаже десятиэтажного панельного жилого дома 1988 года постройки. Вход в помещение осуществляется через подъезд жильцов. Помещение ранее использовалось для размещения офиса. Коммуникации в рабочем состоянии. Состояние помещения удовлетворительное.</t>
  </si>
  <si>
    <t>..Назначение – нежилое, цокольный этаж.В соответствии с отчетом об оценке рыночной стоимости объекта 06.12.2021 № 39-2МК72/2021: - потолок: покрыт известковым составом;- стены: обои;- пол: линолеум.</t>
  </si>
  <si>
    <t>нежилые помещения первого этажа № 1-3, общей площадью 26,4 квадратных метра</t>
  </si>
  <si>
    <t>Нежилые помещения . на первом этаже четырехэтажного жилого здания</t>
  </si>
  <si>
    <t xml:space="preserve">-нежилое помещение. расположенное: РБ, г. Давлеканово, ул. Карла Маркса, д.39, этажность 1, фактическое текущее использование – не используется, по техническому паспорту – склад, материал стен: каменный кирпичный, коммуникации: электроосвещение, состояние: удовлетворительное; -нежилое помещение. расположенные: РБ, г. Давлеканово, ул. Карла Маркса, д.39, фактическое текущее использование – не используется, по техническому паспорту – торговое – 54,3 кв.м., склады 131,3 кв.м., материал стен: каменный 2 стены/каменный кирпичный, коммуникации: электроосвещение, отопление, состояние: удовлетворительное; вместе с земельным участком.земли населенных пунктов, разрешенное использование: размещение объектов капитального строительства для размещения общественных некоммерческих организаций, </t>
  </si>
  <si>
    <t>Нежилое помещение .(реестровый номер федерального имущества П13430001161)</t>
  </si>
  <si>
    <t>Помещение</t>
  </si>
  <si>
    <t>Нежилое помещение . (реестровый номер федерального имущества П13440000733)</t>
  </si>
  <si>
    <t>объекты недвижимости, в составе: нежилое помещение общей площадью 379,8 кв.метра</t>
  </si>
  <si>
    <t>Ветеринарный пункт, назначение: нежилое помещение, этаж № 1</t>
  </si>
  <si>
    <t>Нежилое помещение, назначение: нежилое, этаж №1</t>
  </si>
  <si>
    <t>Нежилое помещение, назначение: нежилое, этаж №2</t>
  </si>
  <si>
    <t>Нежилые помещения .(реестровый номер федерального имущества П13770000283),</t>
  </si>
  <si>
    <t>Встроенное нежилое помещение</t>
  </si>
  <si>
    <t>Нежилое помещение расположено на первом этаже одноэтажного жилого дома. Имеется 1 отдельный вход.</t>
  </si>
  <si>
    <t>Нежилое помещение расположенное на первом этаже многоквартирного дома</t>
  </si>
  <si>
    <t>Нежилые помещения в здании гостиницы.</t>
  </si>
  <si>
    <t>Нежилое здание,., с земельным участком.</t>
  </si>
  <si>
    <t>Нежилое помещение (встроенные помещения) на 1 этаже жилого дома</t>
  </si>
  <si>
    <t>Нежилое помещение (помещение) на цокольном этаже жилого дома</t>
  </si>
  <si>
    <t>Нежилые помещения на 3 этаже жилого дома</t>
  </si>
  <si>
    <t>Нежилое помещение (магазин) на 1 этаже жилого дома</t>
  </si>
  <si>
    <t xml:space="preserve">Помещение, назначение: нежилое., этаж цокольный, номера на поэтажном плане 4, </t>
  </si>
  <si>
    <t>Нежилое помещение на 1 этаже нежилого здания</t>
  </si>
  <si>
    <t>Нежилое помещение 6, назначение: нежилое, цокольный этаж</t>
  </si>
  <si>
    <t xml:space="preserve">Нежилое помещение, назначение: нежилое., этаж: цокольный. </t>
  </si>
  <si>
    <t xml:space="preserve">нежилые помещения расположены на первом этаже жилого дома. Конструктивные элементы: наружные стены – кирпич. Санитарно - технические и электрические устройства: электроснабжение – проводка скрытая, отопление, водоснабжение и водоотведение — центральное. Право собственности Асбестовского </t>
  </si>
  <si>
    <t>Технические характеристики: фундамент – ленточный; перекрытия – деревянные; материал стен – бревно; материал кровли – шифер (частичное разрушение); электричество не подключено. Техническое состояние объекта – требуется капитальный ремонт конструктивных элементов.</t>
  </si>
  <si>
    <t>Нежилое помещениеобщей пл.67 кв.м</t>
  </si>
  <si>
    <t>Нежилое помещениеобщей пл.493,1 кв.м</t>
  </si>
  <si>
    <t>Нежилое помещениеобщей пл.321,9 кв.м</t>
  </si>
  <si>
    <t>Нежилое помещениеобщей пл.593,7 кв.м</t>
  </si>
  <si>
    <t xml:space="preserve">Нежилое здание., </t>
  </si>
  <si>
    <t>Помещение .</t>
  </si>
  <si>
    <t>В соответствии с разделом 1.3 информационного сообщения</t>
  </si>
  <si>
    <t>Стены: кирпичные,Крыша шиферная,Оконные проемы стеклопакетыОтопление: электрическое</t>
  </si>
  <si>
    <t>Фундамент бетонный ленточный, Стены кирпичные, Перекрытия из сборных ж/б плит,Крыша шиферная по деревянной обрешетке, Полы дощатые и покрытые линолеумом,Оконные проемы стеклопакеты, Дверные проемы деревянные, Внутренняя отделка оклейка обоями, Отопление газовое центральное, Электроснабжение (проводка скрытая), Водоснабжение центральное, Канализация местный отстойник.Земельный участок частично входит в охранную зону инженерных коммуникаций«Охранная зона ВЛ-0,4кВ от КТП №2003 н.п. Паль, ВЛ-0,4кВ от КТП №2004 н.п. Паль, ВЛ-0,4кВ от КТП №2464 н.п. Паль»</t>
  </si>
  <si>
    <t>Фундамент бетонный ленточный, Наружные и внутренние капитальные стены бревенчатые, Пере</t>
  </si>
  <si>
    <t xml:space="preserve">Нежилое помещение .расположенное на земельном участке.по </t>
  </si>
  <si>
    <t>встроенные нежилые помещения</t>
  </si>
  <si>
    <t>Нежилое помещение, расположенное на цокольном этаже жилого дома</t>
  </si>
  <si>
    <t>помещения, назначение: нежилое (в том числе самовольно перепланировано 66,6 кв. м), этаж: 1, номера на поэтажном плане 25 − 28</t>
  </si>
  <si>
    <t>помещения, назначение: нежилое, этаж: 1, номера на поэтажном плане 12, 13, 14, вход через помещения, принадлежащие третьим лицам</t>
  </si>
  <si>
    <t>Нежилое помещение расположено на первом этаже пятиэтажного жилого дома. Имеется 2 отдельных входа: 1 – с фасада, 1 – со двора дома.</t>
  </si>
  <si>
    <t>Нежилое помещение расположенное в цокольном этаже жилого дома</t>
  </si>
  <si>
    <t>Помещение расположенное на втором этаже здания, находящегося</t>
  </si>
  <si>
    <t>нежилые помещения</t>
  </si>
  <si>
    <t>Нежилое помещение (МТФ 2, Коровник) .</t>
  </si>
  <si>
    <t xml:space="preserve">нежилое помещение, назначение: торговое. . Этаж 1. </t>
  </si>
  <si>
    <t xml:space="preserve">нежилое помещение, </t>
  </si>
  <si>
    <t>Физическое состояние имущества, конструктивные элементы имущества:физическое состояние: удовлетворительное, помещение, встроенное в многоквартирный жилой дом, на первом этаже, фундамент: бетонный ленточный, состояние удовлетворительное; стены: крупнопанельные, состояние удовлетворительное; перекрытия: железобетонные плиты, состояние удовлетворительное; перегородки: панельные, кирпичные, состояние удовлетворительное; окна: металлопластиковые, состояние хорошее; двери: металлическая, стеклопакеты, состояние хорошее; полы: керамическая плитка, состояние хорошее; внутренняя отделка: обои, окраска, плитка, состояние хорошее; системы инженерного обеспечения: электроснабжение, отопление, водоснабжение и водоотведение от центральных сетей города.</t>
  </si>
  <si>
    <t>Помещение, назначение: нежилое помещение, этажность (этаж): 1</t>
  </si>
  <si>
    <t xml:space="preserve">нежилое помещение № 4, назначение: нежилое помещение, номер, тип этажа, на котором расположено помещение: этаж № 1, </t>
  </si>
  <si>
    <t>Здание, назначение: нежилое здание, наименование: овощехранилище, количество этажей - 1, в том числе подземных этажей - 1и земельный участок . (</t>
  </si>
  <si>
    <t>нежилое помещение на первом этаже в пятиэтажном жилом доме</t>
  </si>
  <si>
    <t>Нежилое помещение, 1 этаж</t>
  </si>
  <si>
    <t xml:space="preserve">98/1000 долей (25,6 кв.м) на 1-м этаже нежилого здания центрального теплового пункта №518  </t>
  </si>
  <si>
    <t>Муниципальное имущество города Алатыря Чувашской Республики, нежилое помещение общей площадью 46,5 кв. метра</t>
  </si>
  <si>
    <t xml:space="preserve">. нежилое помещение </t>
  </si>
  <si>
    <t>Нежилое помещение, этаж №1., РНФИ П13720002560</t>
  </si>
  <si>
    <t>Аукцион в электронной форме по продаже муниципального имущества: нежилое помещение, первого этажа пятиэтажного жилого дома</t>
  </si>
  <si>
    <t>Нежилое помещение, 1 этажномера на поэтажном плане: А/1/I(45,54,56,57)</t>
  </si>
  <si>
    <t xml:space="preserve">Нежилое помещение (котельная), </t>
  </si>
  <si>
    <t>этаж 1.</t>
  </si>
  <si>
    <t>помещение назначение: нежилое помещение на первом этаже</t>
  </si>
  <si>
    <t xml:space="preserve">Нежилое помещение. Назначение: нежилое., количество этажей – 1, </t>
  </si>
  <si>
    <t>Нежилое помещение, назначение: нежилое помещение, этаж № 1</t>
  </si>
  <si>
    <t>Нежилое здание общей площадью 250 м2. Здание требует капитального ремонта. Год постройки 1964</t>
  </si>
  <si>
    <t xml:space="preserve">нежилое помещение, этаж 2площадью 311,9 кв. метра, с </t>
  </si>
  <si>
    <t xml:space="preserve">Нежилое помещение (реестровый номер федерального имущества П13440000758) </t>
  </si>
  <si>
    <t xml:space="preserve">Нежилое помещение (реестровый номер федерального имущества П13440000743) </t>
  </si>
  <si>
    <t xml:space="preserve">нежилое здание СДК. </t>
  </si>
  <si>
    <t>Нежилое помещение первого этажа пятиэтажного жилого здания</t>
  </si>
  <si>
    <t>Нежилое помещение расположено на первом этаже двухэтажного жилого дома. Объект находится в разрушенном состоянии.</t>
  </si>
  <si>
    <t>Российская Федерация, Красноярский край, г. Красноярск, ул. Калинина, д. 77, стр. 9, пом. 3, 6, 1, 2.</t>
  </si>
  <si>
    <t>г. Москва, ул. Авиамоторная д. 22/12., Этаж № 1.</t>
  </si>
  <si>
    <t>г. Москва, ул. Тверская, д. 12, стр. 8., Этаж № 1.</t>
  </si>
  <si>
    <t>г. Москва, ул. Матвеевская, д. 42, корп. 2., Цокольный этаж № 0.</t>
  </si>
  <si>
    <t>г. Кирово-Чепецк, ул. Сосновая, д. 3/2, пом. 5:33:407:001:017067430:0100:20005</t>
  </si>
  <si>
    <t>Курганская обл., Щучанский р-он, с.Чистое, ул. Садовая, д.21а</t>
  </si>
  <si>
    <t>Амурская область, р-н Константиновский, с. Константиновка, ул. Советская, д 116А.</t>
  </si>
  <si>
    <t>Красноярский край, г. Енисейск, ул. 40 лет Октября, 23</t>
  </si>
  <si>
    <t>объекта: Российская Федерация, Орловская область, г. Ливны, ул. Карла маркса, д.117, пом.5.</t>
  </si>
  <si>
    <t>г. Москва, ул. Онежская, д. 53, корп. 4., Этаж № 1.</t>
  </si>
  <si>
    <t>г. Москва, просп. Ленинский, д. 7</t>
  </si>
  <si>
    <t>г. Москва, ул. 1905 года, д. 17</t>
  </si>
  <si>
    <t>Кемеровская область, Прокопьевский городской округ, город Прокопьевск, улица Коксовая, 38, помещение №3</t>
  </si>
  <si>
    <t>Кемеровская область, Прокопьевский городской округ, город Прокопьевск, улица Российская, 40, помещение №1</t>
  </si>
  <si>
    <t>Кемеровская область, г. Прокопьевск, ул.Институтская, д.3, пом. 1п</t>
  </si>
  <si>
    <t>Красноярский край, г. Енисейск, ул. 40 лет Октября, 23.</t>
  </si>
  <si>
    <t>Краснодарский край, Тихорецкий район, ст-ца Фастовецкая, ул. Азина, д. 59</t>
  </si>
  <si>
    <t>г. Москва, ул. Молодогвардейская, д. 21, корп. 1., Этаж № 1.</t>
  </si>
  <si>
    <t>объекта: Удмуртская Республика, г. Сарапул, ул. Чапаева, д. 3, помещение 1</t>
  </si>
  <si>
    <t>Свердловская область, г. Новоуральск, ул. Северная,4</t>
  </si>
  <si>
    <t>Самарская область, г. Тольятти, Автозаводский район, ул. Свердлова, д. 51, пом. Б/Н (1013) (подземный этаж № 1, номера на поэтажном плане подземный этаж № 1 поз. 227, 227а, 228, 229, 230, 231, 232, 233, 234, 235, 236)</t>
  </si>
  <si>
    <t>Ульяновская область, г. Ульяновск, Засвияжский район, ул. Станкостроителей, д. 18, помещения №№ 1-7, 9, 11, 12, 15, 16, 43-46</t>
  </si>
  <si>
    <t>Хабаровский край, район имени Лазо, пос.Хор, ул.Менделеева, д. 2, состояние отделки неудовлетворительное, уровень износа 50,5%.</t>
  </si>
  <si>
    <t>электронной почты osp22@r28.fssprus.ru)</t>
  </si>
  <si>
    <t>Чувашская Республиа, г. Чебоксары, ул. Сельская, д. 39, пом. 3</t>
  </si>
  <si>
    <t>Тамбовская область, г. Кирсанов, ул. Коммунистическая, д.29А, помещение № 1.</t>
  </si>
  <si>
    <t>г. Бодайбо, ул. Карла Либкнехта, д. 54, помещение № 7</t>
  </si>
  <si>
    <t>Чувашская Республика-Чувашия, Яльчикский р-н, с.Яльчики, ул. Советская, д.19, пом. 1 и являющееся казной Яльчикского района:помещение  . запись о регистрации права собственности № 21:25:180308:517-21/042/2021-1 от  23.12.2021.</t>
  </si>
  <si>
    <t>Чувашская Республика-Чувашия, Яльчикский р-н, с Новое Тинчурино, ул Пришкольная, д 41, пом 1 и являющееся казной Яльчикского района:помещение 1 . запись о регистрации права собственности № 21:25:060402:249-21/042/2022-1 от  10.01.2022.</t>
  </si>
  <si>
    <t>Пензенская область, Неверкинский район, с. Неверкино, ул. Ленина, 3а, помещение №3. назначение: нежилое, общей площадью 39,6 кв.м., кадастровый № 58:20:0320301:1761, год постройки – 1988 г.</t>
  </si>
  <si>
    <t>Саратовская область, Энгельсский район, с. Заветное, ул. Новая, д. 15/2</t>
  </si>
  <si>
    <t>Тульская область, Ленинский район, п. Барсуки, ул. Клубная, д. 5, пом. I</t>
  </si>
  <si>
    <t>Саратовская область, Энгельсский район, с. Первомайское, ул. Трактовая, д. 21/2</t>
  </si>
  <si>
    <t>г. Фундамент бетонный (трещины), стены и перегородки кирпичные (трещины, сырость), перекрытия и потолок железобетонные плиты (трещины и сырость) кровля совмещенная (протечки). Инженерное обеспечение здания: электроснабжение. Здание имеет деревянные ворота. Окон нет. Полы – бетонные( неровности)</t>
  </si>
  <si>
    <t>Российская Федерация, Томская область, городской округ ЗАТО Северск, г.Северск, ул.Советская, 9, пом.1-8</t>
  </si>
  <si>
    <t>Алтайский край, город Рубцовск, ул. Октябрьская, д. 117а, пом. 146.</t>
  </si>
  <si>
    <t>Челябинская область, г. Златоуст, ул. Калибровая, д.6, пом.1.</t>
  </si>
  <si>
    <t>Россия, Челябинская область, г. Златоуст, п. Центральный, ул. Ленина, д.34 пом 10.</t>
  </si>
  <si>
    <t>Брянская область, г.Брянск, ул.Камозина, д.38</t>
  </si>
  <si>
    <t>Орловская область, г. Ливны, ул. Курская, пом. 2.</t>
  </si>
  <si>
    <t>Орловская область, г. Ливны, ул. Курская, пом. 3.</t>
  </si>
  <si>
    <t>Орловская область, г. Ливны, ул. Курская, пом. 5.</t>
  </si>
  <si>
    <t>Орловская область, г. Ливны, ул. Курская, пом. 6.</t>
  </si>
  <si>
    <t>Орловская область, г. Ливны, ул. Курская, пом. 4.</t>
  </si>
  <si>
    <t>Орловская область, г. Ливны, ул. Курская, пом. 7.</t>
  </si>
  <si>
    <t>Мурманская область, Ковдорский район, населенный пункт Куропта, д. 21, помещение 3.</t>
  </si>
  <si>
    <t>Удмуртская Республика, г. Сарапул, ул. Азина, д. 62</t>
  </si>
  <si>
    <t>Россия, Челябинская обл., г. Магнитогорск, улица имени газеты Правда, дом 27, корпус 1.</t>
  </si>
  <si>
    <t>Россия, Челябинская обл., г. Магнитогорск, проспект Ленина, дом 98, корпус 1.</t>
  </si>
  <si>
    <t>г.о.</t>
  </si>
  <si>
    <t>объекта: Пензенская область, Спасский район,   город Спасск улица Красная, д.34, 1990 год постройки;земельный участок .адрес (местонахождение) объекта: Пензенская область, Спасский район, г. Спасск, ул. Красная, д.34, категория земель: земли населённых пунктов.</t>
  </si>
  <si>
    <t>г. Москва, ш. Варшавское, д. 114, корп. 1., Этаж № 1.</t>
  </si>
  <si>
    <t>Санкт-Петербург, ул. Чайковского, д. 4, литера А, пом. 9-Н., назначение: нежилое помещение, этаж № 1</t>
  </si>
  <si>
    <t>г. Москва, наб. Шевченко Тараса, д.1</t>
  </si>
  <si>
    <t>Владимирская область, г. Ковров, ул. Запольная 2-я, д. 4.</t>
  </si>
  <si>
    <t>ул. Мира, д. 13, пом. 1, п. Иртышкино Красногорского района Алтайского края и земельный участок.категория земель – земли населенных пунктов, виды разрешенного использования – для размещения административных зданий, расположенный по адресу: ул. Мира, д. 13, пом. 1, п. Иртышкино Красногорского района Алтайского края.</t>
  </si>
  <si>
    <t>Воронежская область, Бобровский район, г. Бобров, ул. 3 Интернационала, д. 43, кв. 4</t>
  </si>
  <si>
    <t>Воронежская область, Бобровский район, г. Бобров, ул. 3 Интернационала, д. 43, кв. 3</t>
  </si>
  <si>
    <t>объекта: Владимирская обл., Собинский район, МО город Собинка, г. Собинка, ул. Димитрова, д. 7и нежилое помещение., расположенное на первом этаже 3-этажного кирпичного дома, адрес объекта: Владимирская обл., Собинский район, МО город Собинка, г. Собинка, ул. Димитрова, д. 7. Нежилые помещения являются частью объекта культурного наследия регионального назначения, включенного в единый государственный реестр объектов культурного наследия (памятников истории и культуры) народов Российской Федерации – «Здание рабочих казарм» XIX в., входящего в состав объекта культурного наследия регионального значения «Ансамбль сооружений прядильно-ткацкой фабрики», сер. XIX в. – нач. ХХ в., регистрационный номер 331510317900035.</t>
  </si>
  <si>
    <t>Россия, Курганская область, Лебяжьевский район, р.п. Лебяжье, ул. Спортивная, д. 36/II</t>
  </si>
  <si>
    <t>Санкт-Петербург, Угловой переулок, д. 9, литера А, пом. 3-Н, назначение: нежилое помещение, этаж №1</t>
  </si>
  <si>
    <t>Курская обл., г. Льгов, ул. К. Маркса, д. 21, пом. II;</t>
  </si>
  <si>
    <t>Санкт-Петербург, ул. Жени Егоровой, д. 10, корп. 1, литера А, пом. 2-Н, назначение: нежилое помещение, наименование: нежилое помещение, этаж №1</t>
  </si>
  <si>
    <t>объекта: 445582 Самарская область, Хворостянский р-н, п Соловьево, ул Полевая, д 11/2</t>
  </si>
  <si>
    <t>243071, Брянская область, Климовский район, с.Истопки, ул.Октябрьская</t>
  </si>
  <si>
    <t>Пермский край, г. Лысьва, ул. Гайдара, 21</t>
  </si>
  <si>
    <t>Пермский край, г. Пермь, Индустриальный район, ул. Чайковского и Кавалерийской, д. 19/11, пом.7. Помещение пустует.</t>
  </si>
  <si>
    <t>объекта: Рязанская область, Старожиловский район, р.п.Старожилово, ул. Толстого, д.89, пом.2.</t>
  </si>
  <si>
    <t>Тверская область, Конаковский район, Козловское сельское поселение, д.Синцово, д.40 и земельный участок из земель особо охраняемых территорий, категория земель: земли населенных пунктов, вид разрешенного использования: для общественно-деловых целей.по адресу: Тверская область, Конаковский район, Козловское сельское</t>
  </si>
  <si>
    <t>Республика Марий Эл, Медведевский район, Кундышское сельское поселение, п. Силикатный, ул. Комсомольская, д.5, пом. 1-12.</t>
  </si>
  <si>
    <t>по ул.Энергетиков, д.3, пом.1101</t>
  </si>
  <si>
    <t>по ул.Профсоюзная, д.12, пом.1017</t>
  </si>
  <si>
    <t>по ул.Маяковского, д.8, пом.1000</t>
  </si>
  <si>
    <t>Новгородская область Новгородский район, д. Лесная, пл. Мира, д.1.</t>
  </si>
  <si>
    <t>Воронежская область, г. Воронеж, ул. Плехановская, д. 9</t>
  </si>
  <si>
    <t>Ульяновская область, г. Ульяновск, Засвияжский район, ш. Московское, д. 21, помещения №№ 1-6</t>
  </si>
  <si>
    <t>объекта: Республика Башкортостан, г. Уфа, Ленинский район, ул. Ленина, д. 9/11. . Назначение: нежилое. Этаж: цоколь. Характеристики: год постройки – 1930, материал стен – кирпич, высота помещений – 2,48м., коммуникации – центральное отопление, центральное водоснабжение, канализация, электроснабжение</t>
  </si>
  <si>
    <t>Тульская область, Одоевский район, д. Ченцовы Дворы, ул. Садовая, д. 8, пом. 2.</t>
  </si>
  <si>
    <t>Ленинградская область, Волховский район, г. Новая Ладога, пр.Карла Маркса, д.22</t>
  </si>
  <si>
    <t>г.о. Солнечногорск</t>
  </si>
  <si>
    <t>г.о. Шатура</t>
  </si>
  <si>
    <t>Ленинградская область, Волосовский район, пос. Зимитицы, д.40а.</t>
  </si>
  <si>
    <t>Брянская область, г.Брянск, ул.Орловская, д.16</t>
  </si>
  <si>
    <t>расположения: Республика Крым, Красногвардейский район, с. Тимашовка, ул. Садовая,27а</t>
  </si>
  <si>
    <t>ориентира: Чувашская Республика-Чувашия, г. Чебоксары, ул. Хузангая, дом 22в с расположенным на нем следующим объектом недвижимого имущества: нежилое помещение находящееся по адресу: Чувашская Республика, г. Чебоксары, ул. Хузангая, дом 22в.</t>
  </si>
  <si>
    <t>Россия, Курганская область, Лебяжьевский район, р.п. Лебяжье, ул. Лукияновская, д. 62</t>
  </si>
  <si>
    <t>г. Ульяновск, р-н Заволжский, ул. Металлистов, д. 1, 1 этаж: 37, 40, 44, 45, 46, 47, 48, 49, 55, 56, 57, 58, 69, 73, 74, 75, 79, 80, 81, 82, 83, 84, 86</t>
  </si>
  <si>
    <t>Российская Федерация, Нижегородская область, Володарский район, п.Красная Горка , ул. Ленина, д. 44аОдновременно с указанным объектом недвижимости продается земельный участок, необходимый для его использования категория земель: земли населенных пунктов, вид разрешенного использования: коммунальное обслуживание, адрес: Российская Федерация, Нижегородская область, Володарский муниципальный район, п. Красная Горка,ул. Ленина,44а</t>
  </si>
  <si>
    <t>Ставропольский край, р-н Буденновский, с. Новая Жизнь, ул. Шоссейная, д. 3 А. Земельный участок, из категории земель «земли населенных пунктов», разрешенное использование: под административно-управленческими и общественными объектамирасположенный по адресу: Российская Федерация, Ставропольский край, Буденновский район, село Новая Жизнь, улица Шоссейная, 3 «А»</t>
  </si>
  <si>
    <t>объекта: Иркутская область, Нижнеилимский район, г. Железногорск - Илимский, ул. Транспортная, здание 10, помещение 1.</t>
  </si>
  <si>
    <t>объекта: Иркутская область, Нижнеилимский район, г. Железногорск - Илимский, квартал 1, дом 87, помещение № 1.</t>
  </si>
  <si>
    <t>объекта: Иркутская область, Нижнеилимский район, г. Железногорск - Илимский, ул. Транспортная, здание 10, помещение 2.</t>
  </si>
  <si>
    <t>Брянская область, г.Брянск, ул. Спартаковская, д.58, пом.II</t>
  </si>
  <si>
    <t>АК, г. Бийск, ул. М. Горького, 69, пом. Н-1. Нач.цена 296000 руб. (Пасютин К.А., запрет на р/д) (743)</t>
  </si>
  <si>
    <t>Ростовская область, Каменский район, х.Астахов, ул.Советская, 99 одновременно с отчуждением земельного участка . на котором оно расположено</t>
  </si>
  <si>
    <t>г. Ярославль, ул. Гагарина, д. 53, существующие ограничения (обременения) права: не зарегистрировано.</t>
  </si>
  <si>
    <t>Оренбургская область, Переволоцкий район, с. Зубочистка Вторая, ул. Центральная, д.11, пом.2.</t>
  </si>
  <si>
    <t>Кемеровская область, город Прокопьевск, улица 10 микрорайон, 7, помещение 1п.</t>
  </si>
  <si>
    <t>объекта: Архангельская область, г. Архангельск, ул. Тимме Я., д. 4</t>
  </si>
  <si>
    <t>объекта: Архангельская область, городской округ "Город Архангельск", г. Архангельск, ул. Ильича, д. 2, корп.1, нежилое помещение № 3.</t>
  </si>
  <si>
    <t>объекта: Архангельская область, городской округ "Город Архангельск", г. Архангельск, ул. Почтовый тракт, д. 32, пом. 1.</t>
  </si>
  <si>
    <t>Республика Дагестан, ул. Ирчи Казака, д. 37, пом. 2, стоимость 18 620 178 руб., задаток 3 724 035,6 руб.</t>
  </si>
  <si>
    <t>Республика Дагестан, г. Махачкала, ул. Ирчи Казака, д.37, пом. 1, стоимость 16 826 205 руб., задаток 3 365 241 руб.</t>
  </si>
  <si>
    <t xml:space="preserve">г.Москва, ул. Красноказарменная, д. 3 </t>
  </si>
  <si>
    <t>Республика Башкортостан, город Благовещенск, улица Седова, дом 4, кадастровый номер 02:69:010101:134. Данный объект включен в перечень выявленных объектов культурного наследия, расположенных на территории Республики Башкортостан, утвержденного Приказом Управления по государственной охране объектов культурного наследия Республики Башкортостан от 07 апреля 2017 года №20.</t>
  </si>
  <si>
    <t>г. Саранск, ул. М. Расковой, д. 31, пом. 1;</t>
  </si>
  <si>
    <t>Иркутская область, Иркутский район, с. Мамоны, ул. Центральная, в Едином государственном реестре прав на недвижимое имущество и сделок с ним 09.12.2021г. сделана запись регистрации: № 38:06:130101:2679-38/330/2020-1, с земельным участком, категория земель: земли населенных пунктов, вид разрешенного использования: для сельскохозяйственного производства.расположенный по адресу: Иркутская область, Иркутский район, с. Мамоны, ул. Центральная, в Едином государственном реестре прав на недвижимое имущество и сделок с ним 22.10.2020г. сделана запись регистрации: № 38:06:130101:1026-38/115/2020-3. Обременения, арест на объект отсутствуют.</t>
  </si>
  <si>
    <t>г.Якутск, ул.Жорницкого, д.7/10А. Собственник Егорова М.А.</t>
  </si>
  <si>
    <t>г. Москва, Хорошёвское ш., д. 41, корп. Г., Этаж № 1</t>
  </si>
  <si>
    <t>г. Москва, ул. Раменки, д. 21  (Этаж № 1)</t>
  </si>
  <si>
    <t>Пензенская область, Неверкинский район, с. Неверкино, ул. Куйбышева, 16</t>
  </si>
  <si>
    <t>г. Москва, ул. Руднёвка, д. 14.</t>
  </si>
  <si>
    <t>Брянская обл., Гордеевский район, с.Гордеевка, ул.Кирова, д.18А, с земельным участком , к/н 32:04:0220301:44</t>
  </si>
  <si>
    <t>Брянская обл., Гордеевский район, д.Рудня, ул.Центральная, д.20, с земельным участком , к/н 32:04:0150101:300</t>
  </si>
  <si>
    <t>Брянская обл., Гордеевский район, с.Глинное, ул.Зеленая, д.10, с земельным участком , к/н 32:04:0110101:160</t>
  </si>
  <si>
    <t>Санкт-Петербург, Кирочная ул., д. 11, литера А, пом. 3-Н, назначение: нежилое помещение, наименование: нежилое помещение, этаж №1</t>
  </si>
  <si>
    <t>г. Городец, ул. Нижняя Полянка, д. 11</t>
  </si>
  <si>
    <t>Омская область, Крутинский район, с. Паново, ул. Совхозная д.24А/1</t>
  </si>
  <si>
    <t>Омская область, Крутинский район, с. Паново, ул. Совхозная д.24А/5.</t>
  </si>
  <si>
    <t>Великий Новгород, ул. Большая Московская, д. 108. Конструктивные элементы основного строения: материал перекрытия – железо-бетонные, материал стен – кирпичные. Инженерное обеспечение: электроосвещение, центральный водопровод, отопление, канализация.</t>
  </si>
  <si>
    <t>объекта: Архангельская область, городской округ "Город Архангельск", г. Архангельск, Ломоносовский территориальный округ, просп. Троицкий, д. 23.</t>
  </si>
  <si>
    <t>Республика Дагестан, г. Махачкала, ул. Дзержинского, д. 6, помещение 20, стоимость 3 145 680 руб., задаток 157 284 руб.;</t>
  </si>
  <si>
    <t>Санкт-Петербург, Большой проспект П.С., д. 67, литера А, пом. 1-Н, назначение: нежилое помещение, наименование: помещение, этаж: цокольныйНежилое помещение, расположенное по адресу: Санкт-Петербург, Большой проспект П.С., д. 67, литера А, пом. 4-Н, назначение: нежилое помещение, наименование: нежилое помещение, этаж: цокольный</t>
  </si>
  <si>
    <t>г. Рязань, ул. Горького, д. 15, пом. Н1, реестровый номер 27778.</t>
  </si>
  <si>
    <t>Кемеровская область, Тяжинское городское поселение, пгт. Тяжинский, ул. Кооперативная, д. 5.</t>
  </si>
  <si>
    <t>г. Амурск, пр. Мира, 14</t>
  </si>
  <si>
    <t>Нижегородская область, Городецкий район, г.Городец, ул.М.Горького, д.38</t>
  </si>
  <si>
    <t>Брянская область, г.Брянск, ул. Фосфоритная, д.11, корп.2</t>
  </si>
  <si>
    <t>Мурманская обл., г. Кировск, ул. Кирова д. 3</t>
  </si>
  <si>
    <t>Пензенская область, р-н. Сердобский, г. Сердобск, ул. М.Горького, д. 162</t>
  </si>
  <si>
    <t>Санкт-Петербург, 10-я линия В.О., д. 15б, литера А, пом. 2-Н, назначение: нежилое помещение, наименование: нежилое помещение, этаж: цокольный</t>
  </si>
  <si>
    <t>Владимирская обл., г. Владимир, ул. Стрелецкая, д.2. Собственник: Курышев С.В.</t>
  </si>
  <si>
    <t>Санкт-Петербург, проспект Римского-Корсакова, д. 31, литера А, пом. 11-Н, назначение: нежилое помещение, наименование: нежилое помещение, этаж №2</t>
  </si>
  <si>
    <t>Санкт-Петербург, Каменноостровский проспект, д. 45, литера Г, пом. 6-Н, назначение: нежилое помещение, наименование: нежилое помещение, этаж: цокольный</t>
  </si>
  <si>
    <t>г. Ярославль, ул. Собинова, д. 41б, существующие ограничения (обременения) права: объект культурного наследия регионального значения – «Флигель хозяйственный усадьбы Кашкаровых – А.Ф. и В.Н. Вахрамеевых», 1820-е гг., 1908 г., входящий в состав объекта культурного наследия регионального значения (ансамбля) «Ансамбль усадьбы Кашкаровых – А.Ф. и В.Н. Вахрамеевых», 1820-е гг., 1908 г., включенный в единый государственный реестр объектов культурного наследия (памятников истории и культуры) народов Российской Федерации.Лицо, к которому переходит имущественное право на указанный объект культурного наследия, обязано выполнять требования, установленные Федеральным законом от 25.06.2002 № 73-ФЗ «Об объектах культурного наследия (памятниках истории и культуры) народов Российской Федерации».</t>
  </si>
  <si>
    <t>г. Москва, ул. Чёрное Озеро, д. 14.</t>
  </si>
  <si>
    <t>Нижегородская область, Городецкий район, г.Городец, ул.М.Горького, д. 36</t>
  </si>
  <si>
    <t>Нижегородская область, Городецкий район, г. Городец, ул.М.Горького, д. 38, пом П1</t>
  </si>
  <si>
    <t>Россия, Курганская область, Варгашинский район, с. Большое Просеково, ул. Молодежная, 6.</t>
  </si>
  <si>
    <t>Тверская область, город Ржев, Ленинградское шоссе, д.52, пом.1.</t>
  </si>
  <si>
    <t>Волгоградская область, г. Фролово, ул.Фроловская,16/2а</t>
  </si>
  <si>
    <t>Ивановская область, г. Родники, ул. Любимова, д. 7, пом. с 1 по 6, 6а, с 7 по 12, 12а, с 13 по 23 (на 1-ом этаже), пом. с 1 по 23, 31 (на 2-ом этаже).</t>
  </si>
  <si>
    <t>Волгоградская область, г. Михайловка, ул. Ленина, 92</t>
  </si>
  <si>
    <t>Республика Башкортостан, Белебеевский район, г. Белебей, ул. им. М.Г. Амирова, д.2.</t>
  </si>
  <si>
    <t>Омская область, Оконешниковский район, с.Крестики, ул.Центральная, д.20этаж 1, 2, год постройки – 1982</t>
  </si>
  <si>
    <t>Алтайский край, г. Славгород, ул. Герцена, 252/2, ул. Герцена, 252, пом.1</t>
  </si>
  <si>
    <t>объекта: Камчатский край, Елизовский район, пос. Начики, д. 15, помещение 46</t>
  </si>
  <si>
    <t>Республика Татарстан, Тукаевский муниципальный район, Нижнесуыксинское сельское поселение, с. Нижний Суык-Су, ул. Школьная, д. 3А расположенное в нежилом здании.</t>
  </si>
  <si>
    <t>г. Вятские Поляны, ул. Ленина, д. 114а, пом. № 24.</t>
  </si>
  <si>
    <t>УР, г. Воткинск, ул. Ленина, 18</t>
  </si>
  <si>
    <t>г. Курск, ул. Дзержинского, 74.</t>
  </si>
  <si>
    <t>г. Курск, ул. Ленина, 95.</t>
  </si>
  <si>
    <t>Чувашская Республика, г. Чебоксары, ул. Кадыкова, д. 12.</t>
  </si>
  <si>
    <t>Санкт-Петербург, Конторская ул., д. 14, литера А, пом. 3-Н, назначение: нежилое, наименование: нежилое помещение, этаж №1</t>
  </si>
  <si>
    <t>г. Москва, ул. Садовническая, д. 78, стр. 7, помещ. 1/Ч, общей площадью 61,3</t>
  </si>
  <si>
    <t>Республика Карелия, Медвежьегорский район, п.г.т. Повенец, ул. Ленина, 30. Существующие ограничения (обременения) продаваемого имущества: не зарегистрировано</t>
  </si>
  <si>
    <t>- Республика Башкортостан, р-н. Янаульский, г. Янаул, ул. Ленина, д. 6. Собственник (правообладатель) – Зайдуллин Роберт Сулейманович. Обременение: арест. Начальная стоимость: 3 271 055,00 руб. Сумма задатка: 817 763,75 руб. Шаг аукциона (1% от начальной цены): 32 710,55 руб.</t>
  </si>
  <si>
    <t>Санкт-Петербург, проспект Обуховской Обороны, д. 89, литера Б, пом. 15-Н, назначение: нежилое, наименование: офис, этаж №2</t>
  </si>
  <si>
    <t>г. Новокузнецк, пр. Дружбы, 33 пом.70</t>
  </si>
  <si>
    <t>Хабаровский край, Советско-Гаванский район, п. Заветы Ильича, ул. Николаева, д.2, кв. 66.1 этаж</t>
  </si>
  <si>
    <t>Республика Бурятия, Муйский район, п. Таксимо, ул. Латвийская, дом 20 помещение 4. .</t>
  </si>
  <si>
    <t>Республика Бурятия, Муйский район, п. Таксимо, ул. Латвийская, дом 20 помещение 1. .</t>
  </si>
  <si>
    <t>Республика Бурятия, Муйский район, п. Таксимо, ул. Латвийская, дом 20 помещение 2. .</t>
  </si>
  <si>
    <t>г. Москва, ул. Смирновская, д. 5</t>
  </si>
  <si>
    <t>г. Москва, ул. Изюмская, д. 57, корп. 1</t>
  </si>
  <si>
    <t>Краснодарский край, Славянский район, п. Рисовый, ул. Ленина, д. 13, помещение № 12, назначение: нежилое, этаж расположения: этаж № 1.</t>
  </si>
  <si>
    <t>по ул.Попова, 79а (Алтайский край, г.Барнаул)</t>
  </si>
  <si>
    <t>Московская область, г. Подольск, бульвар 65-летия Победы, д. 7, корп. 1 .</t>
  </si>
  <si>
    <t>Ярославская область, г. Ярославль, ул. Большая Октябрьская, д. 48а.</t>
  </si>
  <si>
    <t>Свердловская область, г. Екатеринбург, ул. Набережная рабочей молодежи, д. 51.</t>
  </si>
  <si>
    <t>Россия, Краснодарский край, Туапсинский район, пгт. Джубга, ул. Новороссийское шоссе, 1 «В»</t>
  </si>
  <si>
    <t>Рязанская область, г. Касимов, ул. Нариманова, д. 56-а.</t>
  </si>
  <si>
    <t>Амурская область, Ромненский муниципальный округ, с. Калиновка, ул. Центральная, 19 а.</t>
  </si>
  <si>
    <t>Санкт-Петербург, Саперный переулок, д. 10, литера Б, пом. 78-Н, назначение: нежилое помещение, наименование: нежилое помещение, этаж №1</t>
  </si>
  <si>
    <t>объекта: Ивановская область, Кинешемский район, г. Наволоки, ул. Советская, д. 15;- помещение, назначение: нежилое, этаж – 1, 2, номера на поэтажном плане – 19 на 1 этаже, с 6 по 20 включительно на 2 этажеадрес объекта: Ивановская область, Кинешемский район, г. Наволоки, ул. Советская, д. 15.</t>
  </si>
  <si>
    <t>объекта: Ивановская область, Кинешемский район, г. Наволоки, ул. Промышленная, д. 10</t>
  </si>
  <si>
    <t>- Ставропольский край, город Невинномысск, улица Северная, дом 12»</t>
  </si>
  <si>
    <t>Кемеровская область, г. Березовский, ул. Мира, д. 46, пом. 518.назначение объекта: нежилое</t>
  </si>
  <si>
    <t>Амурская область, Мазановский район, село Новокиевский Увал, ул.В.Орловой, д.82</t>
  </si>
  <si>
    <t>Кировская область, р-н Вятскополянский, г. Вятские Поляны, ул. Профсоюзная, д. 2, пом. 1001.</t>
  </si>
  <si>
    <t>Кировская область, г. Киров, ул. Московская, д. 8, пом. 1003.</t>
  </si>
  <si>
    <t>Кировская область, р-н Арбажский, пгт. Арбаж, ул. Комсомольская, д. 8, пом. 102</t>
  </si>
  <si>
    <t>Кировская область, Зуевский район, г. Зуевка, ул. 1-я Советская, д. 18, пом. 1001.</t>
  </si>
  <si>
    <t>Санкт-Петербург, 12-я Красноармейская ул., д. 10, литера А, пом. 2-Н, назначение: нежилое, наименование: нежилое помещение, этаж № 1</t>
  </si>
  <si>
    <t>Санкт-Петербург, ул. Марата, д. 31, литера А, пом. 6-Н, назначение: нежилое, этаж №1</t>
  </si>
  <si>
    <t>г.о. Королёв</t>
  </si>
  <si>
    <t>Пермский край, г. Краснокамск, ул. Энтузиастов, д. 5.</t>
  </si>
  <si>
    <t>г. Красноуфимск, ул. Ленина, д. 112, пом. 48, Кадастровый номер: объекта 66:52:0106004:538, Плошадь: 21,4 кв.м</t>
  </si>
  <si>
    <t>г.Москва, Новокузнецкая ул., д. 20/21-19, стр. 5</t>
  </si>
  <si>
    <t>Курганская область, Мокроусовский район, с. Мокроусово, ул. Береговая, д.7а.</t>
  </si>
  <si>
    <t>объекта: Вологодская область, Сокольский р-н, г Кадников, ул. Карла Маркса, 25 кв.4</t>
  </si>
  <si>
    <t>объекта: Вологодская область, Сокольский р-н, г Кадников, ул. Карла Маркса, 25 помещение 9</t>
  </si>
  <si>
    <t>объекта: Вологодская область, Сокольский р-н, г Кадников, ул. Карла Маркса, 25 кв.1</t>
  </si>
  <si>
    <t>объекта: Вологодская область, Сокольский р-н, г Кадников, ул. Карла Маркса, 25 помещение 8</t>
  </si>
  <si>
    <t>Санкт-Петербург, Невский проспект, д. 11/2, литера А, пом. 7-Н, назначение: нежилое помещение, наименование: нежилое помещение, этаж № 1</t>
  </si>
  <si>
    <t>Санкт-Петербург, Английский проспект, д. 17-19, литера А, пом. 40-Н, назначение: нежилое помещение, этаж № 1</t>
  </si>
  <si>
    <t>по ул.Бабуркина, 8 (Алтайский край, г.Барнаул)</t>
  </si>
  <si>
    <t>Омская область, Омский район, п. Ростовка, д. 21</t>
  </si>
  <si>
    <t>Воронежская область, г. Воронеж, ул. Красных Зорь, д. 36, по. 109</t>
  </si>
  <si>
    <t>г. Орел, Московское шоссе, д. 171, пом. 231д., этаж цокольный</t>
  </si>
  <si>
    <t>г. Орёл, ул. Дмитрия Блынского, д. 12, пом. 237.</t>
  </si>
  <si>
    <t>объекта: Орловская область, г. Ливны, ул. Ленина, д.6, пом.7.Имущество обременено обязанностью нового собственника по выполнению требований, установленных Федеральным законом от 25 июня 2002 № 73-ФЗ «Об объектах культурного наследия (памятниках истории и культуры) народов Российской Федерации» и охранным обязательством собственника или иного законного владельца объекта культурного наследия, включенного в единый государственный реестр объектов культурного наследия (памятников истории и культуры) народов Российской Федерации, утвержденным приказом управления по государственной охране объектов культурного наследия Орловской области от 13 октября 2016 года №154</t>
  </si>
  <si>
    <t>объекта: Орловская область, г. Ливны, ул. Ленина, д.6, пом.6.Имущество обременено обязанностью нового собственника по выполнению требований, установленных Федеральным законом от 25 июня 2002 № 73-ФЗ «Об объектах культурного наследия (памятниках истории и культуры) народов Российской Федерации» и охранным обязательством собственника или иного законного владельца объекта культурного наследия, включенного в единый государственный реестр объектов культурного наследия (памятников истории и культуры) народов Российской Федерации, утвержденным приказом управления по государственной охране объектов культурного наследия Орловской области от 13 октября 2016 года №154</t>
  </si>
  <si>
    <t>Пензенская область, Неверкинский район, с. Неверкино, ул. Ленина, 3а, помещение №1. (далее именуемое "недвижимое имущество").Фундамент бетонный (трещины), стены и перегородки кирпичные (трещины), перекрытия и потолок железобетонные плиты (трещины и сырость) кровля совмещенная (протечки). Инженерное обеспечение здания: электроснабжение. Здание имеет деревянные ворота. Окон нет. Полы – бетонные</t>
  </si>
  <si>
    <t>Чувашская Республика, город Канаш, ул. Железнодорожная, д. 34.</t>
  </si>
  <si>
    <t>Чувашская Республика, город Канаш, пр. Ленина, д. 22, пом. 4</t>
  </si>
  <si>
    <t>Чувашская Республика, город Канаш, ул. Железнодорожная, д. 34</t>
  </si>
  <si>
    <t>рп Дедовичи, ул. Энергетиков д.1.</t>
  </si>
  <si>
    <t>Архангельская область, город Северодвинск, улица Ломоносова, дом 78</t>
  </si>
  <si>
    <t>Пригородный р-н, село Сулем, улица Гагарина, 54</t>
  </si>
  <si>
    <t>г. Москва, ул. Бехтерева, д. 13  (Этаж № 1, Этаж № 2)</t>
  </si>
  <si>
    <t>Санкт-Петербург, Апраксин переулок, д. 9, литера А, пом. 3-Н, назначение: нежилое, наименование: нежилое помещение, этаж: цокольный</t>
  </si>
  <si>
    <t>объекта: Воронежская область, Панинский район, рп. Перелешинский, ул. Советская, д. 1. .</t>
  </si>
  <si>
    <t>объекта: Приморский край, г. Лесозаводск, ул. Новая, д. 2, помещение 5</t>
  </si>
  <si>
    <t>г. Москва, ул. Плеханова, д. 33  (Этаж № 1)</t>
  </si>
  <si>
    <t>г. Москва, ш. Рублёвское, д. 101 (Этаж № 1)</t>
  </si>
  <si>
    <t>г. Москва, просп. Ленинградский, д. 33А ., Надстроенный этаж № 0.</t>
  </si>
  <si>
    <t>г. Москва, пер. Графский, д. 14Б., Технический этаж № 0</t>
  </si>
  <si>
    <t>г. Москва, пр. Михайловский Верхн. 2-Й, д. 5., Цокольный этаж № 0</t>
  </si>
  <si>
    <t>г. Москва, Малый Купавенский проезд, дом 3., Этаж №1</t>
  </si>
  <si>
    <t>Кемеровская область, р-н Мариинский, г. Мариинск, ул. 1 Микрорайон, д. 2 (реестровый номер федерального имущества П13430003675).</t>
  </si>
  <si>
    <t>Республика Башкортостан, г.Туймазы, ул.Островского, д.51.</t>
  </si>
  <si>
    <t>Самарская область, г. Самара, Промышленный р-н, ул. Калинина, д. 11.</t>
  </si>
  <si>
    <t>Российская Федерация, Самарская область, г. Самара, Промышленный р-н, ул. Калинина, д. 11.</t>
  </si>
  <si>
    <t>Российская Федерация, Самарская область, г. Самара, р-н Ленинский, ул. Мичурина, д. 6.</t>
  </si>
  <si>
    <t>Самарская область, г. Самара, р-н Промышленный, ул. Теннисная, д. 31</t>
  </si>
  <si>
    <t>Самарская область, г. Самара, Советский район, ул. Промышленности, д. 298, 1 этаж: комнаты №№ 52-54..</t>
  </si>
  <si>
    <t>Самарская область, г. Самара, Промышленный р-н, ул. Ново-Вокзальная, д. 277.</t>
  </si>
  <si>
    <t>Республика Карелия, Муезерский район, п.Муезерский, ул.Гагарина д.39.Объект свободен от прав третьих лиц, судебных споров по нему не ведется.Техническое состояние имущества на момент проведения оценки – удовлетворительное, в технически исправном состоянии.</t>
  </si>
  <si>
    <t>Магаданская область, Ольский район, с. Балаганное, ул. Советская, д.1-А. с земельным участком из категории земель населенных пунктов с разрешенным использованием «под ведение личного подсобного хозяйства»расположенным по адресу: Магаданская область, Ольский район, с. Балаганное, ул. Советская, д.1-А. Земельный участок НДС не облагается, не включается в цену продажи лота, подлежит оплате в соответствии с условиями договора купли-продажи.</t>
  </si>
  <si>
    <t>Республика Карелия, Суоярвский район, г. Суоярви, ул. Суоярвское шоссе, д. 150, помещение 2 Имущественные (оцениваемые) права Собственность Наименование Объекта оценки Нежилое помещение Общая площадь недвижимого имущества, права на которое оцениваются, кв.м. 12,1 кв.м. полезная (арендопригодная) площадь недвижимого имущества, права на которое оцениваются, кв.м. 12,1 кв.м. Фундамент Бутовый ленточный Материал стен Брусчатые Материал перекрытий Деревянные Крыша Асбестоцементная Материал окон Двойные створные Дверные проемы Дощатые Наличие каркаса - Год постройки Н/у Этажность 1 Подземные этажи - Коммуникации Печное отопление, электричество Высота потолков, м ~2,5 Состояние отделки Треб. ремонт Состояние имущества Общее состояние помещений: треб. ремонт. Общее состояние здания: удовлетворительное Физический износ здания в соответствии с данными технического паспорта: не указано. Наличие витринных окон -Нет</t>
  </si>
  <si>
    <t>Ростовская область, г.Шахты, ул.Прокатная, 4а.</t>
  </si>
  <si>
    <t>Ростовская область, г.Шахты, ул.Текстильная, 23, комнаты 25,26,27,28,33,34</t>
  </si>
  <si>
    <t>Санкт-Петербург, Ленская ул., д. 16, корп. 3, литера Б, пом. 11-Н, назначение: нежилое помещение, наименование: магазин, этаж: цокольный</t>
  </si>
  <si>
    <t>г. Москва, Береговой проезд, д. 1А, помещение 7н, этаж 1</t>
  </si>
  <si>
    <t>г. Москва, Береговой проезд, д. 1А, помещение 8н, этаж 1</t>
  </si>
  <si>
    <t>г. Москва, Береговой проезд, д. 1А, помещение 39н, этаж 1</t>
  </si>
  <si>
    <t>г. Москва, Береговой проезд, д. 1А, помещение 40н, этаж 1</t>
  </si>
  <si>
    <t>г. Москва, Береговой проезд, д. 1А, помещение 68н, этаж 1</t>
  </si>
  <si>
    <t>г. Москва, Береговой проезд, д. 1А, помещение 69н, этаж 1</t>
  </si>
  <si>
    <t>Архангельская область, Устьянский муниципальный район, МО «Шангальское», с. Шангалы, ул. Северная, 1г.назначение нежилое, этажность 1., год ввода в эксплуатацию - 1976 г., кадастровый номер, в пределах которого расположен объект недвижимого имущества 29:18:110104:0042</t>
  </si>
  <si>
    <t>Воронежская область, г. Воронеж, ул. Ленинградская, 118-а</t>
  </si>
  <si>
    <t>г. Воронеж, ул. Ворошилова, 7</t>
  </si>
  <si>
    <t>РМЭ, г. Йошкар-Ола, ул. Мира д.70, принадлежащее Гаврилову М.В.</t>
  </si>
  <si>
    <t>Иркутская область, г. Ангарск, квартал 77, д. 9, помещение 37.</t>
  </si>
  <si>
    <t>Санкт-Петербург, Витебская ул., д. 31, литера Б, пом. 2-Н, назначение: нежилое, этаж №1</t>
  </si>
  <si>
    <t>Ярославская область, г. Рыбинск, ул. Ухтомского, д. 4. Приватизация имущества осуществляется одновременно с отчуждением в собственность земельного участка: площадь земельного участка - 2 192 кв.м. Стоимость земельного участка определена по результатам оценки, выполненной в соответствии с Федеральным законом от 29.07.1998 № 135-ФЗ «Об оценочной деятельности в российской Федерации» и составляет –3 524 451 (Три миллиона пятьсот двадцать четыре тысячи четыреста пятьдесят один) рубль 04 копейки.</t>
  </si>
  <si>
    <t>Санкт-Петербург, Будапештская ул., д. 95, корп. 1, литера А, пом. 6-Н, назначение: нежилое помещение, наименование: нежилое помещение, этаж №1</t>
  </si>
  <si>
    <t>Санкт-Петербург, наб. канала Грибоедова, д. 96, литера А, пом. 8-Н, назначение: нежилое, этаж: цокольный</t>
  </si>
  <si>
    <t>г. Москва, ул. Супруна Степана, д. 12, корп. 2 (Этаж № 1)</t>
  </si>
  <si>
    <t>г. Москва, ул. Вавилова, д .47, к. 1</t>
  </si>
  <si>
    <t>Республика Бурятия, г. Северобайкальск, ул. Ленинградская д.12..</t>
  </si>
  <si>
    <t>Республика Бурятия г. Северобайкальск, ул. Рабочая, д.29/3</t>
  </si>
  <si>
    <t>г.о. Пушкинский</t>
  </si>
  <si>
    <t>Российская Федерация, Еврейская автономная область, г. Биробиджан, ул. Шолом-Алейхема, д. 39</t>
  </si>
  <si>
    <t>г. Москва, ул. Стромынка, д. 21, корп. 2  (Этаж № 4)</t>
  </si>
  <si>
    <t>г. Москва, ул. Радищевская Верхняя, д. 4, стр. 2 площадью 159,3 кв. м (Этаж № 3), кадастровый номер: 77:01:0002026:2375</t>
  </si>
  <si>
    <t>г. Москва, ул. Маршала Федоренко, д. 10А, стр. 1  (Этаж № 1)</t>
  </si>
  <si>
    <t>город Москва, Алымов переулок, дом 17, корпус 1, подвал, площадь 175,50 кв.м, кадастровый номер 77:03:0001004:6179 посредством публичного предложения</t>
  </si>
  <si>
    <t>город Москва, Старокачаловская улица, дом 8, этаж № 6</t>
  </si>
  <si>
    <t>г. Москва, пер. Козихинский Большой, д. 6 (Цокольный этаж № 0)</t>
  </si>
  <si>
    <t>г.о. Королев</t>
  </si>
  <si>
    <t>Чувашская Республика, город Канаш, ул. Чкалова, д. 2.</t>
  </si>
  <si>
    <t>г. Москва, бульв. Сретенский, д.6/1, стр.1, (кадастровый номер: 77:01:0001086:3355) общей площадью 70,7 кв.м, объект культурного наследия федерального значения «Комплекс домов страхового общества «Россия», 1899 г. Дом»</t>
  </si>
  <si>
    <t>Челябинская область, г. Челябинск, тракт Свердловский, д. 2-б, пом. 4.</t>
  </si>
  <si>
    <t>Санкт-Петербург, ул. Ольминского, д. 6, литера А, пом. 10-Н, назначение: нежилое помещение, наименование: нежилое, этаж № 1</t>
  </si>
  <si>
    <t>Санкт-Петербург, Итальянская ул., д. 12, литера Е, пом. 6-Н, назначение: нежилое помещение, этаж № 2</t>
  </si>
  <si>
    <t>город Тверь, улица Учительская, дом 13/34, общая площадь – 71,5 кв. м</t>
  </si>
  <si>
    <t>город Тверь, улица Орджоникидзе, дом 25б, общая площадь – 33,7 кв.м</t>
  </si>
  <si>
    <t>г.о. Подольск</t>
  </si>
  <si>
    <t>Ивановская область, г. Комсомольск, ул. Люлина, д.34, 34а, пом.1001</t>
  </si>
  <si>
    <t>Санкт-Петербург, ул. Белы Куна, д. 16, литера В, пом. 5-Н, назначение: нежилое помещение, этаж: цокольный</t>
  </si>
  <si>
    <t>г. Москва, Береговой проезд, д. 1А, помещение 22н, этаж 1</t>
  </si>
  <si>
    <t>г. Москва, Береговой проезд, д. 1А, помещение 41н, этаж 1</t>
  </si>
  <si>
    <t>г. Москва, Береговой проезд, д. 1А, помещение 71н, этаж 1</t>
  </si>
  <si>
    <t>Волгоградская область, Дубовский р-н, г. Дубовка, ул. Рабочая, д. 7</t>
  </si>
  <si>
    <t>Новгородская область, Солецкий район, г. Сольцы, ул. Новгородская, д.233, кв.2.</t>
  </si>
  <si>
    <t>Костромская обл., г. Буй, ул. Островского, д. 6. Состояние удовлетворительное.</t>
  </si>
  <si>
    <t>Архангельская область, р-н Устьянский, п.Илеза, ул. Первомайская, д. 6.Начальная цена продажи здания Магазина – 133 759 (сто тридцать три тысячи семьсот пятьдесят девять) рублей 50 копеек, без НДС, в соответствии с отчетом об оценке рыночной стоимости № 004ОН/А-2022 от 24 декабря 2021 года.- Земельный участок .категория земель: земли населенных пунктов; разрешенное использование: для размещения объектов общественно-делового назначения, адрес (местоположение): Архангельская обл., Устьянский р-н, п.Илеза, ул. Первомайская, д. 6Начальная цена продажи земельного участка – 40 240 (Сорок тысяч двести сорок) рублей 50 копеек, без НДС, в соответствии Кадастровой стоимостью.</t>
  </si>
  <si>
    <t>Свердловская область, Пригородный район, с. Лая, ул. Кушвинская, 107;- земельный участок расположенный по адресу: Свердловская область, Пригородный район, с. Лая, ул. Кушвинская, 107;</t>
  </si>
  <si>
    <t>город Магнитогорск, пр. Карла Маркса, дом № 69/1, помещение 3.Характеристика нежилого помещения Литер: А. Этаж: 1,2.Описание конструктивных элементов строения и его техническое состояние: Стены (наружные и внутренние капитальные стены: кирпичные;Полы: плитка;Отделочные работы: штукатурка, окраска;Санитарно- и электротехнические работы: отопление – центральное, водопровод – от центральной сети, канализация – центральная.Текущее использование: не используется.Состав объектов (недвижимого имущества), переданных в аренду (пользование, а также для осуществления совместной деятельности: краткосрочная аренда): нет</t>
  </si>
  <si>
    <t>Санкт-Петербург, 7-я Красноармейская ул., д. 5, литера А, пом. 7-Н, назначение: нежилое помещение, этаж №1, цокольный</t>
  </si>
  <si>
    <t>Брянская область, Красногорский район, пгт.Красная Гора, ул. им.Лысенко, д.35с земельным участком , расположенным по адресу: Брянская область, Красногорский район, пгт Красная Гора, им.Лысенко, д.35категория земель: земли населенных пунктов, разрешенное использование: для ведения личного подсобного хозяйства</t>
  </si>
  <si>
    <t>Брянская область, Красногорский район, пгт.Красная Гора, ул. Пионерская, д.35с земельным участком , расположенным по адресу: Брянская область, Красногорский район, пгт Красная Гора, ул. Пионерская, д.35категория земель: земли населенных пунктов, разрешенное использование: для ведения личного подсобного хозяйства</t>
  </si>
  <si>
    <t>Брянская область, Красногорский район, пгт.Красная Гора, пер.Солнечный, д.5с земельным участком , расположенным по адресу: Брянская область, Красногорский район, пгт Красная Гора, пер.Солнечный, д.5категория земель: земли населенных пунктов, разрешенное использование: для ведения личного подсобного хозяйства</t>
  </si>
  <si>
    <t>Кемеровская обл., г. Мыски, ул. Пушкина д. 2 пом. 1</t>
  </si>
  <si>
    <t>г. Москва, улица Стромынка, дом 11., Этаж № 3.</t>
  </si>
  <si>
    <t>г. Москва, ул. Покрышкина, д. 1, корп. 1., Этаж № 1, Цокольный этаж № 0</t>
  </si>
  <si>
    <t>: Брянская область, Красногорский район, с.Перелазы , пер.Зеленый , д. 4 с земельным участком ,расположенный по адресу: Брянская область, Красногорский район, с.Перелазы , пер.Зеленый, д. 4 категория земель: земли населенных пунктов, разрешенное использование: для ведения личного подсобного хозяйства</t>
  </si>
  <si>
    <t>Воронежская область, г. Эртиль, ул. Первомайская, д. 32, пом. 3; кадастровый номер здания 36:32: 0100077:671</t>
  </si>
  <si>
    <t>Кировская обл. ЗАТО Первомайский,ул. Госпитальная, д. 10, пом. 4</t>
  </si>
  <si>
    <t>Кировская обл. ЗАТО Первомайский,ул. Госпитальная, д. 10, пом. 3</t>
  </si>
  <si>
    <t>Хабаровский край, г. Хабаровск, кв-л. ДОС (Большой Аэродром), д.62, пом. I (1-51).</t>
  </si>
  <si>
    <t>Российская Федерация, Костромская область, городской округ город Кострома, город Кострома, улица Центральная, дом 4, помещение 1а.</t>
  </si>
  <si>
    <t>г. Москва, ул. Шарикоподшипниковская, д. 9 ., Цокольный этаж № 0.</t>
  </si>
  <si>
    <t>г. Москва, ул. Парковая 6-я, д. 29А., Цокольный этаж № 0</t>
  </si>
  <si>
    <t>г. Москва, ул. Новороссийская, д. 24, корп. 2 ., Этаж № 1.</t>
  </si>
  <si>
    <t>г. Москва, 3-я Парковая улица, дом 38., Цокольный этаж № 0</t>
  </si>
  <si>
    <t>г.Нижний Новгород, Автозаводский район, ул.Героя Васильева, д.55, пом П6</t>
  </si>
  <si>
    <t>г. Курган, ул. Пролетарская, д. 71б, нежилое здание, хозяйственный сарай, этаж 1., земельный участок, категория земель: земли населенных пунктов – для эксплуатации хозяйственного сарая.</t>
  </si>
  <si>
    <t>Вологодская область, р-н Шекснинский, с/с Камешниковский, д. Камешник, д. 60, кв. 1, нежилое помещение ., расположенное по адресу: Вологодская область, р-н Шекснинский, с/с Камешниковский, д. Камешник, д. 60, кв. 2, и земельного участка, на котором они находятся. из земель категории «земли населенных пунктов» с разрешенным использованием «для ведения личного подсобного хозяйства», адрес: Российская Федерация, Вологодская область, Шекснинский муниципальный район, сельское поселение Ершовское, деревня Камешник</t>
  </si>
  <si>
    <t>Вологодская область, Шекснинский район, п. Шексна, ул. Гагарина, д. 9, пом. 1</t>
  </si>
  <si>
    <t>Владимирская область, Ковровский район, МО Ивановское (сельское поселение), п. Красный Маяк, ул. Советская д. 45, пом.1</t>
  </si>
  <si>
    <t>Пермский край, Чусовской район, п. Скальный, ул. Гагарина, д. 10, пом. 1004</t>
  </si>
  <si>
    <t>Пермский край, Красновишерский городской округ, г. Красновишерск, ул. Мира, д. 15</t>
  </si>
  <si>
    <t>РФ, Красноярский край, г. Ачинск, микрорайон Авиатор, здание 54.Земельный участок – земли населенных пунктов. . Адрес (местонахождение): Красноярский край, г. Ачинск, микрорайон Авиатор, участок 54. Виды разрешенного использования: Виды разрешенного использования: Магазины: размещение объектов капитального строительства, предназначенных для продажи товаров, торговая площадь которых составляет до 5000 кв.м.</t>
  </si>
  <si>
    <t>объекта: Камчатский край, г. Петропавловск-Камчатский, ул. Приморская, д. 94. Здание в плохом состоянии, местами обвал крыши, повреждение стен, следы возгорания, выбиты стекла, провален пол, нет света.</t>
  </si>
  <si>
    <t>Смоленская область, г. Вязьма, ул. Кирова-Советская, д. 2/1, кв. 9.</t>
  </si>
  <si>
    <t>Смоленская область, г. Вязьма, ул. Кирова-Советская, д. 2/1, кв. 10.</t>
  </si>
  <si>
    <t>Смоленская область, г. Вязьма, ул. Кирова-Советская, д. 2/1, кв. 5.</t>
  </si>
  <si>
    <t>Смоленская область, г. Вязьма, ул. Кирова-Советская, д. 2/1, кв. 6.</t>
  </si>
  <si>
    <t>Смоленская область, г. Вязьма, ул. Кирова-Советская, д. 2/1, кв. 7.</t>
  </si>
  <si>
    <t>Смоленская область, г. Вязьма, ул. Кирова-Советская, д. 2/1, кв. 12.</t>
  </si>
  <si>
    <t>Смоленская область, г. Вязьма, ул. Кирова-Советская, д. 2/1, кв. 3.</t>
  </si>
  <si>
    <t>Смоленская область, г. Вязьма, ул. Кирова-Советская, д. 2/1, кв. 11.</t>
  </si>
  <si>
    <t>Смоленская область, г. Вязьма, ул. Кирова-Советская, д. 2/1, кв. 4.</t>
  </si>
  <si>
    <t>Санкт-Петербург, Мясная ул., д. 19-21, литера А, пом. 17-Н, назначение: нежилое помещение, этаж № 1</t>
  </si>
  <si>
    <t>Санкт-Петербург, Петергоф, Прудовая ул, дом 3а, лит. Б, пом. 1-Н., назначение: нежилое, этаж № 1(далее Объект 1); пом. 2-Н, назначение: нежилое, этаж № 1, № 2(далее Объект 2).</t>
  </si>
  <si>
    <t>город Магнитогорск, ул. Комсомольская, д. 2, помещение 2.Характеристика нежилого помещения:Общая площадь – 904 кв. мЭтаж: цокольный, 1, 2.Описание конструктивных элементов строения и его техническое состояние:Стены: Шлакоблок, кирпичПерегородки: Кирпичные, дощатыеПерекрытия: Ж/бетонные плитыПолы: МозаичныеОтделочные работы: Оштукатурено, окрашено, побеленоСанитарно- и электротехнические работы: Водоснабжение – центральное,электроснабжение – закрытая, канализация – центральная, вентиляция – естественная.Текущее использование: не используется.</t>
  </si>
  <si>
    <t>Российская Федерация, Владимирская область, м.р-н Петушинский, г.п. город Покров, г Покров, проезд Больничный, д. 2, пом. 21-22;28-43, общей площадью 271,6 м2</t>
  </si>
  <si>
    <t>Новгородская обл, г. Боровичич, пл. Володарского, д. 5, помещение 4/1Н.</t>
  </si>
  <si>
    <t>Новгородская обл., г. Боровичи, пл. Володарского, д. 5, помещение 5/1Н</t>
  </si>
  <si>
    <t>Самарская область, г. Тольятти, Автозаводский район, ул. Свердлова, д. 51 (-1 этаж: комнаты №№ 162, 163, 164).</t>
  </si>
  <si>
    <t>Российская Федерация, Новосибирская область, город Новосибирск, Заельцовский район, ул. Кропоткина, 126/1.. .</t>
  </si>
  <si>
    <t>Пермский край, г. Пермь, Орджоникидзевский район, пер. Дубровский 1-й, д. 4. Помещение пустует.</t>
  </si>
  <si>
    <t>г. Москва, бульв. Покровский, д. 14/6, стр. 1 ., Этаж № 1.</t>
  </si>
  <si>
    <t>Республика Карелия, Прионежский район, д. Педасельга, д. 1</t>
  </si>
  <si>
    <t>Брянская область, Красногорский район, с. Колюды, ул. Центральная д.36, категория земель: земли населенных пунктов, разрешенное использование: для ведения личного подсобного хозяйства</t>
  </si>
  <si>
    <t>Иркутская область, г. Ангарск, мкр-н 8, д. 8, помещение 32.</t>
  </si>
  <si>
    <t>Иркутская область, г. Ангарск, кв-л. 91-й, д. 13, пом. 7.</t>
  </si>
  <si>
    <t>Пермский край, г. Лысьва, ул. Гайдара, 21.</t>
  </si>
  <si>
    <t>Магаданская область, пос. Омсукчан, пер. Автомобильный д. 1, кадастровый номер – 49:02:030801:142</t>
  </si>
  <si>
    <t>г. Комсомольск-на-Амуре, пр. Московский, 23.</t>
  </si>
  <si>
    <t>606860 Нижегородская область Ветлужский район д. Отлузиха.</t>
  </si>
  <si>
    <t>г. Шуя, ул. 1-я Московская, д. 28.</t>
  </si>
  <si>
    <t>Российская Федерация, Нижегородская область, Володарский муниципальный район, городское поселение рабочий поселок Смолино, рп.Смолино ул.1 Мая д.3 помещение 9</t>
  </si>
  <si>
    <t>г. Гусиноозерск, ул. Пушкина, д.1 помещение 3</t>
  </si>
  <si>
    <t>г.Нижний Новгород, Советский район, ул.Пушкина, д.37, пом П1</t>
  </si>
  <si>
    <t>г. Москва, ш. Шелепихинское, д. 11, корп. 1 ., Цокольный этаж № 1.</t>
  </si>
  <si>
    <t>г. Москва, ул. Косинская, д. 4 (Этаж № 1)</t>
  </si>
  <si>
    <t>г. Москва, ул. Гвардейская, д. 14 (Этаж № 1)</t>
  </si>
  <si>
    <t>Брянская область, г.Брянск, ул.Тельмана, д.66, корп.4</t>
  </si>
  <si>
    <t>Брянская область, г.Брянск, ул.Есенина, д.14</t>
  </si>
  <si>
    <t>Российская Федерация, Ростовская область, городской округ муниципальное образование «Город Донецк», город Донецк, проспект Мира, дом 50, помещение 4</t>
  </si>
  <si>
    <t>Челябинская область, Еманжелинский район, г. Еманжелинск, ул. Шахтера, 17, пом. 2перегородки деревянные, полы дощатые, отопление центральное, водопровод и канализация в местах общего пользования</t>
  </si>
  <si>
    <t>Челябинская область, Еманжелинский район, г. Еманжелинск, ул. Шахтера, 17, пом. 7перегородки деревянные, полы дощатые, отопление центральное, водопровод и канализация в местах общего пользования</t>
  </si>
  <si>
    <t>Челябинская область, Еманжелинский район, г. Еманжелинск, ул. Шахтера, 17, пом. 24перегородки деревянные, полы дощатые, отопление центральное, водопровод и канализация в местах общего пользования</t>
  </si>
  <si>
    <t>Челябинская область, Еманжелинский район, г. Еманжелинск, ул. Шахтера, 17, номер на поэтажном плане 15перегородки деревянные, полы дощатые, отопление центральное, водопровод и канализация в местах общего пользования</t>
  </si>
  <si>
    <t>Челябинская область, Еманжелинский район, г. Еманжелинск, ул. Шахтера, 17, пом. 17перегородки деревянные, полы дощатые, отопление центральное, водопровод и канализация в местах общего пользования</t>
  </si>
  <si>
    <t>Челябинская область, Саткинский район, г. Бакал, ул. Титова, д.17, этаж 1.</t>
  </si>
  <si>
    <t>г. Красноярск, ул. Брянская, д. 65, строение 2</t>
  </si>
  <si>
    <t>г. Красноярск, ул. Брянская, д. 65, строение 1</t>
  </si>
  <si>
    <t>Чеченская Республика, г. Грозный, Ахматовский (Ленинский) район, ул. Моздокская, дом № 34</t>
  </si>
  <si>
    <t>Республика Башкортостан, Давлекановский район, г. Давлеканово, ул. Молодежная, д.8, корп.2</t>
  </si>
  <si>
    <t>Республика Хакасия, Усть-Абаканский район, аал Мохов, ул. Школьная, 1, Литер А (под разбор)</t>
  </si>
  <si>
    <t>Калининградская область, Гусевский район, пос. Фурманово, ул. Парковая, дом 7, помещ. 2</t>
  </si>
  <si>
    <t>: Брянская область, Красногорский район, с.Перелазы , ул. Школьная, д. 23 с земельным участком ,расположенный по адресу: Брянская область, Красногорский район, с.Перелазы , ул. Школьная , д. 23 категория земель: земли населенных пунктов, разрешенное использование: для ведения личного подсобного хозяйства</t>
  </si>
  <si>
    <t>ориентира: Чувашская Республика – Чувашия, г. Чебоксары, ул. М. Павлова, дом 19 с расположенным на нем следующим объектом недвижимого имущества: нежилое двухэтажное производственное помещение СЗР-1 находящееся по адресу: Чувашская Республика, г. Чебоксары, ул. Мичмана Павлова, д. 19;автоматическая пожарная сигнализация;охранная сигнализация (тревожная кнопка вызова милиции);сварочный трансформатор ТС-18.5;станок токарно-винторезный;трубогиб ВМС-28;кран-балка</t>
  </si>
  <si>
    <t>Республика Башкортостан, Кигинский район, д.Кулбаково, ул. Гамбара д.2А.</t>
  </si>
  <si>
    <t>город Мурманск, проспект Кольский, дом 46номера на поэтажном плане: А/1/2а(1-4)</t>
  </si>
  <si>
    <t>243114 Российская Федерация, Брянская область Клинцовский район с. Бутовск ул. Ленина д.14, площадь здания 20,3 м2</t>
  </si>
  <si>
    <t>243114 Российская Федерация, Брянская область Клинцовский район с. Киваи ул. Ворошилова д.16А, площадь здания 50,0 м2</t>
  </si>
  <si>
    <t>Алтайский край, г. Алейск, ул. Железнодорожная, дом 31, помещение 7.</t>
  </si>
  <si>
    <t>Российская Федерация, Орловская область, г. Ливны, ул. Курская, д.б/н, пом. 1.</t>
  </si>
  <si>
    <t>г.Нижний Новгород, Московский район, ул.Чаадаева, д.22А, пом П2.</t>
  </si>
  <si>
    <t>г. Москва, ул. Брусилова, д. 7</t>
  </si>
  <si>
    <t xml:space="preserve">Омская область, Омский район, с. Розовка, ул. Парковая, д. 12 пом. 2П. Этаж 1. </t>
  </si>
  <si>
    <t>городском г.о.</t>
  </si>
  <si>
    <t>Республика Карелия, Сегежский район, пгт. Надвоицы, ул. Ленина, д. 4, пом. 26.</t>
  </si>
  <si>
    <t>Республика Карелия, Сегежский район, пгт. Надвоицы, ул. А.Калинина, д. 10, пом. 61</t>
  </si>
  <si>
    <t>Оренбургская область, Бугурусланский район, село Поникла, улица Полевая, дом 3.</t>
  </si>
  <si>
    <t>Россия, Красноярский край, Уярский район, д. Новоалександровка, ул. Новая, 4А. инв. № 01010048.Год ввода в эксплуатацию 1990 г. Балансовая стоимость 502921,35 руб., износ на 14.08.2019 г. - 502921,35 руб. Ограничение прав и обременение объекта продажи отсутствуют.</t>
  </si>
  <si>
    <t>город Москва, улица Генерала Тюленева, дом 41Б, этаж № 1</t>
  </si>
  <si>
    <t>город Москва, улица Василия Петушкова, дом 17, этаж № 1</t>
  </si>
  <si>
    <t>- Ульяновская область, г. Ульяновск, в 17 м. севернее дома № 4 по ул. 3 Интернационала</t>
  </si>
  <si>
    <t>г. Москва, проезд Ботанический 1-й, Дом 5</t>
  </si>
  <si>
    <t>обл. Волгоградская, г. Камышин, ул. Пролетарская, д. 18, пом. 1.</t>
  </si>
  <si>
    <t>г.Нижний Новгород, Канавинский район, ул.Канавинская, д.59, пом п1.</t>
  </si>
  <si>
    <t>Мурманская область, МО г.п. Мурмаши Кольского р-на, п.г.т. Мурмаши, ул.Цесарского, д. 2, пом. 69,70</t>
  </si>
  <si>
    <t>Самарская область, Нефтегорский район, г.Нефтегорск, ул.Нефтяников, 54А</t>
  </si>
  <si>
    <t>Вологодская область, г. Вологда, ул. Прокатова, д. 5.</t>
  </si>
  <si>
    <t>Вологодская обл., г. Вологда, ул. Новгородская, д. 3.</t>
  </si>
  <si>
    <t>Челябинская область, Еткульский район, село Селезян, ул. Мира, д. 18К, пом. 1</t>
  </si>
  <si>
    <t>г. Москва, наб. Новикова-Прибоя, д. 3, корп. 2  (Этаж № 1)</t>
  </si>
  <si>
    <t>Российская Федерация, Московская область, г.о. Подольск, г. Подольск, ул. Генерала Стрельбицкого, д. 3</t>
  </si>
  <si>
    <t>г. Москва, просп. Мира, д. 38 (Этаж № 1)</t>
  </si>
  <si>
    <t>г. Москва, Туристская ул., дом 2, корпус 5, (этаж № 1)</t>
  </si>
  <si>
    <t>г. Москва, наб. Космодамианская, д. 46-50, стр. 1  (Этаж № 1)</t>
  </si>
  <si>
    <t>город Москва, Осташковская улица, дом 28 (Этаж № 1)</t>
  </si>
  <si>
    <t>г. Москва, ул. Талалихина, д. 39, пом. II</t>
  </si>
  <si>
    <t>г. Москва, ул. Воронежская, д. 56  (Этаж № 1)</t>
  </si>
  <si>
    <t>г. Москва, ул. Коминтерна, Дом 13/4, площадь 158,1 м.кв.</t>
  </si>
  <si>
    <t>г. Москва, ул. Карачаровская 3-Я, д. 6, корп. 1 (Этаж № 1)</t>
  </si>
  <si>
    <t>г. Москва, ул. Плющиха, д. 43-47 (Цокольный этаж № 0)</t>
  </si>
  <si>
    <t>г. Москва, ул. Совхозная, д. 18, корп. 4 (Этаж № 1)</t>
  </si>
  <si>
    <t>г. Москва, улица Корнейчука, дом 33., Этаж № 1.</t>
  </si>
  <si>
    <t>город Москва, Хорошёвское шоссе, дом 11, Этаж № 1</t>
  </si>
  <si>
    <t>г. Москва, ул. Большая Набережная, д. 5  (Этаж № 1)</t>
  </si>
  <si>
    <t>город Москва, Псковская улица, дом 9, корпус 2, этаж 1</t>
  </si>
  <si>
    <t>г. Москва, ул. Миклухо-Маклая, д. 32, корп. 1, этаж № 1, пом. I</t>
  </si>
  <si>
    <t>г. Москва, ул. Старокачаловская, д. 12 (Этаж № 5)</t>
  </si>
  <si>
    <t>город Москва, улица Василия Петушкова, дом 7, этаж № 1</t>
  </si>
  <si>
    <t>город Москва, Велозаводская улица, дом 2, корпус 3, Этаж № 1</t>
  </si>
  <si>
    <t>г. Москва, 11-я Парковая улица, дом 9/35., Этаж № 1.</t>
  </si>
  <si>
    <t>г. Москва, наб. Карамышевская, д. 16, корп. 1  (Этаж № 1)</t>
  </si>
  <si>
    <t>г. Москва, ул. Донецкая, д. 27 (Этаж № 1)</t>
  </si>
  <si>
    <t>город Москва, улица Образцова, дом 5А, этаж № 2, этаж № 1</t>
  </si>
  <si>
    <t>г. Москва, ул. Франко Ивана, д. 8, корп. 2  (Этаж № 1, Этаж № 2)</t>
  </si>
  <si>
    <t>г. Москва, ул. Семёновский Вал, д. 10, корп. 5  (Цокольный этаж № 0)</t>
  </si>
  <si>
    <t>г. Москва, ул. Белова Генерала, д. 45, корп. 1 (Этаж № 1)</t>
  </si>
  <si>
    <t>город Москва, 2-й Войковский проезд, дом 1, Этаж № 1</t>
  </si>
  <si>
    <t>г. Москва, Суздальская улица, дом 10, корпус 3., Этаж № 1.</t>
  </si>
  <si>
    <t>г. Москва, Старослободский переулок, дом 4., Цокольный этаж № 0.</t>
  </si>
  <si>
    <t>г. Москва, 7-я Парковая улица, дом 27., Этаж № 1.</t>
  </si>
  <si>
    <t>г. Москва, ул. Кржижановского, д. 1/19 (Этаж № 1)</t>
  </si>
  <si>
    <t>город Москва, Беловежская улица, дом 39, корпус 3, этаж № 1, кадастровый 77:07:0008004:11797</t>
  </si>
  <si>
    <t>г. Москва, 3-я Парковая улица, дом 34., Цокольный этаж № 0.</t>
  </si>
  <si>
    <t>г. Москва, ул. Волочаевская, д. 19 (Этаж № 1), кадастровый паспорт: 77:04:0001011:3678</t>
  </si>
  <si>
    <t>г. Москва, ул. Почтовая Большая, д. 18/20, корп. 12  (Этаж № 1)</t>
  </si>
  <si>
    <t>город Москва, улица Коминтерна, дом 54, корпус 2, этаж № 1</t>
  </si>
  <si>
    <t>город Москва, Профсоюзная улица, дом 156, корпус 1, этаж № 1</t>
  </si>
  <si>
    <t>г. Москва, ул. Набережная Б., Дом 21, площадь 99,1 м.кв.</t>
  </si>
  <si>
    <t>Вологодская область, Сокольский район, г. Сокол, ул. Суворова, д.22.Помещение находится на первом этаже пятиэтажного дома. Фундамент дома – бутовый ленточный с кирпичным цоколем; стены – кирпичные; перекрытия – железобетонное плоское; полы – дощатые, линолиум; водопровод, канализация, отопление – центральное, трубы пластиковые, вентиляция – вытяжная; электропроводка – провода скрытые.</t>
  </si>
  <si>
    <t>Псковская область, г. Псков, ул. Леона Поземского, д. 22, пом. 1, зарегистрированное в едином государственном реестре объектов культурного наследия (памятников истории и культуры) народов Российской Федерации приказом Министерства культуры Российской Федерации от 21 октября 2015 г. № 11050-р, имеющее охранное обязательство собственника или иного законного владельца объекта культурного наследия, утвержденное приказом Комитета по охране объектов культурного наследия Псковской области от 07 сентября 2020 г. № 489</t>
  </si>
  <si>
    <t>Вологодская область, г. Вологда, ул. Фрязиновская, д. 37. Нежилое помещение используется третьими лицами без договорных отношений.</t>
  </si>
  <si>
    <t>Республика Адыгея г. Майкоп, ул. Гоголя, д. 19</t>
  </si>
  <si>
    <t>Хабаровский край, Хабаровский район, с. Бычиха, ул. Новая, д. 23А, пом. I (1)</t>
  </si>
  <si>
    <t>город Москва, Никитинская улица, дом 1, корпус 3 (Цокольный этаж № 0)</t>
  </si>
  <si>
    <t>город Москва, Кирпичная улица, дом 3 (Мансарда № 0)</t>
  </si>
  <si>
    <t>Краснодарский край, город Сочи, Центральный район, пер. Виноградный, 6а.</t>
  </si>
  <si>
    <t>г. Иваново, проезд Шахтинский, д. 79, пом. 1001.</t>
  </si>
  <si>
    <t>Краснодарский край, город Сочи, ул. Чехова, д. 58, цокольный этаж № 1</t>
  </si>
  <si>
    <t>г.Нижний Новгород, Нижегородский район, ул.Ульянова, д.34, помещение П3</t>
  </si>
  <si>
    <t>Кировская область, г. Киров, ул. Аэропорт (Победилово мкр.), помещение 1003.</t>
  </si>
  <si>
    <t>Кировская область, г. Киров, ул. Аэропорт (Победилово мкр.), помещение 1001.</t>
  </si>
  <si>
    <t>Кировская область, г. Киров, ул. Аэропорт (Победилово мкр.), помещение 1002.</t>
  </si>
  <si>
    <t>Кировская область, г. Киров, Октябрьский район, ул. Ленинградская, д.4, помещение 1009.</t>
  </si>
  <si>
    <t>Кировская область, г. Киров, Ленинский район, ул. Щорса, д. 41, помещение 1006.</t>
  </si>
  <si>
    <t>Кировская область, г. Киров, Ленинский район, ул. Щорса, д. 42, помещение 1008</t>
  </si>
  <si>
    <t>Кировская область, г. Киров, ул. Ленинградская, д. 6, помещение 1002</t>
  </si>
  <si>
    <t>Кировская область, г. Киров, Октябрьский район, ул. Ленинградская, д. 4, помещение 1010.</t>
  </si>
  <si>
    <t>Санкт-Петербург, ул. Ковалевская, д. 14, литера А, пом. 1-Н, назначение: нежилое помещение, наименование: помещение, этаж №1</t>
  </si>
  <si>
    <t>Санкт-Петербург, Таллинская ул., д. 12/18, литера А, пом. 18-Н, назначение: нежилое помещение, наименование: нежилое помещение, этаж №1</t>
  </si>
  <si>
    <t>Санкт-Петербург, наб. реки Фонтанки, д. 189, литера А, пом. 2-Н., назначение: нежилое, этаж: цокольный</t>
  </si>
  <si>
    <t>Санкт-Петербург, Конторская ул., д. 14, литера А, пом. 4-Н, назначение: нежилое, наименование: нежилое помещение, этаж №1</t>
  </si>
  <si>
    <t>Санкт-Петербург, Свердловская набережная, д. 60, литера А, пом. 7-Н, назначение: нежилое помещение, наименование: нежилое помещение, этаж: цокольный</t>
  </si>
  <si>
    <t>Самарская область, г. Новокуйбышевск, проспект Победы, д.50</t>
  </si>
  <si>
    <t>Самарская область, г. Новокуйбышевск, пр-кт Победы, д.38</t>
  </si>
  <si>
    <t>Тверская область, Кашинский городской округ, город Кашин, площадь Пролетарская, дом 23, помещение 38 (2 этаж);</t>
  </si>
  <si>
    <t>город Москва Черкизовская улица, дом 22, корпус 6, цокольный этаж № 0</t>
  </si>
  <si>
    <t>город Москва, Изюмская улица, дом 47, корпус 4, этаж № 1</t>
  </si>
  <si>
    <t>Санкт-Петербург, пер. Кузнечный, д. 19-21, литера П, пом. 5-Н., наименование: нежилое помещение, назначение: нежилое помещение, этаж: цокольный</t>
  </si>
  <si>
    <t>Костромская обл., Шарьинский р-н., гор. Шарья, ул. Ивана Шатрова, д. 14, помещение № 92</t>
  </si>
  <si>
    <t>Воронежская область, Каменский район, пгт Каменка, ул. Ленина, д.4 пом. 4,</t>
  </si>
  <si>
    <t>г.Нефтеюганск, мкр-н 6, здание 47, пом. 1</t>
  </si>
  <si>
    <t>г. Нефтеюганск, Пионерная зона, ул.Мира, строение 9, помещение № 4</t>
  </si>
  <si>
    <t>(местоположения ) 606860 Нижегородская обл. Ветлужский район деревня Отлузиха.</t>
  </si>
  <si>
    <t>Республика Марий Эл, Медведевский район, Пекшиксолинское сельское поселение, п. Новый, ул. Сельская, д.1</t>
  </si>
  <si>
    <t>Российская Федерация, Красноярский край, Назаровский район, с. Красная Поляна, ул. Мира 23</t>
  </si>
  <si>
    <t>г. Пятигорск, проспект Калинина, 2, корпус 3.</t>
  </si>
  <si>
    <t>Чувашская Республика – Чувашия, г. Алатырь, ул. Московская, д. 127, пом. 1а (запись о регистрации права собственности муниципального образования город Алатырь Чувашской Республики от 01.02.2017 № 21:03:010526:179-21/001/2017-1), являющееся казной города Алатыря Чувашской Республики</t>
  </si>
  <si>
    <t>Новосибирская область, город Новосибирск, улица Аэропорт, дом 7</t>
  </si>
  <si>
    <t>город Сочи, Хостинский район, улица Водораздельная, дом 1</t>
  </si>
  <si>
    <t>г. Рязань, ул. Предзаводская, д. 10, пом. Н2 , реестровый номер 24931 и назначение: нежилое помещение., этаж № 1, этаж № 2, расположенное по адресу: г. Рязань, ул. Предзаводская, д. 10, пом. Н3, реестровый номер 278785.</t>
  </si>
  <si>
    <t>Челябинская область, г. Челябинск, ул. Сормовская, д. 15, пом. 7Номер РФИ:П13770007468Площадь объекта (кв. м.):845,2Назначение:Нежилое помещениеЭтаж (номер на поэтажном плане):3, 4, 1, 5, 2Право:Собственность РФ. Запись регистрации в ЕГРНот 14.01.2010 № 74-74-01/252/2009-131Обременения:Аренда. Запись государственной регистрации от 09.09.2011 № 74-74-01/008/2011-210. Арендатор - ООО «Ассорти Ф»ОКН:Как ОКН не зарегистрированМЧС:Как объект ГО не числитсяПравоустанавливающие документы:Свидетельство о государственной регистрации права от 14.01.2010 № 74-74-01/252/2009-131</t>
  </si>
  <si>
    <t>Санкт-Петербург, Большая Подьяческая ул., д. 5, литера А, пом. 7-Н., назначение: нежилое помещение, этаж №1</t>
  </si>
  <si>
    <t>Калужская область, Куйбышевский район, д. Кузьминичи, ул. Центральная, д. 3А</t>
  </si>
  <si>
    <t>Оренбургская область, г. Оренбург, ул. Театральная, дом № 17, помещение № 1</t>
  </si>
  <si>
    <t>Иркутская область, г Свирск, ул. Дзержинского, д. 3-33.</t>
  </si>
  <si>
    <t>Томская область, Молчановский район, с.Нарга, ул. Карла маркса, д. 43А</t>
  </si>
  <si>
    <t>Ивановская область, г. Шуя, ул. Советская, д.2, пом.1004, (запись о государственной регистрации права собственности Ивановской области № 37-37-10/203/2013-159 от 09.07.2013, запись о государственной регистрации права оперативного управления № 37-37-10/098/2012-372 от 05.04.2012)</t>
  </si>
  <si>
    <t>Тверская область, г. Лихославль, пер. Привокзальный, д. 7, пом. IV</t>
  </si>
  <si>
    <t>Саратовская область, Духовницкий район, р.п. Духовницкое, ул. Чернышевского, д.55. Общая площадь помещения с кадастровым номером 64:11:160501:4462 - 203 кв. м.</t>
  </si>
  <si>
    <t>Псковская область, Островский район, г. Остров, ул. Апакидзе, д.1, пом.1001</t>
  </si>
  <si>
    <t>Россия, Челябинская область, г. Троицк, ул. им. Ю.А. Гагарина, д. 16б, пом. 2</t>
  </si>
  <si>
    <t>Россия, Челябинская область, г. Троицк, ул. Строителей, д. 18, пом. 1</t>
  </si>
  <si>
    <t>Челябинская область, г. Троицк, ул. им. Л.Н. Толстого, д. 2, пом. 2</t>
  </si>
  <si>
    <t>Амурская область, город Райчихинск, улица Победы, дом 8., Этаж 2. Помещение отчуждается с соответствующей долей в праве собственности на земельный участок с кадстровым номером 28:04:010391:3.</t>
  </si>
  <si>
    <t>Амурская область, город Райчихинск, улица Победы, дом 8., Этаж 2. Требуется проведение текущего ремонта. Помещение отчуждается с соответствующей долей в праве собственности на земельный участок с кадстровым номером 28:04:010391:3. Обременения подлежащего приватизации муниципального имущества: Договор № 12 от 07.09.2019 года аренды нежилого муниципального помещения (аренда части помещения 35,8 кв. м.) срок аренды до 26.09.2020 года</t>
  </si>
  <si>
    <t>Челябинская область, г. Троицк, ул. 10 квартал, д. 6</t>
  </si>
  <si>
    <t>Владимирская область, Гусь-Хрустальный район, пос. Добрятино, ул. 60 лет Октября, д. 8, пом. 1-7.</t>
  </si>
  <si>
    <t>Россия, Челябинская область, г. Троицк, ул. им. Ю.А. Гагарина, д. 16</t>
  </si>
  <si>
    <t>Санкт-Петербург, проспект Просвещения, д. 46, корп. 1, литера А, пом. 17-Н., назначение: нежилое помещение, наименование: нежилое помещение, этаж № 1</t>
  </si>
  <si>
    <t>объекта: Владимирская область, м. р-н Судогодский, с.п. Головинское, п. Головино, ул. Советская, д. 23А, пом. № 5-12, с земельным участком, категория земель: земли населенных пунктов, вид разрешенного использования: коммунальное обслуживаниеадрес (местонахождение) объекта:Владимирская область, Судогодский район, МО Головинское сельское поселение, п. Головино, ул. Советская, д. 23А.</t>
  </si>
  <si>
    <t>Калининградская область, Краснознаменский район, п. Добровольск, ул. Садовая, д.2, пом. 1.</t>
  </si>
  <si>
    <t>Оренбургская область, Ташлинский район, с. Ташла, ул. Довженко, дом 31а,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«Хозяйственный отдел»</t>
  </si>
  <si>
    <t>Нижегородская обл., Большемурашкинский район, р.п. Большое Мурашкино, пер. Кооперативный, д.3, пом. П2</t>
  </si>
  <si>
    <t>Тамбовская область, город Котовск, улица Октябрьская, дом 11Г.</t>
  </si>
  <si>
    <t>г. Сольцы, ул. Комсомола, д.33б, нежилое здание ., расположенное по адресу: г. Сольцы, ул.Комсомола, д.33в.</t>
  </si>
  <si>
    <t>Пензенская область, Сердобский район, г. Сердобск, ул. Гагарина, 17, пом. 3. Техническое состояние объекта удовлетворительное.</t>
  </si>
  <si>
    <t>Пензенская область, Сердобский район, г. Сердобск, ул. Гагарина, 17, пом. 4. Техническое состояние объекта удовлетворительное.</t>
  </si>
  <si>
    <t>Республика Карелия, г. Сортавала, ул. Вяйнемяйнена, д. 6, пом.1,2,3,16-21,24</t>
  </si>
  <si>
    <t>Краснодарский край, Тихорецкий район, пос. Шоссейный, ул. Чапаева, д. 5</t>
  </si>
  <si>
    <t>Пермский край, г. Лысьва, ул. Кирова, 21 (цокольный этаж)</t>
  </si>
  <si>
    <t>Челябинская обл., г. Миасс, ул. Ильменская, д.81,</t>
  </si>
  <si>
    <t>20-летия Победы, д. 200, г. Соликамск</t>
  </si>
  <si>
    <t>г.о Реутов</t>
  </si>
  <si>
    <t>Брянская область, Красногорский район, пгт.Красная Гора, ул. Восточная, д.19с земельным участком , расположенным по адресу: Брянская область, Красногорский район, пгт Красная Гора, ул. Восточная, д.19категория земель: земли населенных пунктов, разрешенное использование: для ведения личного подсобного хозяйства</t>
  </si>
  <si>
    <t>Российская Федерация, Иркутская область, город Братск, жилой район Гидростритель, проезд Сталеваров, 4, помещение 1001</t>
  </si>
  <si>
    <t>местонахождения: Мурманская область, муниципальный район Кольский, с.п. Пушной, н.п. Мокрая Кица, дом 11, помещение 2.</t>
  </si>
  <si>
    <t>местонахождения: Мурманская область, муниципальный район Кольский, с.п. Пушной, н.п. Мокрая Кица, дом 11, помещение 3.</t>
  </si>
  <si>
    <t>Санкт-Петербург, Рижский проспект, д. 25, литера А, пом. 6-Н., этаж: цокольный, назначение: нежилое</t>
  </si>
  <si>
    <t>Санкт-Петербург, ул. Олеко Дундича, д. 35, корп. 1, литера А, пом. 4-Н, назначение: нежилое помещение, наименование: нежилое помещение, этаж №1</t>
  </si>
  <si>
    <t>объекта: Вологодская область, р-н Великоустюгский, г. Великий Устюг, ул. Шильниковского, д.40, к.11</t>
  </si>
  <si>
    <t>Свердловская область, город Первоуральск, проспект Ильича, дом 1а</t>
  </si>
  <si>
    <t>объекта: Свердловская область, р-н Невьянский, р.п. Верх-Нейвинский, ул. Ленина, д. 32.</t>
  </si>
  <si>
    <t>Ямало-Ненецкий автономный округ, г Салехард, ул. Чапаева, д 22, пом. 1</t>
  </si>
  <si>
    <t>Республика Хакасия, г.Саяногорск, мкр.Ленинградский, д.25, пом.202Н.Помещение расположено на 1 этаже пятиэтажного железобетонного многоквартирного жилого дома 1984 года постройки. Сантехнические и электротехнические устройства: электроосвещение – скрытая проводка; отопление – центральное; канализация и водопровод – центральное, в помещениях общего пользования. Дверь – деревянная; окно – отсутствует; внутренняя отделка – покраска, побелка, частично плитка керамическая; пол – бетонный. Общее техническое состояние – удовлетворительное.</t>
  </si>
  <si>
    <t>Республика Хакасия, г.Саяногорск, мкр.Ленинградский, д.25, пом.201Н.Помещение расположено на 1 этаже пятиэтажного железобетонного многоквартирного жилого дома 1984 года постройки. Сантехнические и электротехнические устройства: электроосвещение – скрытая проводка; отопление – центральное; канализация и водопровод – центральное, в помещениях общего пользования. Дверь – деревянная; окно – отсутствует; внутренняя отделка – покраска, побелка, частично плитка керамическая; пол – бетонный. Общее техническое состояние – удовлетворительное.</t>
  </si>
  <si>
    <t>Новосибирская область, Черепановский район, г. Черепаново, ул. Цыцаркина, 58а</t>
  </si>
  <si>
    <t>Амурская область, город Райчихинск, улица Победы, дом 77/1, квартира 43.Этаж 05</t>
  </si>
  <si>
    <t>Амурская область, город Райчихинск, улица Победы, дом 77, помещение 56.Этаж 4</t>
  </si>
  <si>
    <t>: Брянская область, Красногорский район, с.Перелазы , пер.Восточный, д. 6 с земельным участком ,расположенный по адресу: Брянская область, Красногорский район, с.Перелазы , пер.Восточный, д. 6 категория земель: земли населенных пунктов, разрешенное использование: для ведения личного подсобного хозяйства</t>
  </si>
  <si>
    <t>Хабаровский край, г. Хабаровск, ул. Тихоокеанская,д.147 пом. I (1-7)</t>
  </si>
  <si>
    <t>Ярославская область, Гаврилов-Ямский район, г.Гаврилов-Ям, ул.Менжинского, д.45, пом.I Техническое состояние помещения удовлетворительное, ремонт не требуется. Помещение имеет два отдельных входа. Обеспечено централизованными системами отопления, водоснабжения, канализации, электроснабжения.</t>
  </si>
  <si>
    <t>Белгородская обл., г. Старый Оскол, мкр. Олимпийский, д. 60 кв. 102</t>
  </si>
  <si>
    <t>Пермский край, Чусовской район, п. Комарихинский, ул. Крылова, д. 6</t>
  </si>
  <si>
    <t>Пермский край, Куединский район, д. Узяр, ул. Школьная, дом 4, квартира 1</t>
  </si>
  <si>
    <t>Пермский край, г. Лысьва, п. Кумыш, ул. Труда, д. 8а</t>
  </si>
  <si>
    <t>г. Ульяновск, ул. Автозаводская, д. 56</t>
  </si>
  <si>
    <t>606860, Нижегородская область, Ветлужский район г. ветлуга ул.ленина д.9 . помещение № П-1</t>
  </si>
  <si>
    <t>: Брянская область, Красногорский район, с.Перелазы , ул. Победы, д. 8 с земельным участком ,расположенный по адресу: Брянская область, Красногорский район, с.Перелазы , ул. Победы, д. 8категория земель: земли населенных пунктов, разрешенное использование: для ведения личного подсобного хозяйства</t>
  </si>
  <si>
    <t>г. Курган, ул. Пролетарская, д. 82, нежилое помещение.</t>
  </si>
  <si>
    <t>Белгородская обл., г. Старый Оскол, мкр. Олимпийский, д. 55</t>
  </si>
  <si>
    <t>Кировская обл., г. Уржум, ул. Советская, д.9, пом. 1001, - помещение магазина., 1917 года ввода, расположенное по адресу: Кировская обл., г. Уржум, ул. Советская, д. 9, пом. 1002.</t>
  </si>
  <si>
    <t>Нижегородская область, Городецкий район, г. Городец, ул. М.Горького, д. 38, пом П1.</t>
  </si>
  <si>
    <t>Нижегородская область, Городецкий район, г.Городец, ул.М.Горького, д. 36.</t>
  </si>
  <si>
    <t>Санкт-Петербург, Приморский проспект, д. 145, корп. 3, литера А, пом. 5-Н, назначение: нежилое помещение, наименование: нежилое помещение, этаж №1</t>
  </si>
  <si>
    <t>Свердловская область, Пригородный район, пгт. Горноуральский, д.26.</t>
  </si>
  <si>
    <t>Нижегородская область, Городецкий район, г.Городец, ул.М.Горького, д.38 .</t>
  </si>
  <si>
    <t>Ленинградская область, г. Сланцы, ул. Свердлова, д.1/8, пом.1.</t>
  </si>
  <si>
    <t>городской округ, г. Добрянка, ул. Копылова, д.67. ..</t>
  </si>
  <si>
    <t>Республика Башкортостан, Туймазинский район, г.Туймазы, ул.Гагарина, д.39, номер на этаже 4</t>
  </si>
  <si>
    <t>Вологодская область, Шекснинский район, Нифантовский сельсовет, д. Нифантово, ул. Центральная, пом. 14. Функциональное назначение – сарайка.</t>
  </si>
  <si>
    <t>Вологодская область, Шекснинский район, Нифантовский сельсовет, д. Нифантово, ул. Центральная, пом. 15. Функциональное назначение – сарайка.</t>
  </si>
  <si>
    <t>Вологодская область, Шекснинский район, Нифантовский сельсовет, д. Нифантово, ул. Центральная, пом. 16. Функциональное назначение – сарайка.</t>
  </si>
  <si>
    <t>Вологодская область, Шекснинский район, Нифантовский сельсовет, д. Нифантово, ул. Центральная, пом. 12. Функциональное назначение – сарайка.</t>
  </si>
  <si>
    <t>Вологодская область, Шекснинский район, Нифантовский сельсовет, д. Нифантово, ул. Центральная, пом. 13. Функциональное назначение – сарайка.</t>
  </si>
  <si>
    <t>Вологодская область, Шекснинский район, Нифантовский сельсовет, д. Нифантово, ул. Центральная, пом. 11. Функциональное назначение – сарайка.</t>
  </si>
  <si>
    <t>Вологодская область, Шекснинский район, Нифантовский сельсовет, д. Нифантово, ул. Центральная, пом. 10. Функциональное назначение – сарайка.</t>
  </si>
  <si>
    <t>Краснодарский край, город Армавир, улица Кропоткина, 103</t>
  </si>
  <si>
    <t>Санкт-Петербург, Садовая ул., д. 101, литера А, пом. 5-Н., назначение: нежилое помещение, наименование: салон красоты, этаж: цокольный</t>
  </si>
  <si>
    <t>Новгородская обл., Старорусский р-н, городское поселение город Старая Русса, г.Старая Русса, ул.Профсоюзная, д.1, корп.3</t>
  </si>
  <si>
    <t>Кемеровская область, р-н. Топкинский, г. Топки, ул. Революции, д. 3 (реестровый номер федерального имущества П13430000796).</t>
  </si>
  <si>
    <t>Кемеровская область, г. Междуреченск, пр. Коммунистический, 38а (реестровый номер федерального имущества П13430002674)</t>
  </si>
  <si>
    <t>Тверская область, город Тверь, проспект Николая Корыткова, дом 14.</t>
  </si>
  <si>
    <t>местоположения: Ростовская область, Целинский район, п. Целина, ул. Степная, 21 и земельный участок под ними , адрес местоположения: Ростовская область</t>
  </si>
  <si>
    <t>г. Красноярск, ул. Октябрьская, д. 1, пом. 215. Нежилое помещение находится на первом этаже десятиэтажного панельного жилого дома 1989 года постройки. Отдельный вход имеется.</t>
  </si>
  <si>
    <t>Республика Хакасия, Усть-Абаканский район, аал Мохов, ул. Школьная, 1, Литер В (под разбор).</t>
  </si>
  <si>
    <t>г. Рязань, ул. Бирюзова, д.21, Н8, реестровый номер 199210.</t>
  </si>
  <si>
    <t>г. Красноярск, ул. Александра Матросова, д. 30/3, пом. 54. Нежилое помещение находится на первом этаже двухэтажного жилого дома 1956 года постройки. Отдельный вход отсутствует.Сведения об обременениях имущества – обременения отсутствуют</t>
  </si>
  <si>
    <t>Россия, Челябинская область, г. Златоуст, ул. им. Н.Б. Скворцова, 32, пом. 26</t>
  </si>
  <si>
    <t>Кемеровская область, район Мариинский, г. Мариинск, ул. 1 микрорайон (реестровый номер федерального имущества П13430004411).</t>
  </si>
  <si>
    <t>Кемеровская область, район Мариинский, г. Мариинск, ул. 1 микрорайон (реестровый номер федерального имущества П13430004410).</t>
  </si>
  <si>
    <t>Кировская область, Кикнурский район, пос. Кикнур, ул. Советская, д. 59.</t>
  </si>
  <si>
    <t>Кировская область, Омутнинский район, пгт. Восточный, ул. Снежная, д. 12, помещение 1002.</t>
  </si>
  <si>
    <t>Кировская область, Немский район, пос. Нема, ул. Советская, д. 46.</t>
  </si>
  <si>
    <t>Санкт-Петербург, 8-я Советская ул., д. 14, литера А, пом. 5-Н., назначение: нежилое помещение, наименование: помещение, этаж № 1</t>
  </si>
  <si>
    <t>Тульская область, г.Тула, Привокзальный район, бывший п.Косая Гора, ул. М.Горького, д. 15-а</t>
  </si>
  <si>
    <t>Алтайский край, г. Рубцовск, ул. Дзержинского, 31</t>
  </si>
  <si>
    <t>Российская Федерация, Новосибирская область, город Новосибирск, Ленинский район, ул. Большая. .</t>
  </si>
  <si>
    <t>Российская Федерация, Новосибирская область, город Новосибирск, Кировский район, ул. Сибиряков-Гвардейцев, 44/4. .</t>
  </si>
  <si>
    <t>Ханты-Мансийский автономный округ – Югра, г. Нижневартовск, ул. Ленина, 5/п, строение 4, помещение 1003</t>
  </si>
  <si>
    <t>452071, Республика Башкортостан, Миякинский район, с.Богданово, ул.Ленина, д.41.</t>
  </si>
  <si>
    <t>Санкт-Петербург, наб. Кутузова, д. 32, литера А, пом. 5-Н, назначение: нежилое помещение, наименование: нежилое помещение, этаж: цокольный</t>
  </si>
  <si>
    <t>Свердловская область, г. Екатеринбург, пр-кт. Ленина, д. 69, корп. 13.</t>
  </si>
  <si>
    <t>Тамбовская область, г. Моршанск, ул. Куйбышева, д.32, пом. 78. ограничения прав и обременение объекта недвижимости — не зарегистрировано. Нежилое помещение принадлежит городу Моршанск Тамбовской области — городской округ на праве собственности, о чем в Едином государственном реестре недвижимости об основных характеристиках и зарегистрированных правах на объект недвижимости 30.10.2017г. сделана запись регистрации №68:27:0000105:841-68/015/2017-1.</t>
  </si>
  <si>
    <t>Тамбовская область, г. Моршанск, ул. Комсомольская, д.138а, пом. 2,</t>
  </si>
  <si>
    <t>Санкт-Петербург, 8-я Красноармейская ул., д. 4/5, литера А, пом. 1-Н, назначение: нежилое помещение, наименование: нежилое помещение, этаж №1</t>
  </si>
  <si>
    <t>объекта: 607490, Нижегородская область, Пильнинский район, р.п. Пильна, ул. Ленина д. 105.</t>
  </si>
  <si>
    <t>Санкт-Петербург, ул. Чайковского, д. 20, литера А, пом. 50-Н, назначение: нежилое помещение, наименование: офис, этаж №1</t>
  </si>
  <si>
    <t>Республика Татарстан, Заинский муниципальный район, г. Заинск, ул. Автозаводская, д.5/3, помещение 1003Кадастровый номер помещения 16:48:050211:7733.</t>
  </si>
  <si>
    <t>Московская область, г.о. Подольск, г. Подольск, ул. Генерала Смирнова, д. 4</t>
  </si>
  <si>
    <t>Республика Башкортостан, Благовещенский район, сельсовет Изяковский, деревня Нижний Изяк, улица Школьная, дом 4 с земельным участком, расположенным по адресу: Республика Башкортостан, Благовещенский район, сельсовет Изяковский, деревня Нижний Изяк, улица Школьная, дом 4. ., разрешенное использование –размещение школы.</t>
  </si>
  <si>
    <t>по ул.Пушкина, 50 (г.Барнаул, Алтайский край)</t>
  </si>
  <si>
    <t>Амурская область, г. Благовещенск, квартал 666В, строение 524, пом. 20001.</t>
  </si>
  <si>
    <t>г. Комсомольск-на-Амуре, пр. Победы, 41 корпус 3</t>
  </si>
  <si>
    <t>Челябинская область, г. Челябинск, ул. Жукова, д. 18-а</t>
  </si>
  <si>
    <t>Ярославская область, Ярославский район, дер. Ново, д.18</t>
  </si>
  <si>
    <t>Республика Башкортостан, г. Октябрьский, ул. Лермонтова, д. 6</t>
  </si>
  <si>
    <t>Санкт-Петербург, Большая Конюшенная ул., д. 15, литера Б, пом. 4-Н, назначение: нежилое помещение, наименование: нежилое помещение, этаж: цокольный</t>
  </si>
  <si>
    <t>РБ, г.Давлеканово, ул. Карла Маркса,39А</t>
  </si>
  <si>
    <t>Мурманская область, г. Ковдор, ул. Слюдяная, д. 13.</t>
  </si>
  <si>
    <t>Кемеровская область, г. Кемерово, пр. Октябрьский, д. 28.</t>
  </si>
  <si>
    <t>Санкт-Петербург, Ивановская ул., д. 15, литера А, пом. 3-Н, назначение: нежилое помещение, наименование: офис, этаж № 1</t>
  </si>
  <si>
    <t>Санкт-Петербург, г. Ломоносов, Дворцовый проспект, д. 63, литера А, пом. 8-Н, этаж № 2, назначение: нежилое помещение, наименование: нежилое помещение</t>
  </si>
  <si>
    <t>г. Красноярск, ул. 9 Мая, д. 31а, пом. 85. Нежилое помещение находится на первом этаже четырнадцатиэтажного жилого дома 1997 года постройки. Отдельный вход отсутствует.</t>
  </si>
  <si>
    <t>г. Красноярск, ул. Парашютная, д. 88а, пом. 218. Нежилое помещение находится на первом этаже девятиэтажного жилого дома 1985 года постройки. Отдельный вход отсутствует.</t>
  </si>
  <si>
    <t>Кировская область, г. Киров, ул. Московская, д. 8, пом. 1004.</t>
  </si>
  <si>
    <t>г. Волгоград, ул. им. Дегтярева, д. 45, помещение II; нежилое помещение общей площадью 226,7 кв.метрарасположенное по адресу: г. Волгоград, ул. им. Дегтярева, д. 45, помещение I.</t>
  </si>
  <si>
    <t>Иркутская область, г. Иркутск, ул. Делегатская, 18</t>
  </si>
  <si>
    <t>Воронежская область, г. Россошь, ул. Белинского, д. 20к, пом. 1а</t>
  </si>
  <si>
    <t>Воронежская область, г. Россошь, ул. Белинского, д. 20к, пом. 1б</t>
  </si>
  <si>
    <t>Томская область, г. Томск, Дербышевский переулок, д. 22, пом. п001-п050.</t>
  </si>
  <si>
    <t>Российская Федерация, Кемеровская область, Таштагольский муниципальный район, Казское городское поселение, поселок городского типа Каз, улица Ленина, дом 3, помещение 1.</t>
  </si>
  <si>
    <t>г.Нижний Новгород, Канавинский район, пер.Холодильный, д.7, пом п1</t>
  </si>
  <si>
    <t>Республика Карелия, г. Петрозаводск, ул. Хейкконена, дом 12, помещение 230</t>
  </si>
  <si>
    <t>Курганская обл., г. Далматово, ул. Энгельса, 17.</t>
  </si>
  <si>
    <t>Ивановская обл., г. Тейково, ул. Октябрьская, д.50, пом. №53-55</t>
  </si>
  <si>
    <t>Челябинская область, Каслинский район, д. Знаменка, ул.Советская, д.66а.</t>
  </si>
  <si>
    <t>Пермский край, г. Пермь, ул. Пулковская, д. 9. Помещение пустует.</t>
  </si>
  <si>
    <t>Пермский край, г. Пермь, ул. Социалистическая, д. 4. Помещение пустует.</t>
  </si>
  <si>
    <t>Пермский край, г. Пермь, Мотовилихинский район, б-р Гагарина, д. 81/4. Помещения пустуют.</t>
  </si>
  <si>
    <t>Пермский край, г. Пермь, Ленинский район, ул. Сибирская, д. 1. Помещение пустует.</t>
  </si>
  <si>
    <t>объекта: Амурская область, город Райчихинск, улица Коммунистическая, дом 47</t>
  </si>
  <si>
    <t>по ул.Волгоградская, д.1, пом.1141</t>
  </si>
  <si>
    <t>Санкт-Петербург, Столярный переулок, д. 18/69, литера А, пом. 33-Н, назначение: нежилое помещение, наименование: контора, этаж №1</t>
  </si>
  <si>
    <t>Пермский край, г. Пермь, Мотовилихинский район, ул. Гашкова, д. 19а. Помещения пустуют.</t>
  </si>
  <si>
    <t>Пермский край, г. Пермь, Дзержинский район, пр-кт Парковый, д. 5. Помещение пустует.</t>
  </si>
  <si>
    <t>г. Воронеж, ул. 60 Армии, д. 4, пом. 6. Свободное</t>
  </si>
  <si>
    <t>Челябинская обл., Каслинский район, п.Вишневогорск, Ленина 44 пом.5</t>
  </si>
  <si>
    <t>Челябинская обл., г.Касли, ул.Лобашова 145 пом.18.</t>
  </si>
  <si>
    <t>Россия, Челябинская обл., г. Златоуст, пр. им. Ю.А. Гагарина, 3-й мкр., дом 23</t>
  </si>
  <si>
    <t>городского округа зарегистрировано в ЕГРН № 66-01/30-10/2001-570 от 23.08.2001.</t>
  </si>
  <si>
    <t>Алтайский край, Тальменский район, ст. Озёрки, ул. Промышленная, д.63 пом.1. с земельным участком из категории земель: Земли населенных пунктов – Для размещения административно-управленческих и торговых помещений, площадью 272 кв.м, с КН 22:47:100114:1510, по адресу: Алтайский край, Тальменский район,ст. Озёрки, ул. Промышленная, д.63 кв.1</t>
  </si>
  <si>
    <t>Санкт-Петербург, ул. Рубинштейна, д. 21, литера А, пом. 3-Н, назначение: нежилое помещение, этаж № 1</t>
  </si>
  <si>
    <t>г.Шуя, ул.Ленина, д. 30.</t>
  </si>
  <si>
    <t>Санкт-Петербург, Английский проспект, д. 17-19, литера С, пом. 13-Н, назначение: нежилое помещение, этаж №1</t>
  </si>
  <si>
    <t>Волгоградская область, г.Камышин, ул. Силикатная, д. 23, пом.1</t>
  </si>
  <si>
    <t>Кемеровская область-Кузбасс, г.Анжеро-Судженск, ул.Желябова, д. 11</t>
  </si>
  <si>
    <t>Кемеровская область-Кузбасс, г.Кемерово, ул.Халтурина, д. 39, помещение 34</t>
  </si>
  <si>
    <t>Кемеровская область-Кузбасс, г.Киселевск, ул.Советская, д. 4а, помещение 1</t>
  </si>
  <si>
    <t>Кемеровская область-Кузбасс, г.Новокузнецк, ул.Глинки, д. 13</t>
  </si>
  <si>
    <t>объекта- Республика Башкортостан, с. Кушнаренково, ул. Красная, д. 1; земельный участок., вид разрешенного использования- для размещения производственных объектов, адрес - Республика Башкортостан, с. Кушнаренково, ул. Красная, д. 1</t>
  </si>
  <si>
    <t>Санкт-Петербург, Шлиссельбургский проспект, д. 23, литера А, пом. 5-Н, назначение: нежилое помещение, наименование: служебное, этаж № 1</t>
  </si>
  <si>
    <t>Санкт-Петербург, Петергофское шоссе, д. 3, корп. 1, литера Д, пом. 5-Н, назначение: нежилое помещение, наименование: нежилое помещение, этаж №1</t>
  </si>
  <si>
    <t>Санкт-Петербург, Малая Морская ул., д. 19, литера А, пом. 19-Н, назначение: нежилое помещение, наименование: нежилое помещение, этаж №1</t>
  </si>
  <si>
    <t>Санкт-Петербург, Кавалергардская ул., д. 10, литера А, пом. 3-Н, назначение: нежилое, наименование: нежилое помещение, этаж: цокольный</t>
  </si>
  <si>
    <t>Мурманская область, МО г.п. Мурмаши Кольского р-на, п.г.т. Мурмаши, ул.Цесарского, д. 2, пом.II (23)</t>
  </si>
  <si>
    <t>Россия, Курганская область, Сафакулевский район, село Сарт-Абдрашево, улица Октябрьская, дом 42. Кадастровый (или условный) номер: 45:17:000000:1794.</t>
  </si>
  <si>
    <t>городки деревянные отепленные, Крыша шиферная по деревянной обрешетке, Полы дощатые, Оконные проемы деревянные глухие и створчатые, Дверные проемы деревянные,Отопление печное, Электроснабжение (проводка открытая).Земельный участок частично входит в охранную зону инженерных коммуникаций«Охранная зона ВЛ -0.4 кВ от КТП № 2313 н.п. Устиново»</t>
  </si>
  <si>
    <t>Алтайский край, Тюменцевский район, с,Тюменцево, ул.Ленина, 104г, пом.1</t>
  </si>
  <si>
    <t>Санкт-Петербург, наб. Обводного канала, д. 142/16, литера А, пом. 7-Н, назначение: нежилое помещение, этаж № 1</t>
  </si>
  <si>
    <t>Санкт-Петербург, наб. Обводного канала, д. 209, литера А, пом. 15-Н, назначение: нежилое, этаж №1</t>
  </si>
  <si>
    <t>Республика Карелия, Лахденпохский район, п. Куркиеки, ул. Ленина, д.14</t>
  </si>
  <si>
    <t>Ростовская область, Аксайский район, п. Рассвет, ул. Институтская 12, помещение 5, этаж 1.; вход из общего коридора, окна во двор, помещение изолированное, высота потолков - 3 метра</t>
  </si>
  <si>
    <t>Российская Федерация, Тюменская область, Ишимский муниципальный район, с. Пахомова, ул. Новая, зд. 33, помещ.1.</t>
  </si>
  <si>
    <t>ул. Дружбы, 88, пом. I, г. Волжский, Волгоградская область. Объект не используется. Вход отдельный. Есть санузел. В помещении находятся коммуникации и оборудование многоквартирного дома. Покупатель обязан обеспечить доступ эксплуатирующей организации к указанному имуществу для его обслуживания и ремонта.</t>
  </si>
  <si>
    <t>г. Ярославль, Индустриальный пер., д. 11, существующие ограничения (обременения) права: не зарегистрировано.</t>
  </si>
  <si>
    <t>г.Нижний Новгород, Автозаводский район, пер.Моторный, д.4, корп.2, пом П2</t>
  </si>
  <si>
    <t>Новгородская обл., г.Боровичи, ул.Гоголя, 71 А.</t>
  </si>
  <si>
    <t>Новгородская обл., г.Боровичи, ул.Коммунарная,д.27/25, помещение № 5</t>
  </si>
  <si>
    <t>Санкт-Петербург, Наличная ул., д. 44, корп. 2, литера А, пом. 24-Н., назначение: нежилое помещение, наименование: нежилое помещение, этаж №1</t>
  </si>
  <si>
    <t>Санкт-Петербург, наб. канала Грибоедова, д. 68, литера А, пом. 1-Н, назначение: нежилое, этаж №1</t>
  </si>
  <si>
    <t>Санкт-Петербург, г. Колпино, Заводской проспект, д. 34, литера А, пом. 1-Н, назначение: нежилое помещение, наименование: нежилое помещение, этаж № 1</t>
  </si>
  <si>
    <t>Санкт-Петербург, 16-я линия В.О., д. 97, литера А, пом. 7-Н, назначение: нежилое помещение, наименование: нежилое помещение, этаж №1</t>
  </si>
  <si>
    <t>Санкт-Петербург, 4-я Красноармейская ул., д. 14, литера А, пом. 2-Н, назначение: нежилое помещение, наименование: нежилое помещение, этаж №1</t>
  </si>
  <si>
    <t>г. Астрахань, Кировский район, ул. Маяковского, 40 пом.1пом.3апом.11пом.12. В цокольном этаже 1-этажного жилого дома. Пом. 11. 12 –подсобные, имеют входы с закрытой дворовой территории, пом.3а – подсобное, имеет вход с торца дома через закрытую дворовую территорию и пом.1 с улицы. Состояние требует капитального ремонта. Стены кирпичные, перекрытия деревянные. Год постройки 1917г</t>
  </si>
  <si>
    <t>Республика Дагестан, Тарумовский район, с.Ново-Георгиевка.</t>
  </si>
  <si>
    <t>объекта: Кировская область, город Кирово-Чепецк, улица Ленина, дом 6/5. :33:407:001:005387080:0100:20004</t>
  </si>
  <si>
    <t>Санкт-Петербург, проспект Стачек, д. 38, литера А, пом. 4-Н, назначение: нежилое помещение, наименование: нежилое помещение, этаж: цокольный</t>
  </si>
  <si>
    <t>Санкт-Петербург, Миллионная ул., д. 19, литера И, пом. 11-Н, этаж № 1, назначение: нежилое помещение, наименование: нежилое помещение(далее –Объект 1); Помещение, расположенное по адресу: Санкт-Петербург, Миллионная ул., д. 19, литера И, пом. 12-Н, этаж № 1, назначение: нежилое помещение, наименование: нежилое помещение(далее – Объект 2).</t>
  </si>
  <si>
    <t>Санкт-Петербург, Краснопутиловская ул., д. 14/12, литера А, пом. 18-Н, назначение: нежилое помещение, наименование: нежилое помещение, этаж №1</t>
  </si>
  <si>
    <t>объекта: Владимирская область, Ковровский район МО Ивановское (сельское поселение) д. Мордвины д.15 пом.2</t>
  </si>
  <si>
    <t>Амурская область, г. Белогорск, ул. Ленина, д. 113.</t>
  </si>
  <si>
    <t>Санкт-Петербург, Поварской переулок, д. 14, литера А, пом. 4-Н., этаж: цокольный, назначение: нежилое, наименование: нежилое помещение</t>
  </si>
  <si>
    <t>Санкт-Петербург, наб. Реки Пряжки, д. 48, литера А, пом. 4-Н., этаж №1, назначение: нежилое помещение, наименование: контора</t>
  </si>
  <si>
    <t>Санкт-Петербург, переулок Макаренко, д. 3, литера А, пом. 2-Н, назначение: нежилое, этаж №1</t>
  </si>
  <si>
    <t>Кировская область, г. Киров, ул. Спасская, зд. 12г1, помещ. 2</t>
  </si>
  <si>
    <t>Кировская область, г. Киров, ул. Спасская, зд. 12г1, помещ. 3</t>
  </si>
  <si>
    <t>Кировская область, г. Киров, ул. Спасская, зд. 12г1, помещ. 1</t>
  </si>
  <si>
    <t>Кировская область, г. Киров, ул. Московская, д. 150г, пом. 8</t>
  </si>
  <si>
    <t>Оренбургская область, г. Оренбург, ул. Гражданская, д. 1, помещение № 4</t>
  </si>
  <si>
    <t>Республика Бурятия, г. Улан-Удэ, ст. Медведчиково, д. 17а).</t>
  </si>
  <si>
    <t>Республика Башкортостан, Белебеевский район, г. Белебей, ул. им. В.И. Ленина, д.13.</t>
  </si>
  <si>
    <t>Челябинская область, г. Снежинск, ул. Транспортная, д. 15, пом. 1Номер РФИ:П13740001492Площадь объекта (кв. м.):632,4Назначение:Нежилое помещениеЭтаж (номер на поэтажном плане):3Право:Собственность РФ. Запись регистрации в ЕГРН от 10.01.2006 № 74-74-40/030/2005-045Обременения:ОтсутствуютОКН:Как ОКН не зарегистрированоМЧС:Как объект ГО не числится</t>
  </si>
  <si>
    <t>по ул.Юрина, 265а</t>
  </si>
  <si>
    <t>Чувашская Республика - Чувашия, г. Алатырь, ул. Первомайская, д. 78, пом. 2П-3, 4 ком., (запись о регистрации права собственности города Алатыря Чувашской Республики от 19.02.2014 г. № 21-21-02/005/2014-053), являющееся казной города Алатыря Чувашской Республики</t>
  </si>
  <si>
    <t>Брянская область, Красногорский район, пгт.Красная Гора, ул. Тамбовская, д.8с земельным участком , расположенным по адресу: Брянская область, Красногорский район, пгт Красная Гора, ул. Тамбовская, д.8категория земель: земли населенных пунктов, разрешенное использование: для ведения личного подсобного хозяйства</t>
  </si>
  <si>
    <t>Брянская область, Красногорский район, пгт.Красная Гора, ул. Тамбовская, д.2с земельным участком , расположенным по адресу: Брянская область, Красногорский район, пгт Красная Гора, ул. Тамбовская, д.2категория земель: земли населенных пунктов, разрешенное использование: под жилую застройку - индивидуальную</t>
  </si>
  <si>
    <t xml:space="preserve">Брянская область, Красногорский район, пгт.Красная Гора, ул. Мелиоративная, д.3, кв.1 </t>
  </si>
  <si>
    <t>Брянская область, Красногорский район, пгт.Красная Гора, пер.Горный, д.3с земельным участком , расположенным по адресу: Брянская область, Красногорский район, пгт Красная Гора, пер.Горный, д.3категория земель: земли населенных пунктов, разрешенное использование: для ведения личного подсобного хозяйства</t>
  </si>
  <si>
    <t>Брянская область, Красногорский район, пгт.Красная Гора, ул. Брянская, д.12с земельным участком , расположенным по адресу: Брянская область, Красногорский район, пгт Красная Гора, ул. Брянская, д.12категория земель: земли населенных пунктов, разрешенное использование: для ведения личного подсобного хозяйства</t>
  </si>
  <si>
    <t>Санкт-Петербург, Климов переулок, д. 3, литера А, пом. 4-Н., назначение: нежилое помещение, этаж: цокольный</t>
  </si>
  <si>
    <t>Тюменская область, Нижнетавдинский район, село Нижняя Тавда, улица Октябрьская, дом 4.</t>
  </si>
  <si>
    <t>Санкт-Петербург, Климов переулок, д. 3, литера А, пом. 3-Н., назначение: нежилое, этаж: цокольный</t>
  </si>
  <si>
    <t>Республика Башкортостан, Белебеевский район, г. Белебей, ул. Красная, д.95.</t>
  </si>
  <si>
    <t>Российская Федерация, Архангельская область, Вельский муниципальный район, МО «Вельское», г.Вельск, ул.50 лет Октября, д.8, помещение 1-Н..Нежилое помещение, расположено на 1, 2 этажах нежилого здания 1970 года постройки. Объект не используется, находится в удовлетворительном состоянии.</t>
  </si>
  <si>
    <t>г. Красноярск, ул. Энергетиков, д. 65, пом. 21. Нежилое помещение находится на первом этаже трехэтажного кирпичного жилого дома 1960 года постройки. Отдельный вход имеется.</t>
  </si>
  <si>
    <t>(местонахождения): Пензенская область, Городищенский район, с. Мордовский Ишим, ул. Школьная, д. 40а .Земельный участок, категория земель: земли населенных пунктов., адрес (местонахождение) объекта: Пензенская область, Городищенский район, с. Мордовский Ишим, ул. Школьная, д. 40а .</t>
  </si>
  <si>
    <t>Россия, Республика Бурятия, Баргузинский район, с. Баргузин, ул. Красноармейская, д. 43; Назначение:Нежилое; ; Номер РФИ: П13770007259; Этажность: 1 этаж;Номера на поэтажном плане:II, III, IV, V, VI, VII; Литер: Б; Год постройки:1992 год; Как объект ГО не числится; Как ОКН не зарегистрирован</t>
  </si>
  <si>
    <t>Тверская область, г. Кимры, ул. Орджоникидзе, д. 34</t>
  </si>
  <si>
    <t>объекта: Амурская область, Шимановский район, с.Раздольное, ул.Центральная, д.15А</t>
  </si>
  <si>
    <t>Калужская область, г. Калуга, ул. Зеленая, д. 52, кв. 1</t>
  </si>
  <si>
    <t>- Ставропольский край, город Невинномысск, улица Гагарина, 7Б, помещение 28-51;</t>
  </si>
  <si>
    <t>Кировская область, Верхнекамский район, г. Кирс, ул. Милицейская, д. 32, пом. 1002</t>
  </si>
  <si>
    <t>Кировская область, Куменский район, пгт. Кумены, ул. Милицейская, д. 7, пом. 1001</t>
  </si>
  <si>
    <t>ул.Советская, д. 3, п. Затон, Соликамский район</t>
  </si>
  <si>
    <t>Республика Башкортостан, Стерлибашевский район, д. Табулда, ул. Салавата Юлаева, д.2</t>
  </si>
  <si>
    <t>Республика Башкортостан, Белебеевский район, р.п. Приютово, ул. Магистральная, д.1 А.</t>
  </si>
  <si>
    <t>11 07 22 14:30</t>
  </si>
  <si>
    <t>28 06 22 12:00</t>
  </si>
  <si>
    <t>06 07 22 12:00</t>
  </si>
  <si>
    <t>13 07 22 20:00</t>
  </si>
  <si>
    <t>11 07 22 11:00</t>
  </si>
  <si>
    <t>11 07 22 08:00</t>
  </si>
  <si>
    <t>12 07 22 09:59</t>
  </si>
  <si>
    <t>12 07 22 20:59</t>
  </si>
  <si>
    <t>05 07 22 12:00</t>
  </si>
  <si>
    <t>07 07 22 12:00</t>
  </si>
  <si>
    <t>14 02 22 08:00</t>
  </si>
  <si>
    <t>06 07 22 15:00</t>
  </si>
  <si>
    <t>04 07 22 12:00</t>
  </si>
  <si>
    <t>16 05 22 11:30</t>
  </si>
  <si>
    <t>28 04 22 10:00</t>
  </si>
  <si>
    <t>27 04 22 13:00</t>
  </si>
  <si>
    <t>26 04 22 13:00</t>
  </si>
  <si>
    <t>11 07 22 07:00</t>
  </si>
  <si>
    <t>08 07 22 14:00</t>
  </si>
  <si>
    <t>04 07 22 14:00</t>
  </si>
  <si>
    <t>04 07 22 09:00</t>
  </si>
  <si>
    <t>05 07 22 20:30</t>
  </si>
  <si>
    <t>05 07 22 05:00</t>
  </si>
  <si>
    <t>05 07 22 14:00</t>
  </si>
  <si>
    <t>29 06 22 21:00</t>
  </si>
  <si>
    <t>01 07 22 06:00</t>
  </si>
  <si>
    <t>30 06 22 03:00</t>
  </si>
  <si>
    <t>05 07 22 19:00</t>
  </si>
  <si>
    <t>05 07 22 02:00</t>
  </si>
  <si>
    <t>30 06 22 10:00</t>
  </si>
  <si>
    <t>01 07 22 21:00</t>
  </si>
  <si>
    <t>05 07 22 06:00</t>
  </si>
  <si>
    <t>01 07 22 12:30</t>
  </si>
  <si>
    <t>03 07 22 21:00</t>
  </si>
  <si>
    <t>05 07 22 10:00</t>
  </si>
  <si>
    <t>04 07 22 15:00</t>
  </si>
  <si>
    <t>01 07 22 14:00</t>
  </si>
  <si>
    <t>29 06 22 20:00</t>
  </si>
  <si>
    <t>30 06 22 12:00</t>
  </si>
  <si>
    <t>29 06 22 09:00</t>
  </si>
  <si>
    <t>28 06 22 05:00</t>
  </si>
  <si>
    <t>28 06 22 13:00</t>
  </si>
  <si>
    <t>03 07 22 18:00</t>
  </si>
  <si>
    <t>27 06 22 20:00</t>
  </si>
  <si>
    <t>30 06 22 13:00</t>
  </si>
  <si>
    <t>27 06 22 14:00</t>
  </si>
  <si>
    <t>04 07 22 05:00</t>
  </si>
  <si>
    <t>27 06 22 13:42</t>
  </si>
  <si>
    <t>29 06 22 13:00</t>
  </si>
  <si>
    <t>27 06 22 07:00</t>
  </si>
  <si>
    <t>21 06 22 09:00</t>
  </si>
  <si>
    <t>27 06 22 13:00</t>
  </si>
  <si>
    <t>29 06 22 19:00</t>
  </si>
  <si>
    <t>27 06 22 06:00</t>
  </si>
  <si>
    <t>29 06 22 07:59</t>
  </si>
  <si>
    <t>28 06 22 15:00</t>
  </si>
  <si>
    <t>24 06 22 14:00</t>
  </si>
  <si>
    <t>27 06 22 15:00</t>
  </si>
  <si>
    <t>21 06 22 10:00</t>
  </si>
  <si>
    <t>20 06 22 13:00</t>
  </si>
  <si>
    <t>27 06 22 12:00</t>
  </si>
  <si>
    <t>21 06 22 20:00</t>
  </si>
  <si>
    <t>27 06 22 19:59</t>
  </si>
  <si>
    <t>25 06 22 21:00</t>
  </si>
  <si>
    <t>25 06 22 09:00</t>
  </si>
  <si>
    <t>20 06 22 10:00</t>
  </si>
  <si>
    <t>22 06 22 08:00</t>
  </si>
  <si>
    <t>19 06 22 13:00</t>
  </si>
  <si>
    <t>22 06 22 12:00</t>
  </si>
  <si>
    <t>20 06 22 07:00</t>
  </si>
  <si>
    <t>20 06 22 08:00</t>
  </si>
  <si>
    <t>22 06 22 09:00</t>
  </si>
  <si>
    <t>20 06 22 15:00</t>
  </si>
  <si>
    <t>15 06 22 12:00</t>
  </si>
  <si>
    <t>21 06 22 12:00</t>
  </si>
  <si>
    <t>20 06 22 12:00</t>
  </si>
  <si>
    <t>16 06 22 15:00</t>
  </si>
  <si>
    <t>12 05 22 12:00</t>
  </si>
  <si>
    <t>14 06 22 12:00</t>
  </si>
  <si>
    <t>15 06 22 13:00</t>
  </si>
  <si>
    <t>16 06 22 12:00</t>
  </si>
  <si>
    <t>06 06 22 08:00</t>
  </si>
  <si>
    <t>15 06 22 20:00</t>
  </si>
  <si>
    <t>20 06 22 20:00</t>
  </si>
  <si>
    <t>20 06 22 09:00</t>
  </si>
  <si>
    <t>14 06 22 20:00</t>
  </si>
  <si>
    <t>14 06 22 07:00</t>
  </si>
  <si>
    <t>17 06 22 14:00</t>
  </si>
  <si>
    <t>17 06 22 13:00</t>
  </si>
  <si>
    <t>16 06 22 20:00</t>
  </si>
  <si>
    <t>14 06 22 10:00</t>
  </si>
  <si>
    <t>19 06 22 14:00</t>
  </si>
  <si>
    <t>15 06 22 14:00</t>
  </si>
  <si>
    <t>15 06 22 07:00</t>
  </si>
  <si>
    <t>09 06 22 20:00</t>
  </si>
  <si>
    <t>15 06 22 20:59</t>
  </si>
  <si>
    <t>14 06 22 14:30</t>
  </si>
  <si>
    <t>11 05 22 20:00</t>
  </si>
  <si>
    <t>14 06 22 11:00</t>
  </si>
  <si>
    <t>10 06 22 14:00</t>
  </si>
  <si>
    <t>13 06 22 09:00</t>
  </si>
  <si>
    <t>13 06 22 11:00</t>
  </si>
  <si>
    <t>12 06 22 21:00</t>
  </si>
  <si>
    <t>16 06 22 07:00</t>
  </si>
  <si>
    <t>15 06 22 15:30</t>
  </si>
  <si>
    <t>15 06 22 11:00</t>
  </si>
  <si>
    <t>16 06 22 16:59</t>
  </si>
  <si>
    <t>14 06 22 09:00</t>
  </si>
  <si>
    <t>19 04 22 11:30</t>
  </si>
  <si>
    <t>11 06 22 14:00</t>
  </si>
  <si>
    <t>02 06 22 21:00</t>
  </si>
  <si>
    <t>14 06 22 13:00</t>
  </si>
  <si>
    <t>10 06 22 06:00</t>
  </si>
  <si>
    <t>07 06 22 20:00</t>
  </si>
  <si>
    <t>09 06 22 12:00</t>
  </si>
  <si>
    <t>08 06 22 12:00</t>
  </si>
  <si>
    <t>12 06 22 20:59</t>
  </si>
  <si>
    <t>06 06 22 20:00</t>
  </si>
  <si>
    <t>06 06 22 14:00</t>
  </si>
  <si>
    <t>13 06 22 08:00</t>
  </si>
  <si>
    <t>09 06 22 23:00</t>
  </si>
  <si>
    <t>06 06 22 20:59</t>
  </si>
  <si>
    <t>07 06 22 12:00</t>
  </si>
  <si>
    <t>08 06 22 09:00</t>
  </si>
  <si>
    <t>06 06 22 14:30</t>
  </si>
  <si>
    <t>07 06 22 14:00</t>
  </si>
  <si>
    <t>09 06 22 16:59</t>
  </si>
  <si>
    <t>08 06 22 01:00</t>
  </si>
  <si>
    <t>01 06 22 20:00</t>
  </si>
  <si>
    <t>27 05 22 15:00</t>
  </si>
  <si>
    <t>24 05 22 10:30</t>
  </si>
  <si>
    <t>29 05 22 07:00</t>
  </si>
  <si>
    <t>30 05 22 15:00</t>
  </si>
  <si>
    <t>31 05 22 20:00</t>
  </si>
  <si>
    <t>06 06 22 15:00</t>
  </si>
  <si>
    <t>31 05 22 14:00</t>
  </si>
  <si>
    <t>31 05 22 18:59</t>
  </si>
  <si>
    <t>01 06 22 12:00</t>
  </si>
  <si>
    <t>27 05 22 11:00</t>
  </si>
  <si>
    <t>18 04 22 14:00</t>
  </si>
  <si>
    <t>30 05 22 20:00</t>
  </si>
  <si>
    <t>30 05 22 14:00</t>
  </si>
  <si>
    <t>03 06 22 12:00</t>
  </si>
  <si>
    <t>01 06 22 13:00</t>
  </si>
  <si>
    <t>02 06 22 15:00</t>
  </si>
  <si>
    <t>20 05 22 20:59</t>
  </si>
  <si>
    <t>31 05 22 05:00</t>
  </si>
  <si>
    <t>27 05 22 14:00</t>
  </si>
  <si>
    <t>30 05 22 05:00</t>
  </si>
  <si>
    <t>30 05 22 13:00</t>
  </si>
  <si>
    <t>01 06 22 17:00</t>
  </si>
  <si>
    <t>24 05 22 12:00</t>
  </si>
  <si>
    <t>25 05 22 20:00</t>
  </si>
  <si>
    <t>23 05 22 21:00</t>
  </si>
  <si>
    <t>24 05 22 23:00</t>
  </si>
  <si>
    <t>29 03 22 12:00</t>
  </si>
  <si>
    <t>30 03 22 12:00</t>
  </si>
  <si>
    <t>28 03 22 12:00</t>
  </si>
  <si>
    <t>31 05 22 13:00</t>
  </si>
  <si>
    <t>26 05 22 15:00</t>
  </si>
  <si>
    <t>06 04 22 05:00</t>
  </si>
  <si>
    <t>16 05 22 14:00</t>
  </si>
  <si>
    <t>16 05 22 06:00</t>
  </si>
  <si>
    <t>21 05 22 08:00</t>
  </si>
  <si>
    <t>04 05 22 08:00</t>
  </si>
  <si>
    <t>26 05 22 07:00</t>
  </si>
  <si>
    <t>23 05 22 20:00</t>
  </si>
  <si>
    <t>23 05 22 12:00</t>
  </si>
  <si>
    <t>25 05 22 20:30</t>
  </si>
  <si>
    <t>25 05 22 13:00</t>
  </si>
  <si>
    <t>24 05 22 14:00</t>
  </si>
  <si>
    <t>25 05 22 06:00</t>
  </si>
  <si>
    <t>20 05 22 20:00</t>
  </si>
  <si>
    <t>25 05 22 14:00</t>
  </si>
  <si>
    <t>19 05 22 12:00</t>
  </si>
  <si>
    <t>12 04 22 06:00</t>
  </si>
  <si>
    <t>25 05 22 15:00</t>
  </si>
  <si>
    <t>23 05 22 14:30</t>
  </si>
  <si>
    <t>18 05 22 12:00</t>
  </si>
  <si>
    <t>17 05 22 12:00</t>
  </si>
  <si>
    <t>21 05 22 03:00</t>
  </si>
  <si>
    <t>20 05 22 15:00</t>
  </si>
  <si>
    <t>19 05 22 14:00</t>
  </si>
  <si>
    <t>11 05 22 14:30</t>
  </si>
  <si>
    <t>20 05 22 18:59</t>
  </si>
  <si>
    <t>18 05 22 20:00</t>
  </si>
  <si>
    <t>19 05 22 15:00</t>
  </si>
  <si>
    <t>11 05 22 20:30</t>
  </si>
  <si>
    <t>17 05 22 20:00</t>
  </si>
  <si>
    <t>23 05 22 05:30</t>
  </si>
  <si>
    <t>23 05 22 13:00</t>
  </si>
  <si>
    <t>14 05 22 14:00</t>
  </si>
  <si>
    <t>22 05 22 15:00</t>
  </si>
  <si>
    <t>17 05 22 17:00</t>
  </si>
  <si>
    <t>18 05 22 21:00</t>
  </si>
  <si>
    <t>16 05 22 20:00</t>
  </si>
  <si>
    <t>19 05 22 13:00</t>
  </si>
  <si>
    <t>18 05 22 03:00</t>
  </si>
  <si>
    <t>19 05 22 09:00</t>
  </si>
  <si>
    <t>16 05 22 12:00</t>
  </si>
  <si>
    <t>19 05 22 07:00</t>
  </si>
  <si>
    <t>11 05 22 12:00</t>
  </si>
  <si>
    <t>13 05 22 12:00</t>
  </si>
  <si>
    <t>18 05 22 13:00</t>
  </si>
  <si>
    <t>15 05 22 21:00</t>
  </si>
  <si>
    <t>11 05 22 06:00</t>
  </si>
  <si>
    <t>16 05 22 13:00</t>
  </si>
  <si>
    <t>16 05 22 10:00</t>
  </si>
  <si>
    <t>16 05 22 22:00</t>
  </si>
  <si>
    <t>13 05 22 17:00</t>
  </si>
  <si>
    <t>13 05 22 14:00</t>
  </si>
  <si>
    <t>12 05 22 21:00</t>
  </si>
  <si>
    <t>10 05 22 14:00</t>
  </si>
  <si>
    <t>12 05 22 13:00</t>
  </si>
  <si>
    <t>16 05 22 07:00</t>
  </si>
  <si>
    <t>11 05 22 13:00</t>
  </si>
  <si>
    <t>16 05 22 17:00</t>
  </si>
  <si>
    <t>11 05 22 07:00</t>
  </si>
  <si>
    <t>13 05 22 13:00</t>
  </si>
  <si>
    <t>12 05 22 06:00</t>
  </si>
  <si>
    <t>16 05 22 05:00</t>
  </si>
  <si>
    <t>15 05 22 07:00</t>
  </si>
  <si>
    <t>12 05 22 08:00</t>
  </si>
  <si>
    <t>25 04 22 09:00</t>
  </si>
  <si>
    <t>06 05 22 14:00</t>
  </si>
  <si>
    <t>29 04 22 13:00</t>
  </si>
  <si>
    <t>13 05 22 09:00</t>
  </si>
  <si>
    <t>05 05 22 12:00</t>
  </si>
  <si>
    <t>05 05 22 10:00</t>
  </si>
  <si>
    <t>11 05 22 14:00</t>
  </si>
  <si>
    <t>11 05 22 09:00</t>
  </si>
  <si>
    <t>12 05 22 09:00</t>
  </si>
  <si>
    <t>11 05 22 02:00</t>
  </si>
  <si>
    <t>05 05 22 15:00</t>
  </si>
  <si>
    <t>11 05 22 10:00</t>
  </si>
  <si>
    <t>10 05 22 13:00</t>
  </si>
  <si>
    <t>09 05 22 12:00</t>
  </si>
  <si>
    <t>14 03 22 20:00</t>
  </si>
  <si>
    <t>11 05 22 06:55</t>
  </si>
  <si>
    <t>06 05 22 06:00</t>
  </si>
  <si>
    <t>04 05 22 14:00</t>
  </si>
  <si>
    <t>05 04 22 12:00</t>
  </si>
  <si>
    <t>18 04 22 12:00</t>
  </si>
  <si>
    <t>24 02 22 12:00</t>
  </si>
  <si>
    <t>29 04 22 11:00</t>
  </si>
  <si>
    <t>04 05 22 15:00</t>
  </si>
  <si>
    <t>02 05 22 11:00</t>
  </si>
  <si>
    <t>04 05 22 20:59</t>
  </si>
  <si>
    <t>29 04 22 12:00</t>
  </si>
  <si>
    <t>29 04 22 09:00</t>
  </si>
  <si>
    <t>19 04 22 12:00</t>
  </si>
  <si>
    <t>28 04 22 13:00</t>
  </si>
  <si>
    <t>21 04 22 12:00</t>
  </si>
  <si>
    <t>25 04 22 05:30</t>
  </si>
  <si>
    <t>07 04 22 12:00</t>
  </si>
  <si>
    <t>28 04 22 20:59</t>
  </si>
  <si>
    <t>27 04 22 12:00</t>
  </si>
  <si>
    <t>27 04 22 11:30</t>
  </si>
  <si>
    <t>24 04 22 19:00</t>
  </si>
  <si>
    <t>20 04 22 12:00</t>
  </si>
  <si>
    <t>25 04 22 14:30</t>
  </si>
  <si>
    <t>21 03 22 12:00</t>
  </si>
  <si>
    <t>17 03 22 12:00</t>
  </si>
  <si>
    <t>23 03 22 12:00</t>
  </si>
  <si>
    <t>14 03 22 12:00</t>
  </si>
  <si>
    <t>10 03 22 12:00</t>
  </si>
  <si>
    <t>16 03 22 12:00</t>
  </si>
  <si>
    <t>21 02 22 12:00</t>
  </si>
  <si>
    <t>22 02 22 12:00</t>
  </si>
  <si>
    <t>15 03 22 12:00</t>
  </si>
  <si>
    <t>22 03 22 12:00</t>
  </si>
  <si>
    <t>28 02 22 12:00</t>
  </si>
  <si>
    <t>27 04 22 14:00</t>
  </si>
  <si>
    <t>25 04 22 14:00</t>
  </si>
  <si>
    <t>26 04 22 12:00</t>
  </si>
  <si>
    <t>22 04 22 21:00</t>
  </si>
  <si>
    <t>25 04 22 07:00</t>
  </si>
  <si>
    <t>24 04 22 18:00</t>
  </si>
  <si>
    <t>26 04 22 20:00</t>
  </si>
  <si>
    <t>25 04 22 06:00</t>
  </si>
  <si>
    <t>20 04 22 20:59</t>
  </si>
  <si>
    <t>20 04 22 20:00</t>
  </si>
  <si>
    <t>20 04 22 05:00</t>
  </si>
  <si>
    <t>22 04 22 14:00</t>
  </si>
  <si>
    <t>25 04 22 20:00</t>
  </si>
  <si>
    <t>19 04 22 20:00</t>
  </si>
  <si>
    <t>18 04 22 20:59</t>
  </si>
  <si>
    <t>21 04 22 14:00</t>
  </si>
  <si>
    <t>19 04 22 14:00</t>
  </si>
  <si>
    <t>20 04 22 13:00</t>
  </si>
  <si>
    <t>18 04 22 12:30</t>
  </si>
  <si>
    <t>19 04 22 09:00</t>
  </si>
  <si>
    <t>15 04 22 14:00</t>
  </si>
  <si>
    <t>18 04 22 11:00</t>
  </si>
  <si>
    <t>20 04 22 03:00</t>
  </si>
  <si>
    <t>17 04 22 21:00</t>
  </si>
  <si>
    <t>18 04 22 14:15</t>
  </si>
  <si>
    <t>15 04 22 05:00</t>
  </si>
  <si>
    <t>18 04 22 06:00</t>
  </si>
  <si>
    <t>19 04 22 08:00</t>
  </si>
  <si>
    <t>19 04 22 13:00</t>
  </si>
  <si>
    <t>13 04 22 20:00</t>
  </si>
  <si>
    <t>16 04 22 09:00</t>
  </si>
  <si>
    <t>11 04 22 06:00</t>
  </si>
  <si>
    <t>07 04 22 10:00</t>
  </si>
  <si>
    <t>29 03 22 09:00</t>
  </si>
  <si>
    <t>17 04 22 12:00</t>
  </si>
  <si>
    <t>14 04 22 06:00</t>
  </si>
  <si>
    <t>13 04 22 11:00</t>
  </si>
  <si>
    <t>12 04 22 07:00</t>
  </si>
  <si>
    <t>15 04 22 12:30</t>
  </si>
  <si>
    <t>13 04 22 14:00</t>
  </si>
  <si>
    <t>15 04 22 07:00</t>
  </si>
  <si>
    <t>11 04 22 12:30</t>
  </si>
  <si>
    <t>15 04 22 11:15</t>
  </si>
  <si>
    <t>18 04 22 01:00</t>
  </si>
  <si>
    <t>12 04 22 12:30</t>
  </si>
  <si>
    <t>12 04 22 13:00</t>
  </si>
  <si>
    <t>12 04 22 20:00</t>
  </si>
  <si>
    <t>11 04 22 13:00</t>
  </si>
  <si>
    <t>10 04 22 13:00</t>
  </si>
  <si>
    <t>08 04 22 05:00</t>
  </si>
  <si>
    <t>11 04 22 11:00</t>
  </si>
  <si>
    <t>08 04 22 07:00</t>
  </si>
  <si>
    <t>08 04 22 14:00</t>
  </si>
  <si>
    <t>05 04 22 07:00</t>
  </si>
  <si>
    <t>11 04 22 07:00</t>
  </si>
  <si>
    <t>06 04 22 15:00</t>
  </si>
  <si>
    <t>06 04 22 18:00</t>
  </si>
  <si>
    <t>12 04 22 15:00</t>
  </si>
  <si>
    <t>31 03 22 14:00</t>
  </si>
  <si>
    <t>10 04 22 19:00</t>
  </si>
  <si>
    <t>31 03 22 18:00</t>
  </si>
  <si>
    <t>14 04 22 15:00</t>
  </si>
  <si>
    <t>08 04 22 13:00</t>
  </si>
  <si>
    <t>11 04 22 02:00</t>
  </si>
  <si>
    <t>31 03 22 20:00</t>
  </si>
  <si>
    <t>01 04 22 20:00</t>
  </si>
  <si>
    <t>04 04 22 10:00</t>
  </si>
  <si>
    <t>29 03 22 13:00</t>
  </si>
  <si>
    <t>04 04 22 13:00</t>
  </si>
  <si>
    <t>11 04 22 15:00</t>
  </si>
  <si>
    <t>06 04 22 08:00</t>
  </si>
  <si>
    <t>09 03 22 09:00</t>
  </si>
  <si>
    <t>29 03 22 11:00</t>
  </si>
  <si>
    <t>31 03 22 03:00</t>
  </si>
  <si>
    <t>29 03 22 14:00</t>
  </si>
  <si>
    <t>04 04 22 19:00</t>
  </si>
  <si>
    <t>04 04 22 15:00</t>
  </si>
  <si>
    <t>01 04 22 13:00</t>
  </si>
  <si>
    <t>28 03 22 15:00</t>
  </si>
  <si>
    <t>28 03 22 16:00</t>
  </si>
  <si>
    <t>29 03 22 16:00</t>
  </si>
  <si>
    <t>24 03 22 14:00</t>
  </si>
  <si>
    <t>25 03 22 12:00</t>
  </si>
  <si>
    <t>04 04 22 05:00</t>
  </si>
  <si>
    <t>25 03 22 13:00</t>
  </si>
  <si>
    <t>25 03 22 20:59</t>
  </si>
  <si>
    <t>21 03 22 20:00</t>
  </si>
  <si>
    <t>25 03 22 20:00</t>
  </si>
  <si>
    <t>27 03 22 15:00</t>
  </si>
  <si>
    <t>22 03 22 20:00</t>
  </si>
  <si>
    <t>22 03 22 14:00</t>
  </si>
  <si>
    <t>25 03 22 17:00</t>
  </si>
  <si>
    <t>22 03 22 07:00</t>
  </si>
  <si>
    <t>22 03 22 10:00</t>
  </si>
  <si>
    <t>30 03 22 13:00</t>
  </si>
  <si>
    <t>20 03 22 20:59</t>
  </si>
  <si>
    <t>21 03 22 14:00</t>
  </si>
  <si>
    <t>23 03 22 20:00</t>
  </si>
  <si>
    <t>21 03 22 14:30</t>
  </si>
  <si>
    <t>20 03 22 13:00</t>
  </si>
  <si>
    <t>05 04 22 14:00</t>
  </si>
  <si>
    <t>21 03 22 05:00</t>
  </si>
  <si>
    <t>21 03 22 10:00</t>
  </si>
  <si>
    <t>21 03 22 06:00</t>
  </si>
  <si>
    <t>14 03 22 07:00</t>
  </si>
  <si>
    <t>21 03 22 07:00</t>
  </si>
  <si>
    <t>09 03 22 14:00</t>
  </si>
  <si>
    <t>18 03 22 13:00</t>
  </si>
  <si>
    <t>16 03 22 03:00</t>
  </si>
  <si>
    <t>23 03 22 10:00</t>
  </si>
  <si>
    <t>18 03 22 10:00</t>
  </si>
  <si>
    <t>25 03 22 14:00</t>
  </si>
  <si>
    <t>18 03 22 12:00</t>
  </si>
  <si>
    <t>28 03 22 14:30</t>
  </si>
  <si>
    <t>21 03 22 21:00</t>
  </si>
  <si>
    <t>24 03 22 21:00</t>
  </si>
  <si>
    <t>18 03 22 20:00</t>
  </si>
  <si>
    <t>28 03 22 14:00</t>
  </si>
  <si>
    <t>17 03 22 09:00</t>
  </si>
  <si>
    <t>24 03 22 08:00</t>
  </si>
  <si>
    <t>25 03 22 18:59</t>
  </si>
  <si>
    <t>17 03 22 13:00</t>
  </si>
  <si>
    <t>13 03 22 12:30</t>
  </si>
  <si>
    <t>16 03 22 20:00</t>
  </si>
  <si>
    <t>14 03 22 06:00</t>
  </si>
  <si>
    <t>14 03 22 13:00</t>
  </si>
  <si>
    <t>15 03 22 20:00</t>
  </si>
  <si>
    <t>09 03 22 10:00</t>
  </si>
  <si>
    <t>14 03 22 11:00</t>
  </si>
  <si>
    <t>16 03 22 05:30</t>
  </si>
  <si>
    <t>10 03 22 06:00</t>
  </si>
  <si>
    <t>11 03 22 07:00</t>
  </si>
  <si>
    <t>11 03 22 13:00</t>
  </si>
  <si>
    <t>14 03 22 12:30</t>
  </si>
  <si>
    <t>09 03 22 13:00</t>
  </si>
  <si>
    <t>08 03 22 19:00</t>
  </si>
  <si>
    <t>10 03 22 13:00</t>
  </si>
  <si>
    <t>09 03 22 19:00</t>
  </si>
  <si>
    <t>07 03 22 09:00</t>
  </si>
  <si>
    <t>11 03 22 20:00</t>
  </si>
  <si>
    <t>10 03 22 07:00</t>
  </si>
  <si>
    <t>18 03 22 05:00</t>
  </si>
  <si>
    <t>10 03 22 03:00</t>
  </si>
  <si>
    <t>09 03 22 20:00</t>
  </si>
  <si>
    <t>10 03 22 14:00</t>
  </si>
  <si>
    <t>09 03 22 05:30</t>
  </si>
  <si>
    <t>21 03 22 08:00</t>
  </si>
  <si>
    <t>04 03 22 13:00</t>
  </si>
  <si>
    <t>05 03 22 20:00</t>
  </si>
  <si>
    <t>09 03 22 21:00</t>
  </si>
  <si>
    <t>01 03 22 11:00</t>
  </si>
  <si>
    <t>01 03 22 12:00</t>
  </si>
  <si>
    <t>03 03 22 07:00</t>
  </si>
  <si>
    <t>03 03 22 20:00</t>
  </si>
  <si>
    <t>01 03 22 06:00</t>
  </si>
  <si>
    <t>10 03 22 16:00</t>
  </si>
  <si>
    <t>05 03 22 14:30</t>
  </si>
  <si>
    <t>08 03 22 21:00</t>
  </si>
  <si>
    <t>01 03 22 20:00</t>
  </si>
  <si>
    <t>27 02 22 13:00</t>
  </si>
  <si>
    <t>28 02 22 13:00</t>
  </si>
  <si>
    <t>26 02 22 20:00</t>
  </si>
  <si>
    <t>24 02 22 20:00</t>
  </si>
  <si>
    <t>01 03 22 08:00</t>
  </si>
  <si>
    <t>22 02 22 20:00</t>
  </si>
  <si>
    <t>24 02 22 15:00</t>
  </si>
  <si>
    <t>09 03 22 06:00</t>
  </si>
  <si>
    <t>24 02 22 02:00</t>
  </si>
  <si>
    <t>25 02 22 15:30</t>
  </si>
  <si>
    <t>28 02 22 20:59</t>
  </si>
  <si>
    <t>21 02 22 11:00</t>
  </si>
  <si>
    <t>28 02 22 14:00</t>
  </si>
  <si>
    <t>22 02 22 14:00</t>
  </si>
  <si>
    <t>21 02 22 20:00</t>
  </si>
  <si>
    <t>19 02 22 19:00</t>
  </si>
  <si>
    <t>20 02 22 15:30</t>
  </si>
  <si>
    <t>27 02 22 14:00</t>
  </si>
  <si>
    <t>16 02 22 20:00</t>
  </si>
  <si>
    <t>15 02 22 10:00</t>
  </si>
  <si>
    <t>15 02 22 12:00</t>
  </si>
  <si>
    <t>18 02 22 03:00</t>
  </si>
  <si>
    <t>26 02 22 14:00</t>
  </si>
  <si>
    <t>21 02 22 14:00</t>
  </si>
  <si>
    <t>14 02 22 01:00</t>
  </si>
  <si>
    <t>17 02 22 20:59</t>
  </si>
  <si>
    <t>15 02 22 04:00</t>
  </si>
  <si>
    <t>21 02 22 15:00</t>
  </si>
  <si>
    <t>14 02 22 13:00</t>
  </si>
  <si>
    <t>15 02 22 18:00</t>
  </si>
  <si>
    <t>12 02 22 12:00</t>
  </si>
  <si>
    <t>14 02 22 15:30</t>
  </si>
  <si>
    <t>09 02 22 15:30</t>
  </si>
  <si>
    <t>09 02 22 12:00</t>
  </si>
  <si>
    <t>24:50:0100109:1423, 24:50:0100109:1424, 24:50:0100109:1426, 24:50:0100109:1427</t>
  </si>
  <si>
    <t>77:03:0004012:1784</t>
  </si>
  <si>
    <t>77:01:0001077:3005</t>
  </si>
  <si>
    <t>77:07:0012010:14857</t>
  </si>
  <si>
    <t>43:42:000057:0012</t>
  </si>
  <si>
    <t xml:space="preserve">45:23:040201:187, </t>
  </si>
  <si>
    <t>28:15:011358:95</t>
  </si>
  <si>
    <t xml:space="preserve">24:47:0010429:404, </t>
  </si>
  <si>
    <t xml:space="preserve">57:26:0010216:698, </t>
  </si>
  <si>
    <t>77:09:0001013:10378</t>
  </si>
  <si>
    <t>77:01:0006004:3374</t>
  </si>
  <si>
    <t>77:01:0004026:3986</t>
  </si>
  <si>
    <t>42:32:0101017:4137</t>
  </si>
  <si>
    <t>42:32:0102004:2651</t>
  </si>
  <si>
    <t>42:32:0103013:33243</t>
  </si>
  <si>
    <t xml:space="preserve">24:47:0010429:403, </t>
  </si>
  <si>
    <t xml:space="preserve">23:32:0302006:1142, </t>
  </si>
  <si>
    <t>77:02:0023001:4728</t>
  </si>
  <si>
    <t>18:30:000427:1123</t>
  </si>
  <si>
    <t xml:space="preserve">66:57:0102024:943, </t>
  </si>
  <si>
    <t>63:09:0101163:8424</t>
  </si>
  <si>
    <t xml:space="preserve">73:24:030904:1184, </t>
  </si>
  <si>
    <t xml:space="preserve">27:08:0010335:1321, </t>
  </si>
  <si>
    <t xml:space="preserve">28:01:020408:2839 </t>
  </si>
  <si>
    <t>21:01:010103:1379</t>
  </si>
  <si>
    <t>68:24:0100017:397</t>
  </si>
  <si>
    <t>38:22:000054:1204</t>
  </si>
  <si>
    <t xml:space="preserve">21:25:180308:517, </t>
  </si>
  <si>
    <t xml:space="preserve">21:25:060402:249, </t>
  </si>
  <si>
    <t xml:space="preserve">58:20:0320301:1761, </t>
  </si>
  <si>
    <t xml:space="preserve">64:38:130301:605, </t>
  </si>
  <si>
    <t xml:space="preserve">71:14:010901:1099 </t>
  </si>
  <si>
    <t xml:space="preserve">64:38:000000:12853, </t>
  </si>
  <si>
    <t xml:space="preserve">58:20:0320301:1760, </t>
  </si>
  <si>
    <t>70:22:0010103:4116</t>
  </si>
  <si>
    <t>22:70:020715:631</t>
  </si>
  <si>
    <t xml:space="preserve">74:25:0302008:134, </t>
  </si>
  <si>
    <t xml:space="preserve">74:25:0100202:406, </t>
  </si>
  <si>
    <t xml:space="preserve">03:06:450109:165, </t>
  </si>
  <si>
    <t>32:28:0015006:609</t>
  </si>
  <si>
    <t xml:space="preserve">57:26:0010502:253, </t>
  </si>
  <si>
    <t xml:space="preserve">57:26:0010502:250, </t>
  </si>
  <si>
    <t xml:space="preserve">57:26:0010502:251, </t>
  </si>
  <si>
    <t xml:space="preserve">57:26:0010502:248, </t>
  </si>
  <si>
    <t xml:space="preserve">57:26:0010502:252, </t>
  </si>
  <si>
    <t xml:space="preserve">57:26:0010502:247, </t>
  </si>
  <si>
    <t xml:space="preserve">35:02:0103024:84, </t>
  </si>
  <si>
    <t>51:05:0000000:1305</t>
  </si>
  <si>
    <t>18:30:000010:276</t>
  </si>
  <si>
    <t>23:14:0301002:7501</t>
  </si>
  <si>
    <t>74:33:0212002:3566</t>
  </si>
  <si>
    <t>74:33:0213002:2886</t>
  </si>
  <si>
    <t>50:05:0000000:26263</t>
  </si>
  <si>
    <t xml:space="preserve">58:02:0240117:61 </t>
  </si>
  <si>
    <t xml:space="preserve">23:08:0704087:43, </t>
  </si>
  <si>
    <t xml:space="preserve">23:08:0704087:41, </t>
  </si>
  <si>
    <t>77:05:0001020:3772</t>
  </si>
  <si>
    <t>78:31:0001108:2495</t>
  </si>
  <si>
    <t>77:07:0007003:7034</t>
  </si>
  <si>
    <t>33:20:014728:41</t>
  </si>
  <si>
    <t xml:space="preserve">22:20:030006:223, </t>
  </si>
  <si>
    <t xml:space="preserve">36:02:0100118:43, </t>
  </si>
  <si>
    <t xml:space="preserve">36:02:0100118:109, </t>
  </si>
  <si>
    <t>43:24:330402:596</t>
  </si>
  <si>
    <t xml:space="preserve">33:24:010108:3229 </t>
  </si>
  <si>
    <t xml:space="preserve">45:10:030105:230, </t>
  </si>
  <si>
    <t>78:32:0001717:1810</t>
  </si>
  <si>
    <t xml:space="preserve">46:32:010101:11347, </t>
  </si>
  <si>
    <t>78:36:0005502:2316</t>
  </si>
  <si>
    <t>63:34:0203001:10434</t>
  </si>
  <si>
    <t>32:12:0190101:380</t>
  </si>
  <si>
    <t>59:09:0016125:36</t>
  </si>
  <si>
    <t>59:01:4410713:1206</t>
  </si>
  <si>
    <t>62:21:0030101:542</t>
  </si>
  <si>
    <t xml:space="preserve">69:15:0242601:255, </t>
  </si>
  <si>
    <t xml:space="preserve">12:05:3501001:1537, </t>
  </si>
  <si>
    <t>16:50:100419:1277</t>
  </si>
  <si>
    <t>16:50:010209:109</t>
  </si>
  <si>
    <t>16:50:011104:379</t>
  </si>
  <si>
    <t xml:space="preserve">53:11:1100112:864, </t>
  </si>
  <si>
    <t xml:space="preserve">73:24:030301:2565, </t>
  </si>
  <si>
    <t>02:55:010205:423</t>
  </si>
  <si>
    <t>71:16:020203:282</t>
  </si>
  <si>
    <t>47:11:0101034:67</t>
  </si>
  <si>
    <t>50:09:0010521:958</t>
  </si>
  <si>
    <t>50:25:0010107:599</t>
  </si>
  <si>
    <t>26:34:020117:141</t>
  </si>
  <si>
    <t xml:space="preserve"> 47:22:0145005:99 </t>
  </si>
  <si>
    <t>50:23:0000000:101055</t>
  </si>
  <si>
    <t>32:28:0015002:2753</t>
  </si>
  <si>
    <t>90:05:030301:1281</t>
  </si>
  <si>
    <t xml:space="preserve">21:01:020906:166, </t>
  </si>
  <si>
    <t xml:space="preserve">45:10:030108:1730, </t>
  </si>
  <si>
    <t>47:13:1202018:2224</t>
  </si>
  <si>
    <t xml:space="preserve">73:24:020302:1914, </t>
  </si>
  <si>
    <t>52:22:1000011:793</t>
  </si>
  <si>
    <t>26:20:030311:113</t>
  </si>
  <si>
    <t xml:space="preserve">38:12:010109:801, </t>
  </si>
  <si>
    <t xml:space="preserve">38:12:010105:6590, </t>
  </si>
  <si>
    <t xml:space="preserve">38:12:010109:799, </t>
  </si>
  <si>
    <t>32:28:0032932:61</t>
  </si>
  <si>
    <t xml:space="preserve">22:65:017227:407, </t>
  </si>
  <si>
    <t>61:15:0020201:388</t>
  </si>
  <si>
    <t xml:space="preserve">56:23:0401001:321, </t>
  </si>
  <si>
    <t xml:space="preserve">42:32:0103013:32317, </t>
  </si>
  <si>
    <t xml:space="preserve">29:22:050102:3741, </t>
  </si>
  <si>
    <t xml:space="preserve">29:22:031614:795, </t>
  </si>
  <si>
    <t xml:space="preserve">29:22:071112:60, </t>
  </si>
  <si>
    <t xml:space="preserve">05:40:000056:11362, </t>
  </si>
  <si>
    <t xml:space="preserve">05:40:000056:11363, </t>
  </si>
  <si>
    <t>77:04:0001005:5595</t>
  </si>
  <si>
    <t>02:69:010101:134</t>
  </si>
  <si>
    <t xml:space="preserve">38:06:130101:2679, </t>
  </si>
  <si>
    <t xml:space="preserve">14:36:104003:5003, </t>
  </si>
  <si>
    <t xml:space="preserve">77:09:0005010:2395, </t>
  </si>
  <si>
    <t>77:07:0013005:12684</t>
  </si>
  <si>
    <t>58:20:0320301:1456</t>
  </si>
  <si>
    <t>77:03:0010008:5350</t>
  </si>
  <si>
    <t>78:31:0001271:2127</t>
  </si>
  <si>
    <t xml:space="preserve">52:15:0080304:278 </t>
  </si>
  <si>
    <t xml:space="preserve">55:10:060101:923, </t>
  </si>
  <si>
    <t xml:space="preserve">55:10:060101:924, </t>
  </si>
  <si>
    <t xml:space="preserve">53:23:7302801:766, </t>
  </si>
  <si>
    <t xml:space="preserve">29:22:050519:472, </t>
  </si>
  <si>
    <t xml:space="preserve">05:40:000047:1440, </t>
  </si>
  <si>
    <t xml:space="preserve">78:07:0003084:2366; </t>
  </si>
  <si>
    <t xml:space="preserve">62:29:0080057:542, </t>
  </si>
  <si>
    <t>42:30:0301035: 1488</t>
  </si>
  <si>
    <t xml:space="preserve">42:15:0103001:3213 </t>
  </si>
  <si>
    <t xml:space="preserve">52:15:0080503:612, </t>
  </si>
  <si>
    <t>32:28:0021603:1104</t>
  </si>
  <si>
    <t>51:16:0010102:595</t>
  </si>
  <si>
    <t xml:space="preserve">58:32:0020605:1647, </t>
  </si>
  <si>
    <t>51:20:0003004:1</t>
  </si>
  <si>
    <t>50:04:0080501:4733</t>
  </si>
  <si>
    <t xml:space="preserve">51:20:0001306:3396, </t>
  </si>
  <si>
    <t xml:space="preserve">51:20:0001010:1083, </t>
  </si>
  <si>
    <t xml:space="preserve">51:20:0001010:1084, </t>
  </si>
  <si>
    <t>78:06:0002039:2704</t>
  </si>
  <si>
    <t>33:22:000000:4854</t>
  </si>
  <si>
    <t>78:32:0001250:2312</t>
  </si>
  <si>
    <t>78:07:0003116:2244</t>
  </si>
  <si>
    <t>77:03:0010005:4395</t>
  </si>
  <si>
    <t xml:space="preserve">51:20:0001302:817, </t>
  </si>
  <si>
    <t xml:space="preserve">52:15:0080503:1737 </t>
  </si>
  <si>
    <t xml:space="preserve">52:15:0080503:613 </t>
  </si>
  <si>
    <t xml:space="preserve">45:03:010501:905, </t>
  </si>
  <si>
    <t xml:space="preserve">69:46:0070230:304, </t>
  </si>
  <si>
    <t xml:space="preserve">69:15:0141001:1706, </t>
  </si>
  <si>
    <t>69:15:0141001:1705</t>
  </si>
  <si>
    <t xml:space="preserve">34:39:000023:2596, </t>
  </si>
  <si>
    <t xml:space="preserve">37:15:011605:245, </t>
  </si>
  <si>
    <t>34:37:010268:263</t>
  </si>
  <si>
    <t xml:space="preserve">02:63:011516:490, </t>
  </si>
  <si>
    <t xml:space="preserve">55:19:040101:985, </t>
  </si>
  <si>
    <t>42:24:0201004:827</t>
  </si>
  <si>
    <t>42:24:0101030:1707742:24:0101030:17122</t>
  </si>
  <si>
    <t xml:space="preserve">22:71:010108:362, </t>
  </si>
  <si>
    <t xml:space="preserve">41:05:0101017:568, </t>
  </si>
  <si>
    <t>16:39:070501:1194</t>
  </si>
  <si>
    <t xml:space="preserve">58:07:460301:150, </t>
  </si>
  <si>
    <t>43:41:000040:1167</t>
  </si>
  <si>
    <t>18:27:030609:194</t>
  </si>
  <si>
    <t>46:29:102279:162</t>
  </si>
  <si>
    <t>46:29:102330:513</t>
  </si>
  <si>
    <t xml:space="preserve">21:01:030405:6161, </t>
  </si>
  <si>
    <t>78:11:0006065:3340</t>
  </si>
  <si>
    <t>77:01:0002014:4154</t>
  </si>
  <si>
    <t>02:72:020119:440</t>
  </si>
  <si>
    <t>78:12:0007117:2692</t>
  </si>
  <si>
    <t>42:30:0302073:4022</t>
  </si>
  <si>
    <t xml:space="preserve">27:13:0103013:1384, </t>
  </si>
  <si>
    <t>03:13:000000:890</t>
  </si>
  <si>
    <t>03:13:000000:887</t>
  </si>
  <si>
    <t>03:13:000000:888</t>
  </si>
  <si>
    <t>47:14:0000000:32179</t>
  </si>
  <si>
    <t>47:14:0413001:2543</t>
  </si>
  <si>
    <t>77:04:0001001:9036</t>
  </si>
  <si>
    <t>77:06:0012001:9252</t>
  </si>
  <si>
    <t xml:space="preserve">23:27:0902001:1788, </t>
  </si>
  <si>
    <t>22:63:030104:1844</t>
  </si>
  <si>
    <t>50:55:0030620:3621, 50:55:0030620:4985</t>
  </si>
  <si>
    <t>76:23:010101:17686</t>
  </si>
  <si>
    <t>66:41:0303004:230</t>
  </si>
  <si>
    <t>23:33:0606011:0</t>
  </si>
  <si>
    <t xml:space="preserve">62:26:0011012:129, </t>
  </si>
  <si>
    <t>42:24:0501002:7877</t>
  </si>
  <si>
    <t xml:space="preserve">28:20:000000:368, </t>
  </si>
  <si>
    <t>78:31:0001278:2643</t>
  </si>
  <si>
    <t xml:space="preserve">37:07:010103:112, </t>
  </si>
  <si>
    <t xml:space="preserve">37:07:010104:95, </t>
  </si>
  <si>
    <t xml:space="preserve">37:07:010104:96, </t>
  </si>
  <si>
    <t xml:space="preserve">26:16:040804:5924, </t>
  </si>
  <si>
    <t>42:22:0102009:2033;</t>
  </si>
  <si>
    <t xml:space="preserve">28:17:000000:1187 </t>
  </si>
  <si>
    <t xml:space="preserve">43:41:000017:1128 </t>
  </si>
  <si>
    <t xml:space="preserve">43:40:000300:245 </t>
  </si>
  <si>
    <t xml:space="preserve">43:01:310107:558 </t>
  </si>
  <si>
    <t xml:space="preserve">43:09:310139:182 </t>
  </si>
  <si>
    <t>78:32:0001719:3395</t>
  </si>
  <si>
    <t>78:31:0001133:3737</t>
  </si>
  <si>
    <t>50:45:0040202:88</t>
  </si>
  <si>
    <t xml:space="preserve">59:07:0011007:1170, </t>
  </si>
  <si>
    <t>66:52:0106004:538</t>
  </si>
  <si>
    <t>77:01:0002012:3467</t>
  </si>
  <si>
    <t xml:space="preserve">45:13:020202:272, </t>
  </si>
  <si>
    <t xml:space="preserve">35:26:0107016:158 </t>
  </si>
  <si>
    <t xml:space="preserve">35:26:0201027:774 </t>
  </si>
  <si>
    <t xml:space="preserve">35:26:0107016:157 </t>
  </si>
  <si>
    <t xml:space="preserve">35:26:0201027:773 </t>
  </si>
  <si>
    <t>78:31:0001182:2180</t>
  </si>
  <si>
    <t>78:32:0001083:2524</t>
  </si>
  <si>
    <t>22:63:030134:4050</t>
  </si>
  <si>
    <t>55:20:210101:3333</t>
  </si>
  <si>
    <t xml:space="preserve">45:13:020202:265, </t>
  </si>
  <si>
    <t>36:34:0208065:21</t>
  </si>
  <si>
    <t xml:space="preserve">57:26:0010220:1988, </t>
  </si>
  <si>
    <t xml:space="preserve">57:26:0010220:1031, </t>
  </si>
  <si>
    <t xml:space="preserve">58:20:0320301:1759, </t>
  </si>
  <si>
    <t xml:space="preserve">45:13:020202:299, </t>
  </si>
  <si>
    <t>21:04:030201:103</t>
  </si>
  <si>
    <t>21:04:060202:3462</t>
  </si>
  <si>
    <t>21:04:010414:302</t>
  </si>
  <si>
    <t>02:70:010901:954</t>
  </si>
  <si>
    <t>52:26:0030064:2016</t>
  </si>
  <si>
    <t>52:26:0030063:1030</t>
  </si>
  <si>
    <t>29:28:103088:2472</t>
  </si>
  <si>
    <t xml:space="preserve">66:19:1801001:436, </t>
  </si>
  <si>
    <t xml:space="preserve">77:05:0005007:6975, </t>
  </si>
  <si>
    <t>78:31:0001057:3086</t>
  </si>
  <si>
    <t>36:21:8700008:435</t>
  </si>
  <si>
    <t>25:30:020101:10099</t>
  </si>
  <si>
    <t xml:space="preserve">25:30:020101:10185, </t>
  </si>
  <si>
    <t>25:30:020101:10186</t>
  </si>
  <si>
    <t xml:space="preserve">77:03:0006003:8279 </t>
  </si>
  <si>
    <t xml:space="preserve">77:07:0004005:13249 </t>
  </si>
  <si>
    <t>77:09:0005008:4269</t>
  </si>
  <si>
    <t xml:space="preserve">77:02:0023016:3700, </t>
  </si>
  <si>
    <t xml:space="preserve">77:05:0001011:4567, </t>
  </si>
  <si>
    <t xml:space="preserve">77:03:0005022:2848 </t>
  </si>
  <si>
    <t xml:space="preserve">42:27:0102001:468, </t>
  </si>
  <si>
    <t>02:65:011227:561</t>
  </si>
  <si>
    <t>63:01:0729001:901</t>
  </si>
  <si>
    <t>63:01:0729001:902</t>
  </si>
  <si>
    <t>63:01:0517003:586</t>
  </si>
  <si>
    <t>63:01:0734001:2586</t>
  </si>
  <si>
    <t>63:01:0916005:1368</t>
  </si>
  <si>
    <t>63:01:0705003:2960</t>
  </si>
  <si>
    <t xml:space="preserve">49:10:030103:467, </t>
  </si>
  <si>
    <t>10:16:0000000:6161</t>
  </si>
  <si>
    <t xml:space="preserve">61:59:0020415:719, </t>
  </si>
  <si>
    <t xml:space="preserve">61:59:0020210:2380, </t>
  </si>
  <si>
    <t>11:20:0602009:3738</t>
  </si>
  <si>
    <t>78:11:0006105:8335</t>
  </si>
  <si>
    <t>77:07:0002003:13161</t>
  </si>
  <si>
    <t>77:07:0002003:13163</t>
  </si>
  <si>
    <t>77:07:0002003:13166</t>
  </si>
  <si>
    <t>77:07:0002003:13167</t>
  </si>
  <si>
    <t>77:07:0002003:13170</t>
  </si>
  <si>
    <t>77:07:0002003:13171</t>
  </si>
  <si>
    <t xml:space="preserve">12:05:0702001:718, </t>
  </si>
  <si>
    <t xml:space="preserve">38:26:040106:1205, </t>
  </si>
  <si>
    <t>78:32:0001079:1293</t>
  </si>
  <si>
    <t>69:19:0070113:483</t>
  </si>
  <si>
    <t xml:space="preserve">76:20:110120:5, </t>
  </si>
  <si>
    <t>78:13:0007438:2355</t>
  </si>
  <si>
    <t>78:32:0001240:1493</t>
  </si>
  <si>
    <t>77:09:0004009:7218</t>
  </si>
  <si>
    <t>77:06:0002019:1142</t>
  </si>
  <si>
    <t xml:space="preserve">16:45:010116:3796, </t>
  </si>
  <si>
    <t>03:23:010560:294</t>
  </si>
  <si>
    <t xml:space="preserve">03:23:000000:716 </t>
  </si>
  <si>
    <t>50:13:0050313:2677</t>
  </si>
  <si>
    <t>79:01:0200034:1064</t>
  </si>
  <si>
    <t>77:03:0003010:5016</t>
  </si>
  <si>
    <t>77:01:0002026:2375</t>
  </si>
  <si>
    <t>77:09:0002015:6546</t>
  </si>
  <si>
    <t xml:space="preserve">77:03:0001004:6179 </t>
  </si>
  <si>
    <t xml:space="preserve">77:06:0011002:2340, </t>
  </si>
  <si>
    <t>77:01:0001074:2993</t>
  </si>
  <si>
    <t>45:12:030108:939</t>
  </si>
  <si>
    <t>50:45:0040802:363</t>
  </si>
  <si>
    <t>21:04:060109:33</t>
  </si>
  <si>
    <t>34:34:080074:1334</t>
  </si>
  <si>
    <t>34:34:080062:2439</t>
  </si>
  <si>
    <t>77:01:0001086:3355</t>
  </si>
  <si>
    <t>74:36:0703009:311</t>
  </si>
  <si>
    <t>78:12:0007117:2420</t>
  </si>
  <si>
    <t>78:31:0001264:1185</t>
  </si>
  <si>
    <t>69:40:0400020:61</t>
  </si>
  <si>
    <t>69:40:0200022:217</t>
  </si>
  <si>
    <t>50:56:0000000:7959</t>
  </si>
  <si>
    <t>50:56:0000000:8053</t>
  </si>
  <si>
    <t>37:08:050202:482</t>
  </si>
  <si>
    <t>78:13:0007406:3526</t>
  </si>
  <si>
    <t>77:07:0002003:13165</t>
  </si>
  <si>
    <t>77:07:0002003:13168</t>
  </si>
  <si>
    <t>77:07:0002003:13174</t>
  </si>
  <si>
    <t xml:space="preserve">34:05:000000:704, </t>
  </si>
  <si>
    <t xml:space="preserve">53:16:0010101:48, </t>
  </si>
  <si>
    <t>44:25:030307:163</t>
  </si>
  <si>
    <t xml:space="preserve">29:18:130301:120, </t>
  </si>
  <si>
    <t xml:space="preserve">66:19: 2201001:907, </t>
  </si>
  <si>
    <t xml:space="preserve">74:33:0129008:4980 </t>
  </si>
  <si>
    <t>60:10:0101909:41</t>
  </si>
  <si>
    <t>78:32:0001679:2285</t>
  </si>
  <si>
    <t xml:space="preserve">32:15:0260403:53, </t>
  </si>
  <si>
    <t xml:space="preserve">32:15:0260201:199, </t>
  </si>
  <si>
    <t xml:space="preserve">32:15:0261403:32, </t>
  </si>
  <si>
    <t>42:29:0101001:2376</t>
  </si>
  <si>
    <t>77:03:0003010:4914, 77:03:0003009:5084</t>
  </si>
  <si>
    <t xml:space="preserve">77:07:0014007:8239, 77:07:0014007:8348, </t>
  </si>
  <si>
    <t xml:space="preserve">32:15:0240101:778, </t>
  </si>
  <si>
    <t>36:32:0100077:671</t>
  </si>
  <si>
    <t>43:38:260146:241</t>
  </si>
  <si>
    <t>27:23:0041210:493</t>
  </si>
  <si>
    <t xml:space="preserve">44:27:060402:58, </t>
  </si>
  <si>
    <t>77:04:0001018:10161</t>
  </si>
  <si>
    <t xml:space="preserve">77:03:0005007:4938, </t>
  </si>
  <si>
    <t xml:space="preserve">77:03:0005007:4939, </t>
  </si>
  <si>
    <t>77:04:0004016:8548</t>
  </si>
  <si>
    <t xml:space="preserve">77:03:0005006:6292, </t>
  </si>
  <si>
    <t xml:space="preserve">52:18:0040116:717, </t>
  </si>
  <si>
    <t>45:25:070307:2820</t>
  </si>
  <si>
    <t>35:23:0101002:274</t>
  </si>
  <si>
    <t>35:23:0304007:332</t>
  </si>
  <si>
    <t>34:10:030004:768</t>
  </si>
  <si>
    <t xml:space="preserve">33:07:000803:238, </t>
  </si>
  <si>
    <t xml:space="preserve">59:11:0270018:125, </t>
  </si>
  <si>
    <t xml:space="preserve">59:25:0010712:136, </t>
  </si>
  <si>
    <t>24:43:0000000:25960</t>
  </si>
  <si>
    <t xml:space="preserve">41:01:0010112:285, </t>
  </si>
  <si>
    <t xml:space="preserve">67:02:0010232:75, </t>
  </si>
  <si>
    <t xml:space="preserve">67:02:0010232:71, </t>
  </si>
  <si>
    <t xml:space="preserve">67:02:0010232:77, </t>
  </si>
  <si>
    <t xml:space="preserve">67:02:0010232:72, </t>
  </si>
  <si>
    <t xml:space="preserve">67:02:0010232:107, </t>
  </si>
  <si>
    <t xml:space="preserve">67:02:0010232:70, </t>
  </si>
  <si>
    <t xml:space="preserve">67:02:0010232:73, </t>
  </si>
  <si>
    <t xml:space="preserve">67:02:0010232:78, </t>
  </si>
  <si>
    <t xml:space="preserve">67:02:0010232:76, </t>
  </si>
  <si>
    <t>78:32:0001077:1223</t>
  </si>
  <si>
    <t xml:space="preserve">78:40:0019218:1283 </t>
  </si>
  <si>
    <t>74:33:0123007:180</t>
  </si>
  <si>
    <t>33:13:030223:1376</t>
  </si>
  <si>
    <t xml:space="preserve">53:22:0020652:227, </t>
  </si>
  <si>
    <t xml:space="preserve">53:22:0020652:228, </t>
  </si>
  <si>
    <t>51:18:0030112:22</t>
  </si>
  <si>
    <t>63:09:0101163:8996</t>
  </si>
  <si>
    <t>54:35:033035:3755</t>
  </si>
  <si>
    <t>59:01:2912574:491</t>
  </si>
  <si>
    <t>77:01:0001025:1531</t>
  </si>
  <si>
    <t>10:20:0000000:9132</t>
  </si>
  <si>
    <t xml:space="preserve">32:15:0140101:296 </t>
  </si>
  <si>
    <t xml:space="preserve">38:26:040402:8377, </t>
  </si>
  <si>
    <t xml:space="preserve">38:26:040203:2679, </t>
  </si>
  <si>
    <t>49:02:030801:142</t>
  </si>
  <si>
    <t xml:space="preserve">27:22:0040605:459, </t>
  </si>
  <si>
    <t>52:01:1500445:135</t>
  </si>
  <si>
    <t>37:28:020312:114</t>
  </si>
  <si>
    <t>52:22:0500004:3635</t>
  </si>
  <si>
    <t xml:space="preserve">03:22:000000:5924, </t>
  </si>
  <si>
    <t>77:01:0004045:4721</t>
  </si>
  <si>
    <t>77:03:0007010:2178</t>
  </si>
  <si>
    <t>77:07:0008002:13246</t>
  </si>
  <si>
    <t>32:28:0021603:3084</t>
  </si>
  <si>
    <t>32:28:0020932:1515</t>
  </si>
  <si>
    <t>61:50:0000000:4834</t>
  </si>
  <si>
    <t xml:space="preserve">74:28:0102051:40 </t>
  </si>
  <si>
    <t xml:space="preserve">74:28:0102051:83 </t>
  </si>
  <si>
    <t xml:space="preserve">74:28:0102051:96 </t>
  </si>
  <si>
    <t xml:space="preserve">74:28:0102051:108 </t>
  </si>
  <si>
    <t xml:space="preserve">74:28:0102051:94 </t>
  </si>
  <si>
    <t>74:18:1002093:1407</t>
  </si>
  <si>
    <t xml:space="preserve">24:50:0300195:229, </t>
  </si>
  <si>
    <t>24:50:0000000:17578</t>
  </si>
  <si>
    <t>38:12:010109:801</t>
  </si>
  <si>
    <t>38:12:010109:799</t>
  </si>
  <si>
    <t>38:12:010105:6590</t>
  </si>
  <si>
    <t xml:space="preserve">20:03:0000000:857 </t>
  </si>
  <si>
    <t xml:space="preserve">20:17:0219008:120, </t>
  </si>
  <si>
    <t xml:space="preserve">02:71:040209:502, </t>
  </si>
  <si>
    <t xml:space="preserve">19:10:080201:84, </t>
  </si>
  <si>
    <t xml:space="preserve">39:04:320006:74, </t>
  </si>
  <si>
    <t xml:space="preserve">32:15:0240101:646, </t>
  </si>
  <si>
    <t xml:space="preserve">21:01:010110:70, </t>
  </si>
  <si>
    <t xml:space="preserve">02:32:020401:403 </t>
  </si>
  <si>
    <t xml:space="preserve">51:20:0001011:2017, </t>
  </si>
  <si>
    <t>32:13:0160201:250</t>
  </si>
  <si>
    <t>32:13:0160101:760</t>
  </si>
  <si>
    <t>22:62:030903:411</t>
  </si>
  <si>
    <t xml:space="preserve">57:26:0010502:254, </t>
  </si>
  <si>
    <t xml:space="preserve">52:18:0020125:267, </t>
  </si>
  <si>
    <t>77:06:0012020:16916</t>
  </si>
  <si>
    <t>55:20:200101:5436</t>
  </si>
  <si>
    <t>50:16:0301001:3345</t>
  </si>
  <si>
    <t>32:13:0030101:1173</t>
  </si>
  <si>
    <t>10:06:0040120:54</t>
  </si>
  <si>
    <t>10:06:0040122:72</t>
  </si>
  <si>
    <t>56:07:2001001:694</t>
  </si>
  <si>
    <t xml:space="preserve">24:40:0310204:51, </t>
  </si>
  <si>
    <t xml:space="preserve">77:06:0007005:14417 </t>
  </si>
  <si>
    <t xml:space="preserve">77:08:0004001:5974 </t>
  </si>
  <si>
    <t>73:24:010205:4814</t>
  </si>
  <si>
    <t>77:02:0014011:12862</t>
  </si>
  <si>
    <t>34:36:000016:3601</t>
  </si>
  <si>
    <t xml:space="preserve">52:18:0030080:129, </t>
  </si>
  <si>
    <t xml:space="preserve">51:01:0207004:484, </t>
  </si>
  <si>
    <t xml:space="preserve">63:27:0704015:875 </t>
  </si>
  <si>
    <t xml:space="preserve">35:24:0305017:1569  </t>
  </si>
  <si>
    <t xml:space="preserve">35:24:0402007:4089  </t>
  </si>
  <si>
    <t xml:space="preserve">77:08:0010001:8684, </t>
  </si>
  <si>
    <t>50:55:0030620:7197</t>
  </si>
  <si>
    <t>77:01:0003050:2905</t>
  </si>
  <si>
    <t>77:08:0003001:10442</t>
  </si>
  <si>
    <t>77:01:0002014:5048</t>
  </si>
  <si>
    <t xml:space="preserve">77:02:0011003:4438, 77:02:0011003:4443, 77:02:0004009:4661 </t>
  </si>
  <si>
    <t>77:01:0006038:2943</t>
  </si>
  <si>
    <t>77:05:0011009:14783</t>
  </si>
  <si>
    <t>77:02:0010008:4798</t>
  </si>
  <si>
    <t>77:04:0002001:7376</t>
  </si>
  <si>
    <t>77:01:0005003:3947</t>
  </si>
  <si>
    <t xml:space="preserve">77:04:0004016:8581, </t>
  </si>
  <si>
    <t>77:02:0002007:2481</t>
  </si>
  <si>
    <t>77:09:0005013:9787</t>
  </si>
  <si>
    <t>77:08:0000000:3075</t>
  </si>
  <si>
    <t>77:02:0001003:3876</t>
  </si>
  <si>
    <t>77:06:0008006:1580</t>
  </si>
  <si>
    <t>77:06:0011002:2354</t>
  </si>
  <si>
    <t>77:08:0004001:6003</t>
  </si>
  <si>
    <t xml:space="preserve">77:05:0002001:6985, </t>
  </si>
  <si>
    <t>77:03:0005011:7915</t>
  </si>
  <si>
    <t>77:08:0010012:5987</t>
  </si>
  <si>
    <t>77:04:0004019:30562</t>
  </si>
  <si>
    <t>77:02:0024029:4288</t>
  </si>
  <si>
    <t>77:07:0005002:3492</t>
  </si>
  <si>
    <t>77:03:0004001:2549</t>
  </si>
  <si>
    <t>77:05:0011006:9472</t>
  </si>
  <si>
    <t>77:09:0003017:7905</t>
  </si>
  <si>
    <t>77:03:0009005:2180</t>
  </si>
  <si>
    <t>77:03:0003003:2239</t>
  </si>
  <si>
    <t>77:03:0005008:7595</t>
  </si>
  <si>
    <t>77:06:0004001:10420</t>
  </si>
  <si>
    <t>77:07:0008004:11797</t>
  </si>
  <si>
    <t>77:03:0005007:4620</t>
  </si>
  <si>
    <t>77:04:0001011:3678</t>
  </si>
  <si>
    <t>77:01:0003027:2884</t>
  </si>
  <si>
    <t>77:02:0010008:4828</t>
  </si>
  <si>
    <t>77:06:0009001:2003</t>
  </si>
  <si>
    <t>77:08:0000000:3065</t>
  </si>
  <si>
    <t xml:space="preserve">35:26:0202015:656, </t>
  </si>
  <si>
    <t xml:space="preserve">60:27:0010205:43, </t>
  </si>
  <si>
    <t xml:space="preserve">35:24:0305021:4167  </t>
  </si>
  <si>
    <t xml:space="preserve">01:08:0507074:272, </t>
  </si>
  <si>
    <t xml:space="preserve">27:17:0600501:785, </t>
  </si>
  <si>
    <t>59:10:0406004:3162</t>
  </si>
  <si>
    <t xml:space="preserve">77:03:0005002:7761, </t>
  </si>
  <si>
    <t xml:space="preserve">77:03:0004004:5243, </t>
  </si>
  <si>
    <t xml:space="preserve">37:24:040626:470 </t>
  </si>
  <si>
    <t xml:space="preserve">23:49:0202021:1294, </t>
  </si>
  <si>
    <t xml:space="preserve">43:40:003911:93 </t>
  </si>
  <si>
    <t xml:space="preserve">43:40:003911:94 </t>
  </si>
  <si>
    <t xml:space="preserve">43:40:003911:92 </t>
  </si>
  <si>
    <t xml:space="preserve">43:40:000028:895 </t>
  </si>
  <si>
    <t xml:space="preserve">43:40:000418:446 </t>
  </si>
  <si>
    <t xml:space="preserve">43:40:000421:427 </t>
  </si>
  <si>
    <t xml:space="preserve">43:40:000028:594 </t>
  </si>
  <si>
    <t xml:space="preserve">43:40:000028:896 </t>
  </si>
  <si>
    <t>78:11:0613501:1295</t>
  </si>
  <si>
    <t>78:11:0006025:4808</t>
  </si>
  <si>
    <t>78:32:0001074:1432</t>
  </si>
  <si>
    <t>78:11:0006065:3341</t>
  </si>
  <si>
    <t>78:11:0006068:4755</t>
  </si>
  <si>
    <t xml:space="preserve">69:41:0010311:216, </t>
  </si>
  <si>
    <t xml:space="preserve">77:03:0003016:7508, </t>
  </si>
  <si>
    <t xml:space="preserve">77:06:0012001:9222, </t>
  </si>
  <si>
    <t>78:31:0001047:2742</t>
  </si>
  <si>
    <t xml:space="preserve">32:30:0020501:221 </t>
  </si>
  <si>
    <t>42:30:0101001: 5469</t>
  </si>
  <si>
    <t>42:30:0101001: 14198</t>
  </si>
  <si>
    <t>44:31:020408:578</t>
  </si>
  <si>
    <t xml:space="preserve">36:11:0100017:78 </t>
  </si>
  <si>
    <t>86:10:0000000:19032</t>
  </si>
  <si>
    <t>86:20:0000000:3082</t>
  </si>
  <si>
    <t>66:42:0101030:4022</t>
  </si>
  <si>
    <t>24:27:2601011:76,</t>
  </si>
  <si>
    <t>26:33:130304:852</t>
  </si>
  <si>
    <t xml:space="preserve">33:18:000538:2266, </t>
  </si>
  <si>
    <t xml:space="preserve">21:03:010526:179, </t>
  </si>
  <si>
    <t xml:space="preserve">54:35:033545:741, </t>
  </si>
  <si>
    <t xml:space="preserve">23:49:0301009:1586 </t>
  </si>
  <si>
    <t xml:space="preserve">62:29:0130004:1630, </t>
  </si>
  <si>
    <t>74:36:0609012:456</t>
  </si>
  <si>
    <t>78:32:0001239:2288</t>
  </si>
  <si>
    <t xml:space="preserve">40:11:072300:638, </t>
  </si>
  <si>
    <t>56:44:0114001:1404</t>
  </si>
  <si>
    <t xml:space="preserve">38:33:020147:254, </t>
  </si>
  <si>
    <t>70:10:0103001:1060</t>
  </si>
  <si>
    <t>69:34:0000007:5919</t>
  </si>
  <si>
    <t>37:28:030407:29</t>
  </si>
  <si>
    <t xml:space="preserve">74:17:1004016:199 </t>
  </si>
  <si>
    <t xml:space="preserve">69:19:0070113:479, </t>
  </si>
  <si>
    <t xml:space="preserve">64:11:160501:4462 </t>
  </si>
  <si>
    <t>60:13:0131411:1141</t>
  </si>
  <si>
    <t>11:16:1704005:4028</t>
  </si>
  <si>
    <t xml:space="preserve">74:35:0600002:649, </t>
  </si>
  <si>
    <t xml:space="preserve">74:35:2700014:150, </t>
  </si>
  <si>
    <t>74:35:3100007:253</t>
  </si>
  <si>
    <t>28:04:010391:315</t>
  </si>
  <si>
    <t>28:04:010391:314</t>
  </si>
  <si>
    <t>74:35:2700006:2462</t>
  </si>
  <si>
    <t>33:14:002801:59</t>
  </si>
  <si>
    <t xml:space="preserve">74:35:0600002:276, </t>
  </si>
  <si>
    <t>78:36:0005516:3799</t>
  </si>
  <si>
    <t xml:space="preserve">33:11:080203:814, </t>
  </si>
  <si>
    <t>39:06:050302:90</t>
  </si>
  <si>
    <t xml:space="preserve">56:31:1301019:248, </t>
  </si>
  <si>
    <t>-</t>
  </si>
  <si>
    <t xml:space="preserve">52:31:0080006:2704, </t>
  </si>
  <si>
    <t xml:space="preserve">68:25:0000046:474, </t>
  </si>
  <si>
    <t xml:space="preserve">53:16:0010309:66 </t>
  </si>
  <si>
    <t>58:32:0020529:157</t>
  </si>
  <si>
    <t>58:32:0020529:156</t>
  </si>
  <si>
    <t xml:space="preserve">10:07:0010121:139, </t>
  </si>
  <si>
    <t xml:space="preserve">23:32:0402007:266, </t>
  </si>
  <si>
    <t>59:09:0014503:788</t>
  </si>
  <si>
    <t>50:18:0010202:4152</t>
  </si>
  <si>
    <t>52:03:0030004:2690</t>
  </si>
  <si>
    <t>29:23:010301:271</t>
  </si>
  <si>
    <t>29:23:010209:106</t>
  </si>
  <si>
    <t xml:space="preserve">74:34:1600036:49, </t>
  </si>
  <si>
    <t>59:10:0406004:3159</t>
  </si>
  <si>
    <t>50:48:0000000:23453</t>
  </si>
  <si>
    <t xml:space="preserve">32:15:0261406:122, </t>
  </si>
  <si>
    <t>38:34:030201:717</t>
  </si>
  <si>
    <t>51:01:0000000:8819</t>
  </si>
  <si>
    <t>51:01:0000000:8820</t>
  </si>
  <si>
    <t>78:32:0001611:1079</t>
  </si>
  <si>
    <t>78:13:0007448:3519</t>
  </si>
  <si>
    <t>02:50:080301:28</t>
  </si>
  <si>
    <t>35:10:0103004:218</t>
  </si>
  <si>
    <t xml:space="preserve">66:58:0111013:4558, </t>
  </si>
  <si>
    <t xml:space="preserve">50:48:0000000:12927 </t>
  </si>
  <si>
    <t xml:space="preserve">66:15:0000000:2556, </t>
  </si>
  <si>
    <t xml:space="preserve">89:08:030201:936, </t>
  </si>
  <si>
    <t>13:17:0103001:1332</t>
  </si>
  <si>
    <t xml:space="preserve">19:03:040201:4081, </t>
  </si>
  <si>
    <t xml:space="preserve">19:03:040201:4080, </t>
  </si>
  <si>
    <t xml:space="preserve">54:28:010411:296, </t>
  </si>
  <si>
    <t xml:space="preserve">28:04:010614:494, </t>
  </si>
  <si>
    <t xml:space="preserve">28:04:010614:344, </t>
  </si>
  <si>
    <t>50:45:0000000:46556</t>
  </si>
  <si>
    <t xml:space="preserve">50:19:0010203:1730 </t>
  </si>
  <si>
    <t xml:space="preserve">32:15:0240101:795, </t>
  </si>
  <si>
    <t>27:23:0011137:94</t>
  </si>
  <si>
    <t xml:space="preserve">76:04:010101:3163, </t>
  </si>
  <si>
    <t xml:space="preserve">59:11:0140019:57, </t>
  </si>
  <si>
    <t xml:space="preserve">59:23:0641001:148, </t>
  </si>
  <si>
    <t xml:space="preserve">59:09:0240001:645, </t>
  </si>
  <si>
    <t xml:space="preserve">71:30:010223:6342, </t>
  </si>
  <si>
    <t>52:01:0200101:511</t>
  </si>
  <si>
    <t xml:space="preserve">32:15:0240101:774, </t>
  </si>
  <si>
    <t>45:25:070401:2692</t>
  </si>
  <si>
    <t>61:03:0010136:40</t>
  </si>
  <si>
    <t>31:06:0217002:4790</t>
  </si>
  <si>
    <t>50:19:0010202:3962</t>
  </si>
  <si>
    <t>43:35:310129:182</t>
  </si>
  <si>
    <t>78:34:0004164:2662</t>
  </si>
  <si>
    <t>66:19:2101001:1052</t>
  </si>
  <si>
    <t xml:space="preserve">47:28:0000000:3509, </t>
  </si>
  <si>
    <t>59:18:0010602:3161</t>
  </si>
  <si>
    <t xml:space="preserve">02:65:011206:451, </t>
  </si>
  <si>
    <t>26:31:010315:760</t>
  </si>
  <si>
    <t>35:23:0103012:4245</t>
  </si>
  <si>
    <t>35:23:0103012:4239</t>
  </si>
  <si>
    <t>35:23:0103012:4246</t>
  </si>
  <si>
    <t>35:23:0103012:4242</t>
  </si>
  <si>
    <t>35:23:0103012:4244</t>
  </si>
  <si>
    <t>35:23:0103012:4240</t>
  </si>
  <si>
    <t>35:23:0103012:4243</t>
  </si>
  <si>
    <t xml:space="preserve">23:38:0109038:788 </t>
  </si>
  <si>
    <t>78:32:0001156:1320</t>
  </si>
  <si>
    <t xml:space="preserve">53:24:0000000:6352, </t>
  </si>
  <si>
    <t xml:space="preserve">42:35:0107004:1359, </t>
  </si>
  <si>
    <t xml:space="preserve">42:28:0101001:2374, </t>
  </si>
  <si>
    <t>69:40:0300008:121</t>
  </si>
  <si>
    <t xml:space="preserve">61:40:0010144:297, </t>
  </si>
  <si>
    <t xml:space="preserve">24:50:0400127:805 </t>
  </si>
  <si>
    <t xml:space="preserve">19:10:080201:83, </t>
  </si>
  <si>
    <t xml:space="preserve">62:29:0020003:3500, </t>
  </si>
  <si>
    <t xml:space="preserve">24:50:0700261:1479 </t>
  </si>
  <si>
    <t>74:25:0303205:300</t>
  </si>
  <si>
    <t xml:space="preserve">42:27:0102001:528, </t>
  </si>
  <si>
    <t xml:space="preserve">42:27:0102001:529, </t>
  </si>
  <si>
    <t xml:space="preserve">43:10:310119:510 </t>
  </si>
  <si>
    <t xml:space="preserve">43:22:330105:1331 </t>
  </si>
  <si>
    <t xml:space="preserve">43:20:310111:221 </t>
  </si>
  <si>
    <t>78:31:0001422:1235</t>
  </si>
  <si>
    <t xml:space="preserve">71:30:070707:1257 </t>
  </si>
  <si>
    <t>22:70:021002:778</t>
  </si>
  <si>
    <t>54:35:061490:3590</t>
  </si>
  <si>
    <t>54:35:051835:828</t>
  </si>
  <si>
    <t>54:27:026510:392</t>
  </si>
  <si>
    <t xml:space="preserve">55:36:000000:27362, </t>
  </si>
  <si>
    <t xml:space="preserve">86:11:0000000:75741, </t>
  </si>
  <si>
    <t xml:space="preserve">02:40:070601:403 </t>
  </si>
  <si>
    <t>78:31:0001022:3061</t>
  </si>
  <si>
    <t>66:41:0704007:4132</t>
  </si>
  <si>
    <t xml:space="preserve">68:27:0000105:841, </t>
  </si>
  <si>
    <t xml:space="preserve">68:27:0000082:445, </t>
  </si>
  <si>
    <t>78:32:0001651:1077</t>
  </si>
  <si>
    <t>52:46:0200502:108</t>
  </si>
  <si>
    <t>78:31:0001199:2519</t>
  </si>
  <si>
    <t>16:48:050211:7733</t>
  </si>
  <si>
    <t>69:40:0100612:268</t>
  </si>
  <si>
    <t>50:55:0030620:7195</t>
  </si>
  <si>
    <t>02:15:050301:111</t>
  </si>
  <si>
    <t>22:63:050240:68</t>
  </si>
  <si>
    <t xml:space="preserve">28:01:030002:724, </t>
  </si>
  <si>
    <t xml:space="preserve">27:22:0040606:1876, </t>
  </si>
  <si>
    <t>74:36:0114009:570</t>
  </si>
  <si>
    <t xml:space="preserve">76:17:080301:166, </t>
  </si>
  <si>
    <t>02:57:010206:213</t>
  </si>
  <si>
    <t>78:31:0001184:4148</t>
  </si>
  <si>
    <t xml:space="preserve">02:71:020117:106, </t>
  </si>
  <si>
    <t>51:05:0010202:1344</t>
  </si>
  <si>
    <t xml:space="preserve">42:24:0501013:1636 </t>
  </si>
  <si>
    <t>78:12:0713901:3356</t>
  </si>
  <si>
    <t>78:40:2054701:1030</t>
  </si>
  <si>
    <t xml:space="preserve">24:50:0400057:2588 </t>
  </si>
  <si>
    <t xml:space="preserve">24:50:0700270:606 </t>
  </si>
  <si>
    <t xml:space="preserve">43:40:000300:246 </t>
  </si>
  <si>
    <t xml:space="preserve">34:34:010052:2883, </t>
  </si>
  <si>
    <t xml:space="preserve">38:36:000008:6565, </t>
  </si>
  <si>
    <t xml:space="preserve">36:27:0011802:220, </t>
  </si>
  <si>
    <t xml:space="preserve">36:27:0011802:221, </t>
  </si>
  <si>
    <t xml:space="preserve">70:21:0100048:1328 </t>
  </si>
  <si>
    <t>52:18:0030118:100</t>
  </si>
  <si>
    <t xml:space="preserve">10:01:0120109:2933, </t>
  </si>
  <si>
    <t>45:04:020201:735</t>
  </si>
  <si>
    <t xml:space="preserve">37:26:020205:163 </t>
  </si>
  <si>
    <t>59:01:2912530:1848</t>
  </si>
  <si>
    <t>59:01:3812307:1342</t>
  </si>
  <si>
    <t>59:01:4311904:2092</t>
  </si>
  <si>
    <t>59:01:4410037:287</t>
  </si>
  <si>
    <t>28:04:010340:644</t>
  </si>
  <si>
    <t>16:50:100425:3406</t>
  </si>
  <si>
    <t>78:32:0001234:1114</t>
  </si>
  <si>
    <t>59:01:3911616:3644</t>
  </si>
  <si>
    <t>59:01:4410396:3674</t>
  </si>
  <si>
    <t xml:space="preserve">36:34:0203008:9034, </t>
  </si>
  <si>
    <t>74:25:0305014:1634</t>
  </si>
  <si>
    <t>66:34:0502003:1113</t>
  </si>
  <si>
    <t>78:31:0001055:2684</t>
  </si>
  <si>
    <t>78:32:0001083:2584</t>
  </si>
  <si>
    <t>34:36:000001:1073</t>
  </si>
  <si>
    <t xml:space="preserve">42:20:0102046:1694, </t>
  </si>
  <si>
    <t xml:space="preserve">42:24:0301019:5302, </t>
  </si>
  <si>
    <t xml:space="preserve">42:25:0108004:2348, </t>
  </si>
  <si>
    <t xml:space="preserve">42:30:0101001:11461, </t>
  </si>
  <si>
    <t>02:36:070121:162</t>
  </si>
  <si>
    <t>49:08:070103:758</t>
  </si>
  <si>
    <t>78:12:0007202:4512</t>
  </si>
  <si>
    <t>78:40:0008309:5227</t>
  </si>
  <si>
    <t>78:32:0001094:1202</t>
  </si>
  <si>
    <t>78:31:0001209:3242</t>
  </si>
  <si>
    <t>51:01:0207004:342</t>
  </si>
  <si>
    <t>45:17:000000:1794</t>
  </si>
  <si>
    <t xml:space="preserve">59:29:0400005:399, </t>
  </si>
  <si>
    <t xml:space="preserve">59:29:0710003:166 </t>
  </si>
  <si>
    <t xml:space="preserve">59:29:0690001:19 </t>
  </si>
  <si>
    <t xml:space="preserve">22:52:050042:238 </t>
  </si>
  <si>
    <t>78:32:0008004:2838</t>
  </si>
  <si>
    <t>78:32:0001663:3051</t>
  </si>
  <si>
    <t>10:12:0050110:212</t>
  </si>
  <si>
    <t>61:02:0100204:1037</t>
  </si>
  <si>
    <t xml:space="preserve">72:10:1804001:647, </t>
  </si>
  <si>
    <t>34:35:030216:3490</t>
  </si>
  <si>
    <t>52:18:0040200:478</t>
  </si>
  <si>
    <t xml:space="preserve">53:22:0020655:319, </t>
  </si>
  <si>
    <t xml:space="preserve">53:22:0020672:148, </t>
  </si>
  <si>
    <t>78:06:0002202:12857</t>
  </si>
  <si>
    <t>78:32:0001149:3350</t>
  </si>
  <si>
    <t>78:37:1711202:1778</t>
  </si>
  <si>
    <t>78:06:0002057:2692</t>
  </si>
  <si>
    <t>78:32:0001669:225</t>
  </si>
  <si>
    <t xml:space="preserve">30:12:010156:291; </t>
  </si>
  <si>
    <t>05:04:000003:1333</t>
  </si>
  <si>
    <t>43:42:000061:0023</t>
  </si>
  <si>
    <t>78:15:0008052:1865</t>
  </si>
  <si>
    <t xml:space="preserve">78:31:0001018:2088 </t>
  </si>
  <si>
    <t>78:15:0008205:2861</t>
  </si>
  <si>
    <t>33:07:000451:123</t>
  </si>
  <si>
    <t xml:space="preserve">28:02:000124:630 </t>
  </si>
  <si>
    <t>78:31:0001221:2345</t>
  </si>
  <si>
    <t>78:32:0001164:1183</t>
  </si>
  <si>
    <t>78:32:0001068:1514</t>
  </si>
  <si>
    <t>43:40:000306:239</t>
  </si>
  <si>
    <t>43:40:000306:238</t>
  </si>
  <si>
    <t>43:40:000306:237</t>
  </si>
  <si>
    <t>43:40:000130:4105</t>
  </si>
  <si>
    <t>56:44:0101006:562</t>
  </si>
  <si>
    <t xml:space="preserve">03:24:034301:497 </t>
  </si>
  <si>
    <t>02:63:011510:1276</t>
  </si>
  <si>
    <t>26:33:020202:319</t>
  </si>
  <si>
    <t>74:40:0000000:3164</t>
  </si>
  <si>
    <t>22:63:010609:5047</t>
  </si>
  <si>
    <t xml:space="preserve">21:03:010406:659, </t>
  </si>
  <si>
    <t xml:space="preserve">32:15:0260401:53, </t>
  </si>
  <si>
    <t xml:space="preserve">32:15:0260303:12, </t>
  </si>
  <si>
    <t>32:15:0260906:68</t>
  </si>
  <si>
    <t xml:space="preserve">32:15:0261105:28, </t>
  </si>
  <si>
    <t xml:space="preserve">32:15:0261411:74, </t>
  </si>
  <si>
    <t>78:32:0001070:3166</t>
  </si>
  <si>
    <t xml:space="preserve">72:12:0000000:3511, </t>
  </si>
  <si>
    <t>78:32:0001070:3164</t>
  </si>
  <si>
    <t>02:63:011514:1014</t>
  </si>
  <si>
    <t>29:01:190139:646</t>
  </si>
  <si>
    <t xml:space="preserve">51:20:0001008:5272, </t>
  </si>
  <si>
    <t xml:space="preserve">24:50:0500297:640 </t>
  </si>
  <si>
    <t>58:07:0000000:543</t>
  </si>
  <si>
    <t xml:space="preserve">03:01:020118:204; </t>
  </si>
  <si>
    <t>69:42:0070806:690</t>
  </si>
  <si>
    <t xml:space="preserve">44:27:040511:657, </t>
  </si>
  <si>
    <t xml:space="preserve">40:26:000142:439, </t>
  </si>
  <si>
    <t>66:05:3701001:472</t>
  </si>
  <si>
    <t xml:space="preserve">26:16:040603:913, </t>
  </si>
  <si>
    <t xml:space="preserve">43:05:330702:5179 </t>
  </si>
  <si>
    <t xml:space="preserve">43:14:020212:361 </t>
  </si>
  <si>
    <t>59:34:0550101:643</t>
  </si>
  <si>
    <t xml:space="preserve">02:43:160301:369, </t>
  </si>
  <si>
    <t>02:63:020403:773</t>
  </si>
  <si>
    <t>02:63:020403:772</t>
  </si>
  <si>
    <t>52:18:0060027:626</t>
  </si>
  <si>
    <t>EA</t>
  </si>
  <si>
    <t>BOC</t>
  </si>
  <si>
    <t>PP</t>
  </si>
  <si>
    <t>EK</t>
  </si>
  <si>
    <t>Муниципальное</t>
  </si>
  <si>
    <t>Должников</t>
  </si>
</sst>
</file>

<file path=xl/styles.xml><?xml version="1.0" encoding="utf-8"?>
<styleSheet xmlns="http://schemas.openxmlformats.org/spreadsheetml/2006/main">
  <numFmts count="2">
    <numFmt numFmtId="164" formatCode="#\ ##0.0\ \м\2"/>
    <numFmt numFmtId="165" formatCode="#\ ###\ ##0\ \₽"/>
  </numFmts>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164" fontId="0" fillId="0" borderId="0" xfId="0" applyNumberFormat="1"/>
    <xf numFmtId="0" fontId="1" fillId="0" borderId="0" xfId="0" applyFont="1"/>
    <xf numFmtId="165" fontId="0" fillId="0" borderId="0" xfId="0" applyNumberFormat="1"/>
    <xf numFmtId="0" fontId="2" fillId="0" borderId="1" xfId="0" applyFont="1" applyBorder="1" applyAlignment="1">
      <alignment horizontal="center" vertical="top"/>
    </xf>
  </cellXfs>
  <cellStyles count="1">
    <cellStyle name="Обычный" xfId="0" builtinId="0"/>
  </cellStyles>
  <dxfs count="1">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785"/>
  <sheetViews>
    <sheetView tabSelected="1" topLeftCell="A319" workbookViewId="0">
      <selection activeCell="E340" sqref="E340"/>
    </sheetView>
  </sheetViews>
  <sheetFormatPr defaultRowHeight="15"/>
  <cols>
    <col min="2" max="2" width="3.7109375" customWidth="1"/>
    <col min="3" max="3" width="9.7109375" style="1" customWidth="1"/>
    <col min="4" max="4" width="22.7109375" style="2" customWidth="1"/>
    <col min="5" max="5" width="40.7109375" customWidth="1"/>
    <col min="6" max="7" width="12.7109375" style="3" customWidth="1"/>
    <col min="8" max="8" width="80.5703125" customWidth="1"/>
    <col min="9" max="9" width="12.7109375" customWidth="1"/>
    <col min="10" max="10" width="19.28515625" customWidth="1"/>
    <col min="11" max="11" width="12.7109375" style="3" customWidth="1"/>
  </cols>
  <sheetData>
    <row r="1" spans="1:13">
      <c r="B1" s="4" t="s">
        <v>0</v>
      </c>
      <c r="C1" s="4" t="s">
        <v>1</v>
      </c>
      <c r="D1" s="4" t="s">
        <v>2</v>
      </c>
      <c r="E1" s="4" t="s">
        <v>3</v>
      </c>
      <c r="F1" s="4" t="s">
        <v>4</v>
      </c>
      <c r="G1" s="4" t="s">
        <v>5</v>
      </c>
      <c r="H1" s="4" t="s">
        <v>6</v>
      </c>
      <c r="I1" s="4" t="s">
        <v>7</v>
      </c>
      <c r="J1" s="4" t="s">
        <v>8</v>
      </c>
      <c r="K1" s="4" t="s">
        <v>9</v>
      </c>
      <c r="L1" s="4" t="s">
        <v>10</v>
      </c>
      <c r="M1" s="4" t="s">
        <v>11</v>
      </c>
    </row>
    <row r="2" spans="1:13">
      <c r="A2" s="4">
        <v>550</v>
      </c>
      <c r="B2" t="s">
        <v>80</v>
      </c>
      <c r="C2" s="1">
        <v>23.7</v>
      </c>
      <c r="D2" s="2" t="str">
        <f>HYPERLINK("https://torgi.gov.ru/new/public/lots/lot/21000029310000000004_1/(lotInfo:info)", "21000029310000000004_1")</f>
        <v>21000029310000000004_1</v>
      </c>
      <c r="E2" t="s">
        <v>410</v>
      </c>
      <c r="F2" s="3">
        <v>539.15611814345993</v>
      </c>
      <c r="G2" s="3">
        <v>12778</v>
      </c>
      <c r="I2" t="s">
        <v>1559</v>
      </c>
      <c r="J2" t="s">
        <v>2219</v>
      </c>
      <c r="L2" t="s">
        <v>2437</v>
      </c>
      <c r="M2" t="s">
        <v>2440</v>
      </c>
    </row>
    <row r="3" spans="1:13">
      <c r="A3" s="4">
        <v>589</v>
      </c>
      <c r="B3" t="s">
        <v>82</v>
      </c>
      <c r="C3" s="1">
        <v>36.9</v>
      </c>
      <c r="D3" s="2" t="str">
        <f>HYPERLINK("https://torgi.gov.ru/new/public/lots/lot/21000026630000000004_1/(lotInfo:info)", "21000026630000000004_1")</f>
        <v>21000026630000000004_1</v>
      </c>
      <c r="E3" t="s">
        <v>98</v>
      </c>
      <c r="F3" s="3">
        <v>48970.189701897019</v>
      </c>
      <c r="G3" s="3">
        <v>1807000</v>
      </c>
      <c r="H3" t="s">
        <v>1062</v>
      </c>
      <c r="I3" t="s">
        <v>1587</v>
      </c>
      <c r="J3" t="s">
        <v>2219</v>
      </c>
      <c r="L3" t="s">
        <v>2436</v>
      </c>
      <c r="M3" t="s">
        <v>2440</v>
      </c>
    </row>
    <row r="4" spans="1:13">
      <c r="A4" s="4">
        <v>88</v>
      </c>
      <c r="B4" t="s">
        <v>50</v>
      </c>
      <c r="C4" s="1">
        <v>198.4</v>
      </c>
      <c r="D4" s="2" t="str">
        <f>HYPERLINK("https://torgi.gov.ru/new/public/lots/lot/21000022030000000003_1/(lotInfo:info)", "21000022030000000003_1")</f>
        <v>21000022030000000003_1</v>
      </c>
      <c r="E4" t="s">
        <v>149</v>
      </c>
      <c r="F4" s="3">
        <v>1771.421370967742</v>
      </c>
      <c r="G4" s="3">
        <v>351450</v>
      </c>
      <c r="H4" t="s">
        <v>628</v>
      </c>
      <c r="I4" t="s">
        <v>1293</v>
      </c>
      <c r="J4" t="s">
        <v>1789</v>
      </c>
      <c r="K4" s="3">
        <v>8804758.7799999993</v>
      </c>
      <c r="L4" t="s">
        <v>2438</v>
      </c>
      <c r="M4" t="s">
        <v>2440</v>
      </c>
    </row>
    <row r="5" spans="1:13">
      <c r="A5" s="4">
        <v>477</v>
      </c>
      <c r="B5" t="s">
        <v>77</v>
      </c>
      <c r="C5" s="1">
        <v>52.9</v>
      </c>
      <c r="D5" s="2" t="str">
        <f>HYPERLINK("https://torgi.gov.ru/new/public/lots/lot/22000066460000000003_1/(lotInfo:info)", "22000066460000000003_1")</f>
        <v>22000066460000000003_1</v>
      </c>
      <c r="E5" t="s">
        <v>363</v>
      </c>
      <c r="F5" s="3">
        <v>26729.678638941401</v>
      </c>
      <c r="G5" s="3">
        <v>1414000</v>
      </c>
      <c r="H5" t="s">
        <v>972</v>
      </c>
      <c r="I5" t="s">
        <v>1512</v>
      </c>
      <c r="J5" t="s">
        <v>2155</v>
      </c>
      <c r="L5" t="s">
        <v>2436</v>
      </c>
      <c r="M5" t="s">
        <v>2440</v>
      </c>
    </row>
    <row r="6" spans="1:13">
      <c r="A6" s="4">
        <v>656</v>
      </c>
      <c r="B6" t="s">
        <v>49</v>
      </c>
      <c r="C6" s="1">
        <v>126.3</v>
      </c>
      <c r="D6" s="2" t="str">
        <f>HYPERLINK("https://torgi.gov.ru/new/public/lots/lot/22000022990000000001_1/(lotInfo:info)", "22000022990000000001_1")</f>
        <v>22000022990000000001_1</v>
      </c>
      <c r="E6" t="s">
        <v>305</v>
      </c>
      <c r="F6" s="3">
        <v>2795.7244655581949</v>
      </c>
      <c r="G6" s="3">
        <v>353100</v>
      </c>
      <c r="H6" t="s">
        <v>1120</v>
      </c>
      <c r="I6" t="s">
        <v>1506</v>
      </c>
      <c r="J6" t="s">
        <v>2318</v>
      </c>
      <c r="L6" t="s">
        <v>2436</v>
      </c>
      <c r="M6" t="s">
        <v>2440</v>
      </c>
    </row>
    <row r="7" spans="1:13">
      <c r="A7" s="4">
        <v>408</v>
      </c>
      <c r="B7" t="s">
        <v>49</v>
      </c>
      <c r="C7" s="1">
        <v>362.9</v>
      </c>
      <c r="D7" s="2" t="str">
        <f>HYPERLINK("https://torgi.gov.ru/new/public/lots/lot/21000027860000000002_1/(lotInfo:info)", "21000027860000000002_1")</f>
        <v>21000027860000000002_1</v>
      </c>
      <c r="E7" t="s">
        <v>341</v>
      </c>
      <c r="F7" s="3">
        <v>796.36263433452746</v>
      </c>
      <c r="G7" s="3">
        <v>289000</v>
      </c>
      <c r="H7" t="s">
        <v>905</v>
      </c>
      <c r="I7" t="s">
        <v>1473</v>
      </c>
      <c r="J7" t="s">
        <v>2088</v>
      </c>
      <c r="K7" s="3">
        <v>764583.12</v>
      </c>
      <c r="L7" t="s">
        <v>2438</v>
      </c>
      <c r="M7" t="s">
        <v>2440</v>
      </c>
    </row>
    <row r="8" spans="1:13">
      <c r="A8" s="4">
        <v>707</v>
      </c>
      <c r="B8" t="s">
        <v>49</v>
      </c>
      <c r="C8" s="1">
        <v>613</v>
      </c>
      <c r="D8" s="2" t="str">
        <f>HYPERLINK("https://torgi.gov.ru/new/public/lots/lot/22000039540000000001_1/(lotInfo:info)", "22000039540000000001_1")</f>
        <v>22000039540000000001_1</v>
      </c>
      <c r="E8" t="s">
        <v>505</v>
      </c>
      <c r="F8" s="3">
        <v>2712.887438825448</v>
      </c>
      <c r="G8" s="3">
        <v>1663000</v>
      </c>
      <c r="H8" t="s">
        <v>1170</v>
      </c>
      <c r="I8" t="s">
        <v>1656</v>
      </c>
      <c r="J8" t="s">
        <v>2362</v>
      </c>
      <c r="L8" t="s">
        <v>2438</v>
      </c>
      <c r="M8" t="s">
        <v>2440</v>
      </c>
    </row>
    <row r="9" spans="1:13">
      <c r="A9" s="4">
        <v>645</v>
      </c>
      <c r="B9" t="s">
        <v>49</v>
      </c>
      <c r="C9" s="1">
        <v>293.7</v>
      </c>
      <c r="D9" s="2" t="str">
        <f>HYPERLINK("https://torgi.gov.ru/new/public/lots/lot/22000038440000000001_1/(lotInfo:info)", "22000038440000000001_1")</f>
        <v>22000038440000000001_1</v>
      </c>
      <c r="E9" t="s">
        <v>466</v>
      </c>
      <c r="F9" s="3">
        <v>606.06060606060612</v>
      </c>
      <c r="G9" s="3">
        <v>178000</v>
      </c>
      <c r="H9" t="s">
        <v>1110</v>
      </c>
      <c r="I9" t="s">
        <v>1621</v>
      </c>
      <c r="J9" t="s">
        <v>2307</v>
      </c>
      <c r="L9" t="s">
        <v>2438</v>
      </c>
      <c r="M9" t="s">
        <v>2440</v>
      </c>
    </row>
    <row r="10" spans="1:13">
      <c r="A10" s="4">
        <v>780</v>
      </c>
      <c r="B10" t="s">
        <v>49</v>
      </c>
      <c r="C10" s="1">
        <v>476.4</v>
      </c>
      <c r="D10" s="2" t="str">
        <f>HYPERLINK("https://torgi.gov.ru/new/public/lots/lot/22000008970000000001_1/(lotInfo:info)", "22000008970000000001_1")</f>
        <v>22000008970000000001_1</v>
      </c>
      <c r="E10" t="s">
        <v>544</v>
      </c>
      <c r="F10" s="3">
        <v>524.76910159529814</v>
      </c>
      <c r="G10" s="3">
        <v>250000</v>
      </c>
      <c r="H10" t="s">
        <v>1235</v>
      </c>
      <c r="I10" t="s">
        <v>1698</v>
      </c>
      <c r="J10" t="s">
        <v>2432</v>
      </c>
      <c r="K10" s="3">
        <v>758669</v>
      </c>
      <c r="L10" t="s">
        <v>2436</v>
      </c>
      <c r="M10" t="s">
        <v>2440</v>
      </c>
    </row>
    <row r="11" spans="1:13">
      <c r="A11" s="4">
        <v>572</v>
      </c>
      <c r="B11" t="s">
        <v>49</v>
      </c>
      <c r="C11" s="1">
        <v>1047.2</v>
      </c>
      <c r="D11" s="2" t="str">
        <f>HYPERLINK("https://torgi.gov.ru/new/public/lots/lot/22000052020000000001_1/(lotInfo:info)", "22000052020000000001_1")</f>
        <v>22000052020000000001_1</v>
      </c>
      <c r="E11" t="s">
        <v>425</v>
      </c>
      <c r="F11" s="3">
        <v>231.0924369747899</v>
      </c>
      <c r="G11" s="3">
        <v>242000</v>
      </c>
      <c r="I11" t="s">
        <v>1575</v>
      </c>
      <c r="J11" t="s">
        <v>2241</v>
      </c>
      <c r="K11" s="3">
        <v>242000</v>
      </c>
      <c r="L11" t="s">
        <v>2436</v>
      </c>
      <c r="M11" t="s">
        <v>2440</v>
      </c>
    </row>
    <row r="12" spans="1:13">
      <c r="A12" s="4">
        <v>82</v>
      </c>
      <c r="B12" t="s">
        <v>49</v>
      </c>
      <c r="C12" s="1">
        <v>29.1</v>
      </c>
      <c r="D12" s="2" t="str">
        <f>HYPERLINK("https://torgi.gov.ru/new/public/lots/lot/21000002210000000564_3/(lotInfo:info)", "21000002210000000564_3")</f>
        <v>21000002210000000564_3</v>
      </c>
      <c r="E12" t="s">
        <v>144</v>
      </c>
      <c r="F12" s="3">
        <v>159231.96494845359</v>
      </c>
      <c r="G12" s="3">
        <v>4633650.18</v>
      </c>
      <c r="H12" t="s">
        <v>623</v>
      </c>
      <c r="I12" t="s">
        <v>1289</v>
      </c>
      <c r="J12" t="s">
        <v>1783</v>
      </c>
      <c r="L12" t="s">
        <v>2436</v>
      </c>
      <c r="M12" t="s">
        <v>2440</v>
      </c>
    </row>
    <row r="13" spans="1:13">
      <c r="A13" s="4">
        <v>662</v>
      </c>
      <c r="B13" t="s">
        <v>49</v>
      </c>
      <c r="C13" s="1">
        <v>574.20000000000005</v>
      </c>
      <c r="D13" s="2" t="str">
        <f>HYPERLINK("https://torgi.gov.ru/new/public/lots/lot/22000036990000000001_1/(lotInfo:info)", "22000036990000000001_1")</f>
        <v>22000036990000000001_1</v>
      </c>
      <c r="E13" t="s">
        <v>476</v>
      </c>
      <c r="F13" s="3">
        <v>13431.731104144899</v>
      </c>
      <c r="G13" s="3">
        <v>7712500</v>
      </c>
      <c r="H13" t="s">
        <v>1126</v>
      </c>
      <c r="I13" t="s">
        <v>1631</v>
      </c>
      <c r="J13" t="s">
        <v>2324</v>
      </c>
      <c r="K13" s="3">
        <v>15109826.09</v>
      </c>
      <c r="L13" t="s">
        <v>2438</v>
      </c>
      <c r="M13" t="s">
        <v>2440</v>
      </c>
    </row>
    <row r="14" spans="1:13">
      <c r="A14" s="4">
        <v>752</v>
      </c>
      <c r="B14" t="s">
        <v>49</v>
      </c>
      <c r="C14" s="1">
        <v>13.4</v>
      </c>
      <c r="D14" s="2" t="str">
        <f>HYPERLINK("https://torgi.gov.ru/new/public/lots/lot/21000028230000000003_1/(lotInfo:info)", "21000028230000000003_1")</f>
        <v>21000028230000000003_1</v>
      </c>
      <c r="E14" t="s">
        <v>527</v>
      </c>
      <c r="F14" s="3">
        <v>28201.783582089549</v>
      </c>
      <c r="G14" s="3">
        <v>377903.9</v>
      </c>
      <c r="H14" t="s">
        <v>1211</v>
      </c>
      <c r="I14" t="s">
        <v>1677</v>
      </c>
      <c r="J14" t="s">
        <v>2405</v>
      </c>
      <c r="L14" t="s">
        <v>2436</v>
      </c>
      <c r="M14" t="s">
        <v>2440</v>
      </c>
    </row>
    <row r="15" spans="1:13">
      <c r="A15" s="4">
        <v>765</v>
      </c>
      <c r="B15" t="s">
        <v>49</v>
      </c>
      <c r="C15" s="1">
        <v>31.3</v>
      </c>
      <c r="D15" s="2" t="str">
        <f>HYPERLINK("https://torgi.gov.ru/new/public/lots/lot/21000028230000000001_1/(lotInfo:info)", "21000028230000000001_1")</f>
        <v>21000028230000000001_1</v>
      </c>
      <c r="E15" t="s">
        <v>533</v>
      </c>
      <c r="F15" s="3">
        <v>30287.539936102239</v>
      </c>
      <c r="G15" s="3">
        <v>948000</v>
      </c>
      <c r="H15" t="s">
        <v>1223</v>
      </c>
      <c r="I15" t="s">
        <v>1684</v>
      </c>
      <c r="J15" t="s">
        <v>2418</v>
      </c>
      <c r="L15" t="s">
        <v>2436</v>
      </c>
      <c r="M15" t="s">
        <v>2440</v>
      </c>
    </row>
    <row r="16" spans="1:13">
      <c r="A16" s="4">
        <v>162</v>
      </c>
      <c r="B16" t="s">
        <v>49</v>
      </c>
      <c r="C16" s="1">
        <v>13.7</v>
      </c>
      <c r="D16" s="2" t="str">
        <f>HYPERLINK("https://torgi.gov.ru/new/public/lots/lot/21000028230000000013_1/(lotInfo:info)", "21000028230000000013_1")</f>
        <v>21000028230000000013_1</v>
      </c>
      <c r="E16" t="s">
        <v>208</v>
      </c>
      <c r="F16" s="3">
        <v>39930.656934306571</v>
      </c>
      <c r="G16" s="3">
        <v>547050</v>
      </c>
      <c r="H16" t="s">
        <v>690</v>
      </c>
      <c r="I16" t="s">
        <v>1341</v>
      </c>
      <c r="J16" t="s">
        <v>1855</v>
      </c>
      <c r="L16" t="s">
        <v>2436</v>
      </c>
      <c r="M16" t="s">
        <v>2440</v>
      </c>
    </row>
    <row r="17" spans="1:13">
      <c r="A17" s="4">
        <v>782</v>
      </c>
      <c r="B17" t="s">
        <v>49</v>
      </c>
      <c r="C17" s="1">
        <v>78.2</v>
      </c>
      <c r="D17" s="2" t="str">
        <f>HYPERLINK("https://torgi.gov.ru/new/public/lots/lot/22000005200000000001_1/(lotInfo:info)", "22000005200000000001_1")</f>
        <v>22000005200000000001_1</v>
      </c>
      <c r="E17" t="s">
        <v>545</v>
      </c>
      <c r="F17" s="3">
        <v>3299.2327365728902</v>
      </c>
      <c r="G17" s="3">
        <v>258000</v>
      </c>
      <c r="H17" t="s">
        <v>1236</v>
      </c>
      <c r="I17" t="s">
        <v>1700</v>
      </c>
      <c r="J17" t="s">
        <v>2434</v>
      </c>
      <c r="L17" t="s">
        <v>2436</v>
      </c>
      <c r="M17" t="s">
        <v>2440</v>
      </c>
    </row>
    <row r="18" spans="1:13">
      <c r="A18" s="4">
        <v>781</v>
      </c>
      <c r="B18" t="s">
        <v>49</v>
      </c>
      <c r="C18" s="1">
        <v>50.5</v>
      </c>
      <c r="D18" s="2" t="str">
        <f>HYPERLINK("https://torgi.gov.ru/new/public/lots/lot/22000005200000000002_1/(lotInfo:info)", "22000005200000000002_1")</f>
        <v>22000005200000000002_1</v>
      </c>
      <c r="E18" t="s">
        <v>545</v>
      </c>
      <c r="F18" s="3">
        <v>1544.554455445545</v>
      </c>
      <c r="G18" s="3">
        <v>78000</v>
      </c>
      <c r="H18" t="s">
        <v>1236</v>
      </c>
      <c r="I18" t="s">
        <v>1699</v>
      </c>
      <c r="J18" t="s">
        <v>2433</v>
      </c>
      <c r="L18" t="s">
        <v>2436</v>
      </c>
      <c r="M18" t="s">
        <v>2440</v>
      </c>
    </row>
    <row r="19" spans="1:13">
      <c r="A19" s="4">
        <v>609</v>
      </c>
      <c r="B19" t="s">
        <v>49</v>
      </c>
      <c r="C19" s="1">
        <v>114</v>
      </c>
      <c r="D19" s="2" t="str">
        <f>HYPERLINK("https://torgi.gov.ru/new/public/lots/lot/22000053850000000001_1/(lotInfo:info)", "22000053850000000001_1")</f>
        <v>22000053850000000001_1</v>
      </c>
      <c r="E19" t="s">
        <v>98</v>
      </c>
      <c r="F19" s="3">
        <v>48938.596491228069</v>
      </c>
      <c r="G19" s="3">
        <v>5579000</v>
      </c>
      <c r="H19" t="s">
        <v>1079</v>
      </c>
      <c r="I19" t="s">
        <v>1601</v>
      </c>
      <c r="J19" t="s">
        <v>2273</v>
      </c>
      <c r="L19" t="s">
        <v>2436</v>
      </c>
      <c r="M19" t="s">
        <v>2440</v>
      </c>
    </row>
    <row r="20" spans="1:13">
      <c r="A20" s="4">
        <v>255</v>
      </c>
      <c r="B20" t="s">
        <v>49</v>
      </c>
      <c r="C20" s="1">
        <v>20.8</v>
      </c>
      <c r="D20" s="2" t="str">
        <f>HYPERLINK("https://torgi.gov.ru/new/public/lots/lot/22000029100000000001_1/(lotInfo:info)", "22000029100000000001_1")</f>
        <v>22000029100000000001_1</v>
      </c>
      <c r="E20" t="s">
        <v>266</v>
      </c>
      <c r="F20" s="3">
        <v>39903.846153846163</v>
      </c>
      <c r="G20" s="3">
        <v>830000</v>
      </c>
      <c r="H20" t="s">
        <v>768</v>
      </c>
      <c r="I20" t="s">
        <v>1396</v>
      </c>
      <c r="J20" t="s">
        <v>1943</v>
      </c>
      <c r="L20" t="s">
        <v>2436</v>
      </c>
      <c r="M20" t="s">
        <v>2440</v>
      </c>
    </row>
    <row r="21" spans="1:13">
      <c r="A21" s="4">
        <v>113</v>
      </c>
      <c r="B21" t="s">
        <v>49</v>
      </c>
      <c r="C21" s="1">
        <v>491.1</v>
      </c>
      <c r="D21" s="2" t="str">
        <f>HYPERLINK("https://torgi.gov.ru/new/public/lots/lot/22000022990000000003_1/(lotInfo:info)", "22000022990000000003_1")</f>
        <v>22000022990000000003_1</v>
      </c>
      <c r="E21" t="s">
        <v>171</v>
      </c>
      <c r="F21" s="3">
        <v>3182.6511912034211</v>
      </c>
      <c r="G21" s="3">
        <v>1563000</v>
      </c>
      <c r="H21" t="s">
        <v>651</v>
      </c>
      <c r="I21" t="s">
        <v>1311</v>
      </c>
      <c r="J21" t="s">
        <v>1813</v>
      </c>
      <c r="L21" t="s">
        <v>2436</v>
      </c>
      <c r="M21" t="s">
        <v>2440</v>
      </c>
    </row>
    <row r="22" spans="1:13">
      <c r="A22" s="4">
        <v>235</v>
      </c>
      <c r="B22" t="s">
        <v>49</v>
      </c>
      <c r="C22" s="1">
        <v>347.1</v>
      </c>
      <c r="D22" s="2" t="str">
        <f>HYPERLINK("https://torgi.gov.ru/new/public/lots/lot/21000009380000000003_1/(lotInfo:info)", "21000009380000000003_1")</f>
        <v>21000009380000000003_1</v>
      </c>
      <c r="E22" t="s">
        <v>255</v>
      </c>
      <c r="F22" s="3">
        <v>18726.59176029962</v>
      </c>
      <c r="G22" s="3">
        <v>6500000</v>
      </c>
      <c r="I22" t="s">
        <v>1369</v>
      </c>
      <c r="J22" t="s">
        <v>1925</v>
      </c>
      <c r="L22" t="s">
        <v>2436</v>
      </c>
      <c r="M22" t="s">
        <v>2440</v>
      </c>
    </row>
    <row r="23" spans="1:13">
      <c r="A23" s="4">
        <v>664</v>
      </c>
      <c r="B23" t="s">
        <v>49</v>
      </c>
      <c r="C23" s="1">
        <v>38.799999999999997</v>
      </c>
      <c r="D23" s="2" t="str">
        <f>HYPERLINK("https://torgi.gov.ru/new/public/lots/lot/22000014830000000002_1/(lotInfo:info)", "22000014830000000002_1")</f>
        <v>22000014830000000002_1</v>
      </c>
      <c r="E23" t="s">
        <v>477</v>
      </c>
      <c r="F23" s="3">
        <v>35992.268041237119</v>
      </c>
      <c r="G23" s="3">
        <v>1396500</v>
      </c>
      <c r="H23" t="s">
        <v>1128</v>
      </c>
      <c r="I23" t="s">
        <v>1621</v>
      </c>
      <c r="J23" t="s">
        <v>2326</v>
      </c>
      <c r="K23" s="3">
        <v>1284248.06</v>
      </c>
      <c r="L23" t="s">
        <v>2436</v>
      </c>
      <c r="M23" t="s">
        <v>2440</v>
      </c>
    </row>
    <row r="24" spans="1:13">
      <c r="A24" s="4">
        <v>403</v>
      </c>
      <c r="B24" t="s">
        <v>49</v>
      </c>
      <c r="C24" s="1">
        <v>15.7</v>
      </c>
      <c r="D24" s="2" t="str">
        <f>HYPERLINK("https://torgi.gov.ru/new/public/lots/lot/22000014830000000004_1/(lotInfo:info)", "22000014830000000004_1")</f>
        <v>22000014830000000004_1</v>
      </c>
      <c r="E24" t="s">
        <v>338</v>
      </c>
      <c r="F24" s="3">
        <v>44585.987261146503</v>
      </c>
      <c r="G24" s="3">
        <v>700000</v>
      </c>
      <c r="H24" t="s">
        <v>900</v>
      </c>
      <c r="I24" t="s">
        <v>1438</v>
      </c>
      <c r="J24" t="s">
        <v>2083</v>
      </c>
      <c r="K24" s="3">
        <v>642617.32999999996</v>
      </c>
      <c r="L24" t="s">
        <v>2436</v>
      </c>
      <c r="M24" t="s">
        <v>2440</v>
      </c>
    </row>
    <row r="25" spans="1:13">
      <c r="A25" s="4">
        <v>178</v>
      </c>
      <c r="B25" t="s">
        <v>49</v>
      </c>
      <c r="C25" s="1">
        <v>98.7</v>
      </c>
      <c r="D25" s="2" t="str">
        <f>HYPERLINK("https://torgi.gov.ru/new/public/lots/lot/21000022850000000030_11/(lotInfo:info)", "21000022850000000030_11")</f>
        <v>21000022850000000030_11</v>
      </c>
      <c r="E25" t="s">
        <v>220</v>
      </c>
      <c r="F25" s="3">
        <v>34135.629685916923</v>
      </c>
      <c r="G25" s="3">
        <v>3369186.65</v>
      </c>
      <c r="H25" t="s">
        <v>703</v>
      </c>
      <c r="I25" t="s">
        <v>1353</v>
      </c>
      <c r="J25" t="s">
        <v>1870</v>
      </c>
      <c r="L25" t="s">
        <v>2436</v>
      </c>
      <c r="M25" t="s">
        <v>2441</v>
      </c>
    </row>
    <row r="26" spans="1:13">
      <c r="A26" s="4">
        <v>770</v>
      </c>
      <c r="B26" t="s">
        <v>34</v>
      </c>
      <c r="C26" s="1">
        <v>266.3</v>
      </c>
      <c r="D26" s="2" t="str">
        <f>HYPERLINK("https://torgi.gov.ru/new/public/lots/lot/21000031670000000004_1/(lotInfo:info)", "21000031670000000004_1")</f>
        <v>21000031670000000004_1</v>
      </c>
      <c r="E26" t="s">
        <v>98</v>
      </c>
      <c r="F26" s="3">
        <v>405.58768306421331</v>
      </c>
      <c r="G26" s="3">
        <v>108008</v>
      </c>
      <c r="H26" t="s">
        <v>1227</v>
      </c>
      <c r="I26" t="s">
        <v>1689</v>
      </c>
      <c r="J26" t="s">
        <v>2423</v>
      </c>
      <c r="L26" t="s">
        <v>2437</v>
      </c>
      <c r="M26" t="s">
        <v>2440</v>
      </c>
    </row>
    <row r="27" spans="1:13">
      <c r="A27" s="4">
        <v>38</v>
      </c>
      <c r="B27" t="s">
        <v>34</v>
      </c>
      <c r="C27" s="1">
        <v>419.3</v>
      </c>
      <c r="D27" s="2" t="str">
        <f>HYPERLINK("https://torgi.gov.ru/new/public/lots/lot/21000012220000000005_1/(lotInfo:info)", "21000012220000000005_1")</f>
        <v>21000012220000000005_1</v>
      </c>
      <c r="E27" t="s">
        <v>115</v>
      </c>
      <c r="F27" s="3">
        <v>810.87526830431671</v>
      </c>
      <c r="G27" s="3">
        <v>340000</v>
      </c>
      <c r="I27" t="s">
        <v>1265</v>
      </c>
      <c r="J27" t="s">
        <v>1740</v>
      </c>
      <c r="L27" t="s">
        <v>2436</v>
      </c>
      <c r="M27" t="s">
        <v>2440</v>
      </c>
    </row>
    <row r="28" spans="1:13">
      <c r="A28" s="4">
        <v>183</v>
      </c>
      <c r="B28" t="s">
        <v>34</v>
      </c>
      <c r="C28" s="1">
        <v>108.7</v>
      </c>
      <c r="D28" s="2" t="str">
        <f>HYPERLINK("https://torgi.gov.ru/new/public/lots/lot/22000053060000000004_1/(lotInfo:info)", "22000053060000000004_1")</f>
        <v>22000053060000000004_1</v>
      </c>
      <c r="E28" t="s">
        <v>223</v>
      </c>
      <c r="F28" s="3">
        <v>1987.1205151793929</v>
      </c>
      <c r="G28" s="3">
        <v>216000</v>
      </c>
      <c r="H28" t="s">
        <v>708</v>
      </c>
      <c r="I28" t="s">
        <v>1357</v>
      </c>
      <c r="J28" t="s">
        <v>1875</v>
      </c>
      <c r="L28" t="s">
        <v>2436</v>
      </c>
      <c r="M28" t="s">
        <v>2440</v>
      </c>
    </row>
    <row r="29" spans="1:13">
      <c r="A29" s="4">
        <v>184</v>
      </c>
      <c r="B29" t="s">
        <v>34</v>
      </c>
      <c r="C29" s="1">
        <v>108</v>
      </c>
      <c r="D29" s="2" t="str">
        <f>HYPERLINK("https://torgi.gov.ru/new/public/lots/lot/22000053060000000004_2/(lotInfo:info)", "22000053060000000004_2")</f>
        <v>22000053060000000004_2</v>
      </c>
      <c r="E29" t="s">
        <v>224</v>
      </c>
      <c r="F29" s="3">
        <v>1990.7407407407411</v>
      </c>
      <c r="G29" s="3">
        <v>215000</v>
      </c>
      <c r="H29" t="s">
        <v>709</v>
      </c>
      <c r="I29" t="s">
        <v>1357</v>
      </c>
      <c r="J29" t="s">
        <v>1876</v>
      </c>
      <c r="L29" t="s">
        <v>2436</v>
      </c>
      <c r="M29" t="s">
        <v>2440</v>
      </c>
    </row>
    <row r="30" spans="1:13">
      <c r="A30" s="4">
        <v>182</v>
      </c>
      <c r="B30" t="s">
        <v>34</v>
      </c>
      <c r="C30" s="1">
        <v>97.6</v>
      </c>
      <c r="D30" s="2" t="str">
        <f>HYPERLINK("https://torgi.gov.ru/new/public/lots/lot/22000053060000000004_3/(lotInfo:info)", "22000053060000000004_3")</f>
        <v>22000053060000000004_3</v>
      </c>
      <c r="E30" t="s">
        <v>222</v>
      </c>
      <c r="F30" s="3">
        <v>1987.704918032787</v>
      </c>
      <c r="G30" s="3">
        <v>194000</v>
      </c>
      <c r="H30" t="s">
        <v>707</v>
      </c>
      <c r="I30" t="s">
        <v>1357</v>
      </c>
      <c r="J30" t="s">
        <v>1874</v>
      </c>
      <c r="L30" t="s">
        <v>2436</v>
      </c>
      <c r="M30" t="s">
        <v>2440</v>
      </c>
    </row>
    <row r="31" spans="1:13">
      <c r="A31" s="4">
        <v>382</v>
      </c>
      <c r="B31" t="s">
        <v>34</v>
      </c>
      <c r="C31" s="1">
        <v>30.6</v>
      </c>
      <c r="D31" s="2" t="str">
        <f>HYPERLINK("https://torgi.gov.ru/new/public/lots/lot/22000079850000000001_1/(lotInfo:info)", "22000079850000000001_1")</f>
        <v>22000079850000000001_1</v>
      </c>
      <c r="E31" t="s">
        <v>332</v>
      </c>
      <c r="F31" s="3">
        <v>13071.895424836601</v>
      </c>
      <c r="G31" s="3">
        <v>400000</v>
      </c>
      <c r="H31" t="s">
        <v>883</v>
      </c>
      <c r="I31" t="s">
        <v>1463</v>
      </c>
      <c r="J31" t="s">
        <v>2063</v>
      </c>
      <c r="L31" t="s">
        <v>2436</v>
      </c>
      <c r="M31" t="s">
        <v>2440</v>
      </c>
    </row>
    <row r="32" spans="1:13">
      <c r="A32" s="4">
        <v>289</v>
      </c>
      <c r="B32" t="s">
        <v>34</v>
      </c>
      <c r="C32" s="1">
        <v>208.2</v>
      </c>
      <c r="D32" s="2" t="str">
        <f>HYPERLINK("https://torgi.gov.ru/new/public/lots/lot/22000016660000000004_1/(lotInfo:info)", "22000016660000000004_1")</f>
        <v>22000016660000000004_1</v>
      </c>
      <c r="E32" t="s">
        <v>280</v>
      </c>
      <c r="F32" s="3">
        <v>720.71085494716624</v>
      </c>
      <c r="G32" s="3">
        <v>150052</v>
      </c>
      <c r="H32" t="s">
        <v>799</v>
      </c>
      <c r="I32" t="s">
        <v>1412</v>
      </c>
      <c r="J32" t="s">
        <v>1973</v>
      </c>
      <c r="L32" t="s">
        <v>2436</v>
      </c>
      <c r="M32" t="s">
        <v>2440</v>
      </c>
    </row>
    <row r="33" spans="1:13">
      <c r="A33" s="4">
        <v>288</v>
      </c>
      <c r="B33" t="s">
        <v>34</v>
      </c>
      <c r="C33" s="1">
        <v>20.6</v>
      </c>
      <c r="D33" s="2" t="str">
        <f>HYPERLINK("https://torgi.gov.ru/new/public/lots/lot/22000016660000000004_5/(lotInfo:info)", "22000016660000000004_5")</f>
        <v>22000016660000000004_5</v>
      </c>
      <c r="E33" t="s">
        <v>279</v>
      </c>
      <c r="F33" s="3">
        <v>60514.563106796108</v>
      </c>
      <c r="G33" s="3">
        <v>1246600</v>
      </c>
      <c r="H33" t="s">
        <v>798</v>
      </c>
      <c r="I33" t="s">
        <v>1412</v>
      </c>
      <c r="J33" t="s">
        <v>1972</v>
      </c>
      <c r="L33" t="s">
        <v>2436</v>
      </c>
      <c r="M33" t="s">
        <v>2440</v>
      </c>
    </row>
    <row r="34" spans="1:13">
      <c r="A34" s="4">
        <v>751</v>
      </c>
      <c r="B34" t="s">
        <v>34</v>
      </c>
      <c r="C34" s="1">
        <v>667</v>
      </c>
      <c r="D34" s="2" t="str">
        <f>HYPERLINK("https://torgi.gov.ru/new/public/lots/lot/21000003120000000003_1/(lotInfo:info)", "21000003120000000003_1")</f>
        <v>21000003120000000003_1</v>
      </c>
      <c r="E34" t="s">
        <v>526</v>
      </c>
      <c r="F34" s="3">
        <v>1970.0149925037481</v>
      </c>
      <c r="G34" s="3">
        <v>1314000</v>
      </c>
      <c r="H34" t="s">
        <v>1210</v>
      </c>
      <c r="I34" t="s">
        <v>1676</v>
      </c>
      <c r="J34" t="s">
        <v>2404</v>
      </c>
      <c r="L34" t="s">
        <v>2438</v>
      </c>
      <c r="M34" t="s">
        <v>2440</v>
      </c>
    </row>
    <row r="35" spans="1:13">
      <c r="A35" s="4">
        <v>736</v>
      </c>
      <c r="B35" t="s">
        <v>58</v>
      </c>
      <c r="C35" s="1">
        <v>3431.7</v>
      </c>
      <c r="D35" s="2" t="str">
        <f>HYPERLINK("https://torgi.gov.ru/new/public/lots/lot/22000018950000000001_1/(lotInfo:info)", "22000018950000000001_1")</f>
        <v>22000018950000000001_1</v>
      </c>
      <c r="E35" t="s">
        <v>520</v>
      </c>
      <c r="F35" s="3">
        <v>486.05647346796047</v>
      </c>
      <c r="G35" s="3">
        <v>1668000</v>
      </c>
      <c r="H35" t="s">
        <v>1195</v>
      </c>
      <c r="I35" t="s">
        <v>1669</v>
      </c>
      <c r="J35" t="s">
        <v>2389</v>
      </c>
      <c r="K35" s="3">
        <v>11867621.67</v>
      </c>
      <c r="L35" t="s">
        <v>2438</v>
      </c>
      <c r="M35" t="s">
        <v>2440</v>
      </c>
    </row>
    <row r="36" spans="1:13">
      <c r="A36" s="4">
        <v>130</v>
      </c>
      <c r="B36" t="s">
        <v>58</v>
      </c>
      <c r="C36" s="1">
        <v>104.2</v>
      </c>
      <c r="D36" s="2" t="str">
        <f>HYPERLINK("https://torgi.gov.ru/new/public/lots/lot/21000013200000000031_1/(lotInfo:info)", "21000013200000000031_1")</f>
        <v>21000013200000000031_1</v>
      </c>
      <c r="E36" t="s">
        <v>184</v>
      </c>
      <c r="F36" s="3">
        <v>50717.297504798473</v>
      </c>
      <c r="G36" s="3">
        <v>5284742.4000000004</v>
      </c>
      <c r="H36" t="s">
        <v>668</v>
      </c>
      <c r="I36" t="s">
        <v>1313</v>
      </c>
      <c r="J36" t="s">
        <v>1826</v>
      </c>
      <c r="L36" t="s">
        <v>2436</v>
      </c>
      <c r="M36" t="s">
        <v>2441</v>
      </c>
    </row>
    <row r="37" spans="1:13">
      <c r="A37" s="4">
        <v>110</v>
      </c>
      <c r="B37" t="s">
        <v>58</v>
      </c>
      <c r="C37" s="1">
        <v>2506.6</v>
      </c>
      <c r="D37" s="2" t="str">
        <f>HYPERLINK("https://torgi.gov.ru/new/public/lots/lot/21000013200000000028_3/(lotInfo:info)", "21000013200000000028_3")</f>
        <v>21000013200000000028_3</v>
      </c>
      <c r="E37" t="s">
        <v>168</v>
      </c>
      <c r="F37" s="3">
        <v>7502.7446660815458</v>
      </c>
      <c r="G37" s="3">
        <v>18806379.780000001</v>
      </c>
      <c r="H37" t="s">
        <v>648</v>
      </c>
      <c r="I37" t="s">
        <v>1309</v>
      </c>
      <c r="J37" t="s">
        <v>1810</v>
      </c>
      <c r="L37" t="s">
        <v>2436</v>
      </c>
      <c r="M37" t="s">
        <v>2441</v>
      </c>
    </row>
    <row r="38" spans="1:13">
      <c r="A38" s="4">
        <v>111</v>
      </c>
      <c r="B38" t="s">
        <v>58</v>
      </c>
      <c r="C38" s="1">
        <v>2265.1</v>
      </c>
      <c r="D38" s="2" t="str">
        <f>HYPERLINK("https://torgi.gov.ru/new/public/lots/lot/21000013200000000028_1/(lotInfo:info)", "21000013200000000028_1")</f>
        <v>21000013200000000028_1</v>
      </c>
      <c r="E38" t="s">
        <v>169</v>
      </c>
      <c r="F38" s="3">
        <v>7502.7447132576935</v>
      </c>
      <c r="G38" s="3">
        <v>16994467.050000001</v>
      </c>
      <c r="H38" t="s">
        <v>649</v>
      </c>
      <c r="I38" t="s">
        <v>1309</v>
      </c>
      <c r="J38" t="s">
        <v>1811</v>
      </c>
      <c r="L38" t="s">
        <v>2436</v>
      </c>
      <c r="M38" t="s">
        <v>2441</v>
      </c>
    </row>
    <row r="39" spans="1:13">
      <c r="A39" s="4">
        <v>679</v>
      </c>
      <c r="B39" t="s">
        <v>65</v>
      </c>
      <c r="C39" s="1">
        <v>17</v>
      </c>
      <c r="D39" s="2" t="str">
        <f>HYPERLINK("https://torgi.gov.ru/new/public/lots/lot/22000020710000000001_3/(lotInfo:info)", "22000020710000000001_3")</f>
        <v>22000020710000000001_3</v>
      </c>
      <c r="E39" t="s">
        <v>488</v>
      </c>
      <c r="F39" s="3">
        <v>51000</v>
      </c>
      <c r="G39" s="3">
        <v>867000</v>
      </c>
      <c r="H39" t="s">
        <v>1143</v>
      </c>
      <c r="I39" t="s">
        <v>1506</v>
      </c>
      <c r="J39" t="s">
        <v>2340</v>
      </c>
      <c r="L39" t="s">
        <v>2436</v>
      </c>
      <c r="M39" t="s">
        <v>2440</v>
      </c>
    </row>
    <row r="40" spans="1:13">
      <c r="A40" s="4">
        <v>420</v>
      </c>
      <c r="B40" t="s">
        <v>65</v>
      </c>
      <c r="C40" s="1">
        <v>81.099999999999994</v>
      </c>
      <c r="D40" s="2" t="str">
        <f>HYPERLINK("https://torgi.gov.ru/new/public/lots/lot/22000082990000000001_2/(lotInfo:info)", "22000082990000000001_2")</f>
        <v>22000082990000000001_2</v>
      </c>
      <c r="E40" t="s">
        <v>350</v>
      </c>
      <c r="F40" s="3">
        <v>856.96670776818746</v>
      </c>
      <c r="G40" s="3">
        <v>69500</v>
      </c>
      <c r="H40" t="s">
        <v>915</v>
      </c>
      <c r="I40" t="s">
        <v>1484</v>
      </c>
      <c r="J40" t="s">
        <v>2099</v>
      </c>
      <c r="L40" t="s">
        <v>2437</v>
      </c>
      <c r="M40" t="s">
        <v>2440</v>
      </c>
    </row>
    <row r="41" spans="1:13">
      <c r="A41" s="4">
        <v>421</v>
      </c>
      <c r="B41" t="s">
        <v>65</v>
      </c>
      <c r="C41" s="1">
        <v>19</v>
      </c>
      <c r="D41" s="2" t="str">
        <f>HYPERLINK("https://torgi.gov.ru/new/public/lots/lot/22000082990000000001_1/(lotInfo:info)", "22000082990000000001_1")</f>
        <v>22000082990000000001_1</v>
      </c>
      <c r="E41" t="s">
        <v>351</v>
      </c>
      <c r="F41" s="3">
        <v>2605.2631578947371</v>
      </c>
      <c r="G41" s="3">
        <v>49500</v>
      </c>
      <c r="H41" t="s">
        <v>916</v>
      </c>
      <c r="I41" t="s">
        <v>1484</v>
      </c>
      <c r="J41" t="s">
        <v>2100</v>
      </c>
      <c r="L41" t="s">
        <v>2437</v>
      </c>
      <c r="M41" t="s">
        <v>2440</v>
      </c>
    </row>
    <row r="42" spans="1:13">
      <c r="A42" s="4">
        <v>556</v>
      </c>
      <c r="B42" t="s">
        <v>65</v>
      </c>
      <c r="C42" s="1">
        <v>94.1</v>
      </c>
      <c r="D42" s="2" t="str">
        <f>HYPERLINK("https://torgi.gov.ru/new/public/lots/lot/22000007320000000008_1/(lotInfo:info)", "22000007320000000008_1")</f>
        <v>22000007320000000008_1</v>
      </c>
      <c r="E42" t="s">
        <v>416</v>
      </c>
      <c r="F42" s="3">
        <v>60688.629117959623</v>
      </c>
      <c r="G42" s="3">
        <v>5710800</v>
      </c>
      <c r="H42" t="s">
        <v>1038</v>
      </c>
      <c r="I42" t="s">
        <v>1563</v>
      </c>
      <c r="J42" t="s">
        <v>2225</v>
      </c>
      <c r="L42" t="s">
        <v>2436</v>
      </c>
      <c r="M42" t="s">
        <v>2440</v>
      </c>
    </row>
    <row r="43" spans="1:13">
      <c r="A43" s="4">
        <v>721</v>
      </c>
      <c r="B43" t="s">
        <v>65</v>
      </c>
      <c r="C43" s="1">
        <v>89.9</v>
      </c>
      <c r="D43" s="2" t="str">
        <f>HYPERLINK("https://torgi.gov.ru/new/public/lots/lot/22000007320000000001_1/(lotInfo:info)", "22000007320000000001_1")</f>
        <v>22000007320000000001_1</v>
      </c>
      <c r="E43" t="s">
        <v>512</v>
      </c>
      <c r="F43" s="3">
        <v>2242.4916573971082</v>
      </c>
      <c r="G43" s="3">
        <v>201600</v>
      </c>
      <c r="H43" t="s">
        <v>1181</v>
      </c>
      <c r="I43" t="s">
        <v>1661</v>
      </c>
      <c r="J43" t="s">
        <v>2376</v>
      </c>
      <c r="L43" t="s">
        <v>2436</v>
      </c>
      <c r="M43" t="s">
        <v>2440</v>
      </c>
    </row>
    <row r="44" spans="1:13">
      <c r="A44" s="4">
        <v>264</v>
      </c>
      <c r="B44" t="s">
        <v>65</v>
      </c>
      <c r="C44" s="1">
        <v>12.1</v>
      </c>
      <c r="D44" s="2" t="str">
        <f>HYPERLINK("https://torgi.gov.ru/new/public/lots/lot/22000026940000000006_1/(lotInfo:info)", "22000026940000000006_1")</f>
        <v>22000026940000000006_1</v>
      </c>
      <c r="F44" s="3">
        <v>2066.1157024793388</v>
      </c>
      <c r="G44" s="3">
        <v>25000</v>
      </c>
      <c r="H44" t="s">
        <v>777</v>
      </c>
      <c r="I44" t="s">
        <v>1400</v>
      </c>
      <c r="J44" t="s">
        <v>1951</v>
      </c>
      <c r="K44" s="3">
        <v>72739.77</v>
      </c>
      <c r="L44" t="s">
        <v>2436</v>
      </c>
      <c r="M44" t="s">
        <v>2440</v>
      </c>
    </row>
    <row r="45" spans="1:13">
      <c r="A45" s="4">
        <v>372</v>
      </c>
      <c r="B45" t="s">
        <v>65</v>
      </c>
      <c r="C45" s="1">
        <v>30.6</v>
      </c>
      <c r="D45" s="2" t="str">
        <f>HYPERLINK("https://torgi.gov.ru/new/public/lots/lot/22000083510000000001_2/(lotInfo:info)", "22000083510000000001_2")</f>
        <v>22000083510000000001_2</v>
      </c>
      <c r="E45" t="s">
        <v>325</v>
      </c>
      <c r="F45" s="3">
        <v>16339.869281045751</v>
      </c>
      <c r="G45" s="3">
        <v>500000</v>
      </c>
      <c r="H45" t="s">
        <v>873</v>
      </c>
      <c r="I45" t="s">
        <v>1454</v>
      </c>
      <c r="J45" t="s">
        <v>2054</v>
      </c>
      <c r="L45" t="s">
        <v>2436</v>
      </c>
      <c r="M45" t="s">
        <v>2440</v>
      </c>
    </row>
    <row r="46" spans="1:13">
      <c r="A46" s="4">
        <v>537</v>
      </c>
      <c r="B46" t="s">
        <v>69</v>
      </c>
      <c r="C46" s="1">
        <v>545</v>
      </c>
      <c r="D46" s="2" t="str">
        <f>HYPERLINK("https://torgi.gov.ru/new/public/lots/lot/21000016640000000002_1/(lotInfo:info)", "21000016640000000002_1")</f>
        <v>21000016640000000002_1</v>
      </c>
      <c r="E46" t="s">
        <v>402</v>
      </c>
      <c r="F46" s="3">
        <v>688.99082568807341</v>
      </c>
      <c r="G46" s="3">
        <v>375500</v>
      </c>
      <c r="I46" t="s">
        <v>1549</v>
      </c>
      <c r="J46" t="s">
        <v>2206</v>
      </c>
      <c r="L46" t="s">
        <v>2437</v>
      </c>
      <c r="M46" t="s">
        <v>2440</v>
      </c>
    </row>
    <row r="47" spans="1:13">
      <c r="A47" s="4">
        <v>267</v>
      </c>
      <c r="B47" t="s">
        <v>69</v>
      </c>
      <c r="C47" s="1">
        <v>34.700000000000003</v>
      </c>
      <c r="D47" s="2" t="str">
        <f>HYPERLINK("https://torgi.gov.ru/new/public/lots/lot/21000016640000000006_7/(lotInfo:info)", "21000016640000000006_7")</f>
        <v>21000016640000000006_7</v>
      </c>
      <c r="E47" t="s">
        <v>164</v>
      </c>
      <c r="F47" s="3">
        <v>29825.602305475499</v>
      </c>
      <c r="G47" s="3">
        <v>1034948.4</v>
      </c>
      <c r="I47" t="s">
        <v>1402</v>
      </c>
      <c r="J47" t="s">
        <v>1954</v>
      </c>
      <c r="L47" t="s">
        <v>2438</v>
      </c>
      <c r="M47" t="s">
        <v>2440</v>
      </c>
    </row>
    <row r="48" spans="1:13">
      <c r="A48" s="4">
        <v>278</v>
      </c>
      <c r="B48" t="s">
        <v>46</v>
      </c>
      <c r="C48" s="1">
        <v>141</v>
      </c>
      <c r="D48" s="2" t="str">
        <f>HYPERLINK("https://torgi.gov.ru/new/public/lots/lot/21000025550000000003_1/(lotInfo:info)", "21000025550000000003_1")</f>
        <v>21000025550000000003_1</v>
      </c>
      <c r="E48" t="s">
        <v>231</v>
      </c>
      <c r="F48" s="3">
        <v>21368.794326241139</v>
      </c>
      <c r="G48" s="3">
        <v>3013000</v>
      </c>
      <c r="H48" t="s">
        <v>790</v>
      </c>
      <c r="I48" t="s">
        <v>1407</v>
      </c>
      <c r="J48" t="s">
        <v>1962</v>
      </c>
      <c r="L48" t="s">
        <v>2436</v>
      </c>
      <c r="M48" t="s">
        <v>2441</v>
      </c>
    </row>
    <row r="49" spans="1:13">
      <c r="A49" s="4">
        <v>75</v>
      </c>
      <c r="B49" t="s">
        <v>46</v>
      </c>
      <c r="C49" s="1">
        <v>166.7</v>
      </c>
      <c r="D49" s="2" t="str">
        <f>HYPERLINK("https://torgi.gov.ru/new/public/lots/lot/22000043340000000002_1/(lotInfo:info)", "22000043340000000002_1")</f>
        <v>22000043340000000002_1</v>
      </c>
      <c r="E49" t="s">
        <v>140</v>
      </c>
      <c r="F49" s="3">
        <v>3167.3665266946609</v>
      </c>
      <c r="G49" s="3">
        <v>528000</v>
      </c>
      <c r="H49" t="s">
        <v>616</v>
      </c>
      <c r="I49" t="s">
        <v>1282</v>
      </c>
      <c r="J49" t="s">
        <v>1777</v>
      </c>
      <c r="L49" t="s">
        <v>2436</v>
      </c>
      <c r="M49" t="s">
        <v>2440</v>
      </c>
    </row>
    <row r="50" spans="1:13">
      <c r="A50" s="4">
        <v>578</v>
      </c>
      <c r="B50" t="s">
        <v>59</v>
      </c>
      <c r="C50" s="1">
        <v>138.30000000000001</v>
      </c>
      <c r="D50" s="2" t="str">
        <f>HYPERLINK("https://torgi.gov.ru/new/public/lots/lot/22000034210000000002_1/(lotInfo:info)", "22000034210000000002_1")</f>
        <v>22000034210000000002_1</v>
      </c>
      <c r="E50" t="s">
        <v>431</v>
      </c>
      <c r="F50" s="3">
        <v>1800.433839479392</v>
      </c>
      <c r="G50" s="3">
        <v>249000</v>
      </c>
      <c r="I50" t="s">
        <v>1581</v>
      </c>
      <c r="J50" t="s">
        <v>2247</v>
      </c>
      <c r="L50" t="s">
        <v>2438</v>
      </c>
      <c r="M50" t="s">
        <v>2440</v>
      </c>
    </row>
    <row r="51" spans="1:13">
      <c r="A51" s="4">
        <v>116</v>
      </c>
      <c r="B51" t="s">
        <v>60</v>
      </c>
      <c r="C51" s="1">
        <v>116.9</v>
      </c>
      <c r="D51" s="2" t="str">
        <f>HYPERLINK("https://torgi.gov.ru/new/public/lots/lot/21000014540000000031_4/(lotInfo:info)", "21000014540000000031_4")</f>
        <v>21000014540000000031_4</v>
      </c>
      <c r="E51" t="s">
        <v>164</v>
      </c>
      <c r="F51" s="3">
        <v>32676.64670658682</v>
      </c>
      <c r="G51" s="3">
        <v>3819900</v>
      </c>
      <c r="H51" t="s">
        <v>654</v>
      </c>
      <c r="I51" t="s">
        <v>1287</v>
      </c>
      <c r="J51" t="s">
        <v>1815</v>
      </c>
      <c r="L51" t="s">
        <v>2436</v>
      </c>
      <c r="M51" t="s">
        <v>2441</v>
      </c>
    </row>
    <row r="52" spans="1:13">
      <c r="A52" s="4">
        <v>168</v>
      </c>
      <c r="B52" t="s">
        <v>47</v>
      </c>
      <c r="C52" s="1">
        <v>30.4</v>
      </c>
      <c r="D52" s="2" t="str">
        <f>HYPERLINK("https://torgi.gov.ru/new/public/lots/lot/22000059670000000002_1/(lotInfo:info)", "22000059670000000002_1")</f>
        <v>22000059670000000002_1</v>
      </c>
      <c r="E52" t="s">
        <v>146</v>
      </c>
      <c r="F52" s="3">
        <v>8315.2118421052637</v>
      </c>
      <c r="G52" s="3">
        <v>252782.44</v>
      </c>
      <c r="H52" t="s">
        <v>694</v>
      </c>
      <c r="I52" t="s">
        <v>1346</v>
      </c>
      <c r="J52" t="s">
        <v>1861</v>
      </c>
      <c r="K52" s="3">
        <v>342191.52</v>
      </c>
      <c r="L52" t="s">
        <v>2436</v>
      </c>
      <c r="M52" t="s">
        <v>2440</v>
      </c>
    </row>
    <row r="53" spans="1:13">
      <c r="A53" s="4">
        <v>287</v>
      </c>
      <c r="B53" t="s">
        <v>47</v>
      </c>
      <c r="C53" s="1">
        <v>104.9</v>
      </c>
      <c r="D53" s="2" t="str">
        <f>HYPERLINK("https://torgi.gov.ru/new/public/lots/lot/21000006210000000010_4/(lotInfo:info)", "21000006210000000010_4")</f>
        <v>21000006210000000010_4</v>
      </c>
      <c r="E53" t="s">
        <v>278</v>
      </c>
      <c r="F53" s="3">
        <v>33155.386081982841</v>
      </c>
      <c r="G53" s="3">
        <v>3478000</v>
      </c>
      <c r="I53" t="s">
        <v>1408</v>
      </c>
      <c r="J53" t="s">
        <v>1971</v>
      </c>
      <c r="K53" s="3">
        <v>3486248.7</v>
      </c>
      <c r="L53" t="s">
        <v>2436</v>
      </c>
      <c r="M53" t="s">
        <v>2440</v>
      </c>
    </row>
    <row r="54" spans="1:13">
      <c r="A54" s="4">
        <v>653</v>
      </c>
      <c r="B54" t="s">
        <v>47</v>
      </c>
      <c r="C54" s="1">
        <v>1838.6</v>
      </c>
      <c r="D54" s="2" t="str">
        <f>HYPERLINK("https://torgi.gov.ru/new/public/lots/lot/21000012500000000001_2/(lotInfo:info)", "21000012500000000001_2")</f>
        <v>21000012500000000001_2</v>
      </c>
      <c r="E54" t="s">
        <v>98</v>
      </c>
      <c r="F54" s="3">
        <v>1006.200369846622</v>
      </c>
      <c r="G54" s="3">
        <v>1850000</v>
      </c>
      <c r="H54" t="s">
        <v>1118</v>
      </c>
      <c r="I54" t="s">
        <v>1605</v>
      </c>
      <c r="J54" t="s">
        <v>2315</v>
      </c>
      <c r="L54" t="s">
        <v>2438</v>
      </c>
      <c r="M54" t="s">
        <v>2440</v>
      </c>
    </row>
    <row r="55" spans="1:13">
      <c r="A55" s="4">
        <v>77</v>
      </c>
      <c r="B55" t="s">
        <v>47</v>
      </c>
      <c r="C55" s="1">
        <v>114.2</v>
      </c>
      <c r="D55" s="2" t="str">
        <f>HYPERLINK("https://torgi.gov.ru/new/public/lots/lot/21000026240000000015_5/(lotInfo:info)", "21000026240000000015_5")</f>
        <v>21000026240000000015_5</v>
      </c>
      <c r="E55" t="s">
        <v>141</v>
      </c>
      <c r="F55" s="3">
        <v>72638.87915936952</v>
      </c>
      <c r="G55" s="3">
        <v>8295360</v>
      </c>
      <c r="H55" t="s">
        <v>618</v>
      </c>
      <c r="I55" t="s">
        <v>1287</v>
      </c>
      <c r="J55" t="s">
        <v>1779</v>
      </c>
      <c r="L55" t="s">
        <v>2436</v>
      </c>
      <c r="M55" t="s">
        <v>2440</v>
      </c>
    </row>
    <row r="56" spans="1:13">
      <c r="A56" s="4">
        <v>78</v>
      </c>
      <c r="B56" t="s">
        <v>47</v>
      </c>
      <c r="C56" s="1">
        <v>124.9</v>
      </c>
      <c r="D56" s="2" t="str">
        <f>HYPERLINK("https://torgi.gov.ru/new/public/lots/lot/21000026240000000015_4/(lotInfo:info)", "21000026240000000015_4")</f>
        <v>21000026240000000015_4</v>
      </c>
      <c r="E56" t="s">
        <v>141</v>
      </c>
      <c r="F56" s="3">
        <v>19091.72137710168</v>
      </c>
      <c r="G56" s="3">
        <v>2384556</v>
      </c>
      <c r="H56" t="s">
        <v>619</v>
      </c>
      <c r="I56" t="s">
        <v>1287</v>
      </c>
      <c r="J56" t="s">
        <v>1780</v>
      </c>
      <c r="L56" t="s">
        <v>2436</v>
      </c>
      <c r="M56" t="s">
        <v>2440</v>
      </c>
    </row>
    <row r="57" spans="1:13">
      <c r="A57" s="4">
        <v>76</v>
      </c>
      <c r="B57" t="s">
        <v>47</v>
      </c>
      <c r="C57" s="1">
        <v>22.4</v>
      </c>
      <c r="D57" s="2" t="str">
        <f>HYPERLINK("https://torgi.gov.ru/new/public/lots/lot/21000026240000000015_8/(lotInfo:info)", "21000026240000000015_8")</f>
        <v>21000026240000000015_8</v>
      </c>
      <c r="E57" t="s">
        <v>141</v>
      </c>
      <c r="F57" s="3">
        <v>123247.5</v>
      </c>
      <c r="G57" s="3">
        <v>2760744</v>
      </c>
      <c r="H57" t="s">
        <v>617</v>
      </c>
      <c r="I57" t="s">
        <v>1287</v>
      </c>
      <c r="J57" t="s">
        <v>1778</v>
      </c>
      <c r="L57" t="s">
        <v>2436</v>
      </c>
      <c r="M57" t="s">
        <v>2440</v>
      </c>
    </row>
    <row r="58" spans="1:13">
      <c r="A58" s="4">
        <v>688</v>
      </c>
      <c r="B58" t="s">
        <v>47</v>
      </c>
      <c r="C58" s="1">
        <v>58.8</v>
      </c>
      <c r="D58" s="2" t="str">
        <f>HYPERLINK("https://torgi.gov.ru/new/public/lots/lot/21000026240000000005_1/(lotInfo:info)", "21000026240000000005_1")</f>
        <v>21000026240000000005_1</v>
      </c>
      <c r="E58" t="s">
        <v>141</v>
      </c>
      <c r="F58" s="3">
        <v>137680.81632653059</v>
      </c>
      <c r="G58" s="3">
        <v>8095632</v>
      </c>
      <c r="H58" t="s">
        <v>1152</v>
      </c>
      <c r="I58" t="s">
        <v>1647</v>
      </c>
      <c r="J58" t="s">
        <v>2348</v>
      </c>
      <c r="L58" t="s">
        <v>2436</v>
      </c>
      <c r="M58" t="s">
        <v>2440</v>
      </c>
    </row>
    <row r="59" spans="1:13">
      <c r="A59" s="4">
        <v>171</v>
      </c>
      <c r="B59" t="s">
        <v>20</v>
      </c>
      <c r="C59" s="1">
        <v>51.4</v>
      </c>
      <c r="D59" s="2" t="str">
        <f>HYPERLINK("https://torgi.gov.ru/new/public/lots/lot/21000005540000000005_1/(lotInfo:info)", "21000005540000000005_1")</f>
        <v>21000005540000000005_1</v>
      </c>
      <c r="E59" t="s">
        <v>215</v>
      </c>
      <c r="F59" s="3">
        <v>34840.466926070039</v>
      </c>
      <c r="G59" s="3">
        <v>1790800</v>
      </c>
      <c r="H59" t="s">
        <v>696</v>
      </c>
      <c r="I59" t="s">
        <v>1348</v>
      </c>
      <c r="J59" t="s">
        <v>1864</v>
      </c>
      <c r="L59" t="s">
        <v>2436</v>
      </c>
      <c r="M59" t="s">
        <v>2440</v>
      </c>
    </row>
    <row r="60" spans="1:13">
      <c r="A60" s="4">
        <v>48</v>
      </c>
      <c r="B60" t="s">
        <v>20</v>
      </c>
      <c r="C60" s="1">
        <v>46.3</v>
      </c>
      <c r="D60" s="2" t="str">
        <f>HYPERLINK("https://torgi.gov.ru/new/public/lots/lot/21000015480000000017_1/(lotInfo:info)", "21000015480000000017_1")</f>
        <v>21000015480000000017_1</v>
      </c>
      <c r="E60" t="s">
        <v>119</v>
      </c>
      <c r="F60" s="3">
        <v>20656.587473002161</v>
      </c>
      <c r="G60" s="3">
        <v>956400</v>
      </c>
      <c r="H60" t="s">
        <v>593</v>
      </c>
      <c r="I60" t="s">
        <v>1269</v>
      </c>
      <c r="J60" t="s">
        <v>1750</v>
      </c>
      <c r="K60" s="3">
        <v>962690.43</v>
      </c>
      <c r="L60" t="s">
        <v>2438</v>
      </c>
      <c r="M60" t="s">
        <v>2440</v>
      </c>
    </row>
    <row r="61" spans="1:13">
      <c r="A61" s="4">
        <v>18</v>
      </c>
      <c r="B61" t="s">
        <v>20</v>
      </c>
      <c r="C61" s="1">
        <v>75.900000000000006</v>
      </c>
      <c r="D61" s="2" t="str">
        <f>HYPERLINK("https://torgi.gov.ru/new/public/lots/lot/21000015480000000009_1/(lotInfo:info)", "21000015480000000009_1")</f>
        <v>21000015480000000009_1</v>
      </c>
      <c r="E61" t="s">
        <v>96</v>
      </c>
      <c r="F61" s="3">
        <v>5994.729907773386</v>
      </c>
      <c r="G61" s="3">
        <v>455000</v>
      </c>
      <c r="H61" t="s">
        <v>565</v>
      </c>
      <c r="I61" t="s">
        <v>1250</v>
      </c>
      <c r="J61" t="s">
        <v>1720</v>
      </c>
      <c r="K61" s="3">
        <v>988854.04</v>
      </c>
      <c r="L61" t="s">
        <v>2437</v>
      </c>
      <c r="M61" t="s">
        <v>2440</v>
      </c>
    </row>
    <row r="62" spans="1:13">
      <c r="A62" s="4">
        <v>580</v>
      </c>
      <c r="B62" t="s">
        <v>75</v>
      </c>
      <c r="C62" s="1">
        <v>12.1</v>
      </c>
      <c r="D62" s="2" t="str">
        <f>HYPERLINK("https://torgi.gov.ru/new/public/lots/lot/22000030340000000002_1/(lotInfo:info)", "22000030340000000002_1")</f>
        <v>22000030340000000002_1</v>
      </c>
      <c r="E62" t="s">
        <v>432</v>
      </c>
      <c r="F62" s="3">
        <v>6611.5702479338843</v>
      </c>
      <c r="G62" s="3">
        <v>80000</v>
      </c>
      <c r="H62" t="s">
        <v>1055</v>
      </c>
      <c r="I62" t="s">
        <v>1582</v>
      </c>
      <c r="J62" t="s">
        <v>2249</v>
      </c>
      <c r="L62" t="s">
        <v>2437</v>
      </c>
      <c r="M62" t="s">
        <v>2440</v>
      </c>
    </row>
    <row r="63" spans="1:13">
      <c r="A63" s="4">
        <v>579</v>
      </c>
      <c r="B63" t="s">
        <v>75</v>
      </c>
      <c r="C63" s="1">
        <v>11.9</v>
      </c>
      <c r="D63" s="2" t="str">
        <f>HYPERLINK("https://torgi.gov.ru/new/public/lots/lot/22000030340000000002_2/(lotInfo:info)", "22000030340000000002_2")</f>
        <v>22000030340000000002_2</v>
      </c>
      <c r="E63" t="s">
        <v>432</v>
      </c>
      <c r="F63" s="3">
        <v>6806.7226890756301</v>
      </c>
      <c r="G63" s="3">
        <v>81000</v>
      </c>
      <c r="H63" t="s">
        <v>1054</v>
      </c>
      <c r="I63" t="s">
        <v>1582</v>
      </c>
      <c r="J63" t="s">
        <v>2248</v>
      </c>
      <c r="L63" t="s">
        <v>2437</v>
      </c>
      <c r="M63" t="s">
        <v>2440</v>
      </c>
    </row>
    <row r="64" spans="1:13">
      <c r="A64" s="4">
        <v>627</v>
      </c>
      <c r="B64" t="s">
        <v>75</v>
      </c>
      <c r="C64" s="1">
        <v>58</v>
      </c>
      <c r="D64" s="2" t="str">
        <f>HYPERLINK("https://torgi.gov.ru/new/public/lots/lot/21000013380000000005_2/(lotInfo:info)", "21000013380000000005_2")</f>
        <v>21000013380000000005_2</v>
      </c>
      <c r="E64" t="s">
        <v>453</v>
      </c>
      <c r="F64" s="3">
        <v>1373.275862068966</v>
      </c>
      <c r="G64" s="3">
        <v>79650</v>
      </c>
      <c r="H64" t="s">
        <v>1095</v>
      </c>
      <c r="I64" t="s">
        <v>1612</v>
      </c>
      <c r="J64" t="s">
        <v>2290</v>
      </c>
      <c r="L64" t="s">
        <v>2436</v>
      </c>
      <c r="M64" t="s">
        <v>2440</v>
      </c>
    </row>
    <row r="65" spans="1:13">
      <c r="A65" s="4">
        <v>404</v>
      </c>
      <c r="B65" t="s">
        <v>75</v>
      </c>
      <c r="C65" s="1">
        <v>329</v>
      </c>
      <c r="D65" s="2" t="str">
        <f>HYPERLINK("https://torgi.gov.ru/new/public/lots/lot/21000013380000000006_1/(lotInfo:info)", "21000013380000000006_1")</f>
        <v>21000013380000000006_1</v>
      </c>
      <c r="E65" t="s">
        <v>339</v>
      </c>
      <c r="F65" s="3">
        <v>308.66261398176289</v>
      </c>
      <c r="G65" s="3">
        <v>101550</v>
      </c>
      <c r="H65" t="s">
        <v>901</v>
      </c>
      <c r="I65" t="s">
        <v>1471</v>
      </c>
      <c r="J65" t="s">
        <v>2084</v>
      </c>
      <c r="L65" t="s">
        <v>2438</v>
      </c>
      <c r="M65" t="s">
        <v>2440</v>
      </c>
    </row>
    <row r="66" spans="1:13">
      <c r="A66" s="4">
        <v>401</v>
      </c>
      <c r="B66" t="s">
        <v>74</v>
      </c>
      <c r="C66" s="1">
        <v>271</v>
      </c>
      <c r="D66" s="2" t="str">
        <f>HYPERLINK("https://torgi.gov.ru/new/public/lots/lot/22000037220000000034_1/(lotInfo:info)", "22000037220000000034_1")</f>
        <v>22000037220000000034_1</v>
      </c>
      <c r="E66" t="s">
        <v>337</v>
      </c>
      <c r="F66" s="3">
        <v>1936.3201107011071</v>
      </c>
      <c r="G66" s="3">
        <v>524742.75</v>
      </c>
      <c r="I66" t="s">
        <v>1470</v>
      </c>
      <c r="J66" t="s">
        <v>2081</v>
      </c>
      <c r="L66" t="s">
        <v>2436</v>
      </c>
      <c r="M66" t="s">
        <v>2440</v>
      </c>
    </row>
    <row r="67" spans="1:13">
      <c r="A67" s="4">
        <v>402</v>
      </c>
      <c r="B67" t="s">
        <v>74</v>
      </c>
      <c r="C67" s="1">
        <v>428.8</v>
      </c>
      <c r="D67" s="2" t="str">
        <f>HYPERLINK("https://torgi.gov.ru/new/public/lots/lot/22000037220000000031_1/(lotInfo:info)", "22000037220000000031_1")</f>
        <v>22000037220000000031_1</v>
      </c>
      <c r="E67" t="s">
        <v>337</v>
      </c>
      <c r="F67" s="3">
        <v>9794.7761194029845</v>
      </c>
      <c r="G67" s="3">
        <v>4200000</v>
      </c>
      <c r="H67" t="s">
        <v>899</v>
      </c>
      <c r="I67" t="s">
        <v>1470</v>
      </c>
      <c r="J67" t="s">
        <v>2082</v>
      </c>
      <c r="L67" t="s">
        <v>2436</v>
      </c>
      <c r="M67" t="s">
        <v>2440</v>
      </c>
    </row>
    <row r="68" spans="1:13">
      <c r="A68" s="4">
        <v>24</v>
      </c>
      <c r="B68" t="s">
        <v>25</v>
      </c>
      <c r="C68" s="1">
        <v>150.6</v>
      </c>
      <c r="D68" s="2" t="str">
        <f>HYPERLINK("https://torgi.gov.ru/new/public/lots/lot/21000025550000000028_13/(lotInfo:info)", "21000025550000000028_13")</f>
        <v>21000025550000000028_13</v>
      </c>
      <c r="E68" t="s">
        <v>102</v>
      </c>
      <c r="F68" s="3">
        <v>16566.62018592298</v>
      </c>
      <c r="G68" s="3">
        <v>2494933</v>
      </c>
      <c r="H68" t="s">
        <v>571</v>
      </c>
      <c r="I68" t="s">
        <v>1256</v>
      </c>
      <c r="J68" t="s">
        <v>1726</v>
      </c>
      <c r="L68" t="s">
        <v>2436</v>
      </c>
      <c r="M68" t="s">
        <v>2441</v>
      </c>
    </row>
    <row r="69" spans="1:13">
      <c r="A69" s="4">
        <v>407</v>
      </c>
      <c r="B69" t="s">
        <v>25</v>
      </c>
      <c r="C69" s="1">
        <v>983</v>
      </c>
      <c r="D69" s="2" t="str">
        <f>HYPERLINK("https://torgi.gov.ru/new/public/lots/lot/21000010370000000025_1/(lotInfo:info)", "21000010370000000025_1")</f>
        <v>21000010370000000025_1</v>
      </c>
      <c r="E69" t="s">
        <v>340</v>
      </c>
      <c r="F69" s="3">
        <v>30619.532044760941</v>
      </c>
      <c r="G69" s="3">
        <v>30099000</v>
      </c>
      <c r="H69" t="s">
        <v>904</v>
      </c>
      <c r="I69" t="s">
        <v>1452</v>
      </c>
      <c r="J69" t="s">
        <v>2087</v>
      </c>
      <c r="L69" t="s">
        <v>2436</v>
      </c>
      <c r="M69" t="s">
        <v>2440</v>
      </c>
    </row>
    <row r="70" spans="1:13">
      <c r="A70" s="4">
        <v>92</v>
      </c>
      <c r="B70" t="s">
        <v>25</v>
      </c>
      <c r="C70" s="1">
        <v>171</v>
      </c>
      <c r="D70" s="2" t="str">
        <f>HYPERLINK("https://torgi.gov.ru/new/public/lots/lot/21000010370000000036_1/(lotInfo:info)", "21000010370000000036_1")</f>
        <v>21000010370000000036_1</v>
      </c>
      <c r="E70" t="s">
        <v>153</v>
      </c>
      <c r="F70" s="3">
        <v>12980.701754385969</v>
      </c>
      <c r="G70" s="3">
        <v>2219700</v>
      </c>
      <c r="H70" t="s">
        <v>631</v>
      </c>
      <c r="I70" t="s">
        <v>1288</v>
      </c>
      <c r="J70" t="s">
        <v>1793</v>
      </c>
      <c r="L70" t="s">
        <v>2438</v>
      </c>
      <c r="M70" t="s">
        <v>2440</v>
      </c>
    </row>
    <row r="71" spans="1:13">
      <c r="A71" s="4">
        <v>174</v>
      </c>
      <c r="B71" t="s">
        <v>25</v>
      </c>
      <c r="C71" s="1">
        <v>108.6</v>
      </c>
      <c r="D71" s="2" t="str">
        <f>HYPERLINK("https://torgi.gov.ru/new/public/lots/lot/21000010370000000033_1/(lotInfo:info)", "21000010370000000033_1")</f>
        <v>21000010370000000033_1</v>
      </c>
      <c r="E71" t="s">
        <v>218</v>
      </c>
      <c r="F71" s="3">
        <v>41461.325966850833</v>
      </c>
      <c r="G71" s="3">
        <v>4502700</v>
      </c>
      <c r="H71" t="s">
        <v>699</v>
      </c>
      <c r="I71" t="s">
        <v>1348</v>
      </c>
      <c r="J71" t="s">
        <v>1867</v>
      </c>
      <c r="L71" t="s">
        <v>2438</v>
      </c>
      <c r="M71" t="s">
        <v>2440</v>
      </c>
    </row>
    <row r="72" spans="1:13">
      <c r="A72" s="4">
        <v>756</v>
      </c>
      <c r="B72" t="s">
        <v>25</v>
      </c>
      <c r="C72" s="1">
        <v>46.5</v>
      </c>
      <c r="D72" s="2" t="str">
        <f>HYPERLINK("https://torgi.gov.ru/new/public/lots/lot/22000003210000000001_1/(lotInfo:info)", "22000003210000000001_1")</f>
        <v>22000003210000000001_1</v>
      </c>
      <c r="E72" t="s">
        <v>530</v>
      </c>
      <c r="F72" s="3">
        <v>21505.37634408602</v>
      </c>
      <c r="G72" s="3">
        <v>1000000</v>
      </c>
      <c r="H72" t="s">
        <v>1214</v>
      </c>
      <c r="I72" t="s">
        <v>1681</v>
      </c>
      <c r="J72" t="s">
        <v>2409</v>
      </c>
      <c r="L72" t="s">
        <v>2436</v>
      </c>
      <c r="M72" t="s">
        <v>2440</v>
      </c>
    </row>
    <row r="73" spans="1:13">
      <c r="A73" s="4">
        <v>521</v>
      </c>
      <c r="B73" t="s">
        <v>25</v>
      </c>
      <c r="C73" s="1">
        <v>1900</v>
      </c>
      <c r="D73" s="2" t="str">
        <f>HYPERLINK("https://torgi.gov.ru/new/public/lots/lot/22000003210000000003_1/(lotInfo:info)", "22000003210000000003_1")</f>
        <v>22000003210000000003_1</v>
      </c>
      <c r="E73" t="s">
        <v>390</v>
      </c>
      <c r="F73" s="3">
        <v>7868.4210526315792</v>
      </c>
      <c r="G73" s="3">
        <v>14950000</v>
      </c>
      <c r="H73" t="s">
        <v>1007</v>
      </c>
      <c r="I73" t="s">
        <v>1529</v>
      </c>
      <c r="J73" t="s">
        <v>2190</v>
      </c>
      <c r="L73" t="s">
        <v>2438</v>
      </c>
      <c r="M73" t="s">
        <v>2440</v>
      </c>
    </row>
    <row r="74" spans="1:13">
      <c r="A74" s="4">
        <v>234</v>
      </c>
      <c r="B74" t="s">
        <v>25</v>
      </c>
      <c r="C74" s="1">
        <v>117.6</v>
      </c>
      <c r="D74" s="2" t="str">
        <f>HYPERLINK("https://torgi.gov.ru/new/public/lots/lot/22000053090000000003_1/(lotInfo:info)", "22000053090000000003_1")</f>
        <v>22000053090000000003_1</v>
      </c>
      <c r="E74" t="s">
        <v>161</v>
      </c>
      <c r="F74" s="3">
        <v>20190.051020408169</v>
      </c>
      <c r="G74" s="3">
        <v>2374350</v>
      </c>
      <c r="H74" t="s">
        <v>753</v>
      </c>
      <c r="I74" t="s">
        <v>1384</v>
      </c>
      <c r="J74" t="s">
        <v>1924</v>
      </c>
      <c r="L74" t="s">
        <v>2436</v>
      </c>
      <c r="M74" t="s">
        <v>2440</v>
      </c>
    </row>
    <row r="75" spans="1:13">
      <c r="A75" s="4">
        <v>232</v>
      </c>
      <c r="B75" t="s">
        <v>25</v>
      </c>
      <c r="C75" s="1">
        <v>44.3</v>
      </c>
      <c r="D75" s="2" t="str">
        <f>HYPERLINK("https://torgi.gov.ru/new/public/lots/lot/22000053090000000003_2/(lotInfo:info)", "22000053090000000003_2")</f>
        <v>22000053090000000003_2</v>
      </c>
      <c r="E75" t="s">
        <v>254</v>
      </c>
      <c r="F75" s="3">
        <v>15745.64334085779</v>
      </c>
      <c r="G75" s="3">
        <v>697532</v>
      </c>
      <c r="H75" t="s">
        <v>751</v>
      </c>
      <c r="I75" t="s">
        <v>1384</v>
      </c>
      <c r="J75" t="s">
        <v>1922</v>
      </c>
      <c r="L75" t="s">
        <v>2436</v>
      </c>
      <c r="M75" t="s">
        <v>2440</v>
      </c>
    </row>
    <row r="76" spans="1:13">
      <c r="A76" s="4">
        <v>300</v>
      </c>
      <c r="B76" t="s">
        <v>25</v>
      </c>
      <c r="C76" s="1">
        <v>194.7</v>
      </c>
      <c r="D76" s="2" t="str">
        <f>HYPERLINK("https://torgi.gov.ru/new/public/lots/lot/22000053090000000002_1/(lotInfo:info)", "22000053090000000002_1")</f>
        <v>22000053090000000002_1</v>
      </c>
      <c r="E76" t="s">
        <v>161</v>
      </c>
      <c r="F76" s="3">
        <v>28485.870570107862</v>
      </c>
      <c r="G76" s="3">
        <v>5546199</v>
      </c>
      <c r="H76" t="s">
        <v>809</v>
      </c>
      <c r="I76" t="s">
        <v>1419</v>
      </c>
      <c r="J76" t="s">
        <v>1984</v>
      </c>
      <c r="L76" t="s">
        <v>2436</v>
      </c>
      <c r="M76" t="s">
        <v>2440</v>
      </c>
    </row>
    <row r="77" spans="1:13">
      <c r="A77" s="4">
        <v>619</v>
      </c>
      <c r="B77" t="s">
        <v>25</v>
      </c>
      <c r="C77" s="1">
        <v>194.7</v>
      </c>
      <c r="D77" s="2" t="str">
        <f>HYPERLINK("https://torgi.gov.ru/new/public/lots/lot/22000053090000000001_1/(lotInfo:info)", "22000053090000000001_1")</f>
        <v>22000053090000000001_1</v>
      </c>
      <c r="E77" t="s">
        <v>161</v>
      </c>
      <c r="F77" s="3">
        <v>26120.261941448389</v>
      </c>
      <c r="G77" s="3">
        <v>5085615</v>
      </c>
      <c r="H77" t="s">
        <v>809</v>
      </c>
      <c r="I77" t="s">
        <v>1605</v>
      </c>
      <c r="J77" t="s">
        <v>1984</v>
      </c>
      <c r="L77" t="s">
        <v>2436</v>
      </c>
      <c r="M77" t="s">
        <v>2440</v>
      </c>
    </row>
    <row r="78" spans="1:13">
      <c r="A78" s="4">
        <v>233</v>
      </c>
      <c r="B78" t="s">
        <v>25</v>
      </c>
      <c r="C78" s="1">
        <v>59.9</v>
      </c>
      <c r="D78" s="2" t="str">
        <f>HYPERLINK("https://torgi.gov.ru/new/public/lots/lot/22000053090000000003_3/(lotInfo:info)", "22000053090000000003_3")</f>
        <v>22000053090000000003_3</v>
      </c>
      <c r="E78" t="s">
        <v>164</v>
      </c>
      <c r="F78" s="3">
        <v>43538.814691151922</v>
      </c>
      <c r="G78" s="3">
        <v>2607975</v>
      </c>
      <c r="H78" t="s">
        <v>752</v>
      </c>
      <c r="I78" t="s">
        <v>1384</v>
      </c>
      <c r="J78" t="s">
        <v>1923</v>
      </c>
      <c r="L78" t="s">
        <v>2436</v>
      </c>
      <c r="M78" t="s">
        <v>2440</v>
      </c>
    </row>
    <row r="79" spans="1:13">
      <c r="A79" s="4">
        <v>28</v>
      </c>
      <c r="B79" t="s">
        <v>25</v>
      </c>
      <c r="C79" s="1">
        <v>2121.6</v>
      </c>
      <c r="D79" s="2" t="str">
        <f>HYPERLINK("https://torgi.gov.ru/new/public/lots/lot/22000030000000000019_1/(lotInfo:info)", "22000030000000000019_1")</f>
        <v>22000030000000000019_1</v>
      </c>
      <c r="E79" t="s">
        <v>105</v>
      </c>
      <c r="F79" s="3">
        <v>930.19419306184011</v>
      </c>
      <c r="G79" s="3">
        <v>1973500</v>
      </c>
      <c r="H79" t="s">
        <v>575</v>
      </c>
      <c r="I79" t="s">
        <v>1258</v>
      </c>
      <c r="J79" t="s">
        <v>1730</v>
      </c>
      <c r="K79" s="3">
        <v>1905322866</v>
      </c>
      <c r="L79" t="s">
        <v>2438</v>
      </c>
      <c r="M79" t="s">
        <v>2440</v>
      </c>
    </row>
    <row r="80" spans="1:13">
      <c r="A80" s="4">
        <v>27</v>
      </c>
      <c r="B80" t="s">
        <v>25</v>
      </c>
      <c r="C80" s="1">
        <v>401.1</v>
      </c>
      <c r="D80" s="2" t="str">
        <f>HYPERLINK("https://torgi.gov.ru/new/public/lots/lot/22000030000000000021_1/(lotInfo:info)", "22000030000000000021_1")</f>
        <v>22000030000000000021_1</v>
      </c>
      <c r="E80" t="s">
        <v>105</v>
      </c>
      <c r="F80" s="3">
        <v>1486.499626028422</v>
      </c>
      <c r="G80" s="3">
        <v>596235</v>
      </c>
      <c r="H80" t="s">
        <v>574</v>
      </c>
      <c r="I80" t="s">
        <v>1258</v>
      </c>
      <c r="J80" t="s">
        <v>1729</v>
      </c>
      <c r="K80" s="3">
        <v>302518043</v>
      </c>
      <c r="L80" t="s">
        <v>2438</v>
      </c>
      <c r="M80" t="s">
        <v>2440</v>
      </c>
    </row>
    <row r="81" spans="1:13">
      <c r="A81" s="4">
        <v>60</v>
      </c>
      <c r="B81" t="s">
        <v>32</v>
      </c>
      <c r="C81" s="1">
        <v>36.4</v>
      </c>
      <c r="D81" s="2" t="str">
        <f>HYPERLINK("https://torgi.gov.ru/new/public/lots/lot/21000012260000000008_1/(lotInfo:info)", "21000012260000000008_1")</f>
        <v>21000012260000000008_1</v>
      </c>
      <c r="E81" t="s">
        <v>128</v>
      </c>
      <c r="F81" s="3">
        <v>412.08791208791212</v>
      </c>
      <c r="G81" s="3">
        <v>15000</v>
      </c>
      <c r="H81" t="s">
        <v>602</v>
      </c>
      <c r="I81" t="s">
        <v>1271</v>
      </c>
      <c r="J81" t="s">
        <v>1762</v>
      </c>
      <c r="K81" s="3">
        <v>0</v>
      </c>
      <c r="L81" t="s">
        <v>2437</v>
      </c>
      <c r="M81" t="s">
        <v>2440</v>
      </c>
    </row>
    <row r="82" spans="1:13">
      <c r="A82" s="4">
        <v>718</v>
      </c>
      <c r="B82" t="s">
        <v>32</v>
      </c>
      <c r="C82" s="1">
        <v>986.2</v>
      </c>
      <c r="D82" s="2" t="str">
        <f>HYPERLINK("https://torgi.gov.ru/new/public/lots/lot/21000012240000000001_1/(lotInfo:info)", "21000012240000000001_1")</f>
        <v>21000012240000000001_1</v>
      </c>
      <c r="E82" t="s">
        <v>511</v>
      </c>
      <c r="F82" s="3">
        <v>569.96552423443518</v>
      </c>
      <c r="G82" s="3">
        <v>562100</v>
      </c>
      <c r="H82" t="s">
        <v>1178</v>
      </c>
      <c r="I82" t="s">
        <v>1661</v>
      </c>
      <c r="J82" t="s">
        <v>2373</v>
      </c>
      <c r="L82" t="s">
        <v>2436</v>
      </c>
      <c r="M82" t="s">
        <v>2440</v>
      </c>
    </row>
    <row r="83" spans="1:13">
      <c r="A83" s="4">
        <v>412</v>
      </c>
      <c r="B83" t="s">
        <v>32</v>
      </c>
      <c r="C83" s="1">
        <v>73.599999999999994</v>
      </c>
      <c r="D83" s="2" t="str">
        <f>HYPERLINK("https://torgi.gov.ru/new/public/lots/lot/21000020060000000003_1/(lotInfo:info)", "21000020060000000003_1")</f>
        <v>21000020060000000003_1</v>
      </c>
      <c r="E83" t="s">
        <v>102</v>
      </c>
      <c r="F83" s="3">
        <v>5957.880434782609</v>
      </c>
      <c r="G83" s="3">
        <v>438500</v>
      </c>
      <c r="H83" t="s">
        <v>909</v>
      </c>
      <c r="I83" t="s">
        <v>1476</v>
      </c>
      <c r="J83" t="s">
        <v>2092</v>
      </c>
      <c r="L83" t="s">
        <v>2438</v>
      </c>
      <c r="M83" t="s">
        <v>2440</v>
      </c>
    </row>
    <row r="84" spans="1:13">
      <c r="A84" s="4">
        <v>755</v>
      </c>
      <c r="B84" t="s">
        <v>32</v>
      </c>
      <c r="C84" s="1">
        <v>262.10000000000002</v>
      </c>
      <c r="D84" s="2" t="str">
        <f>HYPERLINK("https://torgi.gov.ru/new/public/lots/lot/21000015510000000003_8/(lotInfo:info)", "21000015510000000003_8")</f>
        <v>21000015510000000003_8</v>
      </c>
      <c r="E84" t="s">
        <v>529</v>
      </c>
      <c r="F84" s="3">
        <v>8008.3937428462414</v>
      </c>
      <c r="G84" s="3">
        <v>2099000</v>
      </c>
      <c r="H84" t="s">
        <v>1213</v>
      </c>
      <c r="I84" t="s">
        <v>1680</v>
      </c>
      <c r="J84" t="s">
        <v>2408</v>
      </c>
      <c r="K84" s="3">
        <v>2008538</v>
      </c>
      <c r="L84" t="s">
        <v>2436</v>
      </c>
      <c r="M84" t="s">
        <v>2440</v>
      </c>
    </row>
    <row r="85" spans="1:13">
      <c r="A85" s="4">
        <v>190</v>
      </c>
      <c r="B85" t="s">
        <v>32</v>
      </c>
      <c r="C85" s="1">
        <v>960.4</v>
      </c>
      <c r="D85" s="2" t="str">
        <f>HYPERLINK("https://torgi.gov.ru/new/public/lots/lot/21000015510000000015_1/(lotInfo:info)", "21000015510000000015_1")</f>
        <v>21000015510000000015_1</v>
      </c>
      <c r="E85" t="s">
        <v>227</v>
      </c>
      <c r="F85" s="3">
        <v>885.04789670970433</v>
      </c>
      <c r="G85" s="3">
        <v>850000</v>
      </c>
      <c r="H85" t="s">
        <v>713</v>
      </c>
      <c r="I85" t="s">
        <v>1355</v>
      </c>
      <c r="J85" t="s">
        <v>1882</v>
      </c>
      <c r="K85" s="3">
        <v>3847630</v>
      </c>
      <c r="L85" t="s">
        <v>2436</v>
      </c>
      <c r="M85" t="s">
        <v>2440</v>
      </c>
    </row>
    <row r="86" spans="1:13">
      <c r="A86" s="4">
        <v>222</v>
      </c>
      <c r="B86" t="s">
        <v>32</v>
      </c>
      <c r="C86" s="1">
        <v>121.7</v>
      </c>
      <c r="D86" s="2" t="str">
        <f>HYPERLINK("https://torgi.gov.ru/new/public/lots/lot/21000015510000000014_2/(lotInfo:info)", "21000015510000000014_2")</f>
        <v>21000015510000000014_2</v>
      </c>
      <c r="E86" t="s">
        <v>247</v>
      </c>
      <c r="F86" s="3">
        <v>33976.992604765823</v>
      </c>
      <c r="G86" s="3">
        <v>4135000</v>
      </c>
      <c r="H86" t="s">
        <v>743</v>
      </c>
      <c r="I86" t="s">
        <v>1378</v>
      </c>
      <c r="J86" t="s">
        <v>1914</v>
      </c>
      <c r="K86" s="3">
        <v>5441524.6399999997</v>
      </c>
      <c r="L86" t="s">
        <v>2436</v>
      </c>
      <c r="M86" t="s">
        <v>2440</v>
      </c>
    </row>
    <row r="87" spans="1:13">
      <c r="A87" s="4">
        <v>657</v>
      </c>
      <c r="B87" t="s">
        <v>32</v>
      </c>
      <c r="C87" s="1">
        <v>198.2</v>
      </c>
      <c r="D87" s="2" t="str">
        <f>HYPERLINK("https://torgi.gov.ru/new/public/lots/lot/21000015510000000006_1/(lotInfo:info)", "21000015510000000006_1")</f>
        <v>21000015510000000006_1</v>
      </c>
      <c r="E87" t="s">
        <v>471</v>
      </c>
      <c r="F87" s="3">
        <v>24621.59434914228</v>
      </c>
      <c r="G87" s="3">
        <v>4880000</v>
      </c>
      <c r="H87" t="s">
        <v>1121</v>
      </c>
      <c r="I87" t="s">
        <v>1605</v>
      </c>
      <c r="J87" t="s">
        <v>2319</v>
      </c>
      <c r="K87" s="3">
        <v>1998918.35</v>
      </c>
      <c r="L87" t="s">
        <v>2436</v>
      </c>
      <c r="M87" t="s">
        <v>2440</v>
      </c>
    </row>
    <row r="88" spans="1:13">
      <c r="A88" s="4">
        <v>102</v>
      </c>
      <c r="B88" t="s">
        <v>32</v>
      </c>
      <c r="C88" s="1">
        <v>10.6</v>
      </c>
      <c r="D88" s="2" t="str">
        <f>HYPERLINK("https://torgi.gov.ru/new/public/lots/lot/21000004470000000006_6/(lotInfo:info)", "21000004470000000006_6")</f>
        <v>21000004470000000006_6</v>
      </c>
      <c r="E88" t="s">
        <v>160</v>
      </c>
      <c r="F88" s="3">
        <v>28203.773584905659</v>
      </c>
      <c r="G88" s="3">
        <v>298960</v>
      </c>
      <c r="H88" t="s">
        <v>640</v>
      </c>
      <c r="I88" t="s">
        <v>1303</v>
      </c>
      <c r="J88" t="s">
        <v>1803</v>
      </c>
      <c r="L88" t="s">
        <v>2436</v>
      </c>
      <c r="M88" t="s">
        <v>2441</v>
      </c>
    </row>
    <row r="89" spans="1:13">
      <c r="A89" s="4">
        <v>35</v>
      </c>
      <c r="B89" t="s">
        <v>32</v>
      </c>
      <c r="C89" s="1">
        <v>36.5</v>
      </c>
      <c r="D89" s="2" t="str">
        <f>HYPERLINK("https://torgi.gov.ru/new/public/lots/lot/21000016450000000006_2/(lotInfo:info)", "21000016450000000006_2")</f>
        <v>21000016450000000006_2</v>
      </c>
      <c r="E89" t="s">
        <v>112</v>
      </c>
      <c r="F89" s="3">
        <v>6575.3424657534242</v>
      </c>
      <c r="G89" s="3">
        <v>240000</v>
      </c>
      <c r="H89" t="s">
        <v>582</v>
      </c>
      <c r="I89" t="s">
        <v>1263</v>
      </c>
      <c r="J89" t="s">
        <v>1737</v>
      </c>
      <c r="K89" s="3">
        <v>767610.33</v>
      </c>
      <c r="L89" t="s">
        <v>2436</v>
      </c>
      <c r="M89" t="s">
        <v>2440</v>
      </c>
    </row>
    <row r="90" spans="1:13">
      <c r="A90" s="4">
        <v>639</v>
      </c>
      <c r="B90" t="s">
        <v>32</v>
      </c>
      <c r="C90" s="1">
        <v>118.1</v>
      </c>
      <c r="D90" s="2" t="str">
        <f>HYPERLINK("https://torgi.gov.ru/new/public/lots/lot/21000016450000000002_1/(lotInfo:info)", "21000016450000000002_1")</f>
        <v>21000016450000000002_1</v>
      </c>
      <c r="E90" t="s">
        <v>460</v>
      </c>
      <c r="F90" s="3">
        <v>9278.0016934801024</v>
      </c>
      <c r="G90" s="3">
        <v>1095732</v>
      </c>
      <c r="H90" t="s">
        <v>1106</v>
      </c>
      <c r="I90" t="s">
        <v>1617</v>
      </c>
      <c r="J90" t="s">
        <v>2301</v>
      </c>
      <c r="K90" s="3">
        <v>4063047.44</v>
      </c>
      <c r="L90" t="s">
        <v>2436</v>
      </c>
      <c r="M90" t="s">
        <v>2440</v>
      </c>
    </row>
    <row r="91" spans="1:13">
      <c r="A91" s="4">
        <v>166</v>
      </c>
      <c r="B91" t="s">
        <v>32</v>
      </c>
      <c r="C91" s="1">
        <v>426</v>
      </c>
      <c r="D91" s="2" t="str">
        <f>HYPERLINK("https://torgi.gov.ru/new/public/lots/lot/21000012610000000004_8/(lotInfo:info)", "21000012610000000004_8")</f>
        <v>21000012610000000004_8</v>
      </c>
      <c r="E91" t="s">
        <v>212</v>
      </c>
      <c r="F91" s="3">
        <v>110.32863849765261</v>
      </c>
      <c r="G91" s="3">
        <v>47000</v>
      </c>
      <c r="H91" t="s">
        <v>692</v>
      </c>
      <c r="I91" t="s">
        <v>1344</v>
      </c>
      <c r="J91" t="s">
        <v>1859</v>
      </c>
      <c r="L91" t="s">
        <v>2438</v>
      </c>
      <c r="M91" t="s">
        <v>2440</v>
      </c>
    </row>
    <row r="92" spans="1:13">
      <c r="A92" s="4">
        <v>55</v>
      </c>
      <c r="B92" t="s">
        <v>19</v>
      </c>
      <c r="C92" s="1">
        <v>76</v>
      </c>
      <c r="D92" s="2" t="str">
        <f>HYPERLINK("https://torgi.gov.ru/new/public/lots/lot/21000027980000000003_2/(lotInfo:info)", "21000027980000000003_2")</f>
        <v>21000027980000000003_2</v>
      </c>
      <c r="E92" t="s">
        <v>126</v>
      </c>
      <c r="F92" s="3">
        <v>3368.8421052631579</v>
      </c>
      <c r="G92" s="3">
        <v>256032</v>
      </c>
      <c r="I92" t="s">
        <v>1272</v>
      </c>
      <c r="J92" t="s">
        <v>1757</v>
      </c>
      <c r="K92" s="3">
        <v>729644.84</v>
      </c>
      <c r="L92" t="s">
        <v>2436</v>
      </c>
      <c r="M92" t="s">
        <v>2440</v>
      </c>
    </row>
    <row r="93" spans="1:13">
      <c r="A93" s="4">
        <v>54</v>
      </c>
      <c r="B93" t="s">
        <v>19</v>
      </c>
      <c r="C93" s="1">
        <v>18.399999999999999</v>
      </c>
      <c r="D93" s="2" t="str">
        <f>HYPERLINK("https://torgi.gov.ru/new/public/lots/lot/21000027980000000003_1/(lotInfo:info)", "21000027980000000003_1")</f>
        <v>21000027980000000003_1</v>
      </c>
      <c r="E93" t="s">
        <v>125</v>
      </c>
      <c r="F93" s="3">
        <v>3504.021739130435</v>
      </c>
      <c r="G93" s="3">
        <v>64474</v>
      </c>
      <c r="I93" t="s">
        <v>1272</v>
      </c>
      <c r="J93" t="s">
        <v>1756</v>
      </c>
      <c r="K93" s="3">
        <v>176650.86</v>
      </c>
      <c r="L93" t="s">
        <v>2436</v>
      </c>
      <c r="M93" t="s">
        <v>2440</v>
      </c>
    </row>
    <row r="94" spans="1:13">
      <c r="A94" s="4">
        <v>49</v>
      </c>
      <c r="B94" t="s">
        <v>19</v>
      </c>
      <c r="C94" s="1">
        <v>78.599999999999994</v>
      </c>
      <c r="D94" s="2" t="str">
        <f>HYPERLINK("https://torgi.gov.ru/new/public/lots/lot/22000063850000000002_3/(lotInfo:info)", "22000063850000000002_3")</f>
        <v>22000063850000000002_3</v>
      </c>
      <c r="E94" t="s">
        <v>120</v>
      </c>
      <c r="F94" s="3">
        <v>5440.2035623409674</v>
      </c>
      <c r="G94" s="3">
        <v>427600</v>
      </c>
      <c r="I94" t="s">
        <v>1270</v>
      </c>
      <c r="J94" t="s">
        <v>1751</v>
      </c>
      <c r="K94" s="3">
        <v>1872857.22</v>
      </c>
      <c r="L94" t="s">
        <v>2436</v>
      </c>
      <c r="M94" t="s">
        <v>2440</v>
      </c>
    </row>
    <row r="95" spans="1:13">
      <c r="A95" s="4">
        <v>189</v>
      </c>
      <c r="B95" t="s">
        <v>19</v>
      </c>
      <c r="C95" s="1">
        <v>79.2</v>
      </c>
      <c r="D95" s="2" t="str">
        <f>HYPERLINK("https://torgi.gov.ru/new/public/lots/lot/22000019820000000007_1/(lotInfo:info)", "22000019820000000007_1")</f>
        <v>22000019820000000007_1</v>
      </c>
      <c r="E95" t="s">
        <v>98</v>
      </c>
      <c r="F95" s="3">
        <v>5871.212121212121</v>
      </c>
      <c r="G95" s="3">
        <v>465000</v>
      </c>
      <c r="H95" t="s">
        <v>712</v>
      </c>
      <c r="I95" t="s">
        <v>1360</v>
      </c>
      <c r="J95" t="s">
        <v>1881</v>
      </c>
      <c r="K95" s="3">
        <v>1187336.3</v>
      </c>
      <c r="L95" t="s">
        <v>2436</v>
      </c>
      <c r="M95" t="s">
        <v>2440</v>
      </c>
    </row>
    <row r="96" spans="1:13">
      <c r="A96" s="4">
        <v>16</v>
      </c>
      <c r="B96" t="s">
        <v>19</v>
      </c>
      <c r="C96" s="1">
        <v>449.4</v>
      </c>
      <c r="D96" s="2" t="str">
        <f>HYPERLINK("https://torgi.gov.ru/new/public/lots/lot/22000010840000000002_1/(lotInfo:info)", "22000010840000000002_1")</f>
        <v>22000010840000000002_1</v>
      </c>
      <c r="F96" s="3">
        <v>4533.0440587449939</v>
      </c>
      <c r="G96" s="3">
        <v>2037150</v>
      </c>
      <c r="H96" t="s">
        <v>563</v>
      </c>
      <c r="I96" t="s">
        <v>1248</v>
      </c>
      <c r="J96" t="s">
        <v>1718</v>
      </c>
      <c r="L96" t="s">
        <v>2436</v>
      </c>
      <c r="M96" t="s">
        <v>2440</v>
      </c>
    </row>
    <row r="97" spans="1:13">
      <c r="A97" s="4">
        <v>557</v>
      </c>
      <c r="B97" t="s">
        <v>19</v>
      </c>
      <c r="C97" s="1">
        <v>18.8</v>
      </c>
      <c r="D97" s="2" t="str">
        <f>HYPERLINK("https://torgi.gov.ru/new/public/lots/lot/22000010840000000001_4/(lotInfo:info)", "22000010840000000001_4")</f>
        <v>22000010840000000001_4</v>
      </c>
      <c r="E97" t="s">
        <v>417</v>
      </c>
      <c r="F97" s="3">
        <v>1329.7872340425531</v>
      </c>
      <c r="G97" s="3">
        <v>25000</v>
      </c>
      <c r="H97" t="s">
        <v>1039</v>
      </c>
      <c r="I97" t="s">
        <v>1564</v>
      </c>
      <c r="J97" t="s">
        <v>2226</v>
      </c>
      <c r="L97" t="s">
        <v>2437</v>
      </c>
      <c r="M97" t="s">
        <v>2440</v>
      </c>
    </row>
    <row r="98" spans="1:13">
      <c r="A98" s="4">
        <v>194</v>
      </c>
      <c r="B98" t="s">
        <v>19</v>
      </c>
      <c r="C98" s="1">
        <v>228.3</v>
      </c>
      <c r="D98" s="2" t="str">
        <f>HYPERLINK("https://torgi.gov.ru/new/public/lots/lot/22000097040000000001_1/(lotInfo:info)", "22000097040000000001_1")</f>
        <v>22000097040000000001_1</v>
      </c>
      <c r="E98" t="s">
        <v>228</v>
      </c>
      <c r="F98" s="3">
        <v>19811.651335961451</v>
      </c>
      <c r="G98" s="3">
        <v>4523000</v>
      </c>
      <c r="H98" t="s">
        <v>717</v>
      </c>
      <c r="I98" t="s">
        <v>1362</v>
      </c>
      <c r="J98" t="s">
        <v>1886</v>
      </c>
      <c r="L98" t="s">
        <v>2436</v>
      </c>
      <c r="M98" t="s">
        <v>2440</v>
      </c>
    </row>
    <row r="99" spans="1:13">
      <c r="A99" s="4">
        <v>618</v>
      </c>
      <c r="B99" t="s">
        <v>19</v>
      </c>
      <c r="C99" s="1">
        <v>96.3</v>
      </c>
      <c r="D99" s="2" t="str">
        <f>HYPERLINK("https://torgi.gov.ru/new/public/lots/lot/21000003580000000001_15/(lotInfo:info)", "21000003580000000001_15")</f>
        <v>21000003580000000001_15</v>
      </c>
      <c r="E99" t="s">
        <v>451</v>
      </c>
      <c r="F99" s="3">
        <v>10415.368639667709</v>
      </c>
      <c r="G99" s="3">
        <v>1003000</v>
      </c>
      <c r="H99" t="s">
        <v>1087</v>
      </c>
      <c r="I99" t="s">
        <v>1604</v>
      </c>
      <c r="J99" t="s">
        <v>2282</v>
      </c>
      <c r="L99" t="s">
        <v>2436</v>
      </c>
      <c r="M99" t="s">
        <v>2440</v>
      </c>
    </row>
    <row r="100" spans="1:13">
      <c r="A100" s="4">
        <v>485</v>
      </c>
      <c r="B100" t="s">
        <v>19</v>
      </c>
      <c r="C100" s="1">
        <v>119.6</v>
      </c>
      <c r="D100" s="2" t="str">
        <f>HYPERLINK("https://torgi.gov.ru/new/public/lots/lot/22000007100000000022_1/(lotInfo:info)", "22000007100000000022_1")</f>
        <v>22000007100000000022_1</v>
      </c>
      <c r="E100" t="s">
        <v>367</v>
      </c>
      <c r="F100" s="3">
        <v>53105.392976588628</v>
      </c>
      <c r="G100" s="3">
        <v>6351405</v>
      </c>
      <c r="H100" t="s">
        <v>978</v>
      </c>
      <c r="I100" t="s">
        <v>1516</v>
      </c>
      <c r="J100" t="s">
        <v>2161</v>
      </c>
      <c r="K100" s="3">
        <v>1745740.2</v>
      </c>
      <c r="L100" t="s">
        <v>2436</v>
      </c>
      <c r="M100" t="s">
        <v>2440</v>
      </c>
    </row>
    <row r="101" spans="1:13">
      <c r="A101" s="4">
        <v>523</v>
      </c>
      <c r="B101" t="s">
        <v>19</v>
      </c>
      <c r="C101" s="1">
        <v>950</v>
      </c>
      <c r="D101" s="2" t="str">
        <f>HYPERLINK("https://torgi.gov.ru/new/public/lots/lot/22000007100000000017_1/(lotInfo:info)", "22000007100000000017_1")</f>
        <v>22000007100000000017_1</v>
      </c>
      <c r="E101" t="s">
        <v>392</v>
      </c>
      <c r="F101" s="3">
        <v>22585.752631578951</v>
      </c>
      <c r="G101" s="3">
        <v>21456465</v>
      </c>
      <c r="H101" t="s">
        <v>1009</v>
      </c>
      <c r="I101" t="s">
        <v>1535</v>
      </c>
      <c r="J101" t="s">
        <v>2192</v>
      </c>
      <c r="K101" s="3">
        <v>25323641.859999999</v>
      </c>
      <c r="L101" t="s">
        <v>2436</v>
      </c>
      <c r="M101" t="s">
        <v>2440</v>
      </c>
    </row>
    <row r="102" spans="1:13">
      <c r="A102" s="4">
        <v>518</v>
      </c>
      <c r="B102" t="s">
        <v>12</v>
      </c>
      <c r="C102" s="1">
        <v>683.7</v>
      </c>
      <c r="D102" s="2" t="str">
        <f>HYPERLINK("https://torgi.gov.ru/new/public/lots/lot/22000039410000000006_1/(lotInfo:info)", "22000039410000000006_1")</f>
        <v>22000039410000000006_1</v>
      </c>
      <c r="E102" t="s">
        <v>161</v>
      </c>
      <c r="F102" s="3">
        <v>339.62264150943389</v>
      </c>
      <c r="G102" s="3">
        <v>232200</v>
      </c>
      <c r="H102" t="s">
        <v>1005</v>
      </c>
      <c r="I102" t="s">
        <v>1531</v>
      </c>
      <c r="J102" t="s">
        <v>2187</v>
      </c>
      <c r="L102" t="s">
        <v>2436</v>
      </c>
      <c r="M102" t="s">
        <v>2440</v>
      </c>
    </row>
    <row r="103" spans="1:13">
      <c r="A103" s="4">
        <v>423</v>
      </c>
      <c r="B103" t="s">
        <v>12</v>
      </c>
      <c r="C103" s="1">
        <v>108.2</v>
      </c>
      <c r="D103" s="2" t="str">
        <f>HYPERLINK("https://torgi.gov.ru/new/public/lots/lot/22000059720000000001_1/(lotInfo:info)", "22000059720000000001_1")</f>
        <v>22000059720000000001_1</v>
      </c>
      <c r="E103" t="s">
        <v>353</v>
      </c>
      <c r="F103" s="3">
        <v>2578.5582255083182</v>
      </c>
      <c r="G103" s="3">
        <v>279000</v>
      </c>
      <c r="H103" t="s">
        <v>918</v>
      </c>
      <c r="I103" t="s">
        <v>1486</v>
      </c>
      <c r="J103" t="s">
        <v>2102</v>
      </c>
      <c r="K103" s="3">
        <v>0</v>
      </c>
      <c r="L103" t="s">
        <v>2436</v>
      </c>
      <c r="M103" t="s">
        <v>2440</v>
      </c>
    </row>
    <row r="104" spans="1:13">
      <c r="A104" s="4">
        <v>349</v>
      </c>
      <c r="B104" t="s">
        <v>12</v>
      </c>
      <c r="C104" s="1">
        <v>1392</v>
      </c>
      <c r="D104" s="2" t="str">
        <f>HYPERLINK("https://torgi.gov.ru/new/public/lots/lot/22000024070000000006_5/(lotInfo:info)", "22000024070000000006_5")</f>
        <v>22000024070000000006_5</v>
      </c>
      <c r="E104" t="s">
        <v>315</v>
      </c>
      <c r="F104" s="3">
        <v>2692.875</v>
      </c>
      <c r="G104" s="3">
        <v>3748482</v>
      </c>
      <c r="H104" t="s">
        <v>852</v>
      </c>
      <c r="I104" t="s">
        <v>1444</v>
      </c>
      <c r="J104" t="s">
        <v>2032</v>
      </c>
      <c r="K104" s="3">
        <v>21219842.879999999</v>
      </c>
      <c r="L104" t="s">
        <v>2438</v>
      </c>
      <c r="M104" t="s">
        <v>2440</v>
      </c>
    </row>
    <row r="105" spans="1:13">
      <c r="A105" s="4">
        <v>15</v>
      </c>
      <c r="B105" t="s">
        <v>12</v>
      </c>
      <c r="C105" s="1">
        <v>162.80000000000001</v>
      </c>
      <c r="D105" s="2" t="str">
        <f>HYPERLINK("https://torgi.gov.ru/new/public/lots/lot/21000003570000000025_1/(lotInfo:info)", "21000003570000000025_1")</f>
        <v>21000003570000000025_1</v>
      </c>
      <c r="E105" t="s">
        <v>95</v>
      </c>
      <c r="F105" s="3">
        <v>820.02457002456993</v>
      </c>
      <c r="G105" s="3">
        <v>133500</v>
      </c>
      <c r="H105" t="s">
        <v>562</v>
      </c>
      <c r="I105" t="s">
        <v>1243</v>
      </c>
      <c r="J105" t="s">
        <v>1717</v>
      </c>
      <c r="L105" t="s">
        <v>2437</v>
      </c>
      <c r="M105" t="s">
        <v>2440</v>
      </c>
    </row>
    <row r="106" spans="1:13">
      <c r="A106" s="4">
        <v>7</v>
      </c>
      <c r="B106" t="s">
        <v>12</v>
      </c>
      <c r="C106" s="1">
        <v>81</v>
      </c>
      <c r="D106" s="2" t="str">
        <f>HYPERLINK("https://torgi.gov.ru/new/public/lots/lot/21000003570000000024_1/(lotInfo:info)", "21000003570000000024_1")</f>
        <v>21000003570000000024_1</v>
      </c>
      <c r="E106" t="s">
        <v>89</v>
      </c>
      <c r="F106" s="3">
        <v>1648.148148148148</v>
      </c>
      <c r="G106" s="3">
        <v>133500</v>
      </c>
      <c r="H106" t="s">
        <v>554</v>
      </c>
      <c r="I106" t="s">
        <v>1243</v>
      </c>
      <c r="J106" t="s">
        <v>1709</v>
      </c>
      <c r="L106" t="s">
        <v>2437</v>
      </c>
      <c r="M106" t="s">
        <v>2440</v>
      </c>
    </row>
    <row r="107" spans="1:13">
      <c r="A107" s="4">
        <v>397</v>
      </c>
      <c r="B107" t="s">
        <v>12</v>
      </c>
      <c r="C107" s="1">
        <v>21.1</v>
      </c>
      <c r="D107" s="2" t="str">
        <f>HYPERLINK("https://torgi.gov.ru/new/public/lots/lot/22000004950000000002_1/(lotInfo:info)", "22000004950000000002_1")</f>
        <v>22000004950000000002_1</v>
      </c>
      <c r="E107" t="s">
        <v>336</v>
      </c>
      <c r="F107" s="3">
        <v>28741.80805687204</v>
      </c>
      <c r="G107" s="3">
        <v>606452.15</v>
      </c>
      <c r="H107" t="s">
        <v>898</v>
      </c>
      <c r="I107" t="s">
        <v>1469</v>
      </c>
      <c r="J107" t="s">
        <v>2077</v>
      </c>
      <c r="L107" t="s">
        <v>2436</v>
      </c>
      <c r="M107" t="s">
        <v>2440</v>
      </c>
    </row>
    <row r="108" spans="1:13">
      <c r="A108" s="4">
        <v>0</v>
      </c>
      <c r="B108" t="s">
        <v>12</v>
      </c>
      <c r="C108" s="1">
        <v>506.8</v>
      </c>
      <c r="D108" s="2" t="str">
        <f>HYPERLINK("https://torgi.gov.ru/new/public/lots/lot/22000034760000000117_1/(lotInfo:info)", "22000034760000000117_1")</f>
        <v>22000034760000000117_1</v>
      </c>
      <c r="E108" t="s">
        <v>84</v>
      </c>
      <c r="F108" s="3">
        <v>9668.5082872928178</v>
      </c>
      <c r="G108" s="3">
        <v>4900000</v>
      </c>
      <c r="H108" t="s">
        <v>547</v>
      </c>
      <c r="I108" t="s">
        <v>1237</v>
      </c>
      <c r="J108" t="s">
        <v>1702</v>
      </c>
      <c r="L108" t="s">
        <v>2436</v>
      </c>
      <c r="M108" t="s">
        <v>2440</v>
      </c>
    </row>
    <row r="109" spans="1:13">
      <c r="A109" s="4">
        <v>396</v>
      </c>
      <c r="B109" t="s">
        <v>12</v>
      </c>
      <c r="C109" s="1">
        <v>164.4</v>
      </c>
      <c r="D109" s="2" t="str">
        <f>HYPERLINK("https://torgi.gov.ru/new/public/lots/lot/22000004950000000002_2/(lotInfo:info)", "22000004950000000002_2")</f>
        <v>22000004950000000002_2</v>
      </c>
      <c r="E109" t="s">
        <v>335</v>
      </c>
      <c r="F109" s="3">
        <v>24680.597931873479</v>
      </c>
      <c r="G109" s="3">
        <v>4057490.3</v>
      </c>
      <c r="H109" t="s">
        <v>897</v>
      </c>
      <c r="I109" t="s">
        <v>1469</v>
      </c>
      <c r="J109" t="s">
        <v>2076</v>
      </c>
      <c r="L109" t="s">
        <v>2436</v>
      </c>
      <c r="M109" t="s">
        <v>2440</v>
      </c>
    </row>
    <row r="110" spans="1:13">
      <c r="A110" s="4">
        <v>669</v>
      </c>
      <c r="B110" t="s">
        <v>12</v>
      </c>
      <c r="C110" s="1">
        <v>14.4</v>
      </c>
      <c r="D110" s="2" t="str">
        <f>HYPERLINK("https://torgi.gov.ru/new/public/lots/lot/21000014890000000009_1/(lotInfo:info)", "21000014890000000009_1")</f>
        <v>21000014890000000009_1</v>
      </c>
      <c r="E110" t="s">
        <v>92</v>
      </c>
      <c r="F110" s="3">
        <v>36583.333333333343</v>
      </c>
      <c r="G110" s="3">
        <v>526800</v>
      </c>
      <c r="H110" t="s">
        <v>1133</v>
      </c>
      <c r="I110" t="s">
        <v>1636</v>
      </c>
      <c r="J110" t="s">
        <v>2331</v>
      </c>
      <c r="K110" s="3">
        <v>499966.9</v>
      </c>
      <c r="L110" t="s">
        <v>2436</v>
      </c>
      <c r="M110" t="s">
        <v>2440</v>
      </c>
    </row>
    <row r="111" spans="1:13">
      <c r="A111" s="4">
        <v>626</v>
      </c>
      <c r="B111" t="s">
        <v>12</v>
      </c>
      <c r="C111" s="1">
        <v>10.4</v>
      </c>
      <c r="D111" s="2" t="str">
        <f>HYPERLINK("https://torgi.gov.ru/new/public/lots/lot/21000014890000000014_1/(lotInfo:info)", "21000014890000000014_1")</f>
        <v>21000014890000000014_1</v>
      </c>
      <c r="E111" t="s">
        <v>92</v>
      </c>
      <c r="F111" s="3">
        <v>120841.3461538462</v>
      </c>
      <c r="G111" s="3">
        <v>1256750</v>
      </c>
      <c r="H111" t="s">
        <v>1094</v>
      </c>
      <c r="I111" t="s">
        <v>1611</v>
      </c>
      <c r="J111" t="s">
        <v>2289</v>
      </c>
      <c r="K111" s="3">
        <v>258620.44</v>
      </c>
      <c r="L111" t="s">
        <v>2436</v>
      </c>
      <c r="M111" t="s">
        <v>2440</v>
      </c>
    </row>
    <row r="112" spans="1:13">
      <c r="A112" s="4">
        <v>768</v>
      </c>
      <c r="B112" t="s">
        <v>12</v>
      </c>
      <c r="C112" s="1">
        <v>178.9</v>
      </c>
      <c r="D112" s="2" t="str">
        <f>HYPERLINK("https://torgi.gov.ru/new/public/lots/lot/21000014890000000002_1/(lotInfo:info)", "21000014890000000002_1")</f>
        <v>21000014890000000002_1</v>
      </c>
      <c r="E112" t="s">
        <v>92</v>
      </c>
      <c r="F112" s="3">
        <v>18256.008943543879</v>
      </c>
      <c r="G112" s="3">
        <v>3266000</v>
      </c>
      <c r="H112" t="s">
        <v>1225</v>
      </c>
      <c r="I112" t="s">
        <v>1687</v>
      </c>
      <c r="J112" t="s">
        <v>2421</v>
      </c>
      <c r="K112" s="3">
        <v>1066403.22</v>
      </c>
      <c r="L112" t="s">
        <v>2436</v>
      </c>
      <c r="M112" t="s">
        <v>2440</v>
      </c>
    </row>
    <row r="113" spans="1:13">
      <c r="A113" s="4">
        <v>629</v>
      </c>
      <c r="B113" t="s">
        <v>12</v>
      </c>
      <c r="C113" s="1">
        <v>35.200000000000003</v>
      </c>
      <c r="D113" s="2" t="str">
        <f>HYPERLINK("https://torgi.gov.ru/new/public/lots/lot/21000014890000000011_1/(lotInfo:info)", "21000014890000000011_1")</f>
        <v>21000014890000000011_1</v>
      </c>
      <c r="E113" t="s">
        <v>92</v>
      </c>
      <c r="F113" s="3">
        <v>29659.090909090912</v>
      </c>
      <c r="G113" s="3">
        <v>1044000</v>
      </c>
      <c r="H113" t="s">
        <v>1097</v>
      </c>
      <c r="I113" t="s">
        <v>1611</v>
      </c>
      <c r="J113" t="s">
        <v>2292</v>
      </c>
      <c r="K113" s="3">
        <v>509485.5</v>
      </c>
      <c r="L113" t="s">
        <v>2436</v>
      </c>
      <c r="M113" t="s">
        <v>2440</v>
      </c>
    </row>
    <row r="114" spans="1:13">
      <c r="A114" s="4">
        <v>670</v>
      </c>
      <c r="B114" t="s">
        <v>12</v>
      </c>
      <c r="C114" s="1">
        <v>10.5</v>
      </c>
      <c r="D114" s="2" t="str">
        <f>HYPERLINK("https://torgi.gov.ru/new/public/lots/lot/21000014890000000007_1/(lotInfo:info)", "21000014890000000007_1")</f>
        <v>21000014890000000007_1</v>
      </c>
      <c r="E114" t="s">
        <v>92</v>
      </c>
      <c r="F114" s="3">
        <v>32180.952380952382</v>
      </c>
      <c r="G114" s="3">
        <v>337900</v>
      </c>
      <c r="H114" t="s">
        <v>1134</v>
      </c>
      <c r="I114" t="s">
        <v>1636</v>
      </c>
      <c r="J114" t="s">
        <v>2332</v>
      </c>
      <c r="K114" s="3">
        <v>182994.42</v>
      </c>
      <c r="L114" t="s">
        <v>2436</v>
      </c>
      <c r="M114" t="s">
        <v>2440</v>
      </c>
    </row>
    <row r="115" spans="1:13">
      <c r="A115" s="4">
        <v>245</v>
      </c>
      <c r="B115" t="s">
        <v>67</v>
      </c>
      <c r="C115" s="1">
        <v>21.5</v>
      </c>
      <c r="D115" s="2" t="str">
        <f>HYPERLINK("https://torgi.gov.ru/new/public/lots/lot/22000083720000000001_7/(lotInfo:info)", "22000083720000000001_7")</f>
        <v>22000083720000000001_7</v>
      </c>
      <c r="E115" t="s">
        <v>262</v>
      </c>
      <c r="F115" s="3">
        <v>13953.488372093019</v>
      </c>
      <c r="G115" s="3">
        <v>300000</v>
      </c>
      <c r="I115" t="s">
        <v>1391</v>
      </c>
      <c r="J115" t="s">
        <v>1933</v>
      </c>
      <c r="L115" t="s">
        <v>2436</v>
      </c>
      <c r="M115" t="s">
        <v>2440</v>
      </c>
    </row>
    <row r="116" spans="1:13">
      <c r="A116" s="4">
        <v>246</v>
      </c>
      <c r="B116" t="s">
        <v>67</v>
      </c>
      <c r="C116" s="1">
        <v>39.1</v>
      </c>
      <c r="D116" s="2" t="str">
        <f>HYPERLINK("https://torgi.gov.ru/new/public/lots/lot/22000083720000000001_1/(lotInfo:info)", "22000083720000000001_1")</f>
        <v>22000083720000000001_1</v>
      </c>
      <c r="E116" t="s">
        <v>263</v>
      </c>
      <c r="F116" s="3">
        <v>5639.3861892583118</v>
      </c>
      <c r="G116" s="3">
        <v>220500</v>
      </c>
      <c r="H116" t="s">
        <v>760</v>
      </c>
      <c r="I116" t="s">
        <v>1391</v>
      </c>
      <c r="J116" t="s">
        <v>1934</v>
      </c>
      <c r="K116" s="3">
        <v>206219.98</v>
      </c>
      <c r="L116" t="s">
        <v>2436</v>
      </c>
      <c r="M116" t="s">
        <v>2440</v>
      </c>
    </row>
    <row r="117" spans="1:13">
      <c r="A117" s="4">
        <v>247</v>
      </c>
      <c r="B117" t="s">
        <v>67</v>
      </c>
      <c r="C117" s="1">
        <v>39.700000000000003</v>
      </c>
      <c r="D117" s="2" t="str">
        <f>HYPERLINK("https://torgi.gov.ru/new/public/lots/lot/22000083720000000001_2/(lotInfo:info)", "22000083720000000001_2")</f>
        <v>22000083720000000001_2</v>
      </c>
      <c r="E117" t="s">
        <v>264</v>
      </c>
      <c r="F117" s="3">
        <v>5365.2392947103272</v>
      </c>
      <c r="G117" s="3">
        <v>213000</v>
      </c>
      <c r="I117" t="s">
        <v>1391</v>
      </c>
      <c r="J117" t="s">
        <v>1935</v>
      </c>
      <c r="K117" s="3">
        <v>209402.66</v>
      </c>
      <c r="L117" t="s">
        <v>2436</v>
      </c>
      <c r="M117" t="s">
        <v>2440</v>
      </c>
    </row>
    <row r="118" spans="1:13">
      <c r="A118" s="4">
        <v>776</v>
      </c>
      <c r="B118" t="s">
        <v>51</v>
      </c>
      <c r="C118" s="1">
        <v>311.89999999999998</v>
      </c>
      <c r="D118" s="2" t="str">
        <f>HYPERLINK("https://torgi.gov.ru/new/public/lots/lot/21000003150000000001_4/(lotInfo:info)", "21000003150000000001_4")</f>
        <v>21000003150000000001_4</v>
      </c>
      <c r="E118" t="s">
        <v>541</v>
      </c>
      <c r="F118" s="3">
        <v>10675.73000961847</v>
      </c>
      <c r="G118" s="3">
        <v>3329760.19</v>
      </c>
      <c r="H118" t="s">
        <v>1231</v>
      </c>
      <c r="I118" t="s">
        <v>1695</v>
      </c>
      <c r="J118" t="s">
        <v>2428</v>
      </c>
      <c r="L118" t="s">
        <v>2438</v>
      </c>
      <c r="M118" t="s">
        <v>2440</v>
      </c>
    </row>
    <row r="119" spans="1:13">
      <c r="A119" s="4">
        <v>202</v>
      </c>
      <c r="B119" t="s">
        <v>51</v>
      </c>
      <c r="C119" s="1">
        <v>67</v>
      </c>
      <c r="D119" s="2" t="str">
        <f>HYPERLINK("https://torgi.gov.ru/new/public/lots/lot/21000003150000000002_5/(lotInfo:info)", "21000003150000000002_5")</f>
        <v>21000003150000000002_5</v>
      </c>
      <c r="E119" t="s">
        <v>235</v>
      </c>
      <c r="F119" s="3">
        <v>30820.895522388058</v>
      </c>
      <c r="G119" s="3">
        <v>2065000</v>
      </c>
      <c r="H119" t="s">
        <v>723</v>
      </c>
      <c r="I119" t="s">
        <v>1366</v>
      </c>
      <c r="J119" t="s">
        <v>1894</v>
      </c>
      <c r="L119" t="s">
        <v>2436</v>
      </c>
      <c r="M119" t="s">
        <v>2440</v>
      </c>
    </row>
    <row r="120" spans="1:13">
      <c r="A120" s="4">
        <v>97</v>
      </c>
      <c r="B120" t="s">
        <v>51</v>
      </c>
      <c r="C120" s="1">
        <v>77.7</v>
      </c>
      <c r="D120" s="2" t="str">
        <f>HYPERLINK("https://torgi.gov.ru/new/public/lots/lot/21000003220000000006_1/(lotInfo:info)", "21000003220000000006_1")</f>
        <v>21000003220000000006_1</v>
      </c>
      <c r="E120" t="s">
        <v>157</v>
      </c>
      <c r="F120" s="3">
        <v>2107.528957528958</v>
      </c>
      <c r="G120" s="3">
        <v>163755</v>
      </c>
      <c r="H120" t="s">
        <v>635</v>
      </c>
      <c r="I120" t="s">
        <v>1288</v>
      </c>
      <c r="J120" t="s">
        <v>1798</v>
      </c>
      <c r="K120" s="3">
        <v>1188411.49</v>
      </c>
      <c r="L120" t="s">
        <v>2437</v>
      </c>
      <c r="M120" t="s">
        <v>2440</v>
      </c>
    </row>
    <row r="121" spans="1:13">
      <c r="A121" s="4">
        <v>610</v>
      </c>
      <c r="B121" t="s">
        <v>51</v>
      </c>
      <c r="C121" s="1">
        <v>45.8</v>
      </c>
      <c r="D121" s="2" t="str">
        <f>HYPERLINK("https://torgi.gov.ru/new/public/lots/lot/21000016400000000002_14/(lotInfo:info)", "21000016400000000002_14")</f>
        <v>21000016400000000002_14</v>
      </c>
      <c r="E121" t="s">
        <v>450</v>
      </c>
      <c r="F121" s="3">
        <v>25633.187772925761</v>
      </c>
      <c r="G121" s="3">
        <v>1174000</v>
      </c>
      <c r="I121" t="s">
        <v>1602</v>
      </c>
      <c r="J121" t="s">
        <v>2274</v>
      </c>
      <c r="L121" t="s">
        <v>2436</v>
      </c>
      <c r="M121" t="s">
        <v>2440</v>
      </c>
    </row>
    <row r="122" spans="1:13">
      <c r="A122" s="4">
        <v>753</v>
      </c>
      <c r="B122" t="s">
        <v>51</v>
      </c>
      <c r="C122" s="1">
        <v>169.9</v>
      </c>
      <c r="D122" s="2" t="str">
        <f>HYPERLINK("https://torgi.gov.ru/new/public/lots/lot/21000004820000000001_5/(lotInfo:info)", "21000004820000000001_5")</f>
        <v>21000004820000000001_5</v>
      </c>
      <c r="E122" t="s">
        <v>528</v>
      </c>
      <c r="F122" s="3">
        <v>7174.8087110064744</v>
      </c>
      <c r="G122" s="3">
        <v>1219000</v>
      </c>
      <c r="I122" t="s">
        <v>1678</v>
      </c>
      <c r="J122" t="s">
        <v>2406</v>
      </c>
      <c r="L122" t="s">
        <v>2436</v>
      </c>
      <c r="M122" t="s">
        <v>2440</v>
      </c>
    </row>
    <row r="123" spans="1:13">
      <c r="A123" s="4">
        <v>519</v>
      </c>
      <c r="B123" t="s">
        <v>51</v>
      </c>
      <c r="C123" s="1">
        <v>81.5</v>
      </c>
      <c r="D123" s="2" t="str">
        <f>HYPERLINK("https://torgi.gov.ru/new/public/lots/lot/21000004820000000003_3/(lotInfo:info)", "21000004820000000003_3")</f>
        <v>21000004820000000003_3</v>
      </c>
      <c r="E123" t="s">
        <v>388</v>
      </c>
      <c r="F123" s="3">
        <v>14429.447852760741</v>
      </c>
      <c r="G123" s="3">
        <v>1176000</v>
      </c>
      <c r="H123" t="s">
        <v>1006</v>
      </c>
      <c r="I123" t="s">
        <v>1532</v>
      </c>
      <c r="J123" t="s">
        <v>2188</v>
      </c>
      <c r="K123" s="3">
        <v>2639272.36</v>
      </c>
      <c r="L123" t="s">
        <v>2436</v>
      </c>
      <c r="M123" t="s">
        <v>2440</v>
      </c>
    </row>
    <row r="124" spans="1:13">
      <c r="A124" s="4">
        <v>87</v>
      </c>
      <c r="B124" t="s">
        <v>51</v>
      </c>
      <c r="C124" s="1">
        <v>108.1</v>
      </c>
      <c r="D124" s="2" t="str">
        <f>HYPERLINK("https://torgi.gov.ru/new/public/lots/lot/22000102650000000001_2/(lotInfo:info)", "22000102650000000001_2")</f>
        <v>22000102650000000001_2</v>
      </c>
      <c r="E124" t="s">
        <v>92</v>
      </c>
      <c r="F124" s="3">
        <v>86225.71692876966</v>
      </c>
      <c r="G124" s="3">
        <v>9321000</v>
      </c>
      <c r="I124" t="s">
        <v>1293</v>
      </c>
      <c r="J124" t="s">
        <v>1788</v>
      </c>
      <c r="L124" t="s">
        <v>2436</v>
      </c>
      <c r="M124" t="s">
        <v>2440</v>
      </c>
    </row>
    <row r="125" spans="1:13">
      <c r="A125" s="4">
        <v>22</v>
      </c>
      <c r="B125" t="s">
        <v>24</v>
      </c>
      <c r="C125" s="1">
        <v>313.3</v>
      </c>
      <c r="D125" s="2" t="str">
        <f>HYPERLINK("https://torgi.gov.ru/new/public/lots/lot/22000025880000000007_1/(lotInfo:info)", "22000025880000000007_1")</f>
        <v>22000025880000000007_1</v>
      </c>
      <c r="E125" t="s">
        <v>100</v>
      </c>
      <c r="F125" s="3">
        <v>8016.2623683370566</v>
      </c>
      <c r="G125" s="3">
        <v>2511495</v>
      </c>
      <c r="H125" t="s">
        <v>569</v>
      </c>
      <c r="I125" t="s">
        <v>1254</v>
      </c>
      <c r="J125" t="s">
        <v>1724</v>
      </c>
      <c r="K125" s="3">
        <v>6152883.04</v>
      </c>
      <c r="L125" t="s">
        <v>2436</v>
      </c>
      <c r="M125" t="s">
        <v>2440</v>
      </c>
    </row>
    <row r="126" spans="1:13">
      <c r="A126" s="4">
        <v>181</v>
      </c>
      <c r="B126" t="s">
        <v>24</v>
      </c>
      <c r="C126" s="1">
        <v>27.8</v>
      </c>
      <c r="D126" s="2" t="str">
        <f>HYPERLINK("https://torgi.gov.ru/new/public/lots/lot/22000031940000000003_1/(lotInfo:info)", "22000031940000000003_1")</f>
        <v>22000031940000000003_1</v>
      </c>
      <c r="E126" t="s">
        <v>98</v>
      </c>
      <c r="F126" s="3">
        <v>4172.6618705035971</v>
      </c>
      <c r="G126" s="3">
        <v>116000</v>
      </c>
      <c r="H126" t="s">
        <v>706</v>
      </c>
      <c r="I126" t="s">
        <v>1356</v>
      </c>
      <c r="J126" t="s">
        <v>1873</v>
      </c>
      <c r="L126" t="s">
        <v>2436</v>
      </c>
      <c r="M126" t="s">
        <v>2440</v>
      </c>
    </row>
    <row r="127" spans="1:13">
      <c r="A127" s="4">
        <v>478</v>
      </c>
      <c r="B127" t="s">
        <v>24</v>
      </c>
      <c r="C127" s="1">
        <v>17.100000000000001</v>
      </c>
      <c r="D127" s="2" t="str">
        <f>HYPERLINK("https://torgi.gov.ru/new/public/lots/lot/22000014770000000008_1/(lotInfo:info)", "22000014770000000008_1")</f>
        <v>22000014770000000008_1</v>
      </c>
      <c r="E127" t="s">
        <v>364</v>
      </c>
      <c r="F127" s="3">
        <v>15132.33918128655</v>
      </c>
      <c r="G127" s="3">
        <v>258763</v>
      </c>
      <c r="H127" t="s">
        <v>973</v>
      </c>
      <c r="I127" t="s">
        <v>1513</v>
      </c>
      <c r="J127" t="s">
        <v>2156</v>
      </c>
      <c r="L127" t="s">
        <v>2436</v>
      </c>
      <c r="M127" t="s">
        <v>2440</v>
      </c>
    </row>
    <row r="128" spans="1:13">
      <c r="A128" s="4">
        <v>378</v>
      </c>
      <c r="B128" t="s">
        <v>24</v>
      </c>
      <c r="C128" s="1">
        <v>111.9</v>
      </c>
      <c r="D128" s="2" t="str">
        <f>HYPERLINK("https://torgi.gov.ru/new/public/lots/lot/21000005750000000037_1/(lotInfo:info)", "21000005750000000037_1")</f>
        <v>21000005750000000037_1</v>
      </c>
      <c r="E128" t="s">
        <v>328</v>
      </c>
      <c r="F128" s="3">
        <v>27956.99731903485</v>
      </c>
      <c r="G128" s="3">
        <v>3128388</v>
      </c>
      <c r="H128" t="s">
        <v>879</v>
      </c>
      <c r="I128" t="s">
        <v>1459</v>
      </c>
      <c r="J128" t="s">
        <v>2059</v>
      </c>
      <c r="L128" t="s">
        <v>2436</v>
      </c>
      <c r="M128" t="s">
        <v>2440</v>
      </c>
    </row>
    <row r="129" spans="1:13">
      <c r="A129" s="4">
        <v>659</v>
      </c>
      <c r="B129" t="s">
        <v>24</v>
      </c>
      <c r="C129" s="1">
        <v>30.7</v>
      </c>
      <c r="D129" s="2" t="str">
        <f>HYPERLINK("https://torgi.gov.ru/new/public/lots/lot/21000005750000000024_1/(lotInfo:info)", "21000005750000000024_1")</f>
        <v>21000005750000000024_1</v>
      </c>
      <c r="E129" t="s">
        <v>473</v>
      </c>
      <c r="F129" s="3">
        <v>29635.01628664495</v>
      </c>
      <c r="G129" s="3">
        <v>909795</v>
      </c>
      <c r="H129" t="s">
        <v>1123</v>
      </c>
      <c r="I129" t="s">
        <v>1628</v>
      </c>
      <c r="J129" t="s">
        <v>2321</v>
      </c>
      <c r="L129" t="s">
        <v>2436</v>
      </c>
      <c r="M129" t="s">
        <v>2440</v>
      </c>
    </row>
    <row r="130" spans="1:13">
      <c r="A130" s="4">
        <v>587</v>
      </c>
      <c r="B130" t="s">
        <v>24</v>
      </c>
      <c r="C130" s="1">
        <v>73.2</v>
      </c>
      <c r="D130" s="2" t="str">
        <f>HYPERLINK("https://torgi.gov.ru/new/public/lots/lot/21000032990000000005_1/(lotInfo:info)", "21000032990000000005_1")</f>
        <v>21000032990000000005_1</v>
      </c>
      <c r="E130" t="s">
        <v>437</v>
      </c>
      <c r="F130" s="3">
        <v>9963.6612021857927</v>
      </c>
      <c r="G130" s="3">
        <v>729340</v>
      </c>
      <c r="H130" t="s">
        <v>1060</v>
      </c>
      <c r="I130" t="s">
        <v>1560</v>
      </c>
      <c r="J130" t="s">
        <v>2256</v>
      </c>
      <c r="K130" s="3">
        <v>3705226.62</v>
      </c>
      <c r="L130" t="s">
        <v>2436</v>
      </c>
      <c r="M130" t="s">
        <v>2440</v>
      </c>
    </row>
    <row r="131" spans="1:13">
      <c r="A131" s="4">
        <v>334</v>
      </c>
      <c r="B131" t="s">
        <v>24</v>
      </c>
      <c r="C131" s="1">
        <v>1196.8</v>
      </c>
      <c r="D131" s="2" t="str">
        <f>HYPERLINK("https://torgi.gov.ru/new/public/lots/lot/21000032990000000008_1/(lotInfo:info)", "21000032990000000008_1")</f>
        <v>21000032990000000008_1</v>
      </c>
      <c r="E131" t="s">
        <v>309</v>
      </c>
      <c r="F131" s="3">
        <v>18326.412098930479</v>
      </c>
      <c r="G131" s="3">
        <v>21933050</v>
      </c>
      <c r="H131" t="s">
        <v>839</v>
      </c>
      <c r="I131" t="s">
        <v>1437</v>
      </c>
      <c r="J131" t="s">
        <v>2017</v>
      </c>
      <c r="K131" s="3">
        <v>73186474.239999995</v>
      </c>
      <c r="L131" t="s">
        <v>2438</v>
      </c>
      <c r="M131" t="s">
        <v>2440</v>
      </c>
    </row>
    <row r="132" spans="1:13">
      <c r="A132" s="4">
        <v>23</v>
      </c>
      <c r="B132" t="s">
        <v>16</v>
      </c>
      <c r="C132" s="1">
        <v>19.7</v>
      </c>
      <c r="D132" s="2" t="str">
        <f>HYPERLINK("https://torgi.gov.ru/new/public/lots/lot/21000028650000000091_1/(lotInfo:info)", "21000028650000000091_1")</f>
        <v>21000028650000000091_1</v>
      </c>
      <c r="E132" t="s">
        <v>101</v>
      </c>
      <c r="F132" s="3">
        <v>21959.390862944161</v>
      </c>
      <c r="G132" s="3">
        <v>432600</v>
      </c>
      <c r="H132" t="s">
        <v>570</v>
      </c>
      <c r="I132" t="s">
        <v>1255</v>
      </c>
      <c r="J132" t="s">
        <v>1725</v>
      </c>
      <c r="L132" t="s">
        <v>2436</v>
      </c>
      <c r="M132" t="s">
        <v>2441</v>
      </c>
    </row>
    <row r="133" spans="1:13">
      <c r="A133" s="4">
        <v>658</v>
      </c>
      <c r="B133" t="s">
        <v>16</v>
      </c>
      <c r="C133" s="1">
        <v>104</v>
      </c>
      <c r="D133" s="2" t="str">
        <f>HYPERLINK("https://torgi.gov.ru/new/public/lots/lot/21000030170000000001_2/(lotInfo:info)", "21000030170000000001_2")</f>
        <v>21000030170000000001_2</v>
      </c>
      <c r="E133" t="s">
        <v>472</v>
      </c>
      <c r="F133" s="3">
        <v>7692.3076923076924</v>
      </c>
      <c r="G133" s="3">
        <v>800000</v>
      </c>
      <c r="H133" t="s">
        <v>1122</v>
      </c>
      <c r="I133" t="s">
        <v>1627</v>
      </c>
      <c r="J133" t="s">
        <v>2320</v>
      </c>
      <c r="L133" t="s">
        <v>2436</v>
      </c>
      <c r="M133" t="s">
        <v>2440</v>
      </c>
    </row>
    <row r="134" spans="1:13">
      <c r="A134" s="4">
        <v>742</v>
      </c>
      <c r="B134" t="s">
        <v>16</v>
      </c>
      <c r="C134" s="1">
        <v>70.099999999999994</v>
      </c>
      <c r="D134" s="2" t="str">
        <f>HYPERLINK("https://torgi.gov.ru/new/public/lots/lot/21000003100000000008_1/(lotInfo:info)", "21000003100000000008_1")</f>
        <v>21000003100000000008_1</v>
      </c>
      <c r="E134" t="s">
        <v>523</v>
      </c>
      <c r="F134" s="3">
        <v>50827.389443651933</v>
      </c>
      <c r="G134" s="3">
        <v>3563000</v>
      </c>
      <c r="H134" t="s">
        <v>1201</v>
      </c>
      <c r="I134" t="s">
        <v>1672</v>
      </c>
      <c r="J134" t="s">
        <v>2395</v>
      </c>
      <c r="L134" t="s">
        <v>2436</v>
      </c>
      <c r="M134" t="s">
        <v>2440</v>
      </c>
    </row>
    <row r="135" spans="1:13">
      <c r="A135" s="4">
        <v>687</v>
      </c>
      <c r="B135" t="s">
        <v>16</v>
      </c>
      <c r="C135" s="1">
        <v>60.7</v>
      </c>
      <c r="D135" s="2" t="str">
        <f>HYPERLINK("https://torgi.gov.ru/new/public/lots/lot/21000032710000000002_1/(lotInfo:info)", "21000032710000000002_1")</f>
        <v>21000032710000000002_1</v>
      </c>
      <c r="E135" t="s">
        <v>495</v>
      </c>
      <c r="F135" s="3">
        <v>848.43492586490936</v>
      </c>
      <c r="G135" s="3">
        <v>51500</v>
      </c>
      <c r="H135" t="s">
        <v>1151</v>
      </c>
      <c r="I135" t="s">
        <v>1646</v>
      </c>
      <c r="J135" t="s">
        <v>2347</v>
      </c>
      <c r="L135" t="s">
        <v>2437</v>
      </c>
      <c r="M135" t="s">
        <v>2440</v>
      </c>
    </row>
    <row r="136" spans="1:13">
      <c r="A136" s="4">
        <v>542</v>
      </c>
      <c r="B136" t="s">
        <v>16</v>
      </c>
      <c r="C136" s="1">
        <v>129.5</v>
      </c>
      <c r="D136" s="2" t="str">
        <f>HYPERLINK("https://torgi.gov.ru/new/public/lots/lot/21000032710000000004_1/(lotInfo:info)", "21000032710000000004_1")</f>
        <v>21000032710000000004_1</v>
      </c>
      <c r="E136" t="s">
        <v>405</v>
      </c>
      <c r="F136" s="3">
        <v>1181.467181467181</v>
      </c>
      <c r="G136" s="3">
        <v>153000</v>
      </c>
      <c r="H136" t="s">
        <v>1025</v>
      </c>
      <c r="I136" t="s">
        <v>1552</v>
      </c>
      <c r="J136" t="s">
        <v>2211</v>
      </c>
      <c r="L136" t="s">
        <v>2437</v>
      </c>
      <c r="M136" t="s">
        <v>2440</v>
      </c>
    </row>
    <row r="137" spans="1:13">
      <c r="A137" s="4">
        <v>541</v>
      </c>
      <c r="B137" t="s">
        <v>16</v>
      </c>
      <c r="C137" s="1">
        <v>63.9</v>
      </c>
      <c r="D137" s="2" t="str">
        <f>HYPERLINK("https://torgi.gov.ru/new/public/lots/lot/21000032710000000004_2/(lotInfo:info)", "21000032710000000004_2")</f>
        <v>21000032710000000004_2</v>
      </c>
      <c r="E137" t="s">
        <v>405</v>
      </c>
      <c r="F137" s="3">
        <v>2081.377151799687</v>
      </c>
      <c r="G137" s="3">
        <v>133000</v>
      </c>
      <c r="H137" t="s">
        <v>1024</v>
      </c>
      <c r="I137" t="s">
        <v>1552</v>
      </c>
      <c r="J137" t="s">
        <v>2210</v>
      </c>
      <c r="L137" t="s">
        <v>2437</v>
      </c>
      <c r="M137" t="s">
        <v>2440</v>
      </c>
    </row>
    <row r="138" spans="1:13">
      <c r="A138" s="4">
        <v>583</v>
      </c>
      <c r="B138" t="s">
        <v>16</v>
      </c>
      <c r="C138" s="1">
        <v>51.8</v>
      </c>
      <c r="D138" s="2" t="str">
        <f>HYPERLINK("https://torgi.gov.ru/new/public/lots/lot/21000032710000000003_1/(lotInfo:info)", "21000032710000000003_1")</f>
        <v>21000032710000000003_1</v>
      </c>
      <c r="E138" t="s">
        <v>434</v>
      </c>
      <c r="F138" s="3">
        <v>2722.0077220077219</v>
      </c>
      <c r="G138" s="3">
        <v>141000</v>
      </c>
      <c r="H138" t="s">
        <v>1058</v>
      </c>
      <c r="I138" t="s">
        <v>1584</v>
      </c>
      <c r="J138" t="s">
        <v>2252</v>
      </c>
      <c r="L138" t="s">
        <v>2436</v>
      </c>
      <c r="M138" t="s">
        <v>2440</v>
      </c>
    </row>
    <row r="139" spans="1:13">
      <c r="A139" s="4">
        <v>582</v>
      </c>
      <c r="B139" t="s">
        <v>16</v>
      </c>
      <c r="C139" s="1">
        <v>64.099999999999994</v>
      </c>
      <c r="D139" s="2" t="str">
        <f>HYPERLINK("https://torgi.gov.ru/new/public/lots/lot/21000032710000000003_3/(lotInfo:info)", "21000032710000000003_3")</f>
        <v>21000032710000000003_3</v>
      </c>
      <c r="E139" t="s">
        <v>434</v>
      </c>
      <c r="F139" s="3">
        <v>2449.297971918877</v>
      </c>
      <c r="G139" s="3">
        <v>157000</v>
      </c>
      <c r="H139" t="s">
        <v>1057</v>
      </c>
      <c r="I139" t="s">
        <v>1584</v>
      </c>
      <c r="J139" t="s">
        <v>2251</v>
      </c>
      <c r="L139" t="s">
        <v>2436</v>
      </c>
      <c r="M139" t="s">
        <v>2440</v>
      </c>
    </row>
    <row r="140" spans="1:13">
      <c r="A140" s="4">
        <v>6</v>
      </c>
      <c r="B140" t="s">
        <v>16</v>
      </c>
      <c r="C140" s="1">
        <v>420.3</v>
      </c>
      <c r="D140" s="2" t="str">
        <f>HYPERLINK("https://torgi.gov.ru/new/public/lots/lot/21000034110000000003_1/(lotInfo:info)", "21000034110000000003_1")</f>
        <v>21000034110000000003_1</v>
      </c>
      <c r="E140" t="s">
        <v>88</v>
      </c>
      <c r="F140" s="3">
        <v>2879.0007137758739</v>
      </c>
      <c r="G140" s="3">
        <v>1210044</v>
      </c>
      <c r="H140" t="s">
        <v>553</v>
      </c>
      <c r="I140" t="s">
        <v>1242</v>
      </c>
      <c r="J140" t="s">
        <v>1708</v>
      </c>
      <c r="K140" s="3">
        <v>1424564.82</v>
      </c>
      <c r="L140" t="s">
        <v>2436</v>
      </c>
      <c r="M140" t="s">
        <v>2440</v>
      </c>
    </row>
    <row r="141" spans="1:13">
      <c r="A141" s="4">
        <v>204</v>
      </c>
      <c r="B141" t="s">
        <v>16</v>
      </c>
      <c r="C141" s="1">
        <v>402.5</v>
      </c>
      <c r="D141" s="2" t="str">
        <f>HYPERLINK("https://torgi.gov.ru/new/public/lots/lot/22000002180000000003_1/(lotInfo:info)", "22000002180000000003_1")</f>
        <v>22000002180000000003_1</v>
      </c>
      <c r="E141" t="s">
        <v>236</v>
      </c>
      <c r="F141" s="3">
        <v>524.22360248447205</v>
      </c>
      <c r="G141" s="3">
        <v>211000</v>
      </c>
      <c r="H141" t="s">
        <v>725</v>
      </c>
      <c r="I141" t="s">
        <v>1368</v>
      </c>
      <c r="J141" t="s">
        <v>1896</v>
      </c>
      <c r="K141" s="3">
        <v>9576569</v>
      </c>
      <c r="L141" t="s">
        <v>2438</v>
      </c>
      <c r="M141" t="s">
        <v>2440</v>
      </c>
    </row>
    <row r="142" spans="1:13">
      <c r="A142" s="4">
        <v>197</v>
      </c>
      <c r="B142" t="s">
        <v>16</v>
      </c>
      <c r="C142" s="1">
        <v>82.2</v>
      </c>
      <c r="D142" s="2" t="str">
        <f>HYPERLINK("https://torgi.gov.ru/new/public/lots/lot/21000029970000000006_1/(lotInfo:info)", "21000029970000000006_1")</f>
        <v>21000029970000000006_1</v>
      </c>
      <c r="E142" t="s">
        <v>231</v>
      </c>
      <c r="F142" s="3">
        <v>602.2384428223844</v>
      </c>
      <c r="G142" s="3">
        <v>49504</v>
      </c>
      <c r="H142" t="s">
        <v>719</v>
      </c>
      <c r="I142" t="s">
        <v>1364</v>
      </c>
      <c r="J142" t="s">
        <v>1889</v>
      </c>
      <c r="K142" s="3">
        <v>858476.25</v>
      </c>
      <c r="L142" t="s">
        <v>2436</v>
      </c>
      <c r="M142" t="s">
        <v>2440</v>
      </c>
    </row>
    <row r="143" spans="1:13">
      <c r="A143" s="4">
        <v>766</v>
      </c>
      <c r="B143" t="s">
        <v>57</v>
      </c>
      <c r="C143" s="1">
        <v>330.4</v>
      </c>
      <c r="D143" s="2" t="str">
        <f>HYPERLINK("https://torgi.gov.ru/new/public/lots/lot/21000014870000000001_1/(lotInfo:info)", "21000014870000000001_1")</f>
        <v>21000014870000000001_1</v>
      </c>
      <c r="E143" t="s">
        <v>98</v>
      </c>
      <c r="F143" s="3">
        <v>9806.2953995157386</v>
      </c>
      <c r="G143" s="3">
        <v>3240000</v>
      </c>
      <c r="H143" t="s">
        <v>1224</v>
      </c>
      <c r="I143" t="s">
        <v>1685</v>
      </c>
      <c r="J143" t="s">
        <v>2419</v>
      </c>
      <c r="K143" s="3">
        <v>1085251.6599999999</v>
      </c>
      <c r="L143" t="s">
        <v>2436</v>
      </c>
      <c r="M143" t="s">
        <v>2440</v>
      </c>
    </row>
    <row r="144" spans="1:13">
      <c r="A144" s="4">
        <v>319</v>
      </c>
      <c r="B144" t="s">
        <v>57</v>
      </c>
      <c r="C144" s="1">
        <v>148.4</v>
      </c>
      <c r="D144" s="2" t="str">
        <f>HYPERLINK("https://torgi.gov.ru/new/public/lots/lot/22000036180000000003_1/(lotInfo:info)", "22000036180000000003_1")</f>
        <v>22000036180000000003_1</v>
      </c>
      <c r="E144" t="s">
        <v>298</v>
      </c>
      <c r="F144" s="3">
        <v>1231.132075471698</v>
      </c>
      <c r="G144" s="3">
        <v>182700</v>
      </c>
      <c r="H144" t="s">
        <v>825</v>
      </c>
      <c r="I144" t="s">
        <v>1424</v>
      </c>
      <c r="J144" t="s">
        <v>2003</v>
      </c>
      <c r="L144" t="s">
        <v>2436</v>
      </c>
      <c r="M144" t="s">
        <v>2440</v>
      </c>
    </row>
    <row r="145" spans="1:13">
      <c r="A145" s="4">
        <v>108</v>
      </c>
      <c r="B145" t="s">
        <v>57</v>
      </c>
      <c r="C145" s="1">
        <v>17.2</v>
      </c>
      <c r="D145" s="2" t="str">
        <f>HYPERLINK("https://torgi.gov.ru/new/public/lots/lot/21000006750000000006_2/(lotInfo:info)", "21000006750000000006_2")</f>
        <v>21000006750000000006_2</v>
      </c>
      <c r="E145" t="s">
        <v>166</v>
      </c>
      <c r="F145" s="3">
        <v>50232.558139534893</v>
      </c>
      <c r="G145" s="3">
        <v>864000</v>
      </c>
      <c r="H145" t="s">
        <v>646</v>
      </c>
      <c r="I145" t="s">
        <v>1308</v>
      </c>
      <c r="J145" t="s">
        <v>1808</v>
      </c>
      <c r="L145" t="s">
        <v>2436</v>
      </c>
      <c r="M145" t="s">
        <v>2440</v>
      </c>
    </row>
    <row r="146" spans="1:13">
      <c r="A146" s="4">
        <v>107</v>
      </c>
      <c r="B146" t="s">
        <v>57</v>
      </c>
      <c r="C146" s="1">
        <v>17.399999999999999</v>
      </c>
      <c r="D146" s="2" t="str">
        <f>HYPERLINK("https://torgi.gov.ru/new/public/lots/lot/21000006750000000006_8/(lotInfo:info)", "21000006750000000006_8")</f>
        <v>21000006750000000006_8</v>
      </c>
      <c r="E146" t="s">
        <v>165</v>
      </c>
      <c r="F146" s="3">
        <v>75632.18390804599</v>
      </c>
      <c r="G146" s="3">
        <v>1316000</v>
      </c>
      <c r="H146" t="s">
        <v>645</v>
      </c>
      <c r="I146" t="s">
        <v>1308</v>
      </c>
      <c r="J146" t="s">
        <v>1807</v>
      </c>
      <c r="L146" t="s">
        <v>2436</v>
      </c>
      <c r="M146" t="s">
        <v>2440</v>
      </c>
    </row>
    <row r="147" spans="1:13">
      <c r="A147" s="4">
        <v>129</v>
      </c>
      <c r="B147" t="s">
        <v>57</v>
      </c>
      <c r="C147" s="1">
        <v>17.3</v>
      </c>
      <c r="D147" s="2" t="str">
        <f>HYPERLINK("https://torgi.gov.ru/new/public/lots/lot/21000006750000000005_6/(lotInfo:info)", "21000006750000000005_6")</f>
        <v>21000006750000000005_6</v>
      </c>
      <c r="E147" t="s">
        <v>183</v>
      </c>
      <c r="F147" s="3">
        <v>7745.6647398843916</v>
      </c>
      <c r="G147" s="3">
        <v>134000</v>
      </c>
      <c r="H147" t="s">
        <v>667</v>
      </c>
      <c r="I147" t="s">
        <v>1321</v>
      </c>
      <c r="J147" t="s">
        <v>1825</v>
      </c>
      <c r="L147" t="s">
        <v>2438</v>
      </c>
      <c r="M147" t="s">
        <v>2440</v>
      </c>
    </row>
    <row r="148" spans="1:13">
      <c r="A148" s="4">
        <v>109</v>
      </c>
      <c r="B148" t="s">
        <v>57</v>
      </c>
      <c r="C148" s="1">
        <v>11.7</v>
      </c>
      <c r="D148" s="2" t="str">
        <f>HYPERLINK("https://torgi.gov.ru/new/public/lots/lot/21000006750000000006_6/(lotInfo:info)", "21000006750000000006_6")</f>
        <v>21000006750000000006_6</v>
      </c>
      <c r="E148" t="s">
        <v>167</v>
      </c>
      <c r="F148" s="3">
        <v>30000</v>
      </c>
      <c r="G148" s="3">
        <v>351000</v>
      </c>
      <c r="H148" t="s">
        <v>647</v>
      </c>
      <c r="I148" t="s">
        <v>1308</v>
      </c>
      <c r="J148" t="s">
        <v>1809</v>
      </c>
      <c r="L148" t="s">
        <v>2436</v>
      </c>
      <c r="M148" t="s">
        <v>2440</v>
      </c>
    </row>
    <row r="149" spans="1:13">
      <c r="A149" s="4">
        <v>562</v>
      </c>
      <c r="B149" t="s">
        <v>57</v>
      </c>
      <c r="C149" s="1">
        <v>295.3</v>
      </c>
      <c r="D149" s="2" t="str">
        <f>HYPERLINK("https://torgi.gov.ru/new/public/lots/lot/22000037620000000002_1/(lotInfo:info)", "22000037620000000002_1")</f>
        <v>22000037620000000002_1</v>
      </c>
      <c r="E149" t="s">
        <v>420</v>
      </c>
      <c r="F149" s="3">
        <v>20554.01286826955</v>
      </c>
      <c r="G149" s="3">
        <v>6069600</v>
      </c>
      <c r="I149" t="s">
        <v>1567</v>
      </c>
      <c r="J149" t="s">
        <v>2231</v>
      </c>
      <c r="K149" s="3">
        <v>6059784.1799999997</v>
      </c>
      <c r="L149" t="s">
        <v>2436</v>
      </c>
      <c r="M149" t="s">
        <v>2440</v>
      </c>
    </row>
    <row r="150" spans="1:13">
      <c r="A150" s="4">
        <v>561</v>
      </c>
      <c r="B150" t="s">
        <v>57</v>
      </c>
      <c r="C150" s="1">
        <v>260.60000000000002</v>
      </c>
      <c r="D150" s="2" t="str">
        <f>HYPERLINK("https://torgi.gov.ru/new/public/lots/lot/22000037620000000002_4/(lotInfo:info)", "22000037620000000002_4")</f>
        <v>22000037620000000002_4</v>
      </c>
      <c r="E150" t="s">
        <v>419</v>
      </c>
      <c r="F150" s="3">
        <v>1473.5226400613969</v>
      </c>
      <c r="G150" s="3">
        <v>384000</v>
      </c>
      <c r="I150" t="s">
        <v>1567</v>
      </c>
      <c r="J150" t="s">
        <v>2230</v>
      </c>
      <c r="K150" s="3">
        <v>2367332.1</v>
      </c>
      <c r="L150" t="s">
        <v>2436</v>
      </c>
      <c r="M150" t="s">
        <v>2440</v>
      </c>
    </row>
    <row r="151" spans="1:13">
      <c r="A151" s="4">
        <v>239</v>
      </c>
      <c r="B151" t="s">
        <v>57</v>
      </c>
      <c r="C151" s="1">
        <v>66.8</v>
      </c>
      <c r="D151" s="2" t="str">
        <f>HYPERLINK("https://torgi.gov.ru/new/public/lots/lot/21000031630000000007_2/(lotInfo:info)", "21000031630000000007_2")</f>
        <v>21000031630000000007_2</v>
      </c>
      <c r="E151" t="s">
        <v>258</v>
      </c>
      <c r="F151" s="3">
        <v>60970.059880239533</v>
      </c>
      <c r="G151" s="3">
        <v>4072800</v>
      </c>
      <c r="H151" t="s">
        <v>755</v>
      </c>
      <c r="I151" t="s">
        <v>1370</v>
      </c>
      <c r="J151" t="s">
        <v>1928</v>
      </c>
      <c r="L151" t="s">
        <v>2436</v>
      </c>
      <c r="M151" t="s">
        <v>2440</v>
      </c>
    </row>
    <row r="152" spans="1:13">
      <c r="A152" s="4">
        <v>735</v>
      </c>
      <c r="B152" t="s">
        <v>83</v>
      </c>
      <c r="C152" s="1">
        <v>45.6</v>
      </c>
      <c r="D152" s="2" t="str">
        <f>HYPERLINK("https://torgi.gov.ru/new/public/lots/lot/21000021980000000001_5/(lotInfo:info)", "21000021980000000001_5")</f>
        <v>21000021980000000001_5</v>
      </c>
      <c r="E152" t="s">
        <v>519</v>
      </c>
      <c r="F152" s="3">
        <v>38092.105263157893</v>
      </c>
      <c r="G152" s="3">
        <v>1737000</v>
      </c>
      <c r="H152" t="s">
        <v>1194</v>
      </c>
      <c r="I152" t="s">
        <v>1668</v>
      </c>
      <c r="J152" t="s">
        <v>2388</v>
      </c>
      <c r="L152" t="s">
        <v>2438</v>
      </c>
      <c r="M152" t="s">
        <v>2440</v>
      </c>
    </row>
    <row r="153" spans="1:13">
      <c r="A153" s="4">
        <v>599</v>
      </c>
      <c r="B153" t="s">
        <v>82</v>
      </c>
      <c r="C153" s="1">
        <v>14.6</v>
      </c>
      <c r="D153" s="2" t="str">
        <f>HYPERLINK("https://torgi.gov.ru/new/public/lots/lot/21000026630000000002_1/(lotInfo:info)", "21000026630000000002_1")</f>
        <v>21000026630000000002_1</v>
      </c>
      <c r="E153" t="s">
        <v>93</v>
      </c>
      <c r="F153" s="3">
        <v>53958.904109589042</v>
      </c>
      <c r="G153" s="3">
        <v>787800</v>
      </c>
      <c r="H153" t="s">
        <v>1070</v>
      </c>
      <c r="I153" t="s">
        <v>1587</v>
      </c>
      <c r="J153" t="s">
        <v>2266</v>
      </c>
      <c r="L153" t="s">
        <v>2436</v>
      </c>
      <c r="M153" t="s">
        <v>2440</v>
      </c>
    </row>
    <row r="154" spans="1:13">
      <c r="A154" s="4">
        <v>70</v>
      </c>
      <c r="B154" t="s">
        <v>35</v>
      </c>
      <c r="C154" s="1">
        <v>852.3</v>
      </c>
      <c r="D154" s="2" t="str">
        <f>HYPERLINK("https://torgi.gov.ru/new/public/lots/lot/22000107050000000001_1/(lotInfo:info)", "22000107050000000001_1")</f>
        <v>22000107050000000001_1</v>
      </c>
      <c r="E154" t="s">
        <v>135</v>
      </c>
      <c r="F154" s="3">
        <v>829.10946849700815</v>
      </c>
      <c r="G154" s="3">
        <v>706650</v>
      </c>
      <c r="H154" t="s">
        <v>611</v>
      </c>
      <c r="I154" t="s">
        <v>1282</v>
      </c>
      <c r="J154" t="s">
        <v>1772</v>
      </c>
      <c r="K154" s="3">
        <v>3702800.3</v>
      </c>
      <c r="L154" t="s">
        <v>2436</v>
      </c>
      <c r="M154" t="s">
        <v>2440</v>
      </c>
    </row>
    <row r="155" spans="1:13">
      <c r="A155" s="4">
        <v>419</v>
      </c>
      <c r="B155" t="s">
        <v>35</v>
      </c>
      <c r="C155" s="1">
        <v>87.5</v>
      </c>
      <c r="D155" s="2" t="str">
        <f>HYPERLINK("https://torgi.gov.ru/new/public/lots/lot/22000080200000000001_1/(lotInfo:info)", "22000080200000000001_1")</f>
        <v>22000080200000000001_1</v>
      </c>
      <c r="E155" t="s">
        <v>349</v>
      </c>
      <c r="F155" s="3">
        <v>2100</v>
      </c>
      <c r="G155" s="3">
        <v>183750</v>
      </c>
      <c r="I155" t="s">
        <v>1483</v>
      </c>
      <c r="J155" t="s">
        <v>2098</v>
      </c>
      <c r="K155" s="3">
        <v>949247.25</v>
      </c>
      <c r="L155" t="s">
        <v>2436</v>
      </c>
      <c r="M155" t="s">
        <v>2440</v>
      </c>
    </row>
    <row r="156" spans="1:13">
      <c r="A156" s="4">
        <v>411</v>
      </c>
      <c r="B156" t="s">
        <v>35</v>
      </c>
      <c r="C156" s="1">
        <v>50</v>
      </c>
      <c r="D156" s="2" t="str">
        <f>HYPERLINK("https://torgi.gov.ru/new/public/lots/lot/22000084300000000001_1/(lotInfo:info)", "22000084300000000001_1")</f>
        <v>22000084300000000001_1</v>
      </c>
      <c r="E156" t="s">
        <v>343</v>
      </c>
      <c r="F156" s="3">
        <v>2620</v>
      </c>
      <c r="G156" s="3">
        <v>131000</v>
      </c>
      <c r="H156" t="s">
        <v>908</v>
      </c>
      <c r="I156" t="s">
        <v>1475</v>
      </c>
      <c r="J156" t="s">
        <v>2091</v>
      </c>
      <c r="K156" s="3">
        <v>131000</v>
      </c>
      <c r="L156" t="s">
        <v>2436</v>
      </c>
      <c r="M156" t="s">
        <v>2440</v>
      </c>
    </row>
    <row r="157" spans="1:13">
      <c r="A157" s="4">
        <v>410</v>
      </c>
      <c r="B157" t="s">
        <v>35</v>
      </c>
      <c r="C157" s="1">
        <v>20.3</v>
      </c>
      <c r="D157" s="2" t="str">
        <f>HYPERLINK("https://torgi.gov.ru/new/public/lots/lot/22000084300000000001_2/(lotInfo:info)", "22000084300000000001_2")</f>
        <v>22000084300000000001_2</v>
      </c>
      <c r="E157" t="s">
        <v>343</v>
      </c>
      <c r="F157" s="3">
        <v>2758.6206896551721</v>
      </c>
      <c r="G157" s="3">
        <v>56000</v>
      </c>
      <c r="H157" t="s">
        <v>907</v>
      </c>
      <c r="I157" t="s">
        <v>1475</v>
      </c>
      <c r="J157" t="s">
        <v>2090</v>
      </c>
      <c r="K157" s="3">
        <v>56000</v>
      </c>
      <c r="L157" t="s">
        <v>2436</v>
      </c>
      <c r="M157" t="s">
        <v>2440</v>
      </c>
    </row>
    <row r="158" spans="1:13">
      <c r="A158" s="4">
        <v>373</v>
      </c>
      <c r="B158" t="s">
        <v>35</v>
      </c>
      <c r="C158" s="1">
        <v>90.7</v>
      </c>
      <c r="D158" s="2" t="str">
        <f>HYPERLINK("https://torgi.gov.ru/new/public/lots/lot/22000041200000000003_1/(lotInfo:info)", "22000041200000000003_1")</f>
        <v>22000041200000000003_1</v>
      </c>
      <c r="E158" t="s">
        <v>326</v>
      </c>
      <c r="F158" s="3">
        <v>1841.234840132304</v>
      </c>
      <c r="G158" s="3">
        <v>167000</v>
      </c>
      <c r="H158" t="s">
        <v>874</v>
      </c>
      <c r="I158" t="s">
        <v>1455</v>
      </c>
      <c r="J158" t="s">
        <v>2055</v>
      </c>
      <c r="K158" s="3">
        <v>445279.86</v>
      </c>
      <c r="L158" t="s">
        <v>2436</v>
      </c>
      <c r="M158" t="s">
        <v>2440</v>
      </c>
    </row>
    <row r="159" spans="1:13">
      <c r="A159" s="4">
        <v>406</v>
      </c>
      <c r="B159" t="s">
        <v>35</v>
      </c>
      <c r="C159" s="1">
        <v>33</v>
      </c>
      <c r="D159" s="2" t="str">
        <f>HYPERLINK("https://torgi.gov.ru/new/public/lots/lot/22000017210000000003_1/(lotInfo:info)", "22000017210000000003_1")</f>
        <v>22000017210000000003_1</v>
      </c>
      <c r="E159" t="s">
        <v>305</v>
      </c>
      <c r="F159" s="3">
        <v>3086.363636363636</v>
      </c>
      <c r="G159" s="3">
        <v>101850</v>
      </c>
      <c r="H159" t="s">
        <v>903</v>
      </c>
      <c r="I159" t="s">
        <v>1472</v>
      </c>
      <c r="J159" t="s">
        <v>2086</v>
      </c>
      <c r="K159" s="3">
        <v>112442.55</v>
      </c>
      <c r="L159" t="s">
        <v>2436</v>
      </c>
      <c r="M159" t="s">
        <v>2440</v>
      </c>
    </row>
    <row r="160" spans="1:13">
      <c r="A160" s="4">
        <v>596</v>
      </c>
      <c r="B160" t="s">
        <v>35</v>
      </c>
      <c r="C160" s="1">
        <v>45.5</v>
      </c>
      <c r="D160" s="2" t="str">
        <f>HYPERLINK("https://torgi.gov.ru/new/public/lots/lot/22000017210000000001_1/(lotInfo:info)", "22000017210000000001_1")</f>
        <v>22000017210000000001_1</v>
      </c>
      <c r="E160" t="s">
        <v>305</v>
      </c>
      <c r="F160" s="3">
        <v>4134.065934065934</v>
      </c>
      <c r="G160" s="3">
        <v>188100</v>
      </c>
      <c r="H160" t="s">
        <v>1068</v>
      </c>
      <c r="I160" t="s">
        <v>1576</v>
      </c>
      <c r="J160" t="s">
        <v>2263</v>
      </c>
      <c r="K160" s="3">
        <v>94919.37</v>
      </c>
      <c r="L160" t="s">
        <v>2436</v>
      </c>
      <c r="M160" t="s">
        <v>2440</v>
      </c>
    </row>
    <row r="161" spans="1:13">
      <c r="A161" s="4">
        <v>330</v>
      </c>
      <c r="B161" t="s">
        <v>35</v>
      </c>
      <c r="C161" s="1">
        <v>77.099999999999994</v>
      </c>
      <c r="D161" s="2" t="str">
        <f>HYPERLINK("https://torgi.gov.ru/new/public/lots/lot/22000017210000000005_1/(lotInfo:info)", "22000017210000000005_1")</f>
        <v>22000017210000000005_1</v>
      </c>
      <c r="E161" t="s">
        <v>305</v>
      </c>
      <c r="F161" s="3">
        <v>3005.6420233463041</v>
      </c>
      <c r="G161" s="3">
        <v>231735</v>
      </c>
      <c r="H161" t="s">
        <v>835</v>
      </c>
      <c r="I161" t="s">
        <v>1433</v>
      </c>
      <c r="J161" t="s">
        <v>2014</v>
      </c>
      <c r="K161" s="3">
        <v>168347.08</v>
      </c>
      <c r="L161" t="s">
        <v>2436</v>
      </c>
      <c r="M161" t="s">
        <v>2440</v>
      </c>
    </row>
    <row r="162" spans="1:13">
      <c r="A162" s="4">
        <v>586</v>
      </c>
      <c r="B162" t="s">
        <v>35</v>
      </c>
      <c r="C162" s="1">
        <v>95.9</v>
      </c>
      <c r="D162" s="2" t="str">
        <f>HYPERLINK("https://torgi.gov.ru/new/public/lots/lot/22000017210000000002_1/(lotInfo:info)", "22000017210000000002_1")</f>
        <v>22000017210000000002_1</v>
      </c>
      <c r="E162" t="s">
        <v>305</v>
      </c>
      <c r="F162" s="3">
        <v>2823.774765380605</v>
      </c>
      <c r="G162" s="3">
        <v>270800</v>
      </c>
      <c r="H162" t="s">
        <v>1059</v>
      </c>
      <c r="I162" t="s">
        <v>1576</v>
      </c>
      <c r="J162" t="s">
        <v>2255</v>
      </c>
      <c r="K162" s="3">
        <v>533984.63</v>
      </c>
      <c r="L162" t="s">
        <v>2436</v>
      </c>
      <c r="M162" t="s">
        <v>2440</v>
      </c>
    </row>
    <row r="163" spans="1:13">
      <c r="A163" s="4">
        <v>325</v>
      </c>
      <c r="B163" t="s">
        <v>35</v>
      </c>
      <c r="C163" s="1">
        <v>42.1</v>
      </c>
      <c r="D163" s="2" t="str">
        <f>HYPERLINK("https://torgi.gov.ru/new/public/lots/lot/21000013350000000017_1/(lotInfo:info)", "21000013350000000017_1")</f>
        <v>21000013350000000017_1</v>
      </c>
      <c r="E163" t="s">
        <v>302</v>
      </c>
      <c r="F163" s="3">
        <v>890.73634204275527</v>
      </c>
      <c r="G163" s="3">
        <v>37500</v>
      </c>
      <c r="H163" t="s">
        <v>830</v>
      </c>
      <c r="I163" t="s">
        <v>1433</v>
      </c>
      <c r="J163" t="s">
        <v>2009</v>
      </c>
      <c r="L163" t="s">
        <v>2436</v>
      </c>
      <c r="M163" t="s">
        <v>2440</v>
      </c>
    </row>
    <row r="164" spans="1:13">
      <c r="A164" s="4">
        <v>758</v>
      </c>
      <c r="B164" t="s">
        <v>35</v>
      </c>
      <c r="C164" s="1">
        <v>224</v>
      </c>
      <c r="D164" s="2" t="str">
        <f>HYPERLINK("https://torgi.gov.ru/new/public/lots/lot/21000013350000000010_1/(lotInfo:info)", "21000013350000000010_1")</f>
        <v>21000013350000000010_1</v>
      </c>
      <c r="E164" t="s">
        <v>92</v>
      </c>
      <c r="F164" s="3">
        <v>3995.5357142857142</v>
      </c>
      <c r="G164" s="3">
        <v>895000</v>
      </c>
      <c r="H164" t="s">
        <v>1216</v>
      </c>
      <c r="I164" t="s">
        <v>1669</v>
      </c>
      <c r="J164" t="s">
        <v>2411</v>
      </c>
      <c r="L164" t="s">
        <v>2436</v>
      </c>
      <c r="M164" t="s">
        <v>2440</v>
      </c>
    </row>
    <row r="165" spans="1:13">
      <c r="A165" s="4">
        <v>757</v>
      </c>
      <c r="B165" t="s">
        <v>35</v>
      </c>
      <c r="C165" s="1">
        <v>197.9</v>
      </c>
      <c r="D165" s="2" t="str">
        <f>HYPERLINK("https://torgi.gov.ru/new/public/lots/lot/21000013350000000011_1/(lotInfo:info)", "21000013350000000011_1")</f>
        <v>21000013350000000011_1</v>
      </c>
      <c r="E165" t="s">
        <v>92</v>
      </c>
      <c r="F165" s="3">
        <v>641.73825164224354</v>
      </c>
      <c r="G165" s="3">
        <v>127000</v>
      </c>
      <c r="H165" t="s">
        <v>1215</v>
      </c>
      <c r="I165" t="s">
        <v>1669</v>
      </c>
      <c r="J165" t="s">
        <v>2410</v>
      </c>
      <c r="L165" t="s">
        <v>2436</v>
      </c>
      <c r="M165" t="s">
        <v>2440</v>
      </c>
    </row>
    <row r="166" spans="1:13">
      <c r="A166" s="4">
        <v>324</v>
      </c>
      <c r="B166" t="s">
        <v>35</v>
      </c>
      <c r="C166" s="1">
        <v>126.7</v>
      </c>
      <c r="D166" s="2" t="str">
        <f>HYPERLINK("https://torgi.gov.ru/new/public/lots/lot/21000013350000000014_1/(lotInfo:info)", "21000013350000000014_1")</f>
        <v>21000013350000000014_1</v>
      </c>
      <c r="E166" t="s">
        <v>301</v>
      </c>
      <c r="F166" s="3">
        <v>5130.2288871349647</v>
      </c>
      <c r="G166" s="3">
        <v>650000</v>
      </c>
      <c r="H166" t="s">
        <v>829</v>
      </c>
      <c r="I166" t="s">
        <v>1433</v>
      </c>
      <c r="J166" t="s">
        <v>2008</v>
      </c>
      <c r="L166" t="s">
        <v>2436</v>
      </c>
      <c r="M166" t="s">
        <v>2440</v>
      </c>
    </row>
    <row r="167" spans="1:13">
      <c r="A167" s="4">
        <v>759</v>
      </c>
      <c r="B167" t="s">
        <v>35</v>
      </c>
      <c r="C167" s="1">
        <v>76.8</v>
      </c>
      <c r="D167" s="2" t="str">
        <f>HYPERLINK("https://torgi.gov.ru/new/public/lots/lot/21000013350000000009_1/(lotInfo:info)", "21000013350000000009_1")</f>
        <v>21000013350000000009_1</v>
      </c>
      <c r="E167" t="s">
        <v>531</v>
      </c>
      <c r="F167" s="3">
        <v>4622.3958333333339</v>
      </c>
      <c r="G167" s="3">
        <v>355000</v>
      </c>
      <c r="H167" t="s">
        <v>1217</v>
      </c>
      <c r="I167" t="s">
        <v>1669</v>
      </c>
      <c r="J167" t="s">
        <v>2412</v>
      </c>
      <c r="L167" t="s">
        <v>2436</v>
      </c>
      <c r="M167" t="s">
        <v>2440</v>
      </c>
    </row>
    <row r="168" spans="1:13">
      <c r="A168" s="4">
        <v>760</v>
      </c>
      <c r="B168" t="s">
        <v>35</v>
      </c>
      <c r="C168" s="1">
        <v>30.4</v>
      </c>
      <c r="D168" s="2" t="str">
        <f>HYPERLINK("https://torgi.gov.ru/new/public/lots/lot/21000013350000000005_1/(lotInfo:info)", "21000013350000000005_1")</f>
        <v>21000013350000000005_1</v>
      </c>
      <c r="E168" t="s">
        <v>92</v>
      </c>
      <c r="F168" s="3">
        <v>1208.881578947369</v>
      </c>
      <c r="G168" s="3">
        <v>36750</v>
      </c>
      <c r="H168" t="s">
        <v>1218</v>
      </c>
      <c r="I168" t="s">
        <v>1669</v>
      </c>
      <c r="J168" t="s">
        <v>2413</v>
      </c>
      <c r="L168" t="s">
        <v>2436</v>
      </c>
      <c r="M168" t="s">
        <v>2440</v>
      </c>
    </row>
    <row r="169" spans="1:13">
      <c r="A169" s="4">
        <v>326</v>
      </c>
      <c r="B169" t="s">
        <v>35</v>
      </c>
      <c r="C169" s="1">
        <v>29.8</v>
      </c>
      <c r="D169" s="2" t="str">
        <f>HYPERLINK("https://torgi.gov.ru/new/public/lots/lot/21000013350000000015_1/(lotInfo:info)", "21000013350000000015_1")</f>
        <v>21000013350000000015_1</v>
      </c>
      <c r="E169" t="s">
        <v>302</v>
      </c>
      <c r="F169" s="3">
        <v>1033.5570469798661</v>
      </c>
      <c r="G169" s="3">
        <v>30800</v>
      </c>
      <c r="H169" t="s">
        <v>831</v>
      </c>
      <c r="I169" t="s">
        <v>1433</v>
      </c>
      <c r="J169" t="s">
        <v>2010</v>
      </c>
      <c r="K169" s="3">
        <v>47931.46</v>
      </c>
      <c r="L169" t="s">
        <v>2436</v>
      </c>
      <c r="M169" t="s">
        <v>2440</v>
      </c>
    </row>
    <row r="170" spans="1:13">
      <c r="A170" s="4">
        <v>566</v>
      </c>
      <c r="B170" t="s">
        <v>35</v>
      </c>
      <c r="C170" s="1">
        <v>50.7</v>
      </c>
      <c r="D170" s="2" t="str">
        <f>HYPERLINK("https://torgi.gov.ru/new/public/lots/lot/21000013350000000012_1/(lotInfo:info)", "21000013350000000012_1")</f>
        <v>21000013350000000012_1</v>
      </c>
      <c r="E170" t="s">
        <v>92</v>
      </c>
      <c r="F170" s="3">
        <v>4852.0710059171597</v>
      </c>
      <c r="G170" s="3">
        <v>246000</v>
      </c>
      <c r="H170" t="s">
        <v>1044</v>
      </c>
      <c r="I170" t="s">
        <v>1571</v>
      </c>
      <c r="J170" t="s">
        <v>2235</v>
      </c>
      <c r="L170" t="s">
        <v>2436</v>
      </c>
      <c r="M170" t="s">
        <v>2440</v>
      </c>
    </row>
    <row r="171" spans="1:13">
      <c r="A171" s="4">
        <v>761</v>
      </c>
      <c r="B171" t="s">
        <v>35</v>
      </c>
      <c r="C171" s="1">
        <v>59.1</v>
      </c>
      <c r="D171" s="2" t="str">
        <f>HYPERLINK("https://torgi.gov.ru/new/public/lots/lot/21000013350000000007_1/(lotInfo:info)", "21000013350000000007_1")</f>
        <v>21000013350000000007_1</v>
      </c>
      <c r="E171" t="s">
        <v>92</v>
      </c>
      <c r="F171" s="3">
        <v>6786.8020304568527</v>
      </c>
      <c r="G171" s="3">
        <v>401100</v>
      </c>
      <c r="H171" t="s">
        <v>1219</v>
      </c>
      <c r="I171" t="s">
        <v>1669</v>
      </c>
      <c r="J171" t="s">
        <v>2414</v>
      </c>
      <c r="L171" t="s">
        <v>2436</v>
      </c>
      <c r="M171" t="s">
        <v>2440</v>
      </c>
    </row>
    <row r="172" spans="1:13">
      <c r="A172" s="4">
        <v>90</v>
      </c>
      <c r="B172" t="s">
        <v>35</v>
      </c>
      <c r="C172" s="1">
        <v>105.3</v>
      </c>
      <c r="D172" s="2" t="str">
        <f>HYPERLINK("https://torgi.gov.ru/new/public/lots/lot/21000008500000000063_1/(lotInfo:info)", "21000008500000000063_1")</f>
        <v>21000008500000000063_1</v>
      </c>
      <c r="E172" t="s">
        <v>151</v>
      </c>
      <c r="F172" s="3">
        <v>15669.515669515669</v>
      </c>
      <c r="G172" s="3">
        <v>1650000</v>
      </c>
      <c r="H172" t="s">
        <v>629</v>
      </c>
      <c r="I172" t="s">
        <v>1295</v>
      </c>
      <c r="J172" t="s">
        <v>1791</v>
      </c>
      <c r="L172" t="s">
        <v>2436</v>
      </c>
      <c r="M172" t="s">
        <v>2440</v>
      </c>
    </row>
    <row r="173" spans="1:13">
      <c r="A173" s="4">
        <v>39</v>
      </c>
      <c r="B173" t="s">
        <v>35</v>
      </c>
      <c r="C173" s="1">
        <v>37.6</v>
      </c>
      <c r="D173" s="2" t="str">
        <f>HYPERLINK("https://torgi.gov.ru/new/public/lots/lot/21000008500000000083_1/(lotInfo:info)", "21000008500000000083_1")</f>
        <v>21000008500000000083_1</v>
      </c>
      <c r="E173" t="s">
        <v>116</v>
      </c>
      <c r="F173" s="3">
        <v>26063.829787234041</v>
      </c>
      <c r="G173" s="3">
        <v>980000</v>
      </c>
      <c r="H173" t="s">
        <v>585</v>
      </c>
      <c r="I173" t="s">
        <v>1266</v>
      </c>
      <c r="J173" t="s">
        <v>1741</v>
      </c>
      <c r="L173" t="s">
        <v>2436</v>
      </c>
      <c r="M173" t="s">
        <v>2440</v>
      </c>
    </row>
    <row r="174" spans="1:13">
      <c r="A174" s="4">
        <v>388</v>
      </c>
      <c r="B174" t="s">
        <v>35</v>
      </c>
      <c r="C174" s="1">
        <v>100.9</v>
      </c>
      <c r="D174" s="2" t="str">
        <f>HYPERLINK("https://torgi.gov.ru/new/public/lots/lot/21000008500000000009_1/(lotInfo:info)", "21000008500000000009_1")</f>
        <v>21000008500000000009_1</v>
      </c>
      <c r="E174" t="s">
        <v>151</v>
      </c>
      <c r="F174" s="3">
        <v>14271.55599603568</v>
      </c>
      <c r="G174" s="3">
        <v>1440000</v>
      </c>
      <c r="H174" t="s">
        <v>889</v>
      </c>
      <c r="I174" t="s">
        <v>1465</v>
      </c>
      <c r="J174" t="s">
        <v>2068</v>
      </c>
      <c r="L174" t="s">
        <v>2436</v>
      </c>
      <c r="M174" t="s">
        <v>2440</v>
      </c>
    </row>
    <row r="175" spans="1:13">
      <c r="A175" s="4">
        <v>137</v>
      </c>
      <c r="B175" t="s">
        <v>35</v>
      </c>
      <c r="C175" s="1">
        <v>54</v>
      </c>
      <c r="D175" s="2" t="str">
        <f>HYPERLINK("https://torgi.gov.ru/new/public/lots/lot/21000008500000000043_1/(lotInfo:info)", "21000008500000000043_1")</f>
        <v>21000008500000000043_1</v>
      </c>
      <c r="E175" t="s">
        <v>151</v>
      </c>
      <c r="F175" s="3">
        <v>24888.888888888891</v>
      </c>
      <c r="G175" s="3">
        <v>1344000</v>
      </c>
      <c r="H175" t="s">
        <v>674</v>
      </c>
      <c r="I175" t="s">
        <v>1327</v>
      </c>
      <c r="J175" t="s">
        <v>1832</v>
      </c>
      <c r="L175" t="s">
        <v>2436</v>
      </c>
      <c r="M175" t="s">
        <v>2440</v>
      </c>
    </row>
    <row r="176" spans="1:13">
      <c r="A176" s="4">
        <v>387</v>
      </c>
      <c r="B176" t="s">
        <v>35</v>
      </c>
      <c r="C176" s="1">
        <v>69</v>
      </c>
      <c r="D176" s="2" t="str">
        <f>HYPERLINK("https://torgi.gov.ru/new/public/lots/lot/21000008500000000006_1/(lotInfo:info)", "21000008500000000006_1")</f>
        <v>21000008500000000006_1</v>
      </c>
      <c r="E176" t="s">
        <v>151</v>
      </c>
      <c r="F176" s="3">
        <v>37347.82608695652</v>
      </c>
      <c r="G176" s="3">
        <v>2577000</v>
      </c>
      <c r="H176" t="s">
        <v>888</v>
      </c>
      <c r="I176" t="s">
        <v>1465</v>
      </c>
      <c r="J176" t="s">
        <v>2067</v>
      </c>
      <c r="L176" t="s">
        <v>2436</v>
      </c>
      <c r="M176" t="s">
        <v>2440</v>
      </c>
    </row>
    <row r="177" spans="1:13">
      <c r="A177" s="4">
        <v>101</v>
      </c>
      <c r="B177" t="s">
        <v>35</v>
      </c>
      <c r="C177" s="1">
        <v>27.7</v>
      </c>
      <c r="D177" s="2" t="str">
        <f>HYPERLINK("https://torgi.gov.ru/new/public/lots/lot/21000008500000000048_1/(lotInfo:info)", "21000008500000000048_1")</f>
        <v>21000008500000000048_1</v>
      </c>
      <c r="E177" t="s">
        <v>151</v>
      </c>
      <c r="F177" s="3">
        <v>13357.400722021661</v>
      </c>
      <c r="G177" s="3">
        <v>370000</v>
      </c>
      <c r="H177" t="s">
        <v>639</v>
      </c>
      <c r="I177" t="s">
        <v>1302</v>
      </c>
      <c r="J177" t="s">
        <v>1802</v>
      </c>
      <c r="L177" t="s">
        <v>2436</v>
      </c>
      <c r="M177" t="s">
        <v>2440</v>
      </c>
    </row>
    <row r="178" spans="1:13">
      <c r="A178" s="4">
        <v>508</v>
      </c>
      <c r="B178" t="s">
        <v>35</v>
      </c>
      <c r="C178" s="1">
        <v>33.700000000000003</v>
      </c>
      <c r="D178" s="2" t="str">
        <f>HYPERLINK("https://torgi.gov.ru/new/public/lots/lot/21000018780000000001_9/(lotInfo:info)", "21000018780000000001_9")</f>
        <v>21000018780000000001_9</v>
      </c>
      <c r="E178" t="s">
        <v>379</v>
      </c>
      <c r="F178" s="3">
        <v>9198.8130563798204</v>
      </c>
      <c r="G178" s="3">
        <v>310000</v>
      </c>
      <c r="I178" t="s">
        <v>1523</v>
      </c>
      <c r="J178" t="s">
        <v>2179</v>
      </c>
      <c r="L178" t="s">
        <v>2436</v>
      </c>
      <c r="M178" t="s">
        <v>2440</v>
      </c>
    </row>
    <row r="179" spans="1:13">
      <c r="A179" s="4">
        <v>741</v>
      </c>
      <c r="B179" t="s">
        <v>40</v>
      </c>
      <c r="C179" s="1">
        <v>38.5</v>
      </c>
      <c r="D179" s="2" t="str">
        <f>HYPERLINK("https://torgi.gov.ru/new/public/lots/lot/22000002440000000003_1/(lotInfo:info)", "22000002440000000003_1")</f>
        <v>22000002440000000003_1</v>
      </c>
      <c r="E179" t="s">
        <v>522</v>
      </c>
      <c r="F179" s="3">
        <v>1045.9740259740261</v>
      </c>
      <c r="G179" s="3">
        <v>40270</v>
      </c>
      <c r="H179" t="s">
        <v>1200</v>
      </c>
      <c r="I179" t="s">
        <v>1669</v>
      </c>
      <c r="J179" t="s">
        <v>2394</v>
      </c>
      <c r="K179" s="3">
        <v>284284.77</v>
      </c>
      <c r="L179" t="s">
        <v>2438</v>
      </c>
      <c r="M179" t="s">
        <v>2440</v>
      </c>
    </row>
    <row r="180" spans="1:13">
      <c r="A180" s="4">
        <v>346</v>
      </c>
      <c r="B180" t="s">
        <v>40</v>
      </c>
      <c r="C180" s="1">
        <v>68.599999999999994</v>
      </c>
      <c r="D180" s="2" t="str">
        <f>HYPERLINK("https://torgi.gov.ru/new/public/lots/lot/22000002440000000004_1/(lotInfo:info)", "22000002440000000004_1")</f>
        <v>22000002440000000004_1</v>
      </c>
      <c r="E180" t="s">
        <v>93</v>
      </c>
      <c r="F180" s="3">
        <v>1103.5714285714289</v>
      </c>
      <c r="G180" s="3">
        <v>75705</v>
      </c>
      <c r="H180" t="s">
        <v>849</v>
      </c>
      <c r="I180" t="s">
        <v>1443</v>
      </c>
      <c r="J180" t="s">
        <v>2029</v>
      </c>
      <c r="K180" s="3">
        <v>440982.75</v>
      </c>
      <c r="L180" t="s">
        <v>2436</v>
      </c>
      <c r="M180" t="s">
        <v>2440</v>
      </c>
    </row>
    <row r="181" spans="1:13">
      <c r="A181" s="4">
        <v>547</v>
      </c>
      <c r="B181" t="s">
        <v>40</v>
      </c>
      <c r="C181" s="1">
        <v>97.2</v>
      </c>
      <c r="D181" s="2" t="str">
        <f>HYPERLINK("https://torgi.gov.ru/new/public/lots/lot/22000058400000000001_1/(lotInfo:info)", "22000058400000000001_1")</f>
        <v>22000058400000000001_1</v>
      </c>
      <c r="E181" t="s">
        <v>407</v>
      </c>
      <c r="F181" s="3">
        <v>3117.2839506172841</v>
      </c>
      <c r="G181" s="3">
        <v>303000</v>
      </c>
      <c r="H181" t="s">
        <v>1030</v>
      </c>
      <c r="I181" t="s">
        <v>1556</v>
      </c>
      <c r="J181" t="s">
        <v>2216</v>
      </c>
      <c r="L181" t="s">
        <v>2436</v>
      </c>
      <c r="M181" t="s">
        <v>2440</v>
      </c>
    </row>
    <row r="182" spans="1:13">
      <c r="A182" s="4">
        <v>363</v>
      </c>
      <c r="B182" t="s">
        <v>40</v>
      </c>
      <c r="C182" s="1">
        <v>271.60000000000002</v>
      </c>
      <c r="D182" s="2" t="str">
        <f>HYPERLINK("https://torgi.gov.ru/new/public/lots/lot/22000010510000000002_1/(lotInfo:info)", "22000010510000000002_1")</f>
        <v>22000010510000000002_1</v>
      </c>
      <c r="E182" t="s">
        <v>319</v>
      </c>
      <c r="F182" s="3">
        <v>12116.92562592047</v>
      </c>
      <c r="G182" s="3">
        <v>3290957</v>
      </c>
      <c r="H182" t="s">
        <v>866</v>
      </c>
      <c r="I182" t="s">
        <v>1447</v>
      </c>
      <c r="J182" t="s">
        <v>2046</v>
      </c>
      <c r="K182" s="3">
        <v>916993031</v>
      </c>
      <c r="L182" t="s">
        <v>2436</v>
      </c>
      <c r="M182" t="s">
        <v>2440</v>
      </c>
    </row>
    <row r="183" spans="1:13">
      <c r="A183" s="4">
        <v>544</v>
      </c>
      <c r="B183" t="s">
        <v>40</v>
      </c>
      <c r="C183" s="1">
        <v>48.8</v>
      </c>
      <c r="D183" s="2" t="str">
        <f>HYPERLINK("https://torgi.gov.ru/new/public/lots/lot/21000003210000000004_1/(lotInfo:info)", "21000003210000000004_1")</f>
        <v>21000003210000000004_1</v>
      </c>
      <c r="E183" t="s">
        <v>406</v>
      </c>
      <c r="F183" s="3">
        <v>7283.2991803278692</v>
      </c>
      <c r="G183" s="3">
        <v>355425</v>
      </c>
      <c r="H183" t="s">
        <v>1027</v>
      </c>
      <c r="I183" t="s">
        <v>1554</v>
      </c>
      <c r="J183" t="s">
        <v>2213</v>
      </c>
      <c r="L183" t="s">
        <v>2436</v>
      </c>
      <c r="M183" t="s">
        <v>2440</v>
      </c>
    </row>
    <row r="184" spans="1:13">
      <c r="A184" s="4">
        <v>520</v>
      </c>
      <c r="B184" t="s">
        <v>40</v>
      </c>
      <c r="C184" s="1">
        <v>758.4</v>
      </c>
      <c r="D184" s="2" t="str">
        <f>HYPERLINK("https://torgi.gov.ru/new/public/lots/lot/21000001470000000002_1/(lotInfo:info)", "21000001470000000002_1")</f>
        <v>21000001470000000002_1</v>
      </c>
      <c r="E184" t="s">
        <v>389</v>
      </c>
      <c r="F184" s="3">
        <v>2640.427215189874</v>
      </c>
      <c r="G184" s="3">
        <v>2002500</v>
      </c>
      <c r="I184" t="s">
        <v>1533</v>
      </c>
      <c r="J184" t="s">
        <v>2189</v>
      </c>
      <c r="L184" t="s">
        <v>2438</v>
      </c>
      <c r="M184" t="s">
        <v>2440</v>
      </c>
    </row>
    <row r="185" spans="1:13">
      <c r="A185" s="4">
        <v>59</v>
      </c>
      <c r="B185" t="s">
        <v>40</v>
      </c>
      <c r="C185" s="1">
        <v>467.8</v>
      </c>
      <c r="D185" s="2" t="str">
        <f>HYPERLINK("https://torgi.gov.ru/new/public/lots/lot/22000112030000000001_1/(lotInfo:info)", "22000112030000000001_1")</f>
        <v>22000112030000000001_1</v>
      </c>
      <c r="E185" t="s">
        <v>102</v>
      </c>
      <c r="F185" s="3">
        <v>3420.2650705429669</v>
      </c>
      <c r="G185" s="3">
        <v>1600000</v>
      </c>
      <c r="H185" t="s">
        <v>601</v>
      </c>
      <c r="I185" t="s">
        <v>1256</v>
      </c>
      <c r="J185" t="s">
        <v>1761</v>
      </c>
      <c r="L185" t="s">
        <v>2436</v>
      </c>
      <c r="M185" t="s">
        <v>2440</v>
      </c>
    </row>
    <row r="186" spans="1:13">
      <c r="A186" s="4">
        <v>146</v>
      </c>
      <c r="B186" t="s">
        <v>40</v>
      </c>
      <c r="C186" s="1">
        <v>21.3</v>
      </c>
      <c r="D186" s="2" t="str">
        <f>HYPERLINK("https://torgi.gov.ru/new/public/lots/lot/21000004310000000145_4/(lotInfo:info)", "21000004310000000145_4")</f>
        <v>21000004310000000145_4</v>
      </c>
      <c r="E186" t="s">
        <v>197</v>
      </c>
      <c r="F186" s="3">
        <v>31228.262910798119</v>
      </c>
      <c r="G186" s="3">
        <v>665162</v>
      </c>
      <c r="H186" t="s">
        <v>678</v>
      </c>
      <c r="I186" t="s">
        <v>1332</v>
      </c>
      <c r="J186" t="s">
        <v>1841</v>
      </c>
      <c r="L186" t="s">
        <v>2436</v>
      </c>
      <c r="M186" t="s">
        <v>2441</v>
      </c>
    </row>
    <row r="187" spans="1:13">
      <c r="A187" s="4">
        <v>64</v>
      </c>
      <c r="B187" t="s">
        <v>40</v>
      </c>
      <c r="C187" s="1">
        <v>19.399999999999999</v>
      </c>
      <c r="D187" s="2" t="str">
        <f>HYPERLINK("https://torgi.gov.ru/new/public/lots/lot/21000019300000000005_1/(lotInfo:info)", "21000019300000000005_1")</f>
        <v>21000019300000000005_1</v>
      </c>
      <c r="E187" t="s">
        <v>131</v>
      </c>
      <c r="F187" s="3">
        <v>20902.061855670101</v>
      </c>
      <c r="G187" s="3">
        <v>405500</v>
      </c>
      <c r="H187" t="s">
        <v>605</v>
      </c>
      <c r="I187" t="s">
        <v>1278</v>
      </c>
      <c r="J187" t="s">
        <v>1766</v>
      </c>
      <c r="L187" t="s">
        <v>2439</v>
      </c>
      <c r="M187" t="s">
        <v>2440</v>
      </c>
    </row>
    <row r="188" spans="1:13">
      <c r="A188" s="4">
        <v>316</v>
      </c>
      <c r="B188" t="s">
        <v>62</v>
      </c>
      <c r="C188" s="1">
        <v>863.72</v>
      </c>
      <c r="D188" s="2" t="str">
        <f>HYPERLINK("https://torgi.gov.ru/new/public/lots/lot/21000004930000000009_1/(lotInfo:info)", "21000004930000000009_1")</f>
        <v>21000004930000000009_1</v>
      </c>
      <c r="E188" t="s">
        <v>295</v>
      </c>
      <c r="F188" s="3">
        <v>3126.0130597878938</v>
      </c>
      <c r="G188" s="3">
        <v>2700000</v>
      </c>
      <c r="H188" t="s">
        <v>822</v>
      </c>
      <c r="I188" t="s">
        <v>1426</v>
      </c>
      <c r="J188" t="s">
        <v>2000</v>
      </c>
      <c r="L188" t="s">
        <v>2437</v>
      </c>
      <c r="M188" t="s">
        <v>2440</v>
      </c>
    </row>
    <row r="189" spans="1:13">
      <c r="A189" s="4">
        <v>345</v>
      </c>
      <c r="B189" t="s">
        <v>62</v>
      </c>
      <c r="C189" s="1">
        <v>731.4</v>
      </c>
      <c r="D189" s="2" t="str">
        <f>HYPERLINK("https://torgi.gov.ru/new/public/lots/lot/22000085350000000001_2/(lotInfo:info)", "22000085350000000001_2")</f>
        <v>22000085350000000001_2</v>
      </c>
      <c r="E189" t="s">
        <v>312</v>
      </c>
      <c r="F189" s="3">
        <v>575.6084222039924</v>
      </c>
      <c r="G189" s="3">
        <v>421000</v>
      </c>
      <c r="I189" t="s">
        <v>1442</v>
      </c>
      <c r="J189" t="s">
        <v>2028</v>
      </c>
      <c r="L189" t="s">
        <v>2436</v>
      </c>
      <c r="M189" t="s">
        <v>2440</v>
      </c>
    </row>
    <row r="190" spans="1:13">
      <c r="A190" s="4">
        <v>672</v>
      </c>
      <c r="B190" t="s">
        <v>62</v>
      </c>
      <c r="C190" s="1">
        <v>606.5</v>
      </c>
      <c r="D190" s="2" t="str">
        <f>HYPERLINK("https://torgi.gov.ru/new/public/lots/lot/21000004930000000003_1/(lotInfo:info)", "21000004930000000003_1")</f>
        <v>21000004930000000003_1</v>
      </c>
      <c r="E190" t="s">
        <v>481</v>
      </c>
      <c r="F190" s="3">
        <v>3480.8097444352838</v>
      </c>
      <c r="G190" s="3">
        <v>2111111.11</v>
      </c>
      <c r="H190" t="s">
        <v>1136</v>
      </c>
      <c r="I190" t="s">
        <v>1638</v>
      </c>
      <c r="J190" t="s">
        <v>2334</v>
      </c>
      <c r="L190" t="s">
        <v>2437</v>
      </c>
      <c r="M190" t="s">
        <v>2440</v>
      </c>
    </row>
    <row r="191" spans="1:13">
      <c r="A191" s="4">
        <v>302</v>
      </c>
      <c r="B191" t="s">
        <v>62</v>
      </c>
      <c r="C191" s="1">
        <v>10.9</v>
      </c>
      <c r="D191" s="2" t="str">
        <f>HYPERLINK("https://torgi.gov.ru/new/public/lots/lot/21000003300000000015_8/(lotInfo:info)", "21000003300000000015_8")</f>
        <v>21000003300000000015_8</v>
      </c>
      <c r="E191" t="s">
        <v>287</v>
      </c>
      <c r="F191" s="3">
        <v>56146.788990825677</v>
      </c>
      <c r="G191" s="3">
        <v>612000</v>
      </c>
      <c r="I191" t="s">
        <v>1420</v>
      </c>
      <c r="J191" t="s">
        <v>1986</v>
      </c>
      <c r="L191" t="s">
        <v>2436</v>
      </c>
      <c r="M191" t="s">
        <v>2440</v>
      </c>
    </row>
    <row r="192" spans="1:13">
      <c r="A192" s="4">
        <v>301</v>
      </c>
      <c r="B192" t="s">
        <v>62</v>
      </c>
      <c r="C192" s="1">
        <v>61.6</v>
      </c>
      <c r="D192" s="2" t="str">
        <f>HYPERLINK("https://torgi.gov.ru/new/public/lots/lot/21000003300000000015_9/(lotInfo:info)", "21000003300000000015_9")</f>
        <v>21000003300000000015_9</v>
      </c>
      <c r="E192" t="s">
        <v>286</v>
      </c>
      <c r="F192" s="3">
        <v>35836.038961038961</v>
      </c>
      <c r="G192" s="3">
        <v>2207500</v>
      </c>
      <c r="I192" t="s">
        <v>1420</v>
      </c>
      <c r="J192" t="s">
        <v>1985</v>
      </c>
      <c r="L192" t="s">
        <v>2436</v>
      </c>
      <c r="M192" t="s">
        <v>2440</v>
      </c>
    </row>
    <row r="193" spans="1:13">
      <c r="A193" s="4">
        <v>724</v>
      </c>
      <c r="B193" t="s">
        <v>62</v>
      </c>
      <c r="C193" s="1">
        <v>259.10000000000002</v>
      </c>
      <c r="D193" s="2" t="str">
        <f>HYPERLINK("https://torgi.gov.ru/new/public/lots/lot/21000014370000000004_1/(lotInfo:info)", "21000014370000000004_1")</f>
        <v>21000014370000000004_1</v>
      </c>
      <c r="E193" t="s">
        <v>513</v>
      </c>
      <c r="F193" s="3">
        <v>13553.84021613277</v>
      </c>
      <c r="G193" s="3">
        <v>3511800</v>
      </c>
      <c r="H193" t="s">
        <v>1184</v>
      </c>
      <c r="I193" t="s">
        <v>1665</v>
      </c>
      <c r="J193" t="s">
        <v>2379</v>
      </c>
      <c r="L193" t="s">
        <v>2438</v>
      </c>
      <c r="M193" t="s">
        <v>2440</v>
      </c>
    </row>
    <row r="194" spans="1:13">
      <c r="A194" s="4">
        <v>702</v>
      </c>
      <c r="B194" t="s">
        <v>62</v>
      </c>
      <c r="C194" s="1">
        <v>878.2</v>
      </c>
      <c r="D194" s="2" t="str">
        <f>HYPERLINK("https://torgi.gov.ru/new/public/lots/lot/21000007070000000003_1/(lotInfo:info)", "21000007070000000003_1")</f>
        <v>21000007070000000003_1</v>
      </c>
      <c r="E194" t="s">
        <v>128</v>
      </c>
      <c r="F194" s="3">
        <v>287.70211796857211</v>
      </c>
      <c r="G194" s="3">
        <v>252660</v>
      </c>
      <c r="H194" t="s">
        <v>1165</v>
      </c>
      <c r="I194" t="s">
        <v>1654</v>
      </c>
      <c r="J194" t="s">
        <v>2357</v>
      </c>
      <c r="K194" s="3">
        <v>1398331.51</v>
      </c>
      <c r="L194" t="s">
        <v>2437</v>
      </c>
      <c r="M194" t="s">
        <v>2440</v>
      </c>
    </row>
    <row r="195" spans="1:13">
      <c r="A195" s="4">
        <v>428</v>
      </c>
      <c r="B195" t="s">
        <v>62</v>
      </c>
      <c r="C195" s="1">
        <v>15.6</v>
      </c>
      <c r="D195" s="2" t="str">
        <f>HYPERLINK("https://torgi.gov.ru/new/public/lots/lot/21000007070000000008_1/(lotInfo:info)", "21000007070000000008_1")</f>
        <v>21000007070000000008_1</v>
      </c>
      <c r="E195" t="s">
        <v>355</v>
      </c>
      <c r="F195" s="3">
        <v>12185.897435897439</v>
      </c>
      <c r="G195" s="3">
        <v>190100</v>
      </c>
      <c r="H195" t="s">
        <v>923</v>
      </c>
      <c r="I195" t="s">
        <v>1490</v>
      </c>
      <c r="J195" t="s">
        <v>2107</v>
      </c>
      <c r="K195" s="3">
        <v>92847.61</v>
      </c>
      <c r="L195" t="s">
        <v>2436</v>
      </c>
      <c r="M195" t="s">
        <v>2440</v>
      </c>
    </row>
    <row r="196" spans="1:13">
      <c r="A196" s="4">
        <v>161</v>
      </c>
      <c r="B196" t="s">
        <v>62</v>
      </c>
      <c r="C196" s="1">
        <v>65.400000000000006</v>
      </c>
      <c r="D196" s="2" t="str">
        <f>HYPERLINK("https://torgi.gov.ru/new/public/lots/lot/21000029410000000004_1/(lotInfo:info)", "21000029410000000004_1")</f>
        <v>21000029410000000004_1</v>
      </c>
      <c r="E196" t="s">
        <v>207</v>
      </c>
      <c r="F196" s="3">
        <v>13470.948012232409</v>
      </c>
      <c r="G196" s="3">
        <v>881000</v>
      </c>
      <c r="H196" t="s">
        <v>689</v>
      </c>
      <c r="I196" t="s">
        <v>1336</v>
      </c>
      <c r="J196" t="s">
        <v>1854</v>
      </c>
      <c r="L196" t="s">
        <v>2436</v>
      </c>
      <c r="M196" t="s">
        <v>2440</v>
      </c>
    </row>
    <row r="197" spans="1:13">
      <c r="A197" s="4">
        <v>159</v>
      </c>
      <c r="B197" t="s">
        <v>62</v>
      </c>
      <c r="C197" s="1">
        <v>45.3</v>
      </c>
      <c r="D197" s="2" t="str">
        <f>HYPERLINK("https://torgi.gov.ru/new/public/lots/lot/21000028510000000004_1/(lotInfo:info)", "21000028510000000004_1")</f>
        <v>21000028510000000004_1</v>
      </c>
      <c r="E197" t="s">
        <v>128</v>
      </c>
      <c r="F197" s="3">
        <v>40846.559823399562</v>
      </c>
      <c r="G197" s="3">
        <v>1850349.16</v>
      </c>
      <c r="H197" t="s">
        <v>687</v>
      </c>
      <c r="I197" t="s">
        <v>1339</v>
      </c>
      <c r="J197" t="s">
        <v>1852</v>
      </c>
      <c r="L197" t="s">
        <v>2436</v>
      </c>
      <c r="M197" t="s">
        <v>2440</v>
      </c>
    </row>
    <row r="198" spans="1:13">
      <c r="A198" s="4">
        <v>46</v>
      </c>
      <c r="B198" t="s">
        <v>36</v>
      </c>
      <c r="C198" s="1">
        <v>989</v>
      </c>
      <c r="D198" s="2" t="str">
        <f>HYPERLINK("https://torgi.gov.ru/new/public/lots/lot/22000003620000000002_1/(lotInfo:info)", "22000003620000000002_1")</f>
        <v>22000003620000000002_1</v>
      </c>
      <c r="E198" t="s">
        <v>118</v>
      </c>
      <c r="F198" s="3">
        <v>4620.8291203235594</v>
      </c>
      <c r="G198" s="3">
        <v>4570000</v>
      </c>
      <c r="I198" t="s">
        <v>1267</v>
      </c>
      <c r="J198" t="s">
        <v>1748</v>
      </c>
      <c r="L198" t="s">
        <v>2436</v>
      </c>
      <c r="M198" t="s">
        <v>2440</v>
      </c>
    </row>
    <row r="199" spans="1:13">
      <c r="A199" s="4">
        <v>573</v>
      </c>
      <c r="B199" t="s">
        <v>36</v>
      </c>
      <c r="C199" s="1">
        <v>16.600000000000001</v>
      </c>
      <c r="D199" s="2" t="str">
        <f>HYPERLINK("https://torgi.gov.ru/new/public/lots/lot/22000020350000000004_1/(lotInfo:info)", "22000020350000000004_1")</f>
        <v>22000020350000000004_1</v>
      </c>
      <c r="E199" t="s">
        <v>426</v>
      </c>
      <c r="F199" s="3">
        <v>23635.542168674699</v>
      </c>
      <c r="G199" s="3">
        <v>392350</v>
      </c>
      <c r="H199" t="s">
        <v>1050</v>
      </c>
      <c r="I199" t="s">
        <v>1576</v>
      </c>
      <c r="J199" t="s">
        <v>2242</v>
      </c>
      <c r="L199" t="s">
        <v>2436</v>
      </c>
      <c r="M199" t="s">
        <v>2440</v>
      </c>
    </row>
    <row r="200" spans="1:13">
      <c r="A200" s="4">
        <v>343</v>
      </c>
      <c r="B200" t="s">
        <v>36</v>
      </c>
      <c r="C200" s="1">
        <v>14</v>
      </c>
      <c r="D200" s="2" t="str">
        <f>HYPERLINK("https://torgi.gov.ru/new/public/lots/lot/21000009740000000003_1/(lotInfo:info)", "21000009740000000003_1")</f>
        <v>21000009740000000003_1</v>
      </c>
      <c r="E200" t="s">
        <v>146</v>
      </c>
      <c r="F200" s="3">
        <v>5971.25</v>
      </c>
      <c r="G200" s="3">
        <v>83597.5</v>
      </c>
      <c r="H200" t="s">
        <v>847</v>
      </c>
      <c r="I200" t="s">
        <v>1441</v>
      </c>
      <c r="J200" t="s">
        <v>2026</v>
      </c>
      <c r="L200" t="s">
        <v>2438</v>
      </c>
      <c r="M200" t="s">
        <v>2440</v>
      </c>
    </row>
    <row r="201" spans="1:13">
      <c r="A201" s="4">
        <v>612</v>
      </c>
      <c r="B201" t="s">
        <v>36</v>
      </c>
      <c r="C201" s="1">
        <v>16.2</v>
      </c>
      <c r="D201" s="2" t="str">
        <f>HYPERLINK("https://torgi.gov.ru/new/public/lots/lot/22000009470000000001_6/(lotInfo:info)", "22000009470000000001_6")</f>
        <v>22000009470000000001_6</v>
      </c>
      <c r="F201" s="3">
        <v>2037.037037037037</v>
      </c>
      <c r="G201" s="3">
        <v>33000</v>
      </c>
      <c r="H201" t="s">
        <v>1081</v>
      </c>
      <c r="I201" t="s">
        <v>1603</v>
      </c>
      <c r="J201" t="s">
        <v>2276</v>
      </c>
      <c r="L201" t="s">
        <v>2436</v>
      </c>
      <c r="M201" t="s">
        <v>2440</v>
      </c>
    </row>
    <row r="202" spans="1:13">
      <c r="A202" s="4">
        <v>616</v>
      </c>
      <c r="B202" t="s">
        <v>36</v>
      </c>
      <c r="C202" s="1">
        <v>15.6</v>
      </c>
      <c r="D202" s="2" t="str">
        <f>HYPERLINK("https://torgi.gov.ru/new/public/lots/lot/22000009470000000001_2/(lotInfo:info)", "22000009470000000001_2")</f>
        <v>22000009470000000001_2</v>
      </c>
      <c r="F202" s="3">
        <v>2051.2820512820508</v>
      </c>
      <c r="G202" s="3">
        <v>32000</v>
      </c>
      <c r="H202" t="s">
        <v>1085</v>
      </c>
      <c r="I202" t="s">
        <v>1603</v>
      </c>
      <c r="J202" t="s">
        <v>2280</v>
      </c>
      <c r="L202" t="s">
        <v>2436</v>
      </c>
      <c r="M202" t="s">
        <v>2440</v>
      </c>
    </row>
    <row r="203" spans="1:13">
      <c r="A203" s="4">
        <v>614</v>
      </c>
      <c r="B203" t="s">
        <v>36</v>
      </c>
      <c r="C203" s="1">
        <v>16.3</v>
      </c>
      <c r="D203" s="2" t="str">
        <f>HYPERLINK("https://torgi.gov.ru/new/public/lots/lot/22000009470000000001_3/(lotInfo:info)", "22000009470000000001_3")</f>
        <v>22000009470000000001_3</v>
      </c>
      <c r="F203" s="3">
        <v>2085.8895705521468</v>
      </c>
      <c r="G203" s="3">
        <v>34000</v>
      </c>
      <c r="H203" t="s">
        <v>1083</v>
      </c>
      <c r="I203" t="s">
        <v>1603</v>
      </c>
      <c r="J203" t="s">
        <v>2278</v>
      </c>
      <c r="L203" t="s">
        <v>2436</v>
      </c>
      <c r="M203" t="s">
        <v>2440</v>
      </c>
    </row>
    <row r="204" spans="1:13">
      <c r="A204" s="4">
        <v>617</v>
      </c>
      <c r="B204" t="s">
        <v>36</v>
      </c>
      <c r="C204" s="1">
        <v>15.8</v>
      </c>
      <c r="D204" s="2" t="str">
        <f>HYPERLINK("https://torgi.gov.ru/new/public/lots/lot/22000009470000000001_1/(lotInfo:info)", "22000009470000000001_1")</f>
        <v>22000009470000000001_1</v>
      </c>
      <c r="F204" s="3">
        <v>2088.6075949367091</v>
      </c>
      <c r="G204" s="3">
        <v>33000</v>
      </c>
      <c r="H204" t="s">
        <v>1086</v>
      </c>
      <c r="I204" t="s">
        <v>1603</v>
      </c>
      <c r="J204" t="s">
        <v>2281</v>
      </c>
      <c r="L204" t="s">
        <v>2436</v>
      </c>
      <c r="M204" t="s">
        <v>2440</v>
      </c>
    </row>
    <row r="205" spans="1:13">
      <c r="A205" s="4">
        <v>615</v>
      </c>
      <c r="B205" t="s">
        <v>36</v>
      </c>
      <c r="C205" s="1">
        <v>16</v>
      </c>
      <c r="D205" s="2" t="str">
        <f>HYPERLINK("https://torgi.gov.ru/new/public/lots/lot/22000009470000000001_4/(lotInfo:info)", "22000009470000000001_4")</f>
        <v>22000009470000000001_4</v>
      </c>
      <c r="F205" s="3">
        <v>2062.5</v>
      </c>
      <c r="G205" s="3">
        <v>33000</v>
      </c>
      <c r="H205" t="s">
        <v>1084</v>
      </c>
      <c r="I205" t="s">
        <v>1603</v>
      </c>
      <c r="J205" t="s">
        <v>2279</v>
      </c>
      <c r="L205" t="s">
        <v>2436</v>
      </c>
      <c r="M205" t="s">
        <v>2440</v>
      </c>
    </row>
    <row r="206" spans="1:13">
      <c r="A206" s="4">
        <v>611</v>
      </c>
      <c r="B206" t="s">
        <v>36</v>
      </c>
      <c r="C206" s="1">
        <v>16</v>
      </c>
      <c r="D206" s="2" t="str">
        <f>HYPERLINK("https://torgi.gov.ru/new/public/lots/lot/22000009470000000001_5/(lotInfo:info)", "22000009470000000001_5")</f>
        <v>22000009470000000001_5</v>
      </c>
      <c r="F206" s="3">
        <v>2062.5</v>
      </c>
      <c r="G206" s="3">
        <v>33000</v>
      </c>
      <c r="H206" t="s">
        <v>1080</v>
      </c>
      <c r="I206" t="s">
        <v>1603</v>
      </c>
      <c r="J206" t="s">
        <v>2275</v>
      </c>
      <c r="L206" t="s">
        <v>2436</v>
      </c>
      <c r="M206" t="s">
        <v>2440</v>
      </c>
    </row>
    <row r="207" spans="1:13">
      <c r="A207" s="4">
        <v>613</v>
      </c>
      <c r="B207" t="s">
        <v>36</v>
      </c>
      <c r="C207" s="1">
        <v>16.600000000000001</v>
      </c>
      <c r="D207" s="2" t="str">
        <f>HYPERLINK("https://torgi.gov.ru/new/public/lots/lot/22000009470000000001_7/(lotInfo:info)", "22000009470000000001_7")</f>
        <v>22000009470000000001_7</v>
      </c>
      <c r="F207" s="3">
        <v>2048.192771084337</v>
      </c>
      <c r="G207" s="3">
        <v>34000</v>
      </c>
      <c r="H207" t="s">
        <v>1082</v>
      </c>
      <c r="I207" t="s">
        <v>1603</v>
      </c>
      <c r="J207" t="s">
        <v>2277</v>
      </c>
      <c r="L207" t="s">
        <v>2436</v>
      </c>
      <c r="M207" t="s">
        <v>2440</v>
      </c>
    </row>
    <row r="208" spans="1:13">
      <c r="A208" s="4">
        <v>344</v>
      </c>
      <c r="B208" t="s">
        <v>36</v>
      </c>
      <c r="C208" s="1">
        <v>14.9</v>
      </c>
      <c r="D208" s="2" t="str">
        <f>HYPERLINK("https://torgi.gov.ru/new/public/lots/lot/21000009740000000007_1/(lotInfo:info)", "21000009740000000007_1")</f>
        <v>21000009740000000007_1</v>
      </c>
      <c r="E208" t="s">
        <v>128</v>
      </c>
      <c r="F208" s="3">
        <v>13422.818791946311</v>
      </c>
      <c r="G208" s="3">
        <v>200000</v>
      </c>
      <c r="H208" t="s">
        <v>848</v>
      </c>
      <c r="I208" t="s">
        <v>1441</v>
      </c>
      <c r="J208" t="s">
        <v>2027</v>
      </c>
      <c r="L208" t="s">
        <v>2436</v>
      </c>
      <c r="M208" t="s">
        <v>2440</v>
      </c>
    </row>
    <row r="209" spans="1:13">
      <c r="A209" s="4">
        <v>432</v>
      </c>
      <c r="B209" t="s">
        <v>36</v>
      </c>
      <c r="C209" s="1">
        <v>15.6</v>
      </c>
      <c r="D209" s="2" t="str">
        <f>HYPERLINK("https://torgi.gov.ru/new/public/lots/lot/21000002750000000021_1/(lotInfo:info)", "21000002750000000021_1")</f>
        <v>21000002750000000021_1</v>
      </c>
      <c r="E209" t="s">
        <v>102</v>
      </c>
      <c r="F209" s="3">
        <v>22243.589743589739</v>
      </c>
      <c r="G209" s="3">
        <v>347000</v>
      </c>
      <c r="H209" t="s">
        <v>927</v>
      </c>
      <c r="I209" t="s">
        <v>1493</v>
      </c>
      <c r="J209" t="s">
        <v>2111</v>
      </c>
      <c r="L209" t="s">
        <v>2436</v>
      </c>
      <c r="M209" t="s">
        <v>2440</v>
      </c>
    </row>
    <row r="210" spans="1:13">
      <c r="A210" s="4">
        <v>476</v>
      </c>
      <c r="B210" t="s">
        <v>36</v>
      </c>
      <c r="C210" s="1">
        <v>23.9</v>
      </c>
      <c r="D210" s="2" t="str">
        <f>HYPERLINK("https://torgi.gov.ru/new/public/lots/lot/21000002750000000019_1/(lotInfo:info)", "21000002750000000019_1")</f>
        <v>21000002750000000019_1</v>
      </c>
      <c r="E210" t="s">
        <v>102</v>
      </c>
      <c r="F210" s="3">
        <v>28443.514644351471</v>
      </c>
      <c r="G210" s="3">
        <v>679800</v>
      </c>
      <c r="H210" t="s">
        <v>971</v>
      </c>
      <c r="I210" t="s">
        <v>1511</v>
      </c>
      <c r="J210" t="s">
        <v>2154</v>
      </c>
      <c r="L210" t="s">
        <v>2436</v>
      </c>
      <c r="M210" t="s">
        <v>2440</v>
      </c>
    </row>
    <row r="211" spans="1:13">
      <c r="A211" s="4">
        <v>433</v>
      </c>
      <c r="B211" t="s">
        <v>36</v>
      </c>
      <c r="C211" s="1">
        <v>32.9</v>
      </c>
      <c r="D211" s="2" t="str">
        <f>HYPERLINK("https://torgi.gov.ru/new/public/lots/lot/21000002750000000022_1/(lotInfo:info)", "21000002750000000022_1")</f>
        <v>21000002750000000022_1</v>
      </c>
      <c r="E211" t="s">
        <v>102</v>
      </c>
      <c r="F211" s="3">
        <v>56352.58358662614</v>
      </c>
      <c r="G211" s="3">
        <v>1854000</v>
      </c>
      <c r="H211" t="s">
        <v>928</v>
      </c>
      <c r="I211" t="s">
        <v>1494</v>
      </c>
      <c r="J211" t="s">
        <v>2112</v>
      </c>
      <c r="L211" t="s">
        <v>2436</v>
      </c>
      <c r="M211" t="s">
        <v>2440</v>
      </c>
    </row>
    <row r="212" spans="1:13">
      <c r="A212" s="4">
        <v>218</v>
      </c>
      <c r="B212" t="s">
        <v>36</v>
      </c>
      <c r="C212" s="1">
        <v>24.6</v>
      </c>
      <c r="D212" s="2" t="str">
        <f>HYPERLINK("https://torgi.gov.ru/new/public/lots/lot/22000054520000000002_7/(lotInfo:info)", "22000054520000000002_7")</f>
        <v>22000054520000000002_7</v>
      </c>
      <c r="E212" t="s">
        <v>246</v>
      </c>
      <c r="F212" s="3">
        <v>3089.4308943089432</v>
      </c>
      <c r="G212" s="3">
        <v>76000</v>
      </c>
      <c r="H212" t="s">
        <v>739</v>
      </c>
      <c r="I212" t="s">
        <v>1376</v>
      </c>
      <c r="J212" t="s">
        <v>1910</v>
      </c>
      <c r="L212" t="s">
        <v>2436</v>
      </c>
      <c r="M212" t="s">
        <v>2440</v>
      </c>
    </row>
    <row r="213" spans="1:13">
      <c r="A213" s="4">
        <v>216</v>
      </c>
      <c r="B213" t="s">
        <v>36</v>
      </c>
      <c r="C213" s="1">
        <v>25.2</v>
      </c>
      <c r="D213" s="2" t="str">
        <f>HYPERLINK("https://torgi.gov.ru/new/public/lots/lot/22000054520000000002_6/(lotInfo:info)", "22000054520000000002_6")</f>
        <v>22000054520000000002_6</v>
      </c>
      <c r="E213" t="s">
        <v>246</v>
      </c>
      <c r="F213" s="3">
        <v>3095.238095238095</v>
      </c>
      <c r="G213" s="3">
        <v>78000</v>
      </c>
      <c r="H213" t="s">
        <v>737</v>
      </c>
      <c r="I213" t="s">
        <v>1376</v>
      </c>
      <c r="J213" t="s">
        <v>1908</v>
      </c>
      <c r="L213" t="s">
        <v>2436</v>
      </c>
      <c r="M213" t="s">
        <v>2440</v>
      </c>
    </row>
    <row r="214" spans="1:13">
      <c r="A214" s="4">
        <v>219</v>
      </c>
      <c r="B214" t="s">
        <v>36</v>
      </c>
      <c r="C214" s="1">
        <v>23.4</v>
      </c>
      <c r="D214" s="2" t="str">
        <f>HYPERLINK("https://torgi.gov.ru/new/public/lots/lot/22000054520000000002_8/(lotInfo:info)", "22000054520000000002_8")</f>
        <v>22000054520000000002_8</v>
      </c>
      <c r="E214" t="s">
        <v>246</v>
      </c>
      <c r="F214" s="3">
        <v>5147.4358974358965</v>
      </c>
      <c r="G214" s="3">
        <v>120450</v>
      </c>
      <c r="H214" t="s">
        <v>740</v>
      </c>
      <c r="I214" t="s">
        <v>1376</v>
      </c>
      <c r="J214" t="s">
        <v>1911</v>
      </c>
      <c r="L214" t="s">
        <v>2436</v>
      </c>
      <c r="M214" t="s">
        <v>2440</v>
      </c>
    </row>
    <row r="215" spans="1:13">
      <c r="A215" s="4">
        <v>217</v>
      </c>
      <c r="B215" t="s">
        <v>36</v>
      </c>
      <c r="C215" s="1">
        <v>47.7</v>
      </c>
      <c r="D215" s="2" t="str">
        <f>HYPERLINK("https://torgi.gov.ru/new/public/lots/lot/22000054520000000002_9/(lotInfo:info)", "22000054520000000002_9")</f>
        <v>22000054520000000002_9</v>
      </c>
      <c r="E215" t="s">
        <v>246</v>
      </c>
      <c r="F215" s="3">
        <v>5119.4968553459121</v>
      </c>
      <c r="G215" s="3">
        <v>244200</v>
      </c>
      <c r="H215" t="s">
        <v>738</v>
      </c>
      <c r="I215" t="s">
        <v>1376</v>
      </c>
      <c r="J215" t="s">
        <v>1909</v>
      </c>
      <c r="L215" t="s">
        <v>2436</v>
      </c>
      <c r="M215" t="s">
        <v>2440</v>
      </c>
    </row>
    <row r="216" spans="1:13">
      <c r="A216" s="4">
        <v>474</v>
      </c>
      <c r="B216" t="s">
        <v>36</v>
      </c>
      <c r="C216" s="1">
        <v>622.1</v>
      </c>
      <c r="D216" s="2" t="str">
        <f>HYPERLINK("https://torgi.gov.ru/new/public/lots/lot/22000036740000000002_1/(lotInfo:info)", "22000036740000000002_1")</f>
        <v>22000036740000000002_1</v>
      </c>
      <c r="E216" t="s">
        <v>361</v>
      </c>
      <c r="F216" s="3">
        <v>6285.1631570487061</v>
      </c>
      <c r="G216" s="3">
        <v>3910000</v>
      </c>
      <c r="H216" t="s">
        <v>969</v>
      </c>
      <c r="I216" t="s">
        <v>1509</v>
      </c>
      <c r="J216" t="s">
        <v>2152</v>
      </c>
      <c r="L216" t="s">
        <v>2436</v>
      </c>
      <c r="M216" t="s">
        <v>2440</v>
      </c>
    </row>
    <row r="217" spans="1:13">
      <c r="A217" s="4">
        <v>62</v>
      </c>
      <c r="B217" t="s">
        <v>41</v>
      </c>
      <c r="C217" s="1">
        <v>30.2</v>
      </c>
      <c r="D217" s="2" t="str">
        <f>HYPERLINK("https://torgi.gov.ru/new/public/lots/lot/22000008510000000003_1/(lotInfo:info)", "22000008510000000003_1")</f>
        <v>22000008510000000003_1</v>
      </c>
      <c r="E217" t="s">
        <v>129</v>
      </c>
      <c r="F217" s="3">
        <v>16556.291390728478</v>
      </c>
      <c r="G217" s="3">
        <v>500000</v>
      </c>
      <c r="H217" t="s">
        <v>604</v>
      </c>
      <c r="I217" t="s">
        <v>1276</v>
      </c>
      <c r="J217" t="s">
        <v>1764</v>
      </c>
      <c r="K217" s="3">
        <v>30518.91</v>
      </c>
      <c r="L217" t="s">
        <v>2436</v>
      </c>
      <c r="M217" t="s">
        <v>2440</v>
      </c>
    </row>
    <row r="218" spans="1:13">
      <c r="A218" s="4">
        <v>61</v>
      </c>
      <c r="B218" t="s">
        <v>41</v>
      </c>
      <c r="C218" s="1">
        <v>34.200000000000003</v>
      </c>
      <c r="D218" s="2" t="str">
        <f>HYPERLINK("https://torgi.gov.ru/new/public/lots/lot/22000008510000000002_1/(lotInfo:info)", "22000008510000000002_1")</f>
        <v>22000008510000000002_1</v>
      </c>
      <c r="E218" t="s">
        <v>129</v>
      </c>
      <c r="F218" s="3">
        <v>17543.859649122809</v>
      </c>
      <c r="G218" s="3">
        <v>600000</v>
      </c>
      <c r="H218" t="s">
        <v>603</v>
      </c>
      <c r="I218" t="s">
        <v>1276</v>
      </c>
      <c r="J218" t="s">
        <v>1763</v>
      </c>
      <c r="K218" s="3">
        <v>34561.15</v>
      </c>
      <c r="L218" t="s">
        <v>2436</v>
      </c>
      <c r="M218" t="s">
        <v>2440</v>
      </c>
    </row>
    <row r="219" spans="1:13">
      <c r="A219" s="4">
        <v>512</v>
      </c>
      <c r="B219" t="s">
        <v>41</v>
      </c>
      <c r="C219" s="1">
        <v>66.5</v>
      </c>
      <c r="D219" s="2" t="str">
        <f>HYPERLINK("https://torgi.gov.ru/new/public/lots/lot/21000031780000000003_1/(lotInfo:info)", "21000031780000000003_1")</f>
        <v>21000031780000000003_1</v>
      </c>
      <c r="E219" t="s">
        <v>382</v>
      </c>
      <c r="F219" s="3">
        <v>9203.0075187969924</v>
      </c>
      <c r="G219" s="3">
        <v>612000</v>
      </c>
      <c r="H219" t="s">
        <v>1000</v>
      </c>
      <c r="I219" t="s">
        <v>1526</v>
      </c>
      <c r="J219" t="s">
        <v>2183</v>
      </c>
      <c r="K219" s="3">
        <v>164628.73000000001</v>
      </c>
      <c r="L219" t="s">
        <v>2437</v>
      </c>
      <c r="M219" t="s">
        <v>2440</v>
      </c>
    </row>
    <row r="220" spans="1:13">
      <c r="A220" s="4">
        <v>244</v>
      </c>
      <c r="B220" t="s">
        <v>41</v>
      </c>
      <c r="C220" s="1">
        <v>57.2</v>
      </c>
      <c r="D220" s="2" t="str">
        <f>HYPERLINK("https://torgi.gov.ru/new/public/lots/lot/22000048410000000001_1/(lotInfo:info)", "22000048410000000001_1")</f>
        <v>22000048410000000001_1</v>
      </c>
      <c r="E220" t="s">
        <v>261</v>
      </c>
      <c r="F220" s="3">
        <v>240.1631118881119</v>
      </c>
      <c r="G220" s="3">
        <v>13737.33</v>
      </c>
      <c r="H220" t="s">
        <v>759</v>
      </c>
      <c r="I220" t="s">
        <v>1390</v>
      </c>
      <c r="J220" t="s">
        <v>1932</v>
      </c>
      <c r="K220" s="3">
        <v>547864.46</v>
      </c>
      <c r="L220" t="s">
        <v>2436</v>
      </c>
      <c r="M220" t="s">
        <v>2440</v>
      </c>
    </row>
    <row r="221" spans="1:13">
      <c r="A221" s="4">
        <v>674</v>
      </c>
      <c r="B221" t="s">
        <v>41</v>
      </c>
      <c r="C221" s="1">
        <v>79.599999999999994</v>
      </c>
      <c r="D221" s="2" t="str">
        <f>HYPERLINK("https://torgi.gov.ru/new/public/lots/lot/21000023350000000001_1/(lotInfo:info)", "21000023350000000001_1")</f>
        <v>21000023350000000001_1</v>
      </c>
      <c r="E221" t="s">
        <v>483</v>
      </c>
      <c r="F221" s="3">
        <v>19459.337562814071</v>
      </c>
      <c r="G221" s="3">
        <v>1548963.27</v>
      </c>
      <c r="H221" t="s">
        <v>1138</v>
      </c>
      <c r="I221" t="s">
        <v>1640</v>
      </c>
      <c r="J221" t="s">
        <v>2336</v>
      </c>
      <c r="L221" t="s">
        <v>2436</v>
      </c>
      <c r="M221" t="s">
        <v>2440</v>
      </c>
    </row>
    <row r="222" spans="1:13">
      <c r="A222" s="4">
        <v>675</v>
      </c>
      <c r="B222" t="s">
        <v>41</v>
      </c>
      <c r="C222" s="1">
        <v>262.10000000000002</v>
      </c>
      <c r="D222" s="2" t="str">
        <f>HYPERLINK("https://torgi.gov.ru/new/public/lots/lot/21000023350000000002_1/(lotInfo:info)", "21000023350000000002_1")</f>
        <v>21000023350000000002_1</v>
      </c>
      <c r="E222" t="s">
        <v>484</v>
      </c>
      <c r="F222" s="3">
        <v>14506.12789011827</v>
      </c>
      <c r="G222" s="3">
        <v>3802056.12</v>
      </c>
      <c r="H222" t="s">
        <v>1139</v>
      </c>
      <c r="I222" t="s">
        <v>1640</v>
      </c>
      <c r="J222" t="s">
        <v>2337</v>
      </c>
      <c r="L222" t="s">
        <v>2436</v>
      </c>
      <c r="M222" t="s">
        <v>2440</v>
      </c>
    </row>
    <row r="223" spans="1:13">
      <c r="A223" s="4">
        <v>331</v>
      </c>
      <c r="B223" t="s">
        <v>41</v>
      </c>
      <c r="C223" s="1">
        <v>69.900000000000006</v>
      </c>
      <c r="D223" s="2" t="str">
        <f>HYPERLINK("https://torgi.gov.ru/new/public/lots/lot/22000064500000000004_1/(lotInfo:info)", "22000064500000000004_1")</f>
        <v>22000064500000000004_1</v>
      </c>
      <c r="E223" t="s">
        <v>306</v>
      </c>
      <c r="F223" s="3">
        <v>866.95278969957076</v>
      </c>
      <c r="G223" s="3">
        <v>60600</v>
      </c>
      <c r="H223" t="s">
        <v>836</v>
      </c>
      <c r="I223" t="s">
        <v>1435</v>
      </c>
      <c r="J223" t="s">
        <v>2015</v>
      </c>
      <c r="L223" t="s">
        <v>2438</v>
      </c>
      <c r="M223" t="s">
        <v>2440</v>
      </c>
    </row>
    <row r="224" spans="1:13">
      <c r="A224" s="4">
        <v>693</v>
      </c>
      <c r="B224" t="s">
        <v>41</v>
      </c>
      <c r="C224" s="1">
        <v>485</v>
      </c>
      <c r="D224" s="2" t="str">
        <f>HYPERLINK("https://torgi.gov.ru/new/public/lots/lot/22000022930000000009_1/(lotInfo:info)", "22000022930000000009_1")</f>
        <v>22000022930000000009_1</v>
      </c>
      <c r="E224" t="s">
        <v>497</v>
      </c>
      <c r="F224" s="3">
        <v>6597.9381443298971</v>
      </c>
      <c r="G224" s="3">
        <v>3200000</v>
      </c>
      <c r="H224" t="s">
        <v>1156</v>
      </c>
      <c r="I224" t="s">
        <v>1616</v>
      </c>
      <c r="J224" t="s">
        <v>2352</v>
      </c>
      <c r="L224" t="s">
        <v>2437</v>
      </c>
      <c r="M224" t="s">
        <v>2440</v>
      </c>
    </row>
    <row r="225" spans="1:13">
      <c r="A225" s="4">
        <v>225</v>
      </c>
      <c r="B225" t="s">
        <v>41</v>
      </c>
      <c r="C225" s="1">
        <v>43.2</v>
      </c>
      <c r="D225" s="2" t="str">
        <f>HYPERLINK("https://torgi.gov.ru/new/public/lots/lot/21000033070000000010_1/(lotInfo:info)", "21000033070000000010_1")</f>
        <v>21000033070000000010_1</v>
      </c>
      <c r="E225" t="s">
        <v>250</v>
      </c>
      <c r="F225" s="3">
        <v>70717.592592592584</v>
      </c>
      <c r="G225" s="3">
        <v>3055000</v>
      </c>
      <c r="H225" t="s">
        <v>745</v>
      </c>
      <c r="I225" t="s">
        <v>1380</v>
      </c>
      <c r="J225" t="s">
        <v>1917</v>
      </c>
      <c r="L225" t="s">
        <v>2436</v>
      </c>
      <c r="M225" t="s">
        <v>2440</v>
      </c>
    </row>
    <row r="226" spans="1:13">
      <c r="A226" s="4">
        <v>199</v>
      </c>
      <c r="B226" t="s">
        <v>63</v>
      </c>
      <c r="C226" s="1">
        <v>53.3</v>
      </c>
      <c r="D226" s="2" t="str">
        <f>HYPERLINK("https://torgi.gov.ru/new/public/lots/lot/22000079930000000006_1/(lotInfo:info)", "22000079930000000006_1")</f>
        <v>22000079930000000006_1</v>
      </c>
      <c r="E226" t="s">
        <v>232</v>
      </c>
      <c r="F226" s="3">
        <v>15196.99812382739</v>
      </c>
      <c r="G226" s="3">
        <v>810000</v>
      </c>
      <c r="H226" t="s">
        <v>721</v>
      </c>
      <c r="I226" t="s">
        <v>1362</v>
      </c>
      <c r="J226" t="s">
        <v>1891</v>
      </c>
      <c r="L226" t="s">
        <v>2436</v>
      </c>
      <c r="M226" t="s">
        <v>2440</v>
      </c>
    </row>
    <row r="227" spans="1:13">
      <c r="A227" s="4">
        <v>200</v>
      </c>
      <c r="B227" t="s">
        <v>63</v>
      </c>
      <c r="C227" s="1">
        <v>84</v>
      </c>
      <c r="D227" s="2" t="str">
        <f>HYPERLINK("https://torgi.gov.ru/new/public/lots/lot/22000079930000000005_1/(lotInfo:info)", "22000079930000000005_1")</f>
        <v>22000079930000000005_1</v>
      </c>
      <c r="E227" t="s">
        <v>233</v>
      </c>
      <c r="F227" s="3">
        <v>1500</v>
      </c>
      <c r="G227" s="3">
        <v>126000</v>
      </c>
      <c r="H227" t="s">
        <v>722</v>
      </c>
      <c r="I227" t="s">
        <v>1362</v>
      </c>
      <c r="J227" t="s">
        <v>1892</v>
      </c>
      <c r="L227" t="s">
        <v>2436</v>
      </c>
      <c r="M227" t="s">
        <v>2440</v>
      </c>
    </row>
    <row r="228" spans="1:13">
      <c r="A228" s="4">
        <v>201</v>
      </c>
      <c r="B228" t="s">
        <v>63</v>
      </c>
      <c r="C228" s="1">
        <v>189.8</v>
      </c>
      <c r="D228" s="2" t="str">
        <f>HYPERLINK("https://torgi.gov.ru/new/public/lots/lot/22000079930000000004_1/(lotInfo:info)", "22000079930000000004_1")</f>
        <v>22000079930000000004_1</v>
      </c>
      <c r="E228" t="s">
        <v>234</v>
      </c>
      <c r="F228" s="3">
        <v>1548.99894625922</v>
      </c>
      <c r="G228" s="3">
        <v>294000</v>
      </c>
      <c r="H228" t="s">
        <v>722</v>
      </c>
      <c r="I228" t="s">
        <v>1362</v>
      </c>
      <c r="J228" t="s">
        <v>1893</v>
      </c>
      <c r="L228" t="s">
        <v>2436</v>
      </c>
      <c r="M228" t="s">
        <v>2440</v>
      </c>
    </row>
    <row r="229" spans="1:13">
      <c r="A229" s="4">
        <v>311</v>
      </c>
      <c r="B229" t="s">
        <v>63</v>
      </c>
      <c r="C229" s="1">
        <v>226.9</v>
      </c>
      <c r="D229" s="2" t="str">
        <f>HYPERLINK("https://torgi.gov.ru/new/public/lots/lot/21000020930000000001_1/(lotInfo:info)", "21000020930000000001_1")</f>
        <v>21000020930000000001_1</v>
      </c>
      <c r="E229" t="s">
        <v>294</v>
      </c>
      <c r="F229" s="3">
        <v>2286.0290877038342</v>
      </c>
      <c r="G229" s="3">
        <v>518700</v>
      </c>
      <c r="H229" t="s">
        <v>817</v>
      </c>
      <c r="I229" t="s">
        <v>1424</v>
      </c>
      <c r="J229" t="s">
        <v>1995</v>
      </c>
      <c r="L229" t="s">
        <v>2436</v>
      </c>
      <c r="M229" t="s">
        <v>2440</v>
      </c>
    </row>
    <row r="230" spans="1:13">
      <c r="A230" s="4">
        <v>160</v>
      </c>
      <c r="B230" t="s">
        <v>63</v>
      </c>
      <c r="C230" s="1">
        <v>1060</v>
      </c>
      <c r="D230" s="2" t="str">
        <f>HYPERLINK("https://torgi.gov.ru/new/public/lots/lot/21000023170000000019_1/(lotInfo:info)", "21000023170000000019_1")</f>
        <v>21000023170000000019_1</v>
      </c>
      <c r="E230" t="s">
        <v>174</v>
      </c>
      <c r="F230" s="3">
        <v>99.543396226415098</v>
      </c>
      <c r="G230" s="3">
        <v>105516</v>
      </c>
      <c r="H230" t="s">
        <v>688</v>
      </c>
      <c r="I230" t="s">
        <v>1340</v>
      </c>
      <c r="J230" t="s">
        <v>1853</v>
      </c>
      <c r="L230" t="s">
        <v>2437</v>
      </c>
      <c r="M230" t="s">
        <v>2440</v>
      </c>
    </row>
    <row r="231" spans="1:13">
      <c r="A231" s="4">
        <v>484</v>
      </c>
      <c r="B231" t="s">
        <v>63</v>
      </c>
      <c r="C231" s="1">
        <v>120.8</v>
      </c>
      <c r="D231" s="2" t="str">
        <f>HYPERLINK("https://torgi.gov.ru/new/public/lots/lot/21000010870000000002_3/(lotInfo:info)", "21000010870000000002_3")</f>
        <v>21000010870000000002_3</v>
      </c>
      <c r="E231" t="s">
        <v>93</v>
      </c>
      <c r="F231" s="3">
        <v>31622.51655629139</v>
      </c>
      <c r="G231" s="3">
        <v>3820000</v>
      </c>
      <c r="H231" t="s">
        <v>977</v>
      </c>
      <c r="I231" t="s">
        <v>1517</v>
      </c>
      <c r="J231" t="s">
        <v>2160</v>
      </c>
      <c r="L231" t="s">
        <v>2436</v>
      </c>
      <c r="M231" t="s">
        <v>2440</v>
      </c>
    </row>
    <row r="232" spans="1:13">
      <c r="A232" s="4">
        <v>681</v>
      </c>
      <c r="B232" t="s">
        <v>63</v>
      </c>
      <c r="C232" s="1">
        <v>86</v>
      </c>
      <c r="D232" s="2" t="str">
        <f>HYPERLINK("https://torgi.gov.ru/new/public/lots/lot/22000034450000000001_1/(lotInfo:info)", "22000034450000000001_1")</f>
        <v>22000034450000000001_1</v>
      </c>
      <c r="E232" t="s">
        <v>93</v>
      </c>
      <c r="F232" s="3">
        <v>18313.953488372092</v>
      </c>
      <c r="G232" s="3">
        <v>1575000</v>
      </c>
      <c r="H232" t="s">
        <v>1145</v>
      </c>
      <c r="I232" t="s">
        <v>1643</v>
      </c>
      <c r="J232" t="s">
        <v>2342</v>
      </c>
      <c r="L232" t="s">
        <v>2436</v>
      </c>
      <c r="M232" t="s">
        <v>2440</v>
      </c>
    </row>
    <row r="233" spans="1:13">
      <c r="A233" s="4">
        <v>380</v>
      </c>
      <c r="B233" t="s">
        <v>63</v>
      </c>
      <c r="C233" s="1">
        <v>63.1</v>
      </c>
      <c r="D233" s="2" t="str">
        <f>HYPERLINK("https://torgi.gov.ru/new/public/lots/lot/21000012970000000013_1/(lotInfo:info)", "21000012970000000013_1")</f>
        <v>21000012970000000013_1</v>
      </c>
      <c r="E233" t="s">
        <v>330</v>
      </c>
      <c r="F233" s="3">
        <v>21077.65451664025</v>
      </c>
      <c r="G233" s="3">
        <v>1330000</v>
      </c>
      <c r="H233" t="s">
        <v>881</v>
      </c>
      <c r="I233" t="s">
        <v>1461</v>
      </c>
      <c r="J233" t="s">
        <v>2061</v>
      </c>
      <c r="L233" t="s">
        <v>2438</v>
      </c>
      <c r="M233" t="s">
        <v>2440</v>
      </c>
    </row>
    <row r="234" spans="1:13">
      <c r="A234" s="4">
        <v>532</v>
      </c>
      <c r="B234" t="s">
        <v>63</v>
      </c>
      <c r="C234" s="1">
        <v>239.1</v>
      </c>
      <c r="D234" s="2" t="str">
        <f>HYPERLINK("https://torgi.gov.ru/new/public/lots/lot/21000007300000000003_1/(lotInfo:info)", "21000007300000000003_1")</f>
        <v>21000007300000000003_1</v>
      </c>
      <c r="E234" t="s">
        <v>398</v>
      </c>
      <c r="F234" s="3">
        <v>18090.33877038896</v>
      </c>
      <c r="G234" s="3">
        <v>4325400</v>
      </c>
      <c r="H234" t="s">
        <v>1017</v>
      </c>
      <c r="I234" t="s">
        <v>1544</v>
      </c>
      <c r="J234" t="s">
        <v>2201</v>
      </c>
      <c r="K234" s="3">
        <v>191944.7</v>
      </c>
      <c r="L234" t="s">
        <v>2436</v>
      </c>
      <c r="M234" t="s">
        <v>2440</v>
      </c>
    </row>
    <row r="235" spans="1:13">
      <c r="A235" s="4">
        <v>115</v>
      </c>
      <c r="B235" t="s">
        <v>27</v>
      </c>
      <c r="C235" s="1">
        <v>49.7</v>
      </c>
      <c r="D235" s="2" t="str">
        <f>HYPERLINK("https://torgi.gov.ru/new/public/lots/lot/22000092900000000001_1/(lotInfo:info)", "22000092900000000001_1")</f>
        <v>22000092900000000001_1</v>
      </c>
      <c r="E235" t="s">
        <v>173</v>
      </c>
      <c r="F235" s="3">
        <v>135815.69416498989</v>
      </c>
      <c r="G235" s="3">
        <v>6750040</v>
      </c>
      <c r="H235" t="s">
        <v>653</v>
      </c>
      <c r="I235" t="s">
        <v>1313</v>
      </c>
      <c r="J235" t="s">
        <v>1814</v>
      </c>
      <c r="L235" t="s">
        <v>2436</v>
      </c>
      <c r="M235" t="s">
        <v>2440</v>
      </c>
    </row>
    <row r="236" spans="1:13">
      <c r="A236" s="4">
        <v>400</v>
      </c>
      <c r="B236" t="s">
        <v>27</v>
      </c>
      <c r="C236" s="1">
        <v>55.6</v>
      </c>
      <c r="D236" s="2" t="str">
        <f>HYPERLINK("https://torgi.gov.ru/new/public/lots/lot/22000015440000000006_1/(lotInfo:info)", "22000015440000000006_1")</f>
        <v>22000015440000000006_1</v>
      </c>
      <c r="E236" t="s">
        <v>159</v>
      </c>
      <c r="F236" s="3">
        <v>1890.287769784173</v>
      </c>
      <c r="G236" s="3">
        <v>105100</v>
      </c>
      <c r="I236" t="s">
        <v>1467</v>
      </c>
      <c r="J236" t="s">
        <v>2080</v>
      </c>
      <c r="L236" t="s">
        <v>2437</v>
      </c>
      <c r="M236" t="s">
        <v>2440</v>
      </c>
    </row>
    <row r="237" spans="1:13">
      <c r="A237" s="4">
        <v>99</v>
      </c>
      <c r="B237" t="s">
        <v>27</v>
      </c>
      <c r="C237" s="1">
        <v>55.6</v>
      </c>
      <c r="D237" s="2" t="str">
        <f>HYPERLINK("https://torgi.gov.ru/new/public/lots/lot/22000015440000000008_1/(lotInfo:info)", "22000015440000000008_1")</f>
        <v>22000015440000000008_1</v>
      </c>
      <c r="E237" t="s">
        <v>159</v>
      </c>
      <c r="F237" s="3">
        <v>359.71223021582728</v>
      </c>
      <c r="G237" s="3">
        <v>20000</v>
      </c>
      <c r="H237" t="s">
        <v>637</v>
      </c>
      <c r="I237" t="s">
        <v>1301</v>
      </c>
      <c r="J237" t="s">
        <v>1800</v>
      </c>
      <c r="L237" t="s">
        <v>2437</v>
      </c>
      <c r="M237" t="s">
        <v>2440</v>
      </c>
    </row>
    <row r="238" spans="1:13">
      <c r="A238" s="4">
        <v>399</v>
      </c>
      <c r="B238" t="s">
        <v>27</v>
      </c>
      <c r="C238" s="1">
        <v>314</v>
      </c>
      <c r="D238" s="2" t="str">
        <f>HYPERLINK("https://torgi.gov.ru/new/public/lots/lot/22000015440000000006_3/(lotInfo:info)", "22000015440000000006_3")</f>
        <v>22000015440000000006_3</v>
      </c>
      <c r="E238" t="s">
        <v>158</v>
      </c>
      <c r="F238" s="3">
        <v>364.64968152866243</v>
      </c>
      <c r="G238" s="3">
        <v>114500</v>
      </c>
      <c r="I238" t="s">
        <v>1467</v>
      </c>
      <c r="J238" t="s">
        <v>2079</v>
      </c>
      <c r="L238" t="s">
        <v>2437</v>
      </c>
      <c r="M238" t="s">
        <v>2440</v>
      </c>
    </row>
    <row r="239" spans="1:13">
      <c r="A239" s="4">
        <v>100</v>
      </c>
      <c r="B239" t="s">
        <v>27</v>
      </c>
      <c r="C239" s="1">
        <v>314</v>
      </c>
      <c r="D239" s="2" t="str">
        <f>HYPERLINK("https://torgi.gov.ru/new/public/lots/lot/22000015440000000008_3/(lotInfo:info)", "22000015440000000008_3")</f>
        <v>22000015440000000008_3</v>
      </c>
      <c r="E239" t="s">
        <v>158</v>
      </c>
      <c r="F239" s="3">
        <v>111.46496815286621</v>
      </c>
      <c r="G239" s="3">
        <v>35000</v>
      </c>
      <c r="H239" t="s">
        <v>638</v>
      </c>
      <c r="I239" t="s">
        <v>1301</v>
      </c>
      <c r="J239" t="s">
        <v>1801</v>
      </c>
      <c r="L239" t="s">
        <v>2437</v>
      </c>
      <c r="M239" t="s">
        <v>2440</v>
      </c>
    </row>
    <row r="240" spans="1:13">
      <c r="A240" s="4">
        <v>398</v>
      </c>
      <c r="B240" t="s">
        <v>27</v>
      </c>
      <c r="C240" s="1">
        <v>305.60000000000002</v>
      </c>
      <c r="D240" s="2" t="str">
        <f>HYPERLINK("https://torgi.gov.ru/new/public/lots/lot/22000015440000000006_2/(lotInfo:info)", "22000015440000000006_2")</f>
        <v>22000015440000000006_2</v>
      </c>
      <c r="E240" t="s">
        <v>158</v>
      </c>
      <c r="F240" s="3">
        <v>361.58376963350781</v>
      </c>
      <c r="G240" s="3">
        <v>110500</v>
      </c>
      <c r="I240" t="s">
        <v>1467</v>
      </c>
      <c r="J240" t="s">
        <v>2078</v>
      </c>
      <c r="L240" t="s">
        <v>2437</v>
      </c>
      <c r="M240" t="s">
        <v>2440</v>
      </c>
    </row>
    <row r="241" spans="1:13">
      <c r="A241" s="4">
        <v>98</v>
      </c>
      <c r="B241" t="s">
        <v>27</v>
      </c>
      <c r="C241" s="1">
        <v>305.60000000000002</v>
      </c>
      <c r="D241" s="2" t="str">
        <f>HYPERLINK("https://torgi.gov.ru/new/public/lots/lot/22000015440000000008_2/(lotInfo:info)", "22000015440000000008_2")</f>
        <v>22000015440000000008_2</v>
      </c>
      <c r="E241" t="s">
        <v>158</v>
      </c>
      <c r="F241" s="3">
        <v>114.52879581151829</v>
      </c>
      <c r="G241" s="3">
        <v>35000</v>
      </c>
      <c r="H241" t="s">
        <v>636</v>
      </c>
      <c r="I241" t="s">
        <v>1301</v>
      </c>
      <c r="J241" t="s">
        <v>1799</v>
      </c>
      <c r="L241" t="s">
        <v>2437</v>
      </c>
      <c r="M241" t="s">
        <v>2440</v>
      </c>
    </row>
    <row r="242" spans="1:13">
      <c r="A242" s="4">
        <v>26</v>
      </c>
      <c r="B242" t="s">
        <v>27</v>
      </c>
      <c r="C242" s="1">
        <v>99.2</v>
      </c>
      <c r="D242" s="2" t="str">
        <f>HYPERLINK("https://torgi.gov.ru/new/public/lots/lot/21000030270000000003_1/(lotInfo:info)", "21000030270000000003_1")</f>
        <v>21000030270000000003_1</v>
      </c>
      <c r="E242" t="s">
        <v>104</v>
      </c>
      <c r="F242" s="3">
        <v>20461.35080645161</v>
      </c>
      <c r="G242" s="3">
        <v>2029766</v>
      </c>
      <c r="H242" t="s">
        <v>573</v>
      </c>
      <c r="I242" t="s">
        <v>1257</v>
      </c>
      <c r="J242" t="s">
        <v>1728</v>
      </c>
      <c r="K242" s="3">
        <v>878035.07</v>
      </c>
      <c r="L242" t="s">
        <v>2436</v>
      </c>
      <c r="M242" t="s">
        <v>2440</v>
      </c>
    </row>
    <row r="243" spans="1:13">
      <c r="A243" s="4">
        <v>279</v>
      </c>
      <c r="B243" t="s">
        <v>27</v>
      </c>
      <c r="C243" s="1">
        <v>729.8</v>
      </c>
      <c r="D243" s="2" t="str">
        <f>HYPERLINK("https://torgi.gov.ru/new/public/lots/lot/21000019000000000007_1/(lotInfo:info)", "21000019000000000007_1")</f>
        <v>21000019000000000007_1</v>
      </c>
      <c r="E243" t="s">
        <v>276</v>
      </c>
      <c r="F243" s="3">
        <v>16442.861057824059</v>
      </c>
      <c r="G243" s="3">
        <v>12000000</v>
      </c>
      <c r="H243" t="s">
        <v>791</v>
      </c>
      <c r="I243" t="s">
        <v>1408</v>
      </c>
      <c r="J243" t="s">
        <v>1963</v>
      </c>
      <c r="L243" t="s">
        <v>2436</v>
      </c>
      <c r="M243" t="s">
        <v>2440</v>
      </c>
    </row>
    <row r="244" spans="1:13">
      <c r="A244" s="4">
        <v>375</v>
      </c>
      <c r="B244" t="s">
        <v>27</v>
      </c>
      <c r="C244" s="1">
        <v>128.9</v>
      </c>
      <c r="D244" s="2" t="str">
        <f>HYPERLINK("https://torgi.gov.ru/new/public/lots/lot/21000007110000000006_3/(lotInfo:info)", "21000007110000000006_3")</f>
        <v>21000007110000000006_3</v>
      </c>
      <c r="E244" t="s">
        <v>327</v>
      </c>
      <c r="F244" s="3">
        <v>20156.710628394099</v>
      </c>
      <c r="G244" s="3">
        <v>2598200</v>
      </c>
      <c r="H244" t="s">
        <v>876</v>
      </c>
      <c r="I244" t="s">
        <v>1456</v>
      </c>
      <c r="J244" t="s">
        <v>2057</v>
      </c>
      <c r="L244" t="s">
        <v>2436</v>
      </c>
      <c r="M244" t="s">
        <v>2440</v>
      </c>
    </row>
    <row r="245" spans="1:13">
      <c r="A245" s="4">
        <v>374</v>
      </c>
      <c r="B245" t="s">
        <v>27</v>
      </c>
      <c r="C245" s="1">
        <v>404.5</v>
      </c>
      <c r="D245" s="2" t="str">
        <f>HYPERLINK("https://torgi.gov.ru/new/public/lots/lot/21000007110000000005_1/(lotInfo:info)", "21000007110000000005_1")</f>
        <v>21000007110000000005_1</v>
      </c>
      <c r="E245" t="s">
        <v>327</v>
      </c>
      <c r="F245" s="3">
        <v>11337.45364647713</v>
      </c>
      <c r="G245" s="3">
        <v>4586000</v>
      </c>
      <c r="H245" t="s">
        <v>875</v>
      </c>
      <c r="I245" t="s">
        <v>1456</v>
      </c>
      <c r="J245" t="s">
        <v>2056</v>
      </c>
      <c r="L245" t="s">
        <v>2438</v>
      </c>
      <c r="M245" t="s">
        <v>2440</v>
      </c>
    </row>
    <row r="246" spans="1:13">
      <c r="A246" s="4">
        <v>529</v>
      </c>
      <c r="B246" t="s">
        <v>27</v>
      </c>
      <c r="C246" s="1">
        <v>233.5</v>
      </c>
      <c r="D246" s="2" t="str">
        <f>HYPERLINK("https://torgi.gov.ru/new/public/lots/lot/22000061890000000001_1/(lotInfo:info)", "22000061890000000001_1")</f>
        <v>22000061890000000001_1</v>
      </c>
      <c r="E246" t="s">
        <v>396</v>
      </c>
      <c r="F246" s="3">
        <v>12038.54389721627</v>
      </c>
      <c r="G246" s="3">
        <v>2811000</v>
      </c>
      <c r="H246" t="s">
        <v>1015</v>
      </c>
      <c r="I246" t="s">
        <v>1541</v>
      </c>
      <c r="J246" t="s">
        <v>2198</v>
      </c>
      <c r="L246" t="s">
        <v>2436</v>
      </c>
      <c r="M246" t="s">
        <v>2440</v>
      </c>
    </row>
    <row r="247" spans="1:13">
      <c r="A247" s="4">
        <v>567</v>
      </c>
      <c r="B247" t="s">
        <v>27</v>
      </c>
      <c r="C247" s="1">
        <v>1977.2</v>
      </c>
      <c r="D247" s="2" t="str">
        <f>HYPERLINK("https://torgi.gov.ru/new/public/lots/lot/21000015330000000004_1/(lotInfo:info)", "21000015330000000004_1")</f>
        <v>21000015330000000004_1</v>
      </c>
      <c r="E247" t="s">
        <v>98</v>
      </c>
      <c r="F247" s="3">
        <v>3295.962472182885</v>
      </c>
      <c r="G247" s="3">
        <v>6516777</v>
      </c>
      <c r="H247" t="s">
        <v>1045</v>
      </c>
      <c r="I247" t="s">
        <v>1572</v>
      </c>
      <c r="J247" t="s">
        <v>2236</v>
      </c>
      <c r="K247" s="3">
        <v>4068523.98</v>
      </c>
      <c r="L247" t="s">
        <v>2436</v>
      </c>
      <c r="M247" t="s">
        <v>2440</v>
      </c>
    </row>
    <row r="248" spans="1:13">
      <c r="A248" s="4">
        <v>673</v>
      </c>
      <c r="B248" t="s">
        <v>27</v>
      </c>
      <c r="C248" s="1">
        <v>40.4</v>
      </c>
      <c r="D248" s="2" t="str">
        <f>HYPERLINK("https://torgi.gov.ru/new/public/lots/lot/21000019000000000003_1/(lotInfo:info)", "21000019000000000003_1")</f>
        <v>21000019000000000003_1</v>
      </c>
      <c r="E248" t="s">
        <v>482</v>
      </c>
      <c r="F248" s="3">
        <v>18811.881188118808</v>
      </c>
      <c r="G248" s="3">
        <v>760000</v>
      </c>
      <c r="H248" t="s">
        <v>1137</v>
      </c>
      <c r="I248" t="s">
        <v>1639</v>
      </c>
      <c r="J248" t="s">
        <v>2335</v>
      </c>
      <c r="L248" t="s">
        <v>2436</v>
      </c>
      <c r="M248" t="s">
        <v>2440</v>
      </c>
    </row>
    <row r="249" spans="1:13">
      <c r="A249" s="4">
        <v>405</v>
      </c>
      <c r="B249" t="s">
        <v>76</v>
      </c>
      <c r="C249" s="1">
        <v>30.8</v>
      </c>
      <c r="D249" s="2" t="str">
        <f>HYPERLINK("https://torgi.gov.ru/new/public/lots/lot/21000033490000000008_1/(lotInfo:info)", "21000033490000000008_1")</f>
        <v>21000033490000000008_1</v>
      </c>
      <c r="E249" t="s">
        <v>231</v>
      </c>
      <c r="F249" s="3">
        <v>9805.1948051948057</v>
      </c>
      <c r="G249" s="3">
        <v>302000</v>
      </c>
      <c r="H249" t="s">
        <v>902</v>
      </c>
      <c r="I249" t="s">
        <v>1461</v>
      </c>
      <c r="J249" t="s">
        <v>2085</v>
      </c>
      <c r="K249" s="3">
        <v>40090498</v>
      </c>
      <c r="L249" t="s">
        <v>2436</v>
      </c>
      <c r="M249" t="s">
        <v>2440</v>
      </c>
    </row>
    <row r="250" spans="1:13">
      <c r="A250" s="4">
        <v>548</v>
      </c>
      <c r="B250" t="s">
        <v>76</v>
      </c>
      <c r="C250" s="1">
        <v>77.099999999999994</v>
      </c>
      <c r="D250" s="2" t="str">
        <f>HYPERLINK("https://torgi.gov.ru/new/public/lots/lot/22000009520000000003_1/(lotInfo:info)", "22000009520000000003_1")</f>
        <v>22000009520000000003_1</v>
      </c>
      <c r="E250" t="s">
        <v>408</v>
      </c>
      <c r="F250" s="3">
        <v>2101.167315175097</v>
      </c>
      <c r="G250" s="3">
        <v>162000</v>
      </c>
      <c r="H250" t="s">
        <v>1031</v>
      </c>
      <c r="I250" t="s">
        <v>1557</v>
      </c>
      <c r="J250" t="s">
        <v>2217</v>
      </c>
      <c r="K250" s="3">
        <v>498337.39</v>
      </c>
      <c r="L250" t="s">
        <v>2436</v>
      </c>
      <c r="M250" t="s">
        <v>2440</v>
      </c>
    </row>
    <row r="251" spans="1:13">
      <c r="A251" s="4">
        <v>527</v>
      </c>
      <c r="B251" t="s">
        <v>79</v>
      </c>
      <c r="C251" s="1">
        <v>109.6</v>
      </c>
      <c r="D251" s="2" t="str">
        <f>HYPERLINK("https://torgi.gov.ru/new/public/lots/lot/22000064520000000001_1/(lotInfo:info)", "22000064520000000001_1")</f>
        <v>22000064520000000001_1</v>
      </c>
      <c r="E251" t="s">
        <v>102</v>
      </c>
      <c r="F251" s="3">
        <v>4109.7536496350367</v>
      </c>
      <c r="G251" s="3">
        <v>450429</v>
      </c>
      <c r="H251" t="s">
        <v>1013</v>
      </c>
      <c r="I251" t="s">
        <v>1539</v>
      </c>
      <c r="J251" t="s">
        <v>2196</v>
      </c>
      <c r="K251" s="3">
        <v>0</v>
      </c>
      <c r="L251" t="s">
        <v>2436</v>
      </c>
      <c r="M251" t="s">
        <v>2440</v>
      </c>
    </row>
    <row r="252" spans="1:13">
      <c r="A252" s="4">
        <v>774</v>
      </c>
      <c r="B252" t="s">
        <v>79</v>
      </c>
      <c r="C252" s="1">
        <v>41.5</v>
      </c>
      <c r="D252" s="2" t="str">
        <f>HYPERLINK("https://torgi.gov.ru/new/public/lots/lot/22000014810000000003_1/(lotInfo:info)", "22000014810000000003_1")</f>
        <v>22000014810000000003_1</v>
      </c>
      <c r="E252" t="s">
        <v>539</v>
      </c>
      <c r="F252" s="3">
        <v>34940.963855421687</v>
      </c>
      <c r="G252" s="3">
        <v>1450050</v>
      </c>
      <c r="H252" t="s">
        <v>1230</v>
      </c>
      <c r="I252" t="s">
        <v>1693</v>
      </c>
      <c r="J252" t="s">
        <v>2426</v>
      </c>
      <c r="L252" t="s">
        <v>2436</v>
      </c>
      <c r="M252" t="s">
        <v>2440</v>
      </c>
    </row>
    <row r="253" spans="1:13">
      <c r="A253" s="4">
        <v>350</v>
      </c>
      <c r="B253" t="s">
        <v>64</v>
      </c>
      <c r="C253" s="1">
        <v>375.5</v>
      </c>
      <c r="D253" s="2" t="str">
        <f>HYPERLINK("https://torgi.gov.ru/new/public/lots/lot/21000029740000000018_1/(lotInfo:info)", "21000029740000000018_1")</f>
        <v>21000029740000000018_1</v>
      </c>
      <c r="E253" t="s">
        <v>316</v>
      </c>
      <c r="F253" s="3">
        <v>5172.5699067909454</v>
      </c>
      <c r="G253" s="3">
        <v>1942300</v>
      </c>
      <c r="H253" t="s">
        <v>853</v>
      </c>
      <c r="I253" t="s">
        <v>1445</v>
      </c>
      <c r="J253" t="s">
        <v>2033</v>
      </c>
      <c r="L253" t="s">
        <v>2436</v>
      </c>
      <c r="M253" t="s">
        <v>2441</v>
      </c>
    </row>
    <row r="254" spans="1:13">
      <c r="A254" s="4">
        <v>167</v>
      </c>
      <c r="B254" t="s">
        <v>64</v>
      </c>
      <c r="C254" s="1">
        <v>334.1</v>
      </c>
      <c r="D254" s="2" t="str">
        <f>HYPERLINK("https://torgi.gov.ru/new/public/lots/lot/21000034040000000002_1/(lotInfo:info)", "21000034040000000002_1")</f>
        <v>21000034040000000002_1</v>
      </c>
      <c r="E254" t="s">
        <v>213</v>
      </c>
      <c r="F254" s="3">
        <v>5956.3005088296914</v>
      </c>
      <c r="G254" s="3">
        <v>1990000</v>
      </c>
      <c r="H254" t="s">
        <v>693</v>
      </c>
      <c r="I254" t="s">
        <v>1345</v>
      </c>
      <c r="J254" t="s">
        <v>1860</v>
      </c>
      <c r="K254" s="3">
        <v>1990000</v>
      </c>
      <c r="L254" t="s">
        <v>2438</v>
      </c>
      <c r="M254" t="s">
        <v>2440</v>
      </c>
    </row>
    <row r="255" spans="1:13">
      <c r="A255" s="4">
        <v>134</v>
      </c>
      <c r="B255" t="s">
        <v>18</v>
      </c>
      <c r="C255" s="1">
        <v>117.1</v>
      </c>
      <c r="D255" s="2" t="str">
        <f>HYPERLINK("https://torgi.gov.ru/new/public/lots/lot/21000002310000000152_1/(lotInfo:info)", "21000002310000000152_1")</f>
        <v>21000002310000000152_1</v>
      </c>
      <c r="E255" t="s">
        <v>187</v>
      </c>
      <c r="F255" s="3">
        <v>1049.000853970965</v>
      </c>
      <c r="G255" s="3">
        <v>122838</v>
      </c>
      <c r="H255" t="s">
        <v>671</v>
      </c>
      <c r="I255" t="s">
        <v>1325</v>
      </c>
      <c r="J255" t="s">
        <v>1830</v>
      </c>
      <c r="K255" s="3">
        <v>1767301.3</v>
      </c>
      <c r="L255" t="s">
        <v>2437</v>
      </c>
      <c r="M255" t="s">
        <v>2440</v>
      </c>
    </row>
    <row r="256" spans="1:13">
      <c r="A256" s="4">
        <v>703</v>
      </c>
      <c r="B256" t="s">
        <v>18</v>
      </c>
      <c r="C256" s="1">
        <v>67</v>
      </c>
      <c r="D256" s="2" t="str">
        <f>HYPERLINK("https://torgi.gov.ru/new/public/lots/lot/21000000010000000003_4/(lotInfo:info)", "21000000010000000003_4")</f>
        <v>21000000010000000003_4</v>
      </c>
      <c r="E256" t="s">
        <v>501</v>
      </c>
      <c r="F256" s="3">
        <v>18617.910447761191</v>
      </c>
      <c r="G256" s="3">
        <v>1247400</v>
      </c>
      <c r="H256" t="s">
        <v>1166</v>
      </c>
      <c r="I256" t="s">
        <v>1655</v>
      </c>
      <c r="J256" t="s">
        <v>2358</v>
      </c>
      <c r="L256" t="s">
        <v>2436</v>
      </c>
      <c r="M256" t="s">
        <v>2440</v>
      </c>
    </row>
    <row r="257" spans="1:13">
      <c r="A257" s="4">
        <v>203</v>
      </c>
      <c r="B257" t="s">
        <v>18</v>
      </c>
      <c r="C257" s="1">
        <v>310.39999999999998</v>
      </c>
      <c r="D257" s="2" t="str">
        <f>HYPERLINK("https://torgi.gov.ru/new/public/lots/lot/22000014620000000002_1/(lotInfo:info)", "22000014620000000002_1")</f>
        <v>22000014620000000002_1</v>
      </c>
      <c r="E257" t="s">
        <v>102</v>
      </c>
      <c r="F257" s="3">
        <v>13227.126288659791</v>
      </c>
      <c r="G257" s="3">
        <v>4105700</v>
      </c>
      <c r="H257" t="s">
        <v>724</v>
      </c>
      <c r="I257" t="s">
        <v>1367</v>
      </c>
      <c r="J257" t="s">
        <v>1895</v>
      </c>
      <c r="K257" s="3">
        <v>3309522.05</v>
      </c>
      <c r="L257" t="s">
        <v>2438</v>
      </c>
      <c r="M257" t="s">
        <v>2440</v>
      </c>
    </row>
    <row r="258" spans="1:13">
      <c r="A258" s="4">
        <v>165</v>
      </c>
      <c r="B258" t="s">
        <v>18</v>
      </c>
      <c r="C258" s="1">
        <v>174.1</v>
      </c>
      <c r="D258" s="2" t="str">
        <f>HYPERLINK("https://torgi.gov.ru/new/public/lots/lot/22000005130000000078_1/(lotInfo:info)", "22000005130000000078_1")</f>
        <v>22000005130000000078_1</v>
      </c>
      <c r="E258" t="s">
        <v>211</v>
      </c>
      <c r="F258" s="3">
        <v>361.86099942561748</v>
      </c>
      <c r="G258" s="3">
        <v>63000</v>
      </c>
      <c r="I258" t="s">
        <v>1343</v>
      </c>
      <c r="J258" t="s">
        <v>1858</v>
      </c>
      <c r="L258" t="s">
        <v>2437</v>
      </c>
      <c r="M258" t="s">
        <v>2440</v>
      </c>
    </row>
    <row r="259" spans="1:13">
      <c r="A259" s="4">
        <v>164</v>
      </c>
      <c r="B259" t="s">
        <v>18</v>
      </c>
      <c r="C259" s="1">
        <v>283.3</v>
      </c>
      <c r="D259" s="2" t="str">
        <f>HYPERLINK("https://torgi.gov.ru/new/public/lots/lot/22000005130000000077_1/(lotInfo:info)", "22000005130000000077_1")</f>
        <v>22000005130000000077_1</v>
      </c>
      <c r="E259" t="s">
        <v>210</v>
      </c>
      <c r="F259" s="3">
        <v>705.96540769502292</v>
      </c>
      <c r="G259" s="3">
        <v>200000</v>
      </c>
      <c r="I259" t="s">
        <v>1343</v>
      </c>
      <c r="J259" t="s">
        <v>1857</v>
      </c>
      <c r="L259" t="s">
        <v>2437</v>
      </c>
      <c r="M259" t="s">
        <v>2440</v>
      </c>
    </row>
    <row r="260" spans="1:13">
      <c r="A260" s="4">
        <v>704</v>
      </c>
      <c r="B260" t="s">
        <v>18</v>
      </c>
      <c r="C260" s="1">
        <v>493.1</v>
      </c>
      <c r="D260" s="2" t="str">
        <f>HYPERLINK("https://torgi.gov.ru/new/public/lots/lot/21000000010000000003_12/(lotInfo:info)", "21000000010000000003_12")</f>
        <v>21000000010000000003_12</v>
      </c>
      <c r="E260" t="s">
        <v>502</v>
      </c>
      <c r="F260" s="3">
        <v>14911.37700263638</v>
      </c>
      <c r="G260" s="3">
        <v>7352800</v>
      </c>
      <c r="H260" t="s">
        <v>1167</v>
      </c>
      <c r="I260" t="s">
        <v>1655</v>
      </c>
      <c r="J260" t="s">
        <v>2359</v>
      </c>
      <c r="L260" t="s">
        <v>2436</v>
      </c>
      <c r="M260" t="s">
        <v>2440</v>
      </c>
    </row>
    <row r="261" spans="1:13">
      <c r="A261" s="4">
        <v>196</v>
      </c>
      <c r="B261" t="s">
        <v>18</v>
      </c>
      <c r="C261" s="1">
        <v>158.80000000000001</v>
      </c>
      <c r="D261" s="2" t="str">
        <f>HYPERLINK("https://torgi.gov.ru/new/public/lots/lot/22000005130000000069_1/(lotInfo:info)", "22000005130000000069_1")</f>
        <v>22000005130000000069_1</v>
      </c>
      <c r="E261" t="s">
        <v>230</v>
      </c>
      <c r="F261" s="3">
        <v>1259.4458438287149</v>
      </c>
      <c r="G261" s="3">
        <v>200000</v>
      </c>
      <c r="I261" t="s">
        <v>1363</v>
      </c>
      <c r="J261" t="s">
        <v>1888</v>
      </c>
      <c r="L261" t="s">
        <v>2437</v>
      </c>
      <c r="M261" t="s">
        <v>2440</v>
      </c>
    </row>
    <row r="262" spans="1:13">
      <c r="A262" s="4">
        <v>666</v>
      </c>
      <c r="B262" t="s">
        <v>18</v>
      </c>
      <c r="C262" s="1">
        <v>29</v>
      </c>
      <c r="D262" s="2" t="str">
        <f>HYPERLINK("https://torgi.gov.ru/new/public/lots/lot/21000002310000000028_1/(lotInfo:info)", "21000002310000000028_1")</f>
        <v>21000002310000000028_1</v>
      </c>
      <c r="E262" t="s">
        <v>478</v>
      </c>
      <c r="F262" s="3">
        <v>14755.88965517241</v>
      </c>
      <c r="G262" s="3">
        <v>427920.8</v>
      </c>
      <c r="H262" t="s">
        <v>1130</v>
      </c>
      <c r="I262" t="s">
        <v>1634</v>
      </c>
      <c r="J262" t="s">
        <v>2328</v>
      </c>
      <c r="K262" s="3">
        <v>462883.79</v>
      </c>
      <c r="L262" t="s">
        <v>2438</v>
      </c>
      <c r="M262" t="s">
        <v>2440</v>
      </c>
    </row>
    <row r="263" spans="1:13">
      <c r="A263" s="4">
        <v>705</v>
      </c>
      <c r="B263" t="s">
        <v>18</v>
      </c>
      <c r="C263" s="1">
        <v>321.89999999999998</v>
      </c>
      <c r="D263" s="2" t="str">
        <f>HYPERLINK("https://torgi.gov.ru/new/public/lots/lot/21000000010000000003_10/(lotInfo:info)", "21000000010000000003_10")</f>
        <v>21000000010000000003_10</v>
      </c>
      <c r="E263" t="s">
        <v>503</v>
      </c>
      <c r="F263" s="3">
        <v>6691.2084498291397</v>
      </c>
      <c r="G263" s="3">
        <v>2153900</v>
      </c>
      <c r="H263" t="s">
        <v>1168</v>
      </c>
      <c r="I263" t="s">
        <v>1655</v>
      </c>
      <c r="J263" t="s">
        <v>2360</v>
      </c>
      <c r="L263" t="s">
        <v>2436</v>
      </c>
      <c r="M263" t="s">
        <v>2440</v>
      </c>
    </row>
    <row r="264" spans="1:13">
      <c r="A264" s="4">
        <v>254</v>
      </c>
      <c r="B264" t="s">
        <v>18</v>
      </c>
      <c r="C264" s="1">
        <v>653.70000000000005</v>
      </c>
      <c r="D264" s="2" t="str">
        <f>HYPERLINK("https://torgi.gov.ru/new/public/lots/lot/21000002310000000147_1/(lotInfo:info)", "21000002310000000147_1")</f>
        <v>21000002310000000147_1</v>
      </c>
      <c r="E264" t="s">
        <v>265</v>
      </c>
      <c r="F264" s="3">
        <v>883.85768701239101</v>
      </c>
      <c r="G264" s="3">
        <v>577777.77</v>
      </c>
      <c r="H264" t="s">
        <v>767</v>
      </c>
      <c r="I264" t="s">
        <v>1395</v>
      </c>
      <c r="J264" t="s">
        <v>1942</v>
      </c>
      <c r="K264" s="3">
        <v>5367681.05</v>
      </c>
      <c r="L264" t="s">
        <v>2437</v>
      </c>
      <c r="M264" t="s">
        <v>2440</v>
      </c>
    </row>
    <row r="265" spans="1:13">
      <c r="A265" s="4">
        <v>632</v>
      </c>
      <c r="B265" t="s">
        <v>18</v>
      </c>
      <c r="C265" s="1">
        <v>129.19999999999999</v>
      </c>
      <c r="D265" s="2" t="str">
        <f>HYPERLINK("https://torgi.gov.ru/new/public/lots/lot/21000002310000000034_1/(lotInfo:info)", "21000002310000000034_1")</f>
        <v>21000002310000000034_1</v>
      </c>
      <c r="E265" t="s">
        <v>164</v>
      </c>
      <c r="F265" s="3">
        <v>1221.3854489164089</v>
      </c>
      <c r="G265" s="3">
        <v>157803</v>
      </c>
      <c r="H265" t="s">
        <v>1099</v>
      </c>
      <c r="I265" t="s">
        <v>1616</v>
      </c>
      <c r="J265" t="s">
        <v>2294</v>
      </c>
      <c r="K265" s="3">
        <v>1060890.92</v>
      </c>
      <c r="L265" t="s">
        <v>2437</v>
      </c>
      <c r="M265" t="s">
        <v>2440</v>
      </c>
    </row>
    <row r="266" spans="1:13">
      <c r="A266" s="4">
        <v>633</v>
      </c>
      <c r="B266" t="s">
        <v>18</v>
      </c>
      <c r="C266" s="1">
        <v>164.4</v>
      </c>
      <c r="D266" s="2" t="str">
        <f>HYPERLINK("https://torgi.gov.ru/new/public/lots/lot/21000002310000000033_1/(lotInfo:info)", "21000002310000000033_1")</f>
        <v>21000002310000000033_1</v>
      </c>
      <c r="E266" t="s">
        <v>164</v>
      </c>
      <c r="F266" s="3">
        <v>1226.277372262774</v>
      </c>
      <c r="G266" s="3">
        <v>201600</v>
      </c>
      <c r="H266" t="s">
        <v>1100</v>
      </c>
      <c r="I266" t="s">
        <v>1616</v>
      </c>
      <c r="J266" t="s">
        <v>2295</v>
      </c>
      <c r="K266" s="3">
        <v>1349926.21</v>
      </c>
      <c r="L266" t="s">
        <v>2437</v>
      </c>
      <c r="M266" t="s">
        <v>2440</v>
      </c>
    </row>
    <row r="267" spans="1:13">
      <c r="A267" s="4">
        <v>623</v>
      </c>
      <c r="B267" t="s">
        <v>18</v>
      </c>
      <c r="C267" s="1">
        <v>19.600000000000001</v>
      </c>
      <c r="D267" s="2" t="str">
        <f>HYPERLINK("https://torgi.gov.ru/new/public/lots/lot/21000002310000000035_1/(lotInfo:info)", "21000002310000000035_1")</f>
        <v>21000002310000000035_1</v>
      </c>
      <c r="E267" t="s">
        <v>164</v>
      </c>
      <c r="F267" s="3">
        <v>11698.408163265311</v>
      </c>
      <c r="G267" s="3">
        <v>229288.8</v>
      </c>
      <c r="H267" t="s">
        <v>1091</v>
      </c>
      <c r="I267" t="s">
        <v>1608</v>
      </c>
      <c r="J267" t="s">
        <v>2286</v>
      </c>
      <c r="K267" s="3">
        <v>4029.17</v>
      </c>
      <c r="L267" t="s">
        <v>2438</v>
      </c>
      <c r="M267" t="s">
        <v>2440</v>
      </c>
    </row>
    <row r="268" spans="1:13">
      <c r="A268" s="4">
        <v>327</v>
      </c>
      <c r="B268" t="s">
        <v>18</v>
      </c>
      <c r="C268" s="1">
        <v>57</v>
      </c>
      <c r="D268" s="2" t="str">
        <f>HYPERLINK("https://torgi.gov.ru/new/public/lots/lot/22000012150000000006_4/(lotInfo:info)", "22000012150000000006_4")</f>
        <v>22000012150000000006_4</v>
      </c>
      <c r="E268" t="s">
        <v>303</v>
      </c>
      <c r="F268" s="3">
        <v>41263.15789473684</v>
      </c>
      <c r="G268" s="3">
        <v>2352000</v>
      </c>
      <c r="H268" t="s">
        <v>832</v>
      </c>
      <c r="I268" t="s">
        <v>1434</v>
      </c>
      <c r="J268" t="s">
        <v>2011</v>
      </c>
      <c r="L268" t="s">
        <v>2436</v>
      </c>
      <c r="M268" t="s">
        <v>2440</v>
      </c>
    </row>
    <row r="269" spans="1:13">
      <c r="A269" s="4">
        <v>510</v>
      </c>
      <c r="B269" t="s">
        <v>18</v>
      </c>
      <c r="C269" s="1">
        <v>93.6</v>
      </c>
      <c r="D269" s="2" t="str">
        <f>HYPERLINK("https://torgi.gov.ru/new/public/lots/lot/21000016050000000007_2/(lotInfo:info)", "21000016050000000007_2")</f>
        <v>21000016050000000007_2</v>
      </c>
      <c r="E269" t="s">
        <v>380</v>
      </c>
      <c r="F269" s="3">
        <v>1079.0598290598291</v>
      </c>
      <c r="G269" s="3">
        <v>101000</v>
      </c>
      <c r="I269" t="s">
        <v>1524</v>
      </c>
      <c r="J269" t="s">
        <v>2181</v>
      </c>
      <c r="L269" t="s">
        <v>2437</v>
      </c>
      <c r="M269" t="s">
        <v>2440</v>
      </c>
    </row>
    <row r="270" spans="1:13">
      <c r="A270" s="4">
        <v>509</v>
      </c>
      <c r="B270" t="s">
        <v>18</v>
      </c>
      <c r="C270" s="1">
        <v>149.6</v>
      </c>
      <c r="D270" s="2" t="str">
        <f>HYPERLINK("https://torgi.gov.ru/new/public/lots/lot/21000016050000000007_1/(lotInfo:info)", "21000016050000000007_1")</f>
        <v>21000016050000000007_1</v>
      </c>
      <c r="E270" t="s">
        <v>380</v>
      </c>
      <c r="F270" s="3">
        <v>675.13368983957218</v>
      </c>
      <c r="G270" s="3">
        <v>101000</v>
      </c>
      <c r="I270" t="s">
        <v>1524</v>
      </c>
      <c r="J270" t="s">
        <v>2180</v>
      </c>
      <c r="L270" t="s">
        <v>2437</v>
      </c>
      <c r="M270" t="s">
        <v>2440</v>
      </c>
    </row>
    <row r="271" spans="1:13">
      <c r="A271" s="4">
        <v>706</v>
      </c>
      <c r="B271" t="s">
        <v>18</v>
      </c>
      <c r="C271" s="1">
        <v>593.70000000000005</v>
      </c>
      <c r="D271" s="2" t="str">
        <f>HYPERLINK("https://torgi.gov.ru/new/public/lots/lot/21000000010000000003_5/(lotInfo:info)", "21000000010000000003_5")</f>
        <v>21000000010000000003_5</v>
      </c>
      <c r="E271" t="s">
        <v>504</v>
      </c>
      <c r="F271" s="3">
        <v>18228.735051372751</v>
      </c>
      <c r="G271" s="3">
        <v>10822400</v>
      </c>
      <c r="H271" t="s">
        <v>1169</v>
      </c>
      <c r="I271" t="s">
        <v>1655</v>
      </c>
      <c r="J271" t="s">
        <v>2361</v>
      </c>
      <c r="L271" t="s">
        <v>2436</v>
      </c>
      <c r="M271" t="s">
        <v>2440</v>
      </c>
    </row>
    <row r="272" spans="1:13">
      <c r="A272" s="4">
        <v>133</v>
      </c>
      <c r="B272" t="s">
        <v>18</v>
      </c>
      <c r="C272" s="1">
        <v>47.3</v>
      </c>
      <c r="D272" s="2" t="str">
        <f>HYPERLINK("https://torgi.gov.ru/new/public/lots/lot/21000016050000000017_5/(lotInfo:info)", "21000016050000000017_5")</f>
        <v>21000016050000000017_5</v>
      </c>
      <c r="E272" t="s">
        <v>186</v>
      </c>
      <c r="F272" s="3">
        <v>31966.1733615222</v>
      </c>
      <c r="G272" s="3">
        <v>1512000</v>
      </c>
      <c r="I272" t="s">
        <v>1324</v>
      </c>
      <c r="J272" t="s">
        <v>1829</v>
      </c>
      <c r="L272" t="s">
        <v>2436</v>
      </c>
      <c r="M272" t="s">
        <v>2440</v>
      </c>
    </row>
    <row r="273" spans="1:13">
      <c r="A273" s="4">
        <v>180</v>
      </c>
      <c r="B273" t="s">
        <v>18</v>
      </c>
      <c r="C273" s="1">
        <v>216.9</v>
      </c>
      <c r="D273" s="2" t="str">
        <f>HYPERLINK("https://torgi.gov.ru/new/public/lots/lot/21000016050000000013_4/(lotInfo:info)", "21000016050000000013_4")</f>
        <v>21000016050000000013_4</v>
      </c>
      <c r="E273" t="s">
        <v>221</v>
      </c>
      <c r="F273" s="3">
        <v>57215.306592899949</v>
      </c>
      <c r="G273" s="3">
        <v>12410000</v>
      </c>
      <c r="H273" t="s">
        <v>705</v>
      </c>
      <c r="I273" t="s">
        <v>1355</v>
      </c>
      <c r="J273" t="s">
        <v>1872</v>
      </c>
      <c r="L273" t="s">
        <v>2436</v>
      </c>
      <c r="M273" t="s">
        <v>2440</v>
      </c>
    </row>
    <row r="274" spans="1:13">
      <c r="A274" s="4">
        <v>12</v>
      </c>
      <c r="B274" t="s">
        <v>18</v>
      </c>
      <c r="C274" s="1">
        <v>26</v>
      </c>
      <c r="D274" s="2" t="str">
        <f>HYPERLINK("https://torgi.gov.ru/new/public/lots/lot/21000000010000000002_2/(lotInfo:info)", "21000000010000000002_2")</f>
        <v>21000000010000000002_2</v>
      </c>
      <c r="E274" t="s">
        <v>92</v>
      </c>
      <c r="F274" s="3">
        <v>21753.846153846149</v>
      </c>
      <c r="G274" s="3">
        <v>565600</v>
      </c>
      <c r="H274" t="s">
        <v>559</v>
      </c>
      <c r="I274" t="s">
        <v>1247</v>
      </c>
      <c r="J274" t="s">
        <v>1714</v>
      </c>
      <c r="L274" t="s">
        <v>2436</v>
      </c>
      <c r="M274" t="s">
        <v>2440</v>
      </c>
    </row>
    <row r="275" spans="1:13">
      <c r="A275" s="4">
        <v>13</v>
      </c>
      <c r="B275" t="s">
        <v>18</v>
      </c>
      <c r="C275" s="1">
        <v>483.3</v>
      </c>
      <c r="D275" s="2" t="str">
        <f>HYPERLINK("https://torgi.gov.ru/new/public/lots/lot/21000000010000000002_1/(lotInfo:info)", "21000000010000000002_1")</f>
        <v>21000000010000000002_1</v>
      </c>
      <c r="E275" t="s">
        <v>93</v>
      </c>
      <c r="F275" s="3">
        <v>6575.6259052348432</v>
      </c>
      <c r="G275" s="3">
        <v>3178000</v>
      </c>
      <c r="H275" t="s">
        <v>560</v>
      </c>
      <c r="I275" t="s">
        <v>1247</v>
      </c>
      <c r="J275" t="s">
        <v>1715</v>
      </c>
      <c r="L275" t="s">
        <v>2436</v>
      </c>
      <c r="M275" t="s">
        <v>2440</v>
      </c>
    </row>
    <row r="276" spans="1:13">
      <c r="A276" s="4">
        <v>106</v>
      </c>
      <c r="B276" t="s">
        <v>18</v>
      </c>
      <c r="C276" s="1">
        <v>104.2</v>
      </c>
      <c r="D276" s="2" t="str">
        <f>HYPERLINK("https://torgi.gov.ru/new/public/lots/lot/21000033300000000011_8/(lotInfo:info)", "21000033300000000011_8")</f>
        <v>21000033300000000011_8</v>
      </c>
      <c r="E276" t="s">
        <v>164</v>
      </c>
      <c r="F276" s="3">
        <v>21252.39923224568</v>
      </c>
      <c r="G276" s="3">
        <v>2214500</v>
      </c>
      <c r="H276" t="s">
        <v>644</v>
      </c>
      <c r="I276" t="s">
        <v>1307</v>
      </c>
      <c r="J276" t="s">
        <v>1806</v>
      </c>
      <c r="L276" t="s">
        <v>2436</v>
      </c>
      <c r="M276" t="s">
        <v>2440</v>
      </c>
    </row>
    <row r="277" spans="1:13">
      <c r="A277" s="4">
        <v>14</v>
      </c>
      <c r="B277" t="s">
        <v>18</v>
      </c>
      <c r="C277" s="1">
        <v>39.1</v>
      </c>
      <c r="D277" s="2" t="str">
        <f>HYPERLINK("https://torgi.gov.ru/new/public/lots/lot/21000000010000000002_4/(lotInfo:info)", "21000000010000000002_4")</f>
        <v>21000000010000000002_4</v>
      </c>
      <c r="E277" t="s">
        <v>94</v>
      </c>
      <c r="F277" s="3">
        <v>24797.95396419437</v>
      </c>
      <c r="G277" s="3">
        <v>969600</v>
      </c>
      <c r="H277" t="s">
        <v>561</v>
      </c>
      <c r="I277" t="s">
        <v>1247</v>
      </c>
      <c r="J277" t="s">
        <v>1716</v>
      </c>
      <c r="L277" t="s">
        <v>2436</v>
      </c>
      <c r="M277" t="s">
        <v>2440</v>
      </c>
    </row>
    <row r="278" spans="1:13">
      <c r="A278" s="4">
        <v>622</v>
      </c>
      <c r="B278" t="s">
        <v>18</v>
      </c>
      <c r="C278" s="1">
        <v>125.7</v>
      </c>
      <c r="D278" s="2" t="str">
        <f>HYPERLINK("https://torgi.gov.ru/new/public/lots/lot/21000002310000000037_1/(lotInfo:info)", "21000002310000000037_1")</f>
        <v>21000002310000000037_1</v>
      </c>
      <c r="E278" t="s">
        <v>164</v>
      </c>
      <c r="F278" s="3">
        <v>5712.0190930787594</v>
      </c>
      <c r="G278" s="3">
        <v>718000.8</v>
      </c>
      <c r="H278" t="s">
        <v>1090</v>
      </c>
      <c r="I278" t="s">
        <v>1608</v>
      </c>
      <c r="J278" t="s">
        <v>2285</v>
      </c>
      <c r="K278" s="3">
        <v>892894.87</v>
      </c>
      <c r="L278" t="s">
        <v>2438</v>
      </c>
      <c r="M278" t="s">
        <v>2440</v>
      </c>
    </row>
    <row r="279" spans="1:13">
      <c r="A279" s="4">
        <v>207</v>
      </c>
      <c r="B279" t="s">
        <v>14</v>
      </c>
      <c r="C279" s="1">
        <v>51.5</v>
      </c>
      <c r="D279" s="2" t="str">
        <f>HYPERLINK("https://torgi.gov.ru/new/public/lots/lot/21000016080000000096_3/(lotInfo:info)", "21000016080000000096_3")</f>
        <v>21000016080000000096_3</v>
      </c>
      <c r="E279" t="s">
        <v>239</v>
      </c>
      <c r="F279" s="3">
        <v>2349.5145631067958</v>
      </c>
      <c r="G279" s="3">
        <v>121000</v>
      </c>
      <c r="H279" t="s">
        <v>728</v>
      </c>
      <c r="I279" t="s">
        <v>1369</v>
      </c>
      <c r="J279" t="s">
        <v>1899</v>
      </c>
      <c r="L279" t="s">
        <v>2438</v>
      </c>
      <c r="M279" t="s">
        <v>2440</v>
      </c>
    </row>
    <row r="280" spans="1:13">
      <c r="A280" s="4">
        <v>777</v>
      </c>
      <c r="B280" t="s">
        <v>14</v>
      </c>
      <c r="C280" s="1">
        <v>37.6</v>
      </c>
      <c r="D280" s="2" t="str">
        <f>HYPERLINK("https://torgi.gov.ru/new/public/lots/lot/21000016080000000004_1/(lotInfo:info)", "21000016080000000004_1")</f>
        <v>21000016080000000004_1</v>
      </c>
      <c r="E280" t="s">
        <v>542</v>
      </c>
      <c r="F280" s="3">
        <v>2473.377659574468</v>
      </c>
      <c r="G280" s="3">
        <v>92999</v>
      </c>
      <c r="H280" t="s">
        <v>1232</v>
      </c>
      <c r="I280" t="s">
        <v>1696</v>
      </c>
      <c r="J280" t="s">
        <v>2429</v>
      </c>
      <c r="L280" t="s">
        <v>2437</v>
      </c>
      <c r="M280" t="s">
        <v>2440</v>
      </c>
    </row>
    <row r="281" spans="1:13">
      <c r="A281" s="4">
        <v>208</v>
      </c>
      <c r="B281" t="s">
        <v>14</v>
      </c>
      <c r="C281" s="1">
        <v>19</v>
      </c>
      <c r="D281" s="2" t="str">
        <f>HYPERLINK("https://torgi.gov.ru/new/public/lots/lot/21000016080000000097_1/(lotInfo:info)", "21000016080000000097_1")</f>
        <v>21000016080000000097_1</v>
      </c>
      <c r="E281" t="s">
        <v>240</v>
      </c>
      <c r="F281" s="3">
        <v>2298.7368421052629</v>
      </c>
      <c r="G281" s="3">
        <v>43676</v>
      </c>
      <c r="H281" t="s">
        <v>729</v>
      </c>
      <c r="I281" t="s">
        <v>1369</v>
      </c>
      <c r="J281" t="s">
        <v>1900</v>
      </c>
      <c r="L281" t="s">
        <v>2438</v>
      </c>
      <c r="M281" t="s">
        <v>2440</v>
      </c>
    </row>
    <row r="282" spans="1:13">
      <c r="A282" s="4">
        <v>634</v>
      </c>
      <c r="B282" t="s">
        <v>14</v>
      </c>
      <c r="C282" s="1">
        <v>15</v>
      </c>
      <c r="D282" s="2" t="str">
        <f>HYPERLINK("https://torgi.gov.ru/new/public/lots/lot/21000016080000000035_2/(lotInfo:info)", "21000016080000000035_2")</f>
        <v>21000016080000000035_2</v>
      </c>
      <c r="E282" t="s">
        <v>456</v>
      </c>
      <c r="F282" s="3">
        <v>666.66666666666663</v>
      </c>
      <c r="G282" s="3">
        <v>10000</v>
      </c>
      <c r="H282" t="s">
        <v>1101</v>
      </c>
      <c r="I282" t="s">
        <v>1616</v>
      </c>
      <c r="J282" t="s">
        <v>2296</v>
      </c>
      <c r="L282" t="s">
        <v>2437</v>
      </c>
      <c r="M282" t="s">
        <v>2440</v>
      </c>
    </row>
    <row r="283" spans="1:13">
      <c r="A283" s="4">
        <v>778</v>
      </c>
      <c r="B283" t="s">
        <v>14</v>
      </c>
      <c r="C283" s="1">
        <v>14.3</v>
      </c>
      <c r="D283" s="2" t="str">
        <f>HYPERLINK("https://torgi.gov.ru/new/public/lots/lot/21000016080000000005_1/(lotInfo:info)", "21000016080000000005_1")</f>
        <v>21000016080000000005_1</v>
      </c>
      <c r="E283" t="s">
        <v>543</v>
      </c>
      <c r="F283" s="3">
        <v>404.03986013986008</v>
      </c>
      <c r="G283" s="3">
        <v>5777.77</v>
      </c>
      <c r="H283" t="s">
        <v>1233</v>
      </c>
      <c r="I283" t="s">
        <v>1696</v>
      </c>
      <c r="J283" t="s">
        <v>2430</v>
      </c>
      <c r="L283" t="s">
        <v>2437</v>
      </c>
      <c r="M283" t="s">
        <v>2440</v>
      </c>
    </row>
    <row r="284" spans="1:13">
      <c r="A284" s="4">
        <v>636</v>
      </c>
      <c r="B284" t="s">
        <v>14</v>
      </c>
      <c r="C284" s="1">
        <v>165.9</v>
      </c>
      <c r="D284" s="2" t="str">
        <f>HYPERLINK("https://torgi.gov.ru/new/public/lots/lot/21000016080000000035_3/(lotInfo:info)", "21000016080000000035_3")</f>
        <v>21000016080000000035_3</v>
      </c>
      <c r="E284" t="s">
        <v>458</v>
      </c>
      <c r="F284" s="3">
        <v>137.298191681736</v>
      </c>
      <c r="G284" s="3">
        <v>22777.77</v>
      </c>
      <c r="H284" t="s">
        <v>1103</v>
      </c>
      <c r="I284" t="s">
        <v>1616</v>
      </c>
      <c r="J284" t="s">
        <v>2298</v>
      </c>
      <c r="L284" t="s">
        <v>2437</v>
      </c>
      <c r="M284" t="s">
        <v>2440</v>
      </c>
    </row>
    <row r="285" spans="1:13">
      <c r="A285" s="4">
        <v>635</v>
      </c>
      <c r="B285" t="s">
        <v>14</v>
      </c>
      <c r="C285" s="1">
        <v>414.1</v>
      </c>
      <c r="D285" s="2" t="str">
        <f>HYPERLINK("https://torgi.gov.ru/new/public/lots/lot/21000016080000000035_1/(lotInfo:info)", "21000016080000000035_1")</f>
        <v>21000016080000000035_1</v>
      </c>
      <c r="E285" t="s">
        <v>457</v>
      </c>
      <c r="F285" s="3">
        <v>388.79497705868152</v>
      </c>
      <c r="G285" s="3">
        <v>161000</v>
      </c>
      <c r="H285" t="s">
        <v>1102</v>
      </c>
      <c r="I285" t="s">
        <v>1616</v>
      </c>
      <c r="J285" t="s">
        <v>2297</v>
      </c>
      <c r="L285" t="s">
        <v>2437</v>
      </c>
      <c r="M285" t="s">
        <v>2440</v>
      </c>
    </row>
    <row r="286" spans="1:13">
      <c r="A286" s="4">
        <v>63</v>
      </c>
      <c r="B286" t="s">
        <v>14</v>
      </c>
      <c r="C286" s="1">
        <v>273.5</v>
      </c>
      <c r="D286" s="2" t="str">
        <f>HYPERLINK("https://torgi.gov.ru/new/public/lots/lot/22000110650000000001_1/(lotInfo:info)", "22000110650000000001_1")</f>
        <v>22000110650000000001_1</v>
      </c>
      <c r="E286" t="s">
        <v>130</v>
      </c>
      <c r="F286" s="3">
        <v>2298.8336380255942</v>
      </c>
      <c r="G286" s="3">
        <v>628731</v>
      </c>
      <c r="I286" t="s">
        <v>1277</v>
      </c>
      <c r="J286" t="s">
        <v>1765</v>
      </c>
      <c r="K286" s="3">
        <v>1449103.52</v>
      </c>
      <c r="L286" t="s">
        <v>2436</v>
      </c>
      <c r="M286" t="s">
        <v>2440</v>
      </c>
    </row>
    <row r="287" spans="1:13">
      <c r="A287" s="4">
        <v>601</v>
      </c>
      <c r="B287" t="s">
        <v>14</v>
      </c>
      <c r="C287" s="1">
        <v>146.69999999999999</v>
      </c>
      <c r="D287" s="2" t="str">
        <f>HYPERLINK("https://torgi.gov.ru/new/public/lots/lot/22000043230000000001_1/(lotInfo:info)", "22000043230000000001_1")</f>
        <v>22000043230000000001_1</v>
      </c>
      <c r="E287" t="s">
        <v>446</v>
      </c>
      <c r="F287" s="3">
        <v>14389.91138377642</v>
      </c>
      <c r="G287" s="3">
        <v>2111000</v>
      </c>
      <c r="H287" t="s">
        <v>1071</v>
      </c>
      <c r="I287" t="s">
        <v>1392</v>
      </c>
      <c r="J287" t="s">
        <v>2268</v>
      </c>
      <c r="L287" t="s">
        <v>2439</v>
      </c>
      <c r="M287" t="s">
        <v>2440</v>
      </c>
    </row>
    <row r="288" spans="1:13">
      <c r="A288" s="4">
        <v>332</v>
      </c>
      <c r="B288" t="s">
        <v>14</v>
      </c>
      <c r="C288" s="1">
        <v>23</v>
      </c>
      <c r="D288" s="2" t="str">
        <f>HYPERLINK("https://torgi.gov.ru/new/public/lots/lot/22000036380000000005_2/(lotInfo:info)", "22000036380000000005_2")</f>
        <v>22000036380000000005_2</v>
      </c>
      <c r="E288" t="s">
        <v>307</v>
      </c>
      <c r="F288" s="3">
        <v>1695.652173913043</v>
      </c>
      <c r="G288" s="3">
        <v>39000</v>
      </c>
      <c r="H288" t="s">
        <v>837</v>
      </c>
      <c r="I288" t="s">
        <v>1436</v>
      </c>
      <c r="J288" t="s">
        <v>2016</v>
      </c>
      <c r="K288" s="3">
        <v>288178</v>
      </c>
      <c r="L288" t="s">
        <v>2438</v>
      </c>
      <c r="M288" t="s">
        <v>2440</v>
      </c>
    </row>
    <row r="289" spans="1:13">
      <c r="A289" s="4">
        <v>333</v>
      </c>
      <c r="B289" t="s">
        <v>14</v>
      </c>
      <c r="C289" s="1">
        <v>26.2</v>
      </c>
      <c r="D289" s="2" t="str">
        <f>HYPERLINK("https://torgi.gov.ru/new/public/lots/lot/22000036380000000005_1/(lotInfo:info)", "22000036380000000005_1")</f>
        <v>22000036380000000005_1</v>
      </c>
      <c r="E289" t="s">
        <v>308</v>
      </c>
      <c r="F289" s="3">
        <v>1717.5572519083969</v>
      </c>
      <c r="G289" s="3">
        <v>45000</v>
      </c>
      <c r="H289" t="s">
        <v>838</v>
      </c>
      <c r="I289" t="s">
        <v>1436</v>
      </c>
      <c r="J289" t="s">
        <v>2016</v>
      </c>
      <c r="K289" s="3">
        <v>32827316</v>
      </c>
      <c r="L289" t="s">
        <v>2438</v>
      </c>
      <c r="M289" t="s">
        <v>2440</v>
      </c>
    </row>
    <row r="290" spans="1:13">
      <c r="A290" s="4">
        <v>493</v>
      </c>
      <c r="B290" t="s">
        <v>14</v>
      </c>
      <c r="C290" s="1">
        <v>100.7</v>
      </c>
      <c r="D290" s="2" t="str">
        <f>HYPERLINK("https://torgi.gov.ru/new/public/lots/lot/21000016080000000065_2/(lotInfo:info)", "21000016080000000065_2")</f>
        <v>21000016080000000065_2</v>
      </c>
      <c r="E290" t="s">
        <v>375</v>
      </c>
      <c r="F290" s="3">
        <v>100.0099304865938</v>
      </c>
      <c r="G290" s="3">
        <v>10071</v>
      </c>
      <c r="H290" t="s">
        <v>986</v>
      </c>
      <c r="I290" t="s">
        <v>1253</v>
      </c>
      <c r="J290" t="s">
        <v>2168</v>
      </c>
      <c r="L290" t="s">
        <v>2437</v>
      </c>
      <c r="M290" t="s">
        <v>2440</v>
      </c>
    </row>
    <row r="291" spans="1:13">
      <c r="A291" s="4">
        <v>490</v>
      </c>
      <c r="B291" t="s">
        <v>14</v>
      </c>
      <c r="C291" s="1">
        <v>108.7</v>
      </c>
      <c r="D291" s="2" t="str">
        <f>HYPERLINK("https://torgi.gov.ru/new/public/lots/lot/21000016080000000065_1/(lotInfo:info)", "21000016080000000065_1")</f>
        <v>21000016080000000065_1</v>
      </c>
      <c r="E291" t="s">
        <v>372</v>
      </c>
      <c r="F291" s="3">
        <v>100.0091996320147</v>
      </c>
      <c r="G291" s="3">
        <v>10871</v>
      </c>
      <c r="H291" t="s">
        <v>983</v>
      </c>
      <c r="I291" t="s">
        <v>1253</v>
      </c>
      <c r="J291" t="s">
        <v>2165</v>
      </c>
      <c r="L291" t="s">
        <v>2437</v>
      </c>
      <c r="M291" t="s">
        <v>2440</v>
      </c>
    </row>
    <row r="292" spans="1:13">
      <c r="A292" s="4">
        <v>494</v>
      </c>
      <c r="B292" t="s">
        <v>14</v>
      </c>
      <c r="C292" s="1">
        <v>94.1</v>
      </c>
      <c r="D292" s="2" t="str">
        <f>HYPERLINK("https://torgi.gov.ru/new/public/lots/lot/21000016080000000065_4/(lotInfo:info)", "21000016080000000065_4")</f>
        <v>21000016080000000065_4</v>
      </c>
      <c r="E292" t="s">
        <v>376</v>
      </c>
      <c r="F292" s="3">
        <v>100.0106269925611</v>
      </c>
      <c r="G292" s="3">
        <v>9411</v>
      </c>
      <c r="H292" t="s">
        <v>987</v>
      </c>
      <c r="I292" t="s">
        <v>1253</v>
      </c>
      <c r="J292" t="s">
        <v>2169</v>
      </c>
      <c r="L292" t="s">
        <v>2437</v>
      </c>
      <c r="M292" t="s">
        <v>2440</v>
      </c>
    </row>
    <row r="293" spans="1:13">
      <c r="A293" s="4">
        <v>749</v>
      </c>
      <c r="B293" t="s">
        <v>14</v>
      </c>
      <c r="C293" s="1">
        <v>17.100000000000001</v>
      </c>
      <c r="D293" s="2" t="str">
        <f>HYPERLINK("https://torgi.gov.ru/new/public/lots/lot/21000013520000000001_4/(lotInfo:info)", "21000013520000000001_4")</f>
        <v>21000013520000000001_4</v>
      </c>
      <c r="E293" t="s">
        <v>524</v>
      </c>
      <c r="F293" s="3">
        <v>20736.84210526316</v>
      </c>
      <c r="G293" s="3">
        <v>354600</v>
      </c>
      <c r="H293" t="s">
        <v>1208</v>
      </c>
      <c r="I293" t="s">
        <v>1674</v>
      </c>
      <c r="J293" t="s">
        <v>2402</v>
      </c>
      <c r="L293" t="s">
        <v>2436</v>
      </c>
      <c r="M293" t="s">
        <v>2440</v>
      </c>
    </row>
    <row r="294" spans="1:13">
      <c r="A294" s="4">
        <v>206</v>
      </c>
      <c r="B294" t="s">
        <v>14</v>
      </c>
      <c r="C294" s="1">
        <v>43.9</v>
      </c>
      <c r="D294" s="2" t="str">
        <f>HYPERLINK("https://torgi.gov.ru/new/public/lots/lot/21000016080000000096_6/(lotInfo:info)", "21000016080000000096_6")</f>
        <v>21000016080000000096_6</v>
      </c>
      <c r="E294" t="s">
        <v>238</v>
      </c>
      <c r="F294" s="3">
        <v>3223.2346241457858</v>
      </c>
      <c r="G294" s="3">
        <v>141500</v>
      </c>
      <c r="H294" t="s">
        <v>727</v>
      </c>
      <c r="I294" t="s">
        <v>1369</v>
      </c>
      <c r="J294" t="s">
        <v>1898</v>
      </c>
      <c r="L294" t="s">
        <v>2438</v>
      </c>
      <c r="M294" t="s">
        <v>2440</v>
      </c>
    </row>
    <row r="295" spans="1:13">
      <c r="A295" s="4">
        <v>671</v>
      </c>
      <c r="B295" t="s">
        <v>14</v>
      </c>
      <c r="C295" s="1">
        <v>224.2</v>
      </c>
      <c r="D295" s="2" t="str">
        <f>HYPERLINK("https://torgi.gov.ru/new/public/lots/lot/21000016080000000030_4/(lotInfo:info)", "21000016080000000030_4")</f>
        <v>21000016080000000030_4</v>
      </c>
      <c r="E295" t="s">
        <v>480</v>
      </c>
      <c r="F295" s="3">
        <v>29174.84388938448</v>
      </c>
      <c r="G295" s="3">
        <v>6541000</v>
      </c>
      <c r="H295" t="s">
        <v>1135</v>
      </c>
      <c r="I295" t="s">
        <v>1637</v>
      </c>
      <c r="J295" t="s">
        <v>2333</v>
      </c>
      <c r="L295" t="s">
        <v>2436</v>
      </c>
      <c r="M295" t="s">
        <v>2440</v>
      </c>
    </row>
    <row r="296" spans="1:13">
      <c r="A296" s="4">
        <v>748</v>
      </c>
      <c r="B296" t="s">
        <v>14</v>
      </c>
      <c r="C296" s="1">
        <v>52.5</v>
      </c>
      <c r="D296" s="2" t="str">
        <f>HYPERLINK("https://torgi.gov.ru/new/public/lots/lot/21000013520000000001_1/(lotInfo:info)", "21000013520000000001_1")</f>
        <v>21000013520000000001_1</v>
      </c>
      <c r="E296" t="s">
        <v>524</v>
      </c>
      <c r="F296" s="3">
        <v>12200</v>
      </c>
      <c r="G296" s="3">
        <v>640500</v>
      </c>
      <c r="H296" t="s">
        <v>1207</v>
      </c>
      <c r="I296" t="s">
        <v>1674</v>
      </c>
      <c r="J296" t="s">
        <v>2401</v>
      </c>
      <c r="L296" t="s">
        <v>2436</v>
      </c>
      <c r="M296" t="s">
        <v>2440</v>
      </c>
    </row>
    <row r="297" spans="1:13">
      <c r="A297" s="4">
        <v>747</v>
      </c>
      <c r="B297" t="s">
        <v>14</v>
      </c>
      <c r="C297" s="1">
        <v>69.900000000000006</v>
      </c>
      <c r="D297" s="2" t="str">
        <f>HYPERLINK("https://torgi.gov.ru/new/public/lots/lot/21000013520000000001_3/(lotInfo:info)", "21000013520000000001_3")</f>
        <v>21000013520000000001_3</v>
      </c>
      <c r="E297" t="s">
        <v>524</v>
      </c>
      <c r="F297" s="3">
        <v>12197.424892703861</v>
      </c>
      <c r="G297" s="3">
        <v>852600</v>
      </c>
      <c r="H297" t="s">
        <v>1206</v>
      </c>
      <c r="I297" t="s">
        <v>1674</v>
      </c>
      <c r="J297" t="s">
        <v>2400</v>
      </c>
      <c r="L297" t="s">
        <v>2436</v>
      </c>
      <c r="M297" t="s">
        <v>2440</v>
      </c>
    </row>
    <row r="298" spans="1:13">
      <c r="A298" s="4">
        <v>746</v>
      </c>
      <c r="B298" t="s">
        <v>14</v>
      </c>
      <c r="C298" s="1">
        <v>70</v>
      </c>
      <c r="D298" s="2" t="str">
        <f>HYPERLINK("https://torgi.gov.ru/new/public/lots/lot/21000013520000000001_2/(lotInfo:info)", "21000013520000000001_2")</f>
        <v>21000013520000000001_2</v>
      </c>
      <c r="E298" t="s">
        <v>524</v>
      </c>
      <c r="F298" s="3">
        <v>12195</v>
      </c>
      <c r="G298" s="3">
        <v>853650</v>
      </c>
      <c r="H298" t="s">
        <v>1205</v>
      </c>
      <c r="I298" t="s">
        <v>1674</v>
      </c>
      <c r="J298" t="s">
        <v>2399</v>
      </c>
      <c r="L298" t="s">
        <v>2436</v>
      </c>
      <c r="M298" t="s">
        <v>2440</v>
      </c>
    </row>
    <row r="299" spans="1:13">
      <c r="A299" s="4">
        <v>491</v>
      </c>
      <c r="B299" t="s">
        <v>14</v>
      </c>
      <c r="C299" s="1">
        <v>75.3</v>
      </c>
      <c r="D299" s="2" t="str">
        <f>HYPERLINK("https://torgi.gov.ru/new/public/lots/lot/21000016080000000065_3/(lotInfo:info)", "21000016080000000065_3")</f>
        <v>21000016080000000065_3</v>
      </c>
      <c r="E299" t="s">
        <v>373</v>
      </c>
      <c r="F299" s="3">
        <v>100.01328021248339</v>
      </c>
      <c r="G299" s="3">
        <v>7531</v>
      </c>
      <c r="H299" t="s">
        <v>984</v>
      </c>
      <c r="I299" t="s">
        <v>1253</v>
      </c>
      <c r="J299" t="s">
        <v>2166</v>
      </c>
      <c r="L299" t="s">
        <v>2437</v>
      </c>
      <c r="M299" t="s">
        <v>2440</v>
      </c>
    </row>
    <row r="300" spans="1:13">
      <c r="A300" s="4">
        <v>492</v>
      </c>
      <c r="B300" t="s">
        <v>14</v>
      </c>
      <c r="C300" s="1">
        <v>78.7</v>
      </c>
      <c r="D300" s="2" t="str">
        <f>HYPERLINK("https://torgi.gov.ru/new/public/lots/lot/21000016080000000065_5/(lotInfo:info)", "21000016080000000065_5")</f>
        <v>21000016080000000065_5</v>
      </c>
      <c r="E300" t="s">
        <v>374</v>
      </c>
      <c r="F300" s="3">
        <v>479.03430749682337</v>
      </c>
      <c r="G300" s="3">
        <v>37700</v>
      </c>
      <c r="H300" t="s">
        <v>985</v>
      </c>
      <c r="I300" t="s">
        <v>1253</v>
      </c>
      <c r="J300" t="s">
        <v>2167</v>
      </c>
      <c r="L300" t="s">
        <v>2437</v>
      </c>
      <c r="M300" t="s">
        <v>2440</v>
      </c>
    </row>
    <row r="301" spans="1:13">
      <c r="A301" s="4">
        <v>489</v>
      </c>
      <c r="B301" t="s">
        <v>14</v>
      </c>
      <c r="C301" s="1">
        <v>45.3</v>
      </c>
      <c r="D301" s="2" t="str">
        <f>HYPERLINK("https://torgi.gov.ru/new/public/lots/lot/21000016080000000068_1/(lotInfo:info)", "21000016080000000068_1")</f>
        <v>21000016080000000068_1</v>
      </c>
      <c r="E301" t="s">
        <v>371</v>
      </c>
      <c r="F301" s="3">
        <v>171.67770419426051</v>
      </c>
      <c r="G301" s="3">
        <v>7777</v>
      </c>
      <c r="H301" t="s">
        <v>982</v>
      </c>
      <c r="I301" t="s">
        <v>1253</v>
      </c>
      <c r="J301" t="s">
        <v>2164</v>
      </c>
      <c r="L301" t="s">
        <v>2437</v>
      </c>
      <c r="M301" t="s">
        <v>2440</v>
      </c>
    </row>
    <row r="302" spans="1:13">
      <c r="A302" s="4">
        <v>487</v>
      </c>
      <c r="B302" t="s">
        <v>14</v>
      </c>
      <c r="C302" s="1">
        <v>15.4</v>
      </c>
      <c r="D302" s="2" t="str">
        <f>HYPERLINK("https://torgi.gov.ru/new/public/lots/lot/21000016080000000068_3/(lotInfo:info)", "21000016080000000068_3")</f>
        <v>21000016080000000068_3</v>
      </c>
      <c r="E302" t="s">
        <v>369</v>
      </c>
      <c r="F302" s="3">
        <v>362.14285714285711</v>
      </c>
      <c r="G302" s="3">
        <v>5577</v>
      </c>
      <c r="H302" t="s">
        <v>980</v>
      </c>
      <c r="I302" t="s">
        <v>1253</v>
      </c>
      <c r="J302" t="s">
        <v>2162</v>
      </c>
      <c r="L302" t="s">
        <v>2437</v>
      </c>
      <c r="M302" t="s">
        <v>2440</v>
      </c>
    </row>
    <row r="303" spans="1:13">
      <c r="A303" s="4">
        <v>488</v>
      </c>
      <c r="B303" t="s">
        <v>14</v>
      </c>
      <c r="C303" s="1">
        <v>22.2</v>
      </c>
      <c r="D303" s="2" t="str">
        <f>HYPERLINK("https://torgi.gov.ru/new/public/lots/lot/21000016080000000068_2/(lotInfo:info)", "21000016080000000068_2")</f>
        <v>21000016080000000068_2</v>
      </c>
      <c r="E303" t="s">
        <v>370</v>
      </c>
      <c r="F303" s="3">
        <v>251.2162162162162</v>
      </c>
      <c r="G303" s="3">
        <v>5577</v>
      </c>
      <c r="H303" t="s">
        <v>981</v>
      </c>
      <c r="I303" t="s">
        <v>1253</v>
      </c>
      <c r="J303" t="s">
        <v>2163</v>
      </c>
      <c r="L303" t="s">
        <v>2437</v>
      </c>
      <c r="M303" t="s">
        <v>2440</v>
      </c>
    </row>
    <row r="304" spans="1:13">
      <c r="A304" s="4">
        <v>205</v>
      </c>
      <c r="B304" t="s">
        <v>14</v>
      </c>
      <c r="C304" s="1">
        <v>223</v>
      </c>
      <c r="D304" s="2" t="str">
        <f>HYPERLINK("https://torgi.gov.ru/new/public/lots/lot/21000016080000000100_1/(lotInfo:info)", "21000016080000000100_1")</f>
        <v>21000016080000000100_1</v>
      </c>
      <c r="E304" t="s">
        <v>237</v>
      </c>
      <c r="F304" s="3">
        <v>2316.1434977578469</v>
      </c>
      <c r="G304" s="3">
        <v>516500</v>
      </c>
      <c r="H304" t="s">
        <v>726</v>
      </c>
      <c r="I304" t="s">
        <v>1369</v>
      </c>
      <c r="J304" t="s">
        <v>1897</v>
      </c>
      <c r="L304" t="s">
        <v>2438</v>
      </c>
      <c r="M304" t="s">
        <v>2440</v>
      </c>
    </row>
    <row r="305" spans="1:13">
      <c r="A305" s="4">
        <v>170</v>
      </c>
      <c r="B305" t="s">
        <v>14</v>
      </c>
      <c r="C305" s="1">
        <v>36.1</v>
      </c>
      <c r="D305" s="2" t="str">
        <f>HYPERLINK("https://torgi.gov.ru/new/public/lots/lot/22000085140000000001_1/(lotInfo:info)", "22000085140000000001_1")</f>
        <v>22000085140000000001_1</v>
      </c>
      <c r="E305" t="s">
        <v>98</v>
      </c>
      <c r="F305" s="3">
        <v>10110.803324099719</v>
      </c>
      <c r="G305" s="3">
        <v>365000</v>
      </c>
      <c r="H305" t="s">
        <v>695</v>
      </c>
      <c r="I305" t="s">
        <v>1347</v>
      </c>
      <c r="J305" t="s">
        <v>1863</v>
      </c>
      <c r="L305" t="s">
        <v>2436</v>
      </c>
      <c r="M305" t="s">
        <v>2440</v>
      </c>
    </row>
    <row r="306" spans="1:13">
      <c r="A306" s="4">
        <v>4</v>
      </c>
      <c r="B306" t="s">
        <v>14</v>
      </c>
      <c r="C306" s="1">
        <v>291</v>
      </c>
      <c r="D306" s="2" t="str">
        <f>HYPERLINK("https://torgi.gov.ru/new/public/lots/lot/22000006140000000033_1/(lotInfo:info)", "22000006140000000033_1")</f>
        <v>22000006140000000033_1</v>
      </c>
      <c r="E306" t="s">
        <v>86</v>
      </c>
      <c r="F306" s="3">
        <v>2852.2336769759449</v>
      </c>
      <c r="G306" s="3">
        <v>830000</v>
      </c>
      <c r="H306" t="s">
        <v>551</v>
      </c>
      <c r="I306" t="s">
        <v>1240</v>
      </c>
      <c r="J306" t="s">
        <v>1706</v>
      </c>
      <c r="L306" t="s">
        <v>2437</v>
      </c>
      <c r="M306" t="s">
        <v>2440</v>
      </c>
    </row>
    <row r="307" spans="1:13">
      <c r="A307" s="4">
        <v>737</v>
      </c>
      <c r="B307" t="s">
        <v>14</v>
      </c>
      <c r="C307" s="1">
        <v>64.599999999999994</v>
      </c>
      <c r="D307" s="2" t="str">
        <f>HYPERLINK("https://torgi.gov.ru/new/public/lots/lot/22000006140000000014_1/(lotInfo:info)", "22000006140000000014_1")</f>
        <v>22000006140000000014_1</v>
      </c>
      <c r="E307" t="s">
        <v>521</v>
      </c>
      <c r="F307" s="3">
        <v>9643.9628482972148</v>
      </c>
      <c r="G307" s="3">
        <v>623000</v>
      </c>
      <c r="H307" t="s">
        <v>1196</v>
      </c>
      <c r="I307" t="s">
        <v>1670</v>
      </c>
      <c r="J307" t="s">
        <v>2390</v>
      </c>
      <c r="L307" t="s">
        <v>2436</v>
      </c>
      <c r="M307" t="s">
        <v>2440</v>
      </c>
    </row>
    <row r="308" spans="1:13">
      <c r="A308" s="4">
        <v>318</v>
      </c>
      <c r="B308" t="s">
        <v>71</v>
      </c>
      <c r="C308" s="1">
        <v>630.29999999999995</v>
      </c>
      <c r="D308" s="2" t="str">
        <f>HYPERLINK("https://torgi.gov.ru/new/public/lots/lot/22000005110000000002_1/(lotInfo:info)", "22000005110000000002_1")</f>
        <v>22000005110000000002_1</v>
      </c>
      <c r="E308" t="s">
        <v>297</v>
      </c>
      <c r="F308" s="3">
        <v>5287.9581151832463</v>
      </c>
      <c r="G308" s="3">
        <v>3333000</v>
      </c>
      <c r="H308" t="s">
        <v>824</v>
      </c>
      <c r="I308" t="s">
        <v>1428</v>
      </c>
      <c r="J308" t="s">
        <v>2002</v>
      </c>
      <c r="K308" s="3">
        <v>7897381.6699999999</v>
      </c>
      <c r="L308" t="s">
        <v>2436</v>
      </c>
      <c r="M308" t="s">
        <v>2440</v>
      </c>
    </row>
    <row r="309" spans="1:13">
      <c r="A309" s="4">
        <v>772</v>
      </c>
      <c r="B309" t="s">
        <v>71</v>
      </c>
      <c r="C309" s="1">
        <v>30</v>
      </c>
      <c r="D309" s="2" t="str">
        <f>HYPERLINK("https://torgi.gov.ru/new/public/lots/lot/21000012860000000001_12/(lotInfo:info)", "21000012860000000001_12")</f>
        <v>21000012860000000001_12</v>
      </c>
      <c r="E309" t="s">
        <v>537</v>
      </c>
      <c r="F309" s="3">
        <v>21400</v>
      </c>
      <c r="G309" s="3">
        <v>642000</v>
      </c>
      <c r="I309" t="s">
        <v>1691</v>
      </c>
      <c r="J309" t="s">
        <v>2425</v>
      </c>
      <c r="K309" s="3">
        <v>5179359</v>
      </c>
      <c r="L309" t="s">
        <v>2436</v>
      </c>
      <c r="M309" t="s">
        <v>2440</v>
      </c>
    </row>
    <row r="310" spans="1:13">
      <c r="A310" s="4">
        <v>335</v>
      </c>
      <c r="B310" t="s">
        <v>71</v>
      </c>
      <c r="C310" s="1">
        <v>32.299999999999997</v>
      </c>
      <c r="D310" s="2" t="str">
        <f>HYPERLINK("https://torgi.gov.ru/new/public/lots/lot/21000012860000000007_3/(lotInfo:info)", "21000012860000000007_3")</f>
        <v>21000012860000000007_3</v>
      </c>
      <c r="E310" t="s">
        <v>310</v>
      </c>
      <c r="F310" s="3">
        <v>36222.910216718272</v>
      </c>
      <c r="G310" s="3">
        <v>1170000</v>
      </c>
      <c r="H310" t="s">
        <v>840</v>
      </c>
      <c r="I310" t="s">
        <v>1398</v>
      </c>
      <c r="J310" t="s">
        <v>2018</v>
      </c>
      <c r="K310" s="3">
        <v>575425.47</v>
      </c>
      <c r="L310" t="s">
        <v>2436</v>
      </c>
      <c r="M310" t="s">
        <v>2440</v>
      </c>
    </row>
    <row r="311" spans="1:13">
      <c r="A311" s="4">
        <v>511</v>
      </c>
      <c r="B311" t="s">
        <v>71</v>
      </c>
      <c r="C311" s="1">
        <v>84.2</v>
      </c>
      <c r="D311" s="2" t="str">
        <f>HYPERLINK("https://torgi.gov.ru/new/public/lots/lot/21000024540000000002_1/(lotInfo:info)", "21000024540000000002_1")</f>
        <v>21000024540000000002_1</v>
      </c>
      <c r="E311" t="s">
        <v>381</v>
      </c>
      <c r="F311" s="3">
        <v>34354.829572446557</v>
      </c>
      <c r="G311" s="3">
        <v>2892676.65</v>
      </c>
      <c r="H311" t="s">
        <v>999</v>
      </c>
      <c r="I311" t="s">
        <v>1525</v>
      </c>
      <c r="J311" t="s">
        <v>2182</v>
      </c>
      <c r="K311" s="3">
        <v>1301396.8799999999</v>
      </c>
      <c r="L311" t="s">
        <v>2436</v>
      </c>
      <c r="M311" t="s">
        <v>2440</v>
      </c>
    </row>
    <row r="312" spans="1:13">
      <c r="A312" s="4">
        <v>155</v>
      </c>
      <c r="B312" t="s">
        <v>15</v>
      </c>
      <c r="C312" s="1">
        <v>548.4</v>
      </c>
      <c r="D312" s="2" t="str">
        <f>HYPERLINK("https://torgi.gov.ru/new/public/lots/lot/21000023020000000006_1/(lotInfo:info)", "21000023020000000006_1")</f>
        <v>21000023020000000006_1</v>
      </c>
      <c r="E312" t="s">
        <v>203</v>
      </c>
      <c r="F312" s="3">
        <v>160.4668125455872</v>
      </c>
      <c r="G312" s="3">
        <v>88000</v>
      </c>
      <c r="H312" t="s">
        <v>685</v>
      </c>
      <c r="I312" t="s">
        <v>1335</v>
      </c>
      <c r="J312" t="s">
        <v>1848</v>
      </c>
      <c r="K312" s="3">
        <v>5755228.7800000003</v>
      </c>
      <c r="L312" t="s">
        <v>2436</v>
      </c>
      <c r="M312" t="s">
        <v>2440</v>
      </c>
    </row>
    <row r="313" spans="1:13">
      <c r="A313" s="4">
        <v>680</v>
      </c>
      <c r="B313" t="s">
        <v>15</v>
      </c>
      <c r="C313" s="1">
        <v>1084.8</v>
      </c>
      <c r="D313" s="2" t="str">
        <f>HYPERLINK("https://torgi.gov.ru/new/public/lots/lot/22000039800000000001_1/(lotInfo:info)", "22000039800000000001_1")</f>
        <v>22000039800000000001_1</v>
      </c>
      <c r="E313" t="s">
        <v>489</v>
      </c>
      <c r="F313" s="3">
        <v>4609.1445427728613</v>
      </c>
      <c r="G313" s="3">
        <v>5000000</v>
      </c>
      <c r="H313" t="s">
        <v>1144</v>
      </c>
      <c r="I313" t="s">
        <v>1503</v>
      </c>
      <c r="J313" t="s">
        <v>2341</v>
      </c>
      <c r="L313" t="s">
        <v>2438</v>
      </c>
      <c r="M313" t="s">
        <v>2440</v>
      </c>
    </row>
    <row r="314" spans="1:13">
      <c r="A314" s="4">
        <v>65</v>
      </c>
      <c r="B314" t="s">
        <v>15</v>
      </c>
      <c r="C314" s="1">
        <v>67.400000000000006</v>
      </c>
      <c r="D314" s="2" t="str">
        <f>HYPERLINK("https://torgi.gov.ru/new/public/lots/lot/21000020130000000007_1/(lotInfo:info)", "21000020130000000007_1")</f>
        <v>21000020130000000007_1</v>
      </c>
      <c r="E314" t="s">
        <v>132</v>
      </c>
      <c r="F314" s="3">
        <v>10459.94065281899</v>
      </c>
      <c r="G314" s="3">
        <v>705000</v>
      </c>
      <c r="H314" t="s">
        <v>606</v>
      </c>
      <c r="I314" t="s">
        <v>1279</v>
      </c>
      <c r="J314" t="s">
        <v>1767</v>
      </c>
      <c r="L314" t="s">
        <v>2436</v>
      </c>
      <c r="M314" t="s">
        <v>2440</v>
      </c>
    </row>
    <row r="315" spans="1:13">
      <c r="A315" s="4">
        <v>93</v>
      </c>
      <c r="B315" t="s">
        <v>15</v>
      </c>
      <c r="C315" s="1">
        <v>70</v>
      </c>
      <c r="D315" s="2" t="str">
        <f>HYPERLINK("https://torgi.gov.ru/new/public/lots/lot/21000020130000000006_1/(lotInfo:info)", "21000020130000000006_1")</f>
        <v>21000020130000000006_1</v>
      </c>
      <c r="E315" t="s">
        <v>154</v>
      </c>
      <c r="F315" s="3">
        <v>5714.2857142857147</v>
      </c>
      <c r="G315" s="3">
        <v>400000</v>
      </c>
      <c r="H315" t="s">
        <v>632</v>
      </c>
      <c r="I315" t="s">
        <v>1297</v>
      </c>
      <c r="J315" t="s">
        <v>1794</v>
      </c>
      <c r="L315" t="s">
        <v>2436</v>
      </c>
      <c r="M315" t="s">
        <v>2440</v>
      </c>
    </row>
    <row r="316" spans="1:13">
      <c r="A316" s="4">
        <v>298</v>
      </c>
      <c r="B316" t="s">
        <v>15</v>
      </c>
      <c r="C316" s="1">
        <v>1586.7</v>
      </c>
      <c r="D316" s="2" t="str">
        <f>HYPERLINK("https://torgi.gov.ru/new/public/lots/lot/21000012720000000013_1/(lotInfo:info)", "21000012720000000013_1")</f>
        <v>21000012720000000013_1</v>
      </c>
      <c r="E316" t="s">
        <v>284</v>
      </c>
      <c r="F316" s="3">
        <v>157.559715132035</v>
      </c>
      <c r="G316" s="3">
        <v>250000</v>
      </c>
      <c r="I316" t="s">
        <v>1417</v>
      </c>
      <c r="J316" t="s">
        <v>1982</v>
      </c>
      <c r="L316" t="s">
        <v>2436</v>
      </c>
      <c r="M316" t="s">
        <v>2440</v>
      </c>
    </row>
    <row r="317" spans="1:13">
      <c r="A317" s="4">
        <v>224</v>
      </c>
      <c r="B317" t="s">
        <v>15</v>
      </c>
      <c r="C317" s="1">
        <v>75.099999999999994</v>
      </c>
      <c r="D317" s="2" t="str">
        <f>HYPERLINK("https://torgi.gov.ru/new/public/lots/lot/21000021650000000006_1/(lotInfo:info)", "21000021650000000006_1")</f>
        <v>21000021650000000006_1</v>
      </c>
      <c r="E317" t="s">
        <v>249</v>
      </c>
      <c r="F317" s="3">
        <v>2330.2263648468711</v>
      </c>
      <c r="G317" s="3">
        <v>175000</v>
      </c>
      <c r="H317" t="s">
        <v>736</v>
      </c>
      <c r="I317" t="s">
        <v>1375</v>
      </c>
      <c r="J317" t="s">
        <v>1916</v>
      </c>
      <c r="L317" t="s">
        <v>2438</v>
      </c>
      <c r="M317" t="s">
        <v>2440</v>
      </c>
    </row>
    <row r="318" spans="1:13">
      <c r="A318" s="4">
        <v>215</v>
      </c>
      <c r="B318" t="s">
        <v>15</v>
      </c>
      <c r="C318" s="1">
        <v>18.399999999999999</v>
      </c>
      <c r="D318" s="2" t="str">
        <f>HYPERLINK("https://torgi.gov.ru/new/public/lots/lot/21000021650000000007_1/(lotInfo:info)", "21000021650000000007_1")</f>
        <v>21000021650000000007_1</v>
      </c>
      <c r="E318" t="s">
        <v>245</v>
      </c>
      <c r="F318" s="3">
        <v>1358.695652173913</v>
      </c>
      <c r="G318" s="3">
        <v>25000</v>
      </c>
      <c r="H318" t="s">
        <v>736</v>
      </c>
      <c r="I318" t="s">
        <v>1375</v>
      </c>
      <c r="J318" t="s">
        <v>1907</v>
      </c>
      <c r="L318" t="s">
        <v>2438</v>
      </c>
      <c r="M318" t="s">
        <v>2440</v>
      </c>
    </row>
    <row r="319" spans="1:13">
      <c r="A319" s="4">
        <v>231</v>
      </c>
      <c r="B319" t="s">
        <v>15</v>
      </c>
      <c r="C319" s="1">
        <v>116.1</v>
      </c>
      <c r="D319" s="2" t="str">
        <f>HYPERLINK("https://torgi.gov.ru/new/public/lots/lot/21000021650000000005_1/(lotInfo:info)", "21000021650000000005_1")</f>
        <v>21000021650000000005_1</v>
      </c>
      <c r="E319" t="s">
        <v>253</v>
      </c>
      <c r="F319" s="3">
        <v>1307.4935400516799</v>
      </c>
      <c r="G319" s="3">
        <v>151800</v>
      </c>
      <c r="H319" t="s">
        <v>736</v>
      </c>
      <c r="I319" t="s">
        <v>1375</v>
      </c>
      <c r="J319" t="s">
        <v>1921</v>
      </c>
      <c r="L319" t="s">
        <v>2438</v>
      </c>
      <c r="M319" t="s">
        <v>2440</v>
      </c>
    </row>
    <row r="320" spans="1:13">
      <c r="A320" s="4">
        <v>714</v>
      </c>
      <c r="B320" t="s">
        <v>15</v>
      </c>
      <c r="C320" s="1">
        <v>101.5</v>
      </c>
      <c r="D320" s="2" t="str">
        <f>HYPERLINK("https://torgi.gov.ru/new/public/lots/lot/22000032110000000001_1/(lotInfo:info)", "22000032110000000001_1")</f>
        <v>22000032110000000001_1</v>
      </c>
      <c r="E320" t="s">
        <v>507</v>
      </c>
      <c r="F320" s="3">
        <v>3103.4482758620688</v>
      </c>
      <c r="G320" s="3">
        <v>315000</v>
      </c>
      <c r="H320" t="s">
        <v>1176</v>
      </c>
      <c r="I320" t="s">
        <v>1659</v>
      </c>
      <c r="J320" t="s">
        <v>2369</v>
      </c>
      <c r="L320" t="s">
        <v>2436</v>
      </c>
      <c r="M320" t="s">
        <v>2440</v>
      </c>
    </row>
    <row r="321" spans="1:13">
      <c r="A321" s="4">
        <v>5</v>
      </c>
      <c r="B321" t="s">
        <v>15</v>
      </c>
      <c r="C321" s="1">
        <v>454.4</v>
      </c>
      <c r="D321" s="2" t="str">
        <f>HYPERLINK("https://torgi.gov.ru/new/public/lots/lot/21000018480000000004_1/(lotInfo:info)", "21000018480000000004_1")</f>
        <v>21000018480000000004_1</v>
      </c>
      <c r="E321" t="s">
        <v>87</v>
      </c>
      <c r="F321" s="3">
        <v>161.75176056338029</v>
      </c>
      <c r="G321" s="3">
        <v>73500</v>
      </c>
      <c r="H321" t="s">
        <v>552</v>
      </c>
      <c r="I321" t="s">
        <v>1241</v>
      </c>
      <c r="J321" t="s">
        <v>1707</v>
      </c>
      <c r="K321" s="3">
        <v>1173665.22</v>
      </c>
      <c r="L321" t="s">
        <v>2436</v>
      </c>
      <c r="M321" t="s">
        <v>2440</v>
      </c>
    </row>
    <row r="322" spans="1:13">
      <c r="A322" s="4">
        <v>342</v>
      </c>
      <c r="B322" t="s">
        <v>15</v>
      </c>
      <c r="C322" s="1">
        <v>37.6</v>
      </c>
      <c r="D322" s="2" t="str">
        <f>HYPERLINK("https://torgi.gov.ru/new/public/lots/lot/21000025240000000030_1/(lotInfo:info)", "21000025240000000030_1")</f>
        <v>21000025240000000030_1</v>
      </c>
      <c r="F322" s="3">
        <v>5696.8085106382978</v>
      </c>
      <c r="G322" s="3">
        <v>214200</v>
      </c>
      <c r="H322" t="s">
        <v>846</v>
      </c>
      <c r="I322" t="s">
        <v>1440</v>
      </c>
      <c r="J322" t="s">
        <v>2025</v>
      </c>
      <c r="L322" t="s">
        <v>2436</v>
      </c>
      <c r="M322" t="s">
        <v>2440</v>
      </c>
    </row>
    <row r="323" spans="1:13">
      <c r="A323" s="4">
        <v>597</v>
      </c>
      <c r="B323" t="s">
        <v>15</v>
      </c>
      <c r="C323" s="1">
        <v>31.8</v>
      </c>
      <c r="D323" s="2" t="str">
        <f>HYPERLINK("https://torgi.gov.ru/new/public/lots/lot/21000025240000000011_1/(lotInfo:info)", "21000025240000000011_1")</f>
        <v>21000025240000000011_1</v>
      </c>
      <c r="F323" s="3">
        <v>22233.993710691819</v>
      </c>
      <c r="G323" s="3">
        <v>707041</v>
      </c>
      <c r="H323" t="s">
        <v>1069</v>
      </c>
      <c r="I323" t="s">
        <v>1593</v>
      </c>
      <c r="J323" t="s">
        <v>2264</v>
      </c>
      <c r="L323" t="s">
        <v>2436</v>
      </c>
      <c r="M323" t="s">
        <v>2440</v>
      </c>
    </row>
    <row r="324" spans="1:13">
      <c r="A324" s="4">
        <v>172</v>
      </c>
      <c r="B324" t="s">
        <v>42</v>
      </c>
      <c r="C324" s="1">
        <v>89.4</v>
      </c>
      <c r="D324" s="2" t="str">
        <f>HYPERLINK("https://torgi.gov.ru/new/public/lots/lot/21000016220000000010_1/(lotInfo:info)", "21000016220000000010_1")</f>
        <v>21000016220000000010_1</v>
      </c>
      <c r="E324" t="s">
        <v>216</v>
      </c>
      <c r="F324" s="3">
        <v>4205.8165548098432</v>
      </c>
      <c r="G324" s="3">
        <v>376000</v>
      </c>
      <c r="H324" t="s">
        <v>697</v>
      </c>
      <c r="I324" t="s">
        <v>1349</v>
      </c>
      <c r="J324" t="s">
        <v>1865</v>
      </c>
      <c r="L324" t="s">
        <v>2439</v>
      </c>
      <c r="M324" t="s">
        <v>2440</v>
      </c>
    </row>
    <row r="325" spans="1:13">
      <c r="A325" s="4">
        <v>173</v>
      </c>
      <c r="B325" t="s">
        <v>42</v>
      </c>
      <c r="C325" s="1">
        <v>26.1</v>
      </c>
      <c r="D325" s="2" t="str">
        <f>HYPERLINK("https://torgi.gov.ru/new/public/lots/lot/21000016220000000010_2/(lotInfo:info)", "21000016220000000010_2")</f>
        <v>21000016220000000010_2</v>
      </c>
      <c r="E325" t="s">
        <v>217</v>
      </c>
      <c r="F325" s="3">
        <v>69731.800766283515</v>
      </c>
      <c r="G325" s="3">
        <v>1820000</v>
      </c>
      <c r="H325" t="s">
        <v>698</v>
      </c>
      <c r="I325" t="s">
        <v>1349</v>
      </c>
      <c r="J325" t="s">
        <v>1866</v>
      </c>
      <c r="L325" t="s">
        <v>2439</v>
      </c>
      <c r="M325" t="s">
        <v>2440</v>
      </c>
    </row>
    <row r="326" spans="1:13">
      <c r="A326" s="4">
        <v>67</v>
      </c>
      <c r="B326" t="s">
        <v>42</v>
      </c>
      <c r="C326" s="1">
        <v>59.6</v>
      </c>
      <c r="D326" s="2" t="str">
        <f>HYPERLINK("https://torgi.gov.ru/new/public/lots/lot/21000003800000000001_1/(lotInfo:info)", "21000003800000000001_1")</f>
        <v>21000003800000000001_1</v>
      </c>
      <c r="E326" t="s">
        <v>133</v>
      </c>
      <c r="F326" s="3">
        <v>36332.290268456367</v>
      </c>
      <c r="G326" s="3">
        <v>2165404.5</v>
      </c>
      <c r="H326" t="s">
        <v>608</v>
      </c>
      <c r="I326" t="s">
        <v>1281</v>
      </c>
      <c r="J326" t="s">
        <v>1769</v>
      </c>
      <c r="L326" t="s">
        <v>2436</v>
      </c>
      <c r="M326" t="s">
        <v>2440</v>
      </c>
    </row>
    <row r="327" spans="1:13">
      <c r="A327" s="4">
        <v>84</v>
      </c>
      <c r="B327" t="s">
        <v>50</v>
      </c>
      <c r="C327" s="1">
        <v>122.23</v>
      </c>
      <c r="D327" s="2" t="str">
        <f>HYPERLINK("https://torgi.gov.ru/new/public/lots/lot/21000029540000000001_1/(lotInfo:info)", "21000029540000000001_1")</f>
        <v>21000029540000000001_1</v>
      </c>
      <c r="E327" t="s">
        <v>146</v>
      </c>
      <c r="F327" s="3">
        <v>42361.948785077308</v>
      </c>
      <c r="G327" s="3">
        <v>5177901</v>
      </c>
      <c r="H327" t="s">
        <v>625</v>
      </c>
      <c r="I327" t="s">
        <v>1291</v>
      </c>
      <c r="J327" t="s">
        <v>1785</v>
      </c>
      <c r="L327" t="s">
        <v>2436</v>
      </c>
      <c r="M327" t="s">
        <v>2440</v>
      </c>
    </row>
    <row r="328" spans="1:13">
      <c r="A328" s="4">
        <v>94</v>
      </c>
      <c r="B328" t="s">
        <v>50</v>
      </c>
      <c r="C328" s="1">
        <v>22.8</v>
      </c>
      <c r="D328" s="2" t="str">
        <f>HYPERLINK("https://torgi.gov.ru/new/public/lots/lot/21000033860000000004_1/(lotInfo:info)", "21000033860000000004_1")</f>
        <v>21000033860000000004_1</v>
      </c>
      <c r="E328" t="s">
        <v>102</v>
      </c>
      <c r="F328" s="3">
        <v>15897.36842105263</v>
      </c>
      <c r="G328" s="3">
        <v>362460</v>
      </c>
      <c r="I328" t="s">
        <v>1298</v>
      </c>
      <c r="J328" t="s">
        <v>1795</v>
      </c>
      <c r="L328" t="s">
        <v>2438</v>
      </c>
      <c r="M328" t="s">
        <v>2440</v>
      </c>
    </row>
    <row r="329" spans="1:13">
      <c r="A329" s="4">
        <v>185</v>
      </c>
      <c r="B329" t="s">
        <v>50</v>
      </c>
      <c r="C329" s="1">
        <v>14.4</v>
      </c>
      <c r="D329" s="2" t="str">
        <f>HYPERLINK("https://torgi.gov.ru/new/public/lots/lot/22000031890000000002_1/(lotInfo:info)", "22000031890000000002_1")</f>
        <v>22000031890000000002_1</v>
      </c>
      <c r="E329" t="s">
        <v>225</v>
      </c>
      <c r="F329" s="3">
        <v>45833.333333333343</v>
      </c>
      <c r="G329" s="3">
        <v>660000</v>
      </c>
      <c r="I329" t="s">
        <v>1358</v>
      </c>
      <c r="J329" t="s">
        <v>1877</v>
      </c>
      <c r="K329" s="3">
        <v>39177.5</v>
      </c>
      <c r="L329" t="s">
        <v>2436</v>
      </c>
      <c r="M329" t="s">
        <v>2440</v>
      </c>
    </row>
    <row r="330" spans="1:13">
      <c r="A330" s="4">
        <v>186</v>
      </c>
      <c r="B330" t="s">
        <v>50</v>
      </c>
      <c r="C330" s="1">
        <v>19.600000000000001</v>
      </c>
      <c r="D330" s="2" t="str">
        <f>HYPERLINK("https://torgi.gov.ru/new/public/lots/lot/22000031890000000003_1/(lotInfo:info)", "22000031890000000003_1")</f>
        <v>22000031890000000003_1</v>
      </c>
      <c r="E330" t="s">
        <v>225</v>
      </c>
      <c r="F330" s="3">
        <v>38877.551020408158</v>
      </c>
      <c r="G330" s="3">
        <v>762000</v>
      </c>
      <c r="I330" t="s">
        <v>1358</v>
      </c>
      <c r="J330" t="s">
        <v>1878</v>
      </c>
      <c r="K330" s="3">
        <v>54926.65</v>
      </c>
      <c r="L330" t="s">
        <v>2436</v>
      </c>
      <c r="M330" t="s">
        <v>2440</v>
      </c>
    </row>
    <row r="331" spans="1:13">
      <c r="A331" s="4">
        <v>607</v>
      </c>
      <c r="B331" t="s">
        <v>50</v>
      </c>
      <c r="C331" s="1">
        <v>586</v>
      </c>
      <c r="D331" s="2" t="str">
        <f>HYPERLINK("https://torgi.gov.ru/new/public/lots/lot/21000022100000000002_1/(lotInfo:info)", "21000022100000000002_1")</f>
        <v>21000022100000000002_1</v>
      </c>
      <c r="E331" t="s">
        <v>327</v>
      </c>
      <c r="F331" s="3">
        <v>3194.5392491467578</v>
      </c>
      <c r="G331" s="3">
        <v>1872000</v>
      </c>
      <c r="H331" t="s">
        <v>1077</v>
      </c>
      <c r="I331" t="s">
        <v>1599</v>
      </c>
      <c r="J331" t="s">
        <v>2271</v>
      </c>
      <c r="K331" s="3">
        <v>11837668.800000001</v>
      </c>
      <c r="L331" t="s">
        <v>2438</v>
      </c>
      <c r="M331" t="s">
        <v>2440</v>
      </c>
    </row>
    <row r="332" spans="1:13">
      <c r="A332" s="4">
        <v>377</v>
      </c>
      <c r="B332" t="s">
        <v>68</v>
      </c>
      <c r="C332" s="1">
        <v>236.7</v>
      </c>
      <c r="D332" s="2" t="str">
        <f>HYPERLINK("https://torgi.gov.ru/new/public/lots/lot/21000032850000000002_1/(lotInfo:info)", "21000032850000000002_1")</f>
        <v>21000032850000000002_1</v>
      </c>
      <c r="E332" t="s">
        <v>206</v>
      </c>
      <c r="F332" s="3">
        <v>887.19898605830167</v>
      </c>
      <c r="G332" s="3">
        <v>210000</v>
      </c>
      <c r="H332" t="s">
        <v>878</v>
      </c>
      <c r="I332" t="s">
        <v>1458</v>
      </c>
      <c r="J332" t="s">
        <v>2058</v>
      </c>
      <c r="L332" t="s">
        <v>2438</v>
      </c>
      <c r="M332" t="s">
        <v>2440</v>
      </c>
    </row>
    <row r="333" spans="1:13">
      <c r="A333" s="4">
        <v>708</v>
      </c>
      <c r="B333" t="s">
        <v>68</v>
      </c>
      <c r="C333" s="1">
        <v>208.1</v>
      </c>
      <c r="D333" s="2" t="str">
        <f>HYPERLINK("https://torgi.gov.ru/new/public/lots/lot/22000038950000000001_1/(lotInfo:info)", "22000038950000000001_1")</f>
        <v>22000038950000000001_1</v>
      </c>
      <c r="E333" t="s">
        <v>506</v>
      </c>
      <c r="F333" s="3">
        <v>4627.5828928399806</v>
      </c>
      <c r="G333" s="3">
        <v>963000</v>
      </c>
      <c r="I333" t="s">
        <v>1639</v>
      </c>
      <c r="J333" t="s">
        <v>2363</v>
      </c>
      <c r="K333" s="3">
        <v>314782465</v>
      </c>
      <c r="L333" t="s">
        <v>2436</v>
      </c>
      <c r="M333" t="s">
        <v>2440</v>
      </c>
    </row>
    <row r="334" spans="1:13">
      <c r="A334" s="4">
        <v>263</v>
      </c>
      <c r="B334" t="s">
        <v>68</v>
      </c>
      <c r="C334" s="1">
        <v>36.299999999999997</v>
      </c>
      <c r="D334" s="2" t="str">
        <f>HYPERLINK("https://torgi.gov.ru/new/public/lots/lot/21000014690000000002_1/(lotInfo:info)", "21000014690000000002_1")</f>
        <v>21000014690000000002_1</v>
      </c>
      <c r="E334" t="s">
        <v>270</v>
      </c>
      <c r="F334" s="3">
        <v>771.34986225895318</v>
      </c>
      <c r="G334" s="3">
        <v>28000</v>
      </c>
      <c r="H334" t="s">
        <v>776</v>
      </c>
      <c r="I334" t="s">
        <v>1399</v>
      </c>
      <c r="J334" t="s">
        <v>1950</v>
      </c>
      <c r="L334" t="s">
        <v>2436</v>
      </c>
      <c r="M334" t="s">
        <v>2440</v>
      </c>
    </row>
    <row r="335" spans="1:13">
      <c r="A335" s="4">
        <v>141</v>
      </c>
      <c r="B335" t="s">
        <v>38</v>
      </c>
      <c r="C335" s="1">
        <v>108</v>
      </c>
      <c r="D335" s="2" t="str">
        <f>HYPERLINK("https://torgi.gov.ru/new/public/lots/lot/21000004710000001361_1/(lotInfo:info)", "21000004710000001361_1")</f>
        <v>21000004710000001361_1</v>
      </c>
      <c r="E335" t="s">
        <v>193</v>
      </c>
      <c r="F335" s="3">
        <v>32741.319444444449</v>
      </c>
      <c r="G335" s="3">
        <v>3536062.5</v>
      </c>
      <c r="H335" t="s">
        <v>596</v>
      </c>
      <c r="I335" t="s">
        <v>1313</v>
      </c>
      <c r="J335" t="s">
        <v>1836</v>
      </c>
      <c r="L335" t="s">
        <v>2436</v>
      </c>
      <c r="M335" t="s">
        <v>2440</v>
      </c>
    </row>
    <row r="336" spans="1:13">
      <c r="A336" s="4">
        <v>52</v>
      </c>
      <c r="B336" t="s">
        <v>38</v>
      </c>
      <c r="C336" s="1">
        <v>169.9</v>
      </c>
      <c r="D336" s="2" t="str">
        <f>HYPERLINK("https://torgi.gov.ru/new/public/lots/lot/21000004710000000856_1/(lotInfo:info)", "21000004710000000856_1")</f>
        <v>21000004710000000856_1</v>
      </c>
      <c r="E336" t="s">
        <v>123</v>
      </c>
      <c r="F336" s="3">
        <v>12875.809299587991</v>
      </c>
      <c r="G336" s="3">
        <v>2187600</v>
      </c>
      <c r="H336" t="s">
        <v>596</v>
      </c>
      <c r="I336" t="s">
        <v>1272</v>
      </c>
      <c r="J336" t="s">
        <v>1754</v>
      </c>
      <c r="L336" t="s">
        <v>2438</v>
      </c>
      <c r="M336" t="s">
        <v>2440</v>
      </c>
    </row>
    <row r="337" spans="1:13">
      <c r="A337" s="4">
        <v>85</v>
      </c>
      <c r="B337" t="s">
        <v>38</v>
      </c>
      <c r="C337" s="1">
        <v>440.7</v>
      </c>
      <c r="D337" s="2" t="str">
        <f>HYPERLINK("https://torgi.gov.ru/new/public/lots/lot/21000004710000001619_1/(lotInfo:info)", "21000004710000001619_1")</f>
        <v>21000004710000001619_1</v>
      </c>
      <c r="E337" t="s">
        <v>147</v>
      </c>
      <c r="F337" s="3">
        <v>204375.56160653511</v>
      </c>
      <c r="G337" s="3">
        <v>90068310</v>
      </c>
      <c r="H337" t="s">
        <v>626</v>
      </c>
      <c r="I337" t="s">
        <v>1292</v>
      </c>
      <c r="J337" t="s">
        <v>1786</v>
      </c>
      <c r="L337" t="s">
        <v>2436</v>
      </c>
      <c r="M337" t="s">
        <v>2440</v>
      </c>
    </row>
    <row r="338" spans="1:13">
      <c r="A338" s="4">
        <v>290</v>
      </c>
      <c r="B338" t="s">
        <v>38</v>
      </c>
      <c r="C338" s="1">
        <v>247.3</v>
      </c>
      <c r="D338" s="2" t="str">
        <f>HYPERLINK("https://torgi.gov.ru/new/public/lots/lot/21000004710000001129_1/(lotInfo:info)", "21000004710000001129_1")</f>
        <v>21000004710000001129_1</v>
      </c>
      <c r="E338" t="s">
        <v>281</v>
      </c>
      <c r="F338" s="3">
        <v>90193.000404367165</v>
      </c>
      <c r="G338" s="3">
        <v>22304729</v>
      </c>
      <c r="H338" t="s">
        <v>800</v>
      </c>
      <c r="I338" t="s">
        <v>1413</v>
      </c>
      <c r="J338" t="s">
        <v>1974</v>
      </c>
      <c r="L338" t="s">
        <v>2436</v>
      </c>
      <c r="M338" t="s">
        <v>2440</v>
      </c>
    </row>
    <row r="339" spans="1:13">
      <c r="A339" s="4">
        <v>418</v>
      </c>
      <c r="B339" t="s">
        <v>38</v>
      </c>
      <c r="C339" s="1">
        <v>85.5</v>
      </c>
      <c r="D339" s="2" t="str">
        <f>HYPERLINK("https://torgi.gov.ru/new/public/lots/lot/21000004710000000765_1/(lotInfo:info)", "21000004710000000765_1")</f>
        <v>21000004710000000765_1</v>
      </c>
      <c r="E339" t="s">
        <v>348</v>
      </c>
      <c r="F339" s="3">
        <v>8839.9532163742697</v>
      </c>
      <c r="G339" s="3">
        <v>755816</v>
      </c>
      <c r="H339" t="s">
        <v>914</v>
      </c>
      <c r="I339" t="s">
        <v>1482</v>
      </c>
      <c r="J339" t="s">
        <v>2097</v>
      </c>
      <c r="L339" t="s">
        <v>2437</v>
      </c>
      <c r="M339" t="s">
        <v>2440</v>
      </c>
    </row>
    <row r="340" spans="1:13">
      <c r="A340" s="4">
        <v>559</v>
      </c>
      <c r="B340" t="s">
        <v>38</v>
      </c>
      <c r="C340" s="1">
        <v>103.3</v>
      </c>
      <c r="D340" s="2" t="str">
        <f>HYPERLINK("https://torgi.gov.ru/new/public/lots/lot/21000004710000000527_1/(lotInfo:info)", "21000004710000000527_1")</f>
        <v>21000004710000000527_1</v>
      </c>
      <c r="E340" t="s">
        <v>418</v>
      </c>
      <c r="F340" s="3">
        <v>100104.5498547919</v>
      </c>
      <c r="G340" s="3">
        <v>10340800</v>
      </c>
      <c r="H340" t="s">
        <v>596</v>
      </c>
      <c r="I340" t="s">
        <v>1566</v>
      </c>
      <c r="J340" t="s">
        <v>2228</v>
      </c>
      <c r="L340" t="s">
        <v>2436</v>
      </c>
      <c r="M340" t="s">
        <v>2440</v>
      </c>
    </row>
    <row r="341" spans="1:13">
      <c r="A341" s="4">
        <v>600</v>
      </c>
      <c r="B341" t="s">
        <v>38</v>
      </c>
      <c r="C341" s="1">
        <v>37.1</v>
      </c>
      <c r="D341" s="2" t="str">
        <f>HYPERLINK("https://torgi.gov.ru/new/public/lots/lot/21000004710000000416_1/(lotInfo:info)", "21000004710000000416_1")</f>
        <v>21000004710000000416_1</v>
      </c>
      <c r="E341" t="s">
        <v>445</v>
      </c>
      <c r="F341" s="3">
        <v>5453.7735849056598</v>
      </c>
      <c r="G341" s="3">
        <v>202335</v>
      </c>
      <c r="H341" t="s">
        <v>596</v>
      </c>
      <c r="I341" t="s">
        <v>1585</v>
      </c>
      <c r="J341" t="s">
        <v>2267</v>
      </c>
      <c r="L341" t="s">
        <v>2436</v>
      </c>
      <c r="M341" t="s">
        <v>2440</v>
      </c>
    </row>
    <row r="342" spans="1:13">
      <c r="A342" s="4">
        <v>585</v>
      </c>
      <c r="B342" t="s">
        <v>38</v>
      </c>
      <c r="C342" s="1">
        <v>46.3</v>
      </c>
      <c r="D342" s="2" t="str">
        <f>HYPERLINK("https://torgi.gov.ru/new/public/lots/lot/21000004710000000452_1/(lotInfo:info)", "21000004710000000452_1")</f>
        <v>21000004710000000452_1</v>
      </c>
      <c r="E342" t="s">
        <v>436</v>
      </c>
      <c r="F342" s="3">
        <v>46900</v>
      </c>
      <c r="G342" s="3">
        <v>2171470</v>
      </c>
      <c r="H342" t="s">
        <v>596</v>
      </c>
      <c r="I342" t="s">
        <v>1585</v>
      </c>
      <c r="J342" t="s">
        <v>2254</v>
      </c>
      <c r="L342" t="s">
        <v>2436</v>
      </c>
      <c r="M342" t="s">
        <v>2440</v>
      </c>
    </row>
    <row r="343" spans="1:13">
      <c r="A343" s="4">
        <v>89</v>
      </c>
      <c r="B343" t="s">
        <v>38</v>
      </c>
      <c r="C343" s="1">
        <v>16.600000000000001</v>
      </c>
      <c r="D343" s="2" t="str">
        <f>HYPERLINK("https://torgi.gov.ru/new/public/lots/lot/21000004710000001532_1/(lotInfo:info)", "21000004710000001532_1")</f>
        <v>21000004710000001532_1</v>
      </c>
      <c r="E343" t="s">
        <v>150</v>
      </c>
      <c r="F343" s="3">
        <v>41820</v>
      </c>
      <c r="G343" s="3">
        <v>694212</v>
      </c>
      <c r="H343" t="s">
        <v>596</v>
      </c>
      <c r="I343" t="s">
        <v>1294</v>
      </c>
      <c r="J343" t="s">
        <v>1790</v>
      </c>
      <c r="L343" t="s">
        <v>2436</v>
      </c>
      <c r="M343" t="s">
        <v>2440</v>
      </c>
    </row>
    <row r="344" spans="1:13">
      <c r="A344" s="4">
        <v>86</v>
      </c>
      <c r="B344" t="s">
        <v>38</v>
      </c>
      <c r="C344" s="1">
        <v>43.5</v>
      </c>
      <c r="D344" s="2" t="str">
        <f>HYPERLINK("https://torgi.gov.ru/new/public/lots/lot/21000004710000001644_1/(lotInfo:info)", "21000004710000001644_1")</f>
        <v>21000004710000001644_1</v>
      </c>
      <c r="E344" t="s">
        <v>148</v>
      </c>
      <c r="F344" s="3">
        <v>11465.51724137931</v>
      </c>
      <c r="G344" s="3">
        <v>498750</v>
      </c>
      <c r="H344" t="s">
        <v>627</v>
      </c>
      <c r="I344" t="s">
        <v>1292</v>
      </c>
      <c r="J344" t="s">
        <v>1787</v>
      </c>
      <c r="L344" t="s">
        <v>2436</v>
      </c>
      <c r="M344" t="s">
        <v>2440</v>
      </c>
    </row>
    <row r="345" spans="1:13">
      <c r="A345" s="4">
        <v>584</v>
      </c>
      <c r="B345" t="s">
        <v>38</v>
      </c>
      <c r="C345" s="1">
        <v>39.5</v>
      </c>
      <c r="D345" s="2" t="str">
        <f>HYPERLINK("https://torgi.gov.ru/new/public/lots/lot/21000004710000000472_1/(lotInfo:info)", "21000004710000000472_1")</f>
        <v>21000004710000000472_1</v>
      </c>
      <c r="E345" t="s">
        <v>435</v>
      </c>
      <c r="F345" s="3">
        <v>90191.746835443031</v>
      </c>
      <c r="G345" s="3">
        <v>3562574</v>
      </c>
      <c r="H345" t="s">
        <v>732</v>
      </c>
      <c r="I345" t="s">
        <v>1566</v>
      </c>
      <c r="J345" t="s">
        <v>2253</v>
      </c>
      <c r="L345" t="s">
        <v>2436</v>
      </c>
      <c r="M345" t="s">
        <v>2440</v>
      </c>
    </row>
    <row r="346" spans="1:13">
      <c r="A346" s="4">
        <v>211</v>
      </c>
      <c r="B346" t="s">
        <v>38</v>
      </c>
      <c r="C346" s="1">
        <v>18.2</v>
      </c>
      <c r="D346" s="2" t="str">
        <f>HYPERLINK("https://torgi.gov.ru/new/public/lots/lot/21000004710000000239_1/(lotInfo:info)", "21000004710000000239_1")</f>
        <v>21000004710000000239_1</v>
      </c>
      <c r="E346" t="s">
        <v>241</v>
      </c>
      <c r="F346" s="3">
        <v>85853.956043956045</v>
      </c>
      <c r="G346" s="3">
        <v>1562542</v>
      </c>
      <c r="H346" t="s">
        <v>732</v>
      </c>
      <c r="I346" t="s">
        <v>1371</v>
      </c>
      <c r="J346" t="s">
        <v>1903</v>
      </c>
      <c r="L346" t="s">
        <v>2436</v>
      </c>
      <c r="M346" t="s">
        <v>2440</v>
      </c>
    </row>
    <row r="347" spans="1:13">
      <c r="A347" s="4">
        <v>299</v>
      </c>
      <c r="B347" t="s">
        <v>38</v>
      </c>
      <c r="C347" s="1">
        <v>13.7</v>
      </c>
      <c r="D347" s="2" t="str">
        <f>HYPERLINK("https://torgi.gov.ru/new/public/lots/lot/21000004710000001028_1/(lotInfo:info)", "21000004710000001028_1")</f>
        <v>21000004710000001028_1</v>
      </c>
      <c r="E347" t="s">
        <v>285</v>
      </c>
      <c r="F347" s="3">
        <v>100074.1605839416</v>
      </c>
      <c r="G347" s="3">
        <v>1371016</v>
      </c>
      <c r="H347" t="s">
        <v>808</v>
      </c>
      <c r="I347" t="s">
        <v>1418</v>
      </c>
      <c r="J347" t="s">
        <v>1983</v>
      </c>
      <c r="L347" t="s">
        <v>2436</v>
      </c>
      <c r="M347" t="s">
        <v>2440</v>
      </c>
    </row>
    <row r="348" spans="1:13">
      <c r="A348" s="4">
        <v>575</v>
      </c>
      <c r="B348" t="s">
        <v>38</v>
      </c>
      <c r="C348" s="1">
        <v>118.8</v>
      </c>
      <c r="D348" s="2" t="str">
        <f>HYPERLINK("https://torgi.gov.ru/new/public/lots/lot/21000004710000000492_1/(lotInfo:info)", "21000004710000000492_1")</f>
        <v>21000004710000000492_1</v>
      </c>
      <c r="E348" t="s">
        <v>428</v>
      </c>
      <c r="F348" s="3">
        <v>258435.1851851852</v>
      </c>
      <c r="G348" s="3">
        <v>30702100</v>
      </c>
      <c r="H348" t="s">
        <v>1043</v>
      </c>
      <c r="I348" t="s">
        <v>1578</v>
      </c>
      <c r="J348" t="s">
        <v>2244</v>
      </c>
      <c r="L348" t="s">
        <v>2436</v>
      </c>
      <c r="M348" t="s">
        <v>2440</v>
      </c>
    </row>
    <row r="349" spans="1:13">
      <c r="A349" s="4">
        <v>565</v>
      </c>
      <c r="B349" t="s">
        <v>38</v>
      </c>
      <c r="C349" s="1">
        <v>45.7</v>
      </c>
      <c r="D349" s="2" t="str">
        <f>HYPERLINK("https://torgi.gov.ru/new/public/lots/lot/21000004710000000512_1/(lotInfo:info)", "21000004710000000512_1")</f>
        <v>21000004710000000512_1</v>
      </c>
      <c r="E349" t="s">
        <v>423</v>
      </c>
      <c r="F349" s="3">
        <v>115887.52735229761</v>
      </c>
      <c r="G349" s="3">
        <v>5296060</v>
      </c>
      <c r="H349" t="s">
        <v>1043</v>
      </c>
      <c r="I349" t="s">
        <v>1570</v>
      </c>
      <c r="J349" t="s">
        <v>2234</v>
      </c>
      <c r="L349" t="s">
        <v>2436</v>
      </c>
      <c r="M349" t="s">
        <v>2440</v>
      </c>
    </row>
    <row r="350" spans="1:13">
      <c r="A350" s="4">
        <v>191</v>
      </c>
      <c r="B350" t="s">
        <v>38</v>
      </c>
      <c r="C350" s="1">
        <v>986.3</v>
      </c>
      <c r="D350" s="2" t="str">
        <f>HYPERLINK("https://torgi.gov.ru/new/public/lots/lot/22000034760000000075_1/(lotInfo:info)", "22000034760000000075_1")</f>
        <v>22000034760000000075_1</v>
      </c>
      <c r="E350" t="s">
        <v>84</v>
      </c>
      <c r="F350" s="3">
        <v>153752.40798945559</v>
      </c>
      <c r="G350" s="3">
        <v>151646000</v>
      </c>
      <c r="H350" t="s">
        <v>714</v>
      </c>
      <c r="I350" t="s">
        <v>1361</v>
      </c>
      <c r="J350" t="s">
        <v>1883</v>
      </c>
      <c r="L350" t="s">
        <v>2436</v>
      </c>
      <c r="M350" t="s">
        <v>2440</v>
      </c>
    </row>
    <row r="351" spans="1:13">
      <c r="A351" s="4">
        <v>655</v>
      </c>
      <c r="B351" t="s">
        <v>38</v>
      </c>
      <c r="C351" s="1">
        <v>1840.3</v>
      </c>
      <c r="D351" s="2" t="str">
        <f>HYPERLINK("https://torgi.gov.ru/new/public/lots/lot/22000034760000000016_1/(lotInfo:info)", "22000034760000000016_1")</f>
        <v>22000034760000000016_1</v>
      </c>
      <c r="E351" t="s">
        <v>358</v>
      </c>
      <c r="F351" s="3">
        <v>44773.67820464055</v>
      </c>
      <c r="G351" s="3">
        <v>82397000</v>
      </c>
      <c r="H351" t="s">
        <v>1119</v>
      </c>
      <c r="I351" t="s">
        <v>1622</v>
      </c>
      <c r="J351" t="s">
        <v>2317</v>
      </c>
      <c r="L351" t="s">
        <v>2436</v>
      </c>
      <c r="M351" t="s">
        <v>2440</v>
      </c>
    </row>
    <row r="352" spans="1:13">
      <c r="A352" s="4">
        <v>436</v>
      </c>
      <c r="B352" t="s">
        <v>38</v>
      </c>
      <c r="C352" s="1">
        <v>512</v>
      </c>
      <c r="D352" s="2" t="str">
        <f>HYPERLINK("https://torgi.gov.ru/new/public/lots/lot/22000034760000000014_1/(lotInfo:info)", "22000034760000000014_1")</f>
        <v>22000034760000000014_1</v>
      </c>
      <c r="E352" t="s">
        <v>358</v>
      </c>
      <c r="F352" s="3">
        <v>42578.125</v>
      </c>
      <c r="G352" s="3">
        <v>21800000</v>
      </c>
      <c r="H352" t="s">
        <v>931</v>
      </c>
      <c r="I352" t="s">
        <v>1497</v>
      </c>
      <c r="J352" t="s">
        <v>2114</v>
      </c>
      <c r="L352" t="s">
        <v>2436</v>
      </c>
      <c r="M352" t="s">
        <v>2440</v>
      </c>
    </row>
    <row r="353" spans="1:13">
      <c r="A353" s="4">
        <v>309</v>
      </c>
      <c r="B353" t="s">
        <v>38</v>
      </c>
      <c r="C353" s="1">
        <v>78.5</v>
      </c>
      <c r="D353" s="2" t="str">
        <f>HYPERLINK("https://torgi.gov.ru/new/public/lots/lot/21000004710000000454_1/(lotInfo:info)", "21000004710000000454_1")</f>
        <v>21000004710000000454_1</v>
      </c>
      <c r="E353" t="s">
        <v>292</v>
      </c>
      <c r="F353" s="3">
        <v>69399.745222929938</v>
      </c>
      <c r="G353" s="3">
        <v>5447880</v>
      </c>
      <c r="H353" t="s">
        <v>816</v>
      </c>
      <c r="I353" t="s">
        <v>1423</v>
      </c>
      <c r="J353" t="s">
        <v>1993</v>
      </c>
      <c r="L353" t="s">
        <v>2436</v>
      </c>
      <c r="M353" t="s">
        <v>2440</v>
      </c>
    </row>
    <row r="354" spans="1:13">
      <c r="A354" s="4">
        <v>310</v>
      </c>
      <c r="B354" t="s">
        <v>38</v>
      </c>
      <c r="C354" s="1">
        <v>20.8</v>
      </c>
      <c r="D354" s="2" t="str">
        <f>HYPERLINK("https://torgi.gov.ru/new/public/lots/lot/21000004710000000453_1/(lotInfo:info)", "21000004710000000453_1")</f>
        <v>21000004710000000453_1</v>
      </c>
      <c r="E354" t="s">
        <v>293</v>
      </c>
      <c r="F354" s="3">
        <v>125397.98076923079</v>
      </c>
      <c r="G354" s="3">
        <v>2608278</v>
      </c>
      <c r="H354" t="s">
        <v>816</v>
      </c>
      <c r="I354" t="s">
        <v>1423</v>
      </c>
      <c r="J354" t="s">
        <v>1994</v>
      </c>
      <c r="L354" t="s">
        <v>2436</v>
      </c>
      <c r="M354" t="s">
        <v>2440</v>
      </c>
    </row>
    <row r="355" spans="1:13">
      <c r="A355" s="4">
        <v>568</v>
      </c>
      <c r="B355" t="s">
        <v>37</v>
      </c>
      <c r="C355" s="1">
        <v>28.7</v>
      </c>
      <c r="D355" s="2" t="str">
        <f>HYPERLINK("https://torgi.gov.ru/new/public/lots/lot/21000029060000000002_1/(lotInfo:info)", "21000029060000000002_1")</f>
        <v>21000029060000000002_1</v>
      </c>
      <c r="E355" t="s">
        <v>424</v>
      </c>
      <c r="F355" s="3">
        <v>7149.8257839721246</v>
      </c>
      <c r="G355" s="3">
        <v>205200</v>
      </c>
      <c r="H355" t="s">
        <v>1046</v>
      </c>
      <c r="I355" t="s">
        <v>1573</v>
      </c>
      <c r="J355" t="s">
        <v>2237</v>
      </c>
      <c r="K355" s="3">
        <v>21344.720000000001</v>
      </c>
      <c r="L355" t="s">
        <v>2436</v>
      </c>
      <c r="M355" t="s">
        <v>2440</v>
      </c>
    </row>
    <row r="356" spans="1:13">
      <c r="A356" s="4">
        <v>569</v>
      </c>
      <c r="B356" t="s">
        <v>37</v>
      </c>
      <c r="C356" s="1">
        <v>20.6</v>
      </c>
      <c r="D356" s="2" t="str">
        <f>HYPERLINK("https://torgi.gov.ru/new/public/lots/lot/21000029060000000002_2/(lotInfo:info)", "21000029060000000002_2")</f>
        <v>21000029060000000002_2</v>
      </c>
      <c r="E356" t="s">
        <v>424</v>
      </c>
      <c r="F356" s="3">
        <v>7165.0485436893196</v>
      </c>
      <c r="G356" s="3">
        <v>147600</v>
      </c>
      <c r="H356" t="s">
        <v>1047</v>
      </c>
      <c r="I356" t="s">
        <v>1573</v>
      </c>
      <c r="J356" t="s">
        <v>2238</v>
      </c>
      <c r="K356" s="3">
        <v>15320.6</v>
      </c>
      <c r="L356" t="s">
        <v>2436</v>
      </c>
      <c r="M356" t="s">
        <v>2440</v>
      </c>
    </row>
    <row r="357" spans="1:13">
      <c r="A357" s="4">
        <v>713</v>
      </c>
      <c r="B357" t="s">
        <v>37</v>
      </c>
      <c r="C357" s="1">
        <v>32.700000000000003</v>
      </c>
      <c r="D357" s="2" t="str">
        <f>HYPERLINK("https://torgi.gov.ru/new/public/lots/lot/22000023110000000002_1/(lotInfo:info)", "22000023110000000002_1")</f>
        <v>22000023110000000002_1</v>
      </c>
      <c r="E357" t="s">
        <v>102</v>
      </c>
      <c r="F357" s="3">
        <v>20045.871559633029</v>
      </c>
      <c r="G357" s="3">
        <v>655500</v>
      </c>
      <c r="H357" t="s">
        <v>1175</v>
      </c>
      <c r="I357" t="s">
        <v>1658</v>
      </c>
      <c r="J357" t="s">
        <v>2368</v>
      </c>
      <c r="K357" s="3">
        <v>828662.85</v>
      </c>
      <c r="L357" t="s">
        <v>2436</v>
      </c>
      <c r="M357" t="s">
        <v>2440</v>
      </c>
    </row>
    <row r="358" spans="1:13">
      <c r="A358" s="4">
        <v>430</v>
      </c>
      <c r="B358" t="s">
        <v>37</v>
      </c>
      <c r="C358" s="1">
        <v>32.5</v>
      </c>
      <c r="D358" s="2" t="str">
        <f>HYPERLINK("https://torgi.gov.ru/new/public/lots/lot/22000023110000000004_1/(lotInfo:info)", "22000023110000000004_1")</f>
        <v>22000023110000000004_1</v>
      </c>
      <c r="E358" t="s">
        <v>102</v>
      </c>
      <c r="F358" s="3">
        <v>15503.846153846151</v>
      </c>
      <c r="G358" s="3">
        <v>503875</v>
      </c>
      <c r="H358" t="s">
        <v>925</v>
      </c>
      <c r="I358" t="s">
        <v>1492</v>
      </c>
      <c r="J358" t="s">
        <v>2109</v>
      </c>
      <c r="L358" t="s">
        <v>2436</v>
      </c>
      <c r="M358" t="s">
        <v>2440</v>
      </c>
    </row>
    <row r="359" spans="1:13">
      <c r="A359" s="4">
        <v>47</v>
      </c>
      <c r="B359" t="s">
        <v>37</v>
      </c>
      <c r="C359" s="1">
        <v>51</v>
      </c>
      <c r="D359" s="2" t="str">
        <f>HYPERLINK("https://torgi.gov.ru/new/public/lots/lot/22000020850000000020_1/(lotInfo:info)", "22000020850000000020_1")</f>
        <v>22000020850000000020_1</v>
      </c>
      <c r="E359" t="s">
        <v>98</v>
      </c>
      <c r="F359" s="3">
        <v>260</v>
      </c>
      <c r="G359" s="3">
        <v>13260</v>
      </c>
      <c r="H359" t="s">
        <v>592</v>
      </c>
      <c r="I359" t="s">
        <v>1268</v>
      </c>
      <c r="J359" t="s">
        <v>1749</v>
      </c>
      <c r="L359" t="s">
        <v>2436</v>
      </c>
      <c r="M359" t="s">
        <v>2440</v>
      </c>
    </row>
    <row r="360" spans="1:13">
      <c r="A360" s="4">
        <v>665</v>
      </c>
      <c r="B360" t="s">
        <v>37</v>
      </c>
      <c r="C360" s="1">
        <v>24</v>
      </c>
      <c r="D360" s="2" t="str">
        <f>HYPERLINK("https://torgi.gov.ru/new/public/lots/lot/22000020850000000003_1/(lotInfo:info)", "22000020850000000003_1")</f>
        <v>22000020850000000003_1</v>
      </c>
      <c r="E360" t="s">
        <v>98</v>
      </c>
      <c r="F360" s="3">
        <v>4012.5</v>
      </c>
      <c r="G360" s="3">
        <v>96300</v>
      </c>
      <c r="H360" t="s">
        <v>1129</v>
      </c>
      <c r="I360" t="s">
        <v>1633</v>
      </c>
      <c r="J360" t="s">
        <v>2327</v>
      </c>
      <c r="L360" t="s">
        <v>2436</v>
      </c>
      <c r="M360" t="s">
        <v>2440</v>
      </c>
    </row>
    <row r="361" spans="1:13">
      <c r="A361" s="4">
        <v>138</v>
      </c>
      <c r="B361" t="s">
        <v>37</v>
      </c>
      <c r="C361" s="1">
        <v>642.6</v>
      </c>
      <c r="D361" s="2" t="str">
        <f>HYPERLINK("https://torgi.gov.ru/new/public/lots/lot/22000011690000000016_3/(lotInfo:info)", "22000011690000000016_3")</f>
        <v>22000011690000000016_3</v>
      </c>
      <c r="E361" t="s">
        <v>190</v>
      </c>
      <c r="F361" s="3">
        <v>4979.7696856520388</v>
      </c>
      <c r="G361" s="3">
        <v>3200000</v>
      </c>
      <c r="H361" t="s">
        <v>675</v>
      </c>
      <c r="I361" t="s">
        <v>1328</v>
      </c>
      <c r="J361" t="s">
        <v>1833</v>
      </c>
      <c r="L361" t="s">
        <v>2436</v>
      </c>
      <c r="M361" t="s">
        <v>2440</v>
      </c>
    </row>
    <row r="362" spans="1:13">
      <c r="A362" s="4">
        <v>366</v>
      </c>
      <c r="B362" t="s">
        <v>37</v>
      </c>
      <c r="C362" s="1">
        <v>428.1</v>
      </c>
      <c r="D362" s="2" t="str">
        <f>HYPERLINK("https://torgi.gov.ru/new/public/lots/lot/21000019060000000004_1/(lotInfo:info)", "21000019060000000004_1")</f>
        <v>21000019060000000004_1</v>
      </c>
      <c r="E362" t="s">
        <v>321</v>
      </c>
      <c r="F362" s="3">
        <v>1204.783928988554</v>
      </c>
      <c r="G362" s="3">
        <v>515768</v>
      </c>
      <c r="I362" t="s">
        <v>1449</v>
      </c>
      <c r="J362" t="s">
        <v>2049</v>
      </c>
      <c r="L362" t="s">
        <v>2438</v>
      </c>
      <c r="M362" t="s">
        <v>2440</v>
      </c>
    </row>
    <row r="363" spans="1:13">
      <c r="A363" s="4">
        <v>767</v>
      </c>
      <c r="B363" t="s">
        <v>37</v>
      </c>
      <c r="C363" s="1">
        <v>78.599999999999994</v>
      </c>
      <c r="D363" s="2" t="str">
        <f>HYPERLINK("https://torgi.gov.ru/new/public/lots/lot/21000007760000000001_1/(lotInfo:info)", "21000007760000000001_1")</f>
        <v>21000007760000000001_1</v>
      </c>
      <c r="E363" t="s">
        <v>534</v>
      </c>
      <c r="F363" s="3">
        <v>35480.916030534347</v>
      </c>
      <c r="G363" s="3">
        <v>2788800</v>
      </c>
      <c r="I363" t="s">
        <v>1686</v>
      </c>
      <c r="J363" t="s">
        <v>2420</v>
      </c>
      <c r="L363" t="s">
        <v>2436</v>
      </c>
      <c r="M363" t="s">
        <v>2440</v>
      </c>
    </row>
    <row r="364" spans="1:13">
      <c r="A364" s="4">
        <v>143</v>
      </c>
      <c r="B364" t="s">
        <v>37</v>
      </c>
      <c r="C364" s="1">
        <v>12.5</v>
      </c>
      <c r="D364" s="2" t="str">
        <f>HYPERLINK("https://torgi.gov.ru/new/public/lots/lot/21000007760000000013_4/(lotInfo:info)", "21000007760000000013_4")</f>
        <v>21000007760000000013_4</v>
      </c>
      <c r="E364" t="s">
        <v>195</v>
      </c>
      <c r="F364" s="3">
        <v>10080</v>
      </c>
      <c r="G364" s="3">
        <v>126000</v>
      </c>
      <c r="I364" t="s">
        <v>1319</v>
      </c>
      <c r="J364" t="s">
        <v>1838</v>
      </c>
      <c r="L364" t="s">
        <v>2438</v>
      </c>
      <c r="M364" t="s">
        <v>2440</v>
      </c>
    </row>
    <row r="365" spans="1:13">
      <c r="A365" s="4">
        <v>144</v>
      </c>
      <c r="B365" t="s">
        <v>37</v>
      </c>
      <c r="C365" s="1">
        <v>10.3</v>
      </c>
      <c r="D365" s="2" t="str">
        <f>HYPERLINK("https://torgi.gov.ru/new/public/lots/lot/21000007760000000013_3/(lotInfo:info)", "21000007760000000013_3")</f>
        <v>21000007760000000013_3</v>
      </c>
      <c r="E365" t="s">
        <v>196</v>
      </c>
      <c r="F365" s="3">
        <v>10097.087378640779</v>
      </c>
      <c r="G365" s="3">
        <v>104000</v>
      </c>
      <c r="I365" t="s">
        <v>1319</v>
      </c>
      <c r="J365" t="s">
        <v>1839</v>
      </c>
      <c r="L365" t="s">
        <v>2438</v>
      </c>
      <c r="M365" t="s">
        <v>2440</v>
      </c>
    </row>
    <row r="366" spans="1:13">
      <c r="A366" s="4">
        <v>409</v>
      </c>
      <c r="B366" t="s">
        <v>37</v>
      </c>
      <c r="C366" s="1">
        <v>36.1</v>
      </c>
      <c r="D366" s="2" t="str">
        <f>HYPERLINK("https://torgi.gov.ru/new/public/lots/lot/21000007760000000002_1/(lotInfo:info)", "21000007760000000002_1")</f>
        <v>21000007760000000002_1</v>
      </c>
      <c r="E366" t="s">
        <v>342</v>
      </c>
      <c r="F366" s="3">
        <v>22783.933518005539</v>
      </c>
      <c r="G366" s="3">
        <v>822500</v>
      </c>
      <c r="H366" t="s">
        <v>906</v>
      </c>
      <c r="I366" t="s">
        <v>1474</v>
      </c>
      <c r="J366" t="s">
        <v>2089</v>
      </c>
      <c r="L366" t="s">
        <v>2436</v>
      </c>
      <c r="M366" t="s">
        <v>2440</v>
      </c>
    </row>
    <row r="367" spans="1:13">
      <c r="A367" s="4">
        <v>151</v>
      </c>
      <c r="B367" t="s">
        <v>37</v>
      </c>
      <c r="C367" s="1">
        <v>69.2</v>
      </c>
      <c r="D367" s="2" t="str">
        <f>HYPERLINK("https://torgi.gov.ru/new/public/lots/lot/21000007760000000011_1/(lotInfo:info)", "21000007760000000011_1")</f>
        <v>21000007760000000011_1</v>
      </c>
      <c r="E367" t="s">
        <v>199</v>
      </c>
      <c r="F367" s="3">
        <v>1167.745664739884</v>
      </c>
      <c r="G367" s="3">
        <v>80808</v>
      </c>
      <c r="I367" t="s">
        <v>1322</v>
      </c>
      <c r="J367" t="s">
        <v>1845</v>
      </c>
      <c r="L367" t="s">
        <v>2437</v>
      </c>
      <c r="M367" t="s">
        <v>2440</v>
      </c>
    </row>
    <row r="368" spans="1:13">
      <c r="A368" s="4">
        <v>142</v>
      </c>
      <c r="B368" t="s">
        <v>37</v>
      </c>
      <c r="C368" s="1">
        <v>12.4</v>
      </c>
      <c r="D368" s="2" t="str">
        <f>HYPERLINK("https://torgi.gov.ru/new/public/lots/lot/21000007760000000013_2/(lotInfo:info)", "21000007760000000013_2")</f>
        <v>21000007760000000013_2</v>
      </c>
      <c r="E368" t="s">
        <v>194</v>
      </c>
      <c r="F368" s="3">
        <v>8064.5161290322576</v>
      </c>
      <c r="G368" s="3">
        <v>100000</v>
      </c>
      <c r="I368" t="s">
        <v>1319</v>
      </c>
      <c r="J368" t="s">
        <v>1837</v>
      </c>
      <c r="L368" t="s">
        <v>2438</v>
      </c>
      <c r="M368" t="s">
        <v>2440</v>
      </c>
    </row>
    <row r="369" spans="1:13">
      <c r="A369" s="4">
        <v>140</v>
      </c>
      <c r="B369" t="s">
        <v>37</v>
      </c>
      <c r="C369" s="1">
        <v>1905</v>
      </c>
      <c r="D369" s="2" t="str">
        <f>HYPERLINK("https://torgi.gov.ru/new/public/lots/lot/21000032630000000001_1/(lotInfo:info)", "21000032630000000001_1")</f>
        <v>21000032630000000001_1</v>
      </c>
      <c r="E369" t="s">
        <v>192</v>
      </c>
      <c r="F369" s="3">
        <v>1849.5538057742781</v>
      </c>
      <c r="G369" s="3">
        <v>3523400</v>
      </c>
      <c r="I369" t="s">
        <v>1330</v>
      </c>
      <c r="J369" t="s">
        <v>1835</v>
      </c>
      <c r="K369" s="3">
        <v>8922010</v>
      </c>
      <c r="L369" t="s">
        <v>2436</v>
      </c>
      <c r="M369" t="s">
        <v>2440</v>
      </c>
    </row>
    <row r="370" spans="1:13">
      <c r="A370" s="4">
        <v>595</v>
      </c>
      <c r="B370" t="s">
        <v>53</v>
      </c>
      <c r="C370" s="1">
        <v>84.2</v>
      </c>
      <c r="D370" s="2" t="str">
        <f>HYPERLINK("https://torgi.gov.ru/new/public/lots/lot/21000012580000000001_1/(lotInfo:info)", "21000012580000000001_1")</f>
        <v>21000012580000000001_1</v>
      </c>
      <c r="E370" t="s">
        <v>443</v>
      </c>
      <c r="F370" s="3">
        <v>14311.16389548694</v>
      </c>
      <c r="G370" s="3">
        <v>1205000</v>
      </c>
      <c r="H370" t="s">
        <v>1067</v>
      </c>
      <c r="I370" t="s">
        <v>1592</v>
      </c>
      <c r="J370" t="s">
        <v>2262</v>
      </c>
      <c r="L370" t="s">
        <v>2436</v>
      </c>
      <c r="M370" t="s">
        <v>2440</v>
      </c>
    </row>
    <row r="371" spans="1:13">
      <c r="A371" s="4">
        <v>379</v>
      </c>
      <c r="B371" t="s">
        <v>53</v>
      </c>
      <c r="C371" s="1">
        <v>102.3</v>
      </c>
      <c r="D371" s="2" t="str">
        <f>HYPERLINK("https://torgi.gov.ru/new/public/lots/lot/21000012580000000004_1/(lotInfo:info)", "21000012580000000004_1")</f>
        <v>21000012580000000004_1</v>
      </c>
      <c r="E371" t="s">
        <v>329</v>
      </c>
      <c r="F371" s="3">
        <v>2443.7927663734122</v>
      </c>
      <c r="G371" s="3">
        <v>250000</v>
      </c>
      <c r="H371" t="s">
        <v>880</v>
      </c>
      <c r="I371" t="s">
        <v>1460</v>
      </c>
      <c r="J371" t="s">
        <v>2060</v>
      </c>
      <c r="L371" t="s">
        <v>2436</v>
      </c>
      <c r="M371" t="s">
        <v>2440</v>
      </c>
    </row>
    <row r="372" spans="1:13">
      <c r="A372" s="4">
        <v>560</v>
      </c>
      <c r="B372" t="s">
        <v>53</v>
      </c>
      <c r="C372" s="1">
        <v>248.8</v>
      </c>
      <c r="D372" s="2" t="str">
        <f>HYPERLINK("https://torgi.gov.ru/new/public/lots/lot/21000008350000000002_1/(lotInfo:info)", "21000008350000000002_1")</f>
        <v>21000008350000000002_1</v>
      </c>
      <c r="E372" t="s">
        <v>206</v>
      </c>
      <c r="F372" s="3">
        <v>233.11897106109319</v>
      </c>
      <c r="G372" s="3">
        <v>58000</v>
      </c>
      <c r="I372" t="s">
        <v>1554</v>
      </c>
      <c r="J372" t="s">
        <v>2229</v>
      </c>
      <c r="L372" t="s">
        <v>2436</v>
      </c>
      <c r="M372" t="s">
        <v>2440</v>
      </c>
    </row>
    <row r="373" spans="1:13">
      <c r="A373" s="4">
        <v>125</v>
      </c>
      <c r="B373" t="s">
        <v>53</v>
      </c>
      <c r="C373" s="1">
        <v>275.5</v>
      </c>
      <c r="D373" s="2" t="str">
        <f>HYPERLINK("https://torgi.gov.ru/new/public/lots/lot/21000019800000000014_1/(lotInfo:info)", "21000019800000000014_1")</f>
        <v>21000019800000000014_1</v>
      </c>
      <c r="E373" t="s">
        <v>179</v>
      </c>
      <c r="F373" s="3">
        <v>1661.625299455535</v>
      </c>
      <c r="G373" s="3">
        <v>457777.77</v>
      </c>
      <c r="H373" t="s">
        <v>663</v>
      </c>
      <c r="I373" t="s">
        <v>1320</v>
      </c>
      <c r="J373" t="s">
        <v>1821</v>
      </c>
      <c r="L373" t="s">
        <v>2437</v>
      </c>
      <c r="M373" t="s">
        <v>2440</v>
      </c>
    </row>
    <row r="374" spans="1:13">
      <c r="A374" s="4">
        <v>152</v>
      </c>
      <c r="B374" t="s">
        <v>53</v>
      </c>
      <c r="C374" s="1">
        <v>150.80000000000001</v>
      </c>
      <c r="D374" s="2" t="str">
        <f>HYPERLINK("https://torgi.gov.ru/new/public/lots/lot/21000019800000000012_1/(lotInfo:info)", "21000019800000000012_1")</f>
        <v>21000019800000000012_1</v>
      </c>
      <c r="E374" t="s">
        <v>200</v>
      </c>
      <c r="F374" s="3">
        <v>3448.2758620689651</v>
      </c>
      <c r="G374" s="3">
        <v>520000</v>
      </c>
      <c r="H374" t="s">
        <v>683</v>
      </c>
      <c r="I374" t="s">
        <v>1322</v>
      </c>
      <c r="J374" t="s">
        <v>1846</v>
      </c>
      <c r="L374" t="s">
        <v>2437</v>
      </c>
      <c r="M374" t="s">
        <v>2440</v>
      </c>
    </row>
    <row r="375" spans="1:13">
      <c r="A375" s="4">
        <v>503</v>
      </c>
      <c r="B375" t="s">
        <v>53</v>
      </c>
      <c r="C375" s="1">
        <v>150.80000000000001</v>
      </c>
      <c r="D375" s="2" t="str">
        <f>HYPERLINK("https://torgi.gov.ru/new/public/lots/lot/21000019800000000007_1/(lotInfo:info)", "21000019800000000007_1")</f>
        <v>21000019800000000007_1</v>
      </c>
      <c r="E375" t="s">
        <v>200</v>
      </c>
      <c r="F375" s="3">
        <v>0</v>
      </c>
      <c r="G375" s="3">
        <v>0</v>
      </c>
      <c r="H375" t="s">
        <v>683</v>
      </c>
      <c r="I375" t="s">
        <v>1521</v>
      </c>
      <c r="J375" t="s">
        <v>1846</v>
      </c>
      <c r="L375" t="s">
        <v>2437</v>
      </c>
      <c r="M375" t="s">
        <v>2440</v>
      </c>
    </row>
    <row r="376" spans="1:13">
      <c r="A376" s="4">
        <v>603</v>
      </c>
      <c r="B376" t="s">
        <v>53</v>
      </c>
      <c r="C376" s="1">
        <v>150.80000000000001</v>
      </c>
      <c r="D376" s="2" t="str">
        <f>HYPERLINK("https://torgi.gov.ru/new/public/lots/lot/21000019800000000003_1/(lotInfo:info)", "21000019800000000003_1")</f>
        <v>21000019800000000003_1</v>
      </c>
      <c r="E376" t="s">
        <v>200</v>
      </c>
      <c r="F376" s="3">
        <v>0</v>
      </c>
      <c r="G376" s="3">
        <v>0</v>
      </c>
      <c r="H376" t="s">
        <v>1073</v>
      </c>
      <c r="I376" t="s">
        <v>1595</v>
      </c>
      <c r="J376" t="s">
        <v>1846</v>
      </c>
      <c r="L376" t="s">
        <v>2437</v>
      </c>
      <c r="M376" t="s">
        <v>2440</v>
      </c>
    </row>
    <row r="377" spans="1:13">
      <c r="A377" s="4">
        <v>136</v>
      </c>
      <c r="B377" t="s">
        <v>53</v>
      </c>
      <c r="C377" s="1">
        <v>44.2</v>
      </c>
      <c r="D377" s="2" t="str">
        <f>HYPERLINK("https://torgi.gov.ru/new/public/lots/lot/21000019800000000013_1/(lotInfo:info)", "21000019800000000013_1")</f>
        <v>21000019800000000013_1</v>
      </c>
      <c r="E377" t="s">
        <v>189</v>
      </c>
      <c r="F377" s="3">
        <v>10882.35294117647</v>
      </c>
      <c r="G377" s="3">
        <v>481000</v>
      </c>
      <c r="H377" t="s">
        <v>673</v>
      </c>
      <c r="I377" t="s">
        <v>1326</v>
      </c>
      <c r="J377" t="s">
        <v>1831</v>
      </c>
      <c r="L377" t="s">
        <v>2437</v>
      </c>
      <c r="M377" t="s">
        <v>2440</v>
      </c>
    </row>
    <row r="378" spans="1:13">
      <c r="A378" s="4">
        <v>482</v>
      </c>
      <c r="B378" t="s">
        <v>53</v>
      </c>
      <c r="C378" s="1">
        <v>44.2</v>
      </c>
      <c r="D378" s="2" t="str">
        <f>HYPERLINK("https://torgi.gov.ru/new/public/lots/lot/21000019800000000008_1/(lotInfo:info)", "21000019800000000008_1")</f>
        <v>21000019800000000008_1</v>
      </c>
      <c r="E378" t="s">
        <v>189</v>
      </c>
      <c r="F378" s="3">
        <v>0</v>
      </c>
      <c r="G378" s="3">
        <v>0</v>
      </c>
      <c r="H378" t="s">
        <v>673</v>
      </c>
      <c r="I378" t="s">
        <v>1515</v>
      </c>
      <c r="J378" t="s">
        <v>1831</v>
      </c>
      <c r="L378" t="s">
        <v>2437</v>
      </c>
      <c r="M378" t="s">
        <v>2440</v>
      </c>
    </row>
    <row r="379" spans="1:13">
      <c r="A379" s="4">
        <v>606</v>
      </c>
      <c r="B379" t="s">
        <v>53</v>
      </c>
      <c r="C379" s="1">
        <v>44.2</v>
      </c>
      <c r="D379" s="2" t="str">
        <f>HYPERLINK("https://torgi.gov.ru/new/public/lots/lot/21000019800000000004_1/(lotInfo:info)", "21000019800000000004_1")</f>
        <v>21000019800000000004_1</v>
      </c>
      <c r="E379" t="s">
        <v>448</v>
      </c>
      <c r="F379" s="3">
        <v>0</v>
      </c>
      <c r="G379" s="3">
        <v>0</v>
      </c>
      <c r="H379" t="s">
        <v>1076</v>
      </c>
      <c r="I379" t="s">
        <v>1598</v>
      </c>
      <c r="J379" t="s">
        <v>1831</v>
      </c>
      <c r="L379" t="s">
        <v>2437</v>
      </c>
      <c r="M379" t="s">
        <v>2440</v>
      </c>
    </row>
    <row r="380" spans="1:13">
      <c r="A380" s="4">
        <v>153</v>
      </c>
      <c r="B380" t="s">
        <v>53</v>
      </c>
      <c r="C380" s="1">
        <v>213.3</v>
      </c>
      <c r="D380" s="2" t="str">
        <f>HYPERLINK("https://torgi.gov.ru/new/public/lots/lot/21000019800000000012_2/(lotInfo:info)", "21000019800000000012_2")</f>
        <v>21000019800000000012_2</v>
      </c>
      <c r="E380" t="s">
        <v>201</v>
      </c>
      <c r="F380" s="3">
        <v>3375.5274261603372</v>
      </c>
      <c r="G380" s="3">
        <v>720000</v>
      </c>
      <c r="H380" t="s">
        <v>684</v>
      </c>
      <c r="I380" t="s">
        <v>1322</v>
      </c>
      <c r="J380" t="s">
        <v>1847</v>
      </c>
      <c r="L380" t="s">
        <v>2437</v>
      </c>
      <c r="M380" t="s">
        <v>2440</v>
      </c>
    </row>
    <row r="381" spans="1:13">
      <c r="A381" s="4">
        <v>504</v>
      </c>
      <c r="B381" t="s">
        <v>53</v>
      </c>
      <c r="C381" s="1">
        <v>213.3</v>
      </c>
      <c r="D381" s="2" t="str">
        <f>HYPERLINK("https://torgi.gov.ru/new/public/lots/lot/21000019800000000007_2/(lotInfo:info)", "21000019800000000007_2")</f>
        <v>21000019800000000007_2</v>
      </c>
      <c r="E381" t="s">
        <v>201</v>
      </c>
      <c r="F381" s="3">
        <v>0</v>
      </c>
      <c r="G381" s="3">
        <v>0</v>
      </c>
      <c r="H381" t="s">
        <v>684</v>
      </c>
      <c r="I381" t="s">
        <v>1521</v>
      </c>
      <c r="J381" t="s">
        <v>1847</v>
      </c>
      <c r="L381" t="s">
        <v>2437</v>
      </c>
      <c r="M381" t="s">
        <v>2440</v>
      </c>
    </row>
    <row r="382" spans="1:13">
      <c r="A382" s="4">
        <v>602</v>
      </c>
      <c r="B382" t="s">
        <v>53</v>
      </c>
      <c r="C382" s="1">
        <v>213.3</v>
      </c>
      <c r="D382" s="2" t="str">
        <f>HYPERLINK("https://torgi.gov.ru/new/public/lots/lot/21000019800000000003_2/(lotInfo:info)", "21000019800000000003_2")</f>
        <v>21000019800000000003_2</v>
      </c>
      <c r="E382" t="s">
        <v>201</v>
      </c>
      <c r="F382" s="3">
        <v>0</v>
      </c>
      <c r="G382" s="3">
        <v>0</v>
      </c>
      <c r="H382" t="s">
        <v>1072</v>
      </c>
      <c r="I382" t="s">
        <v>1595</v>
      </c>
      <c r="J382" t="s">
        <v>1847</v>
      </c>
      <c r="L382" t="s">
        <v>2437</v>
      </c>
      <c r="M382" t="s">
        <v>2440</v>
      </c>
    </row>
    <row r="383" spans="1:13">
      <c r="A383" s="4">
        <v>414</v>
      </c>
      <c r="B383" t="s">
        <v>53</v>
      </c>
      <c r="C383" s="1">
        <v>1583.1</v>
      </c>
      <c r="D383" s="2" t="str">
        <f>HYPERLINK("https://torgi.gov.ru/new/public/lots/lot/21000011320000000023_4/(lotInfo:info)", "21000011320000000023_4")</f>
        <v>21000011320000000023_4</v>
      </c>
      <c r="E383" t="s">
        <v>345</v>
      </c>
      <c r="F383" s="3">
        <v>8154.9996841639822</v>
      </c>
      <c r="G383" s="3">
        <v>12910180</v>
      </c>
      <c r="H383" t="s">
        <v>911</v>
      </c>
      <c r="I383" t="s">
        <v>1478</v>
      </c>
      <c r="J383" t="s">
        <v>2094</v>
      </c>
      <c r="L383" t="s">
        <v>2438</v>
      </c>
      <c r="M383" t="s">
        <v>2440</v>
      </c>
    </row>
    <row r="384" spans="1:13">
      <c r="A384" s="4">
        <v>429</v>
      </c>
      <c r="B384" t="s">
        <v>53</v>
      </c>
      <c r="C384" s="1">
        <v>27</v>
      </c>
      <c r="D384" s="2" t="str">
        <f>HYPERLINK("https://torgi.gov.ru/new/public/lots/lot/21000011320000000026_9/(lotInfo:info)", "21000011320000000026_9")</f>
        <v>21000011320000000026_9</v>
      </c>
      <c r="E384" t="s">
        <v>356</v>
      </c>
      <c r="F384" s="3">
        <v>24556.35</v>
      </c>
      <c r="G384" s="3">
        <v>663021.44999999995</v>
      </c>
      <c r="H384" t="s">
        <v>924</v>
      </c>
      <c r="I384" t="s">
        <v>1491</v>
      </c>
      <c r="J384" t="s">
        <v>2108</v>
      </c>
      <c r="L384" t="s">
        <v>2436</v>
      </c>
      <c r="M384" t="s">
        <v>2440</v>
      </c>
    </row>
    <row r="385" spans="1:13">
      <c r="A385" s="4">
        <v>678</v>
      </c>
      <c r="B385" t="s">
        <v>53</v>
      </c>
      <c r="C385" s="1">
        <v>13.9</v>
      </c>
      <c r="D385" s="2" t="str">
        <f>HYPERLINK("https://torgi.gov.ru/new/public/lots/lot/21000011320000000014_1/(lotInfo:info)", "21000011320000000014_1")</f>
        <v>21000011320000000014_1</v>
      </c>
      <c r="E385" t="s">
        <v>487</v>
      </c>
      <c r="F385" s="3">
        <v>18525.46762589928</v>
      </c>
      <c r="G385" s="3">
        <v>257504</v>
      </c>
      <c r="H385" t="s">
        <v>1142</v>
      </c>
      <c r="I385" t="s">
        <v>1503</v>
      </c>
      <c r="J385" t="s">
        <v>2339</v>
      </c>
      <c r="L385" t="s">
        <v>2438</v>
      </c>
      <c r="M385" t="s">
        <v>2440</v>
      </c>
    </row>
    <row r="386" spans="1:13">
      <c r="A386" s="4">
        <v>341</v>
      </c>
      <c r="B386" t="s">
        <v>53</v>
      </c>
      <c r="C386" s="1">
        <v>32.299999999999997</v>
      </c>
      <c r="D386" s="2" t="str">
        <f>HYPERLINK("https://torgi.gov.ru/new/public/lots/lot/21000011320000000041_1/(lotInfo:info)", "21000011320000000041_1")</f>
        <v>21000011320000000041_1</v>
      </c>
      <c r="E386" t="s">
        <v>311</v>
      </c>
      <c r="F386" s="3">
        <v>11235.139318885451</v>
      </c>
      <c r="G386" s="3">
        <v>362895</v>
      </c>
      <c r="H386" t="s">
        <v>845</v>
      </c>
      <c r="I386" t="s">
        <v>1439</v>
      </c>
      <c r="J386" t="s">
        <v>2024</v>
      </c>
      <c r="L386" t="s">
        <v>2438</v>
      </c>
      <c r="M386" t="s">
        <v>2440</v>
      </c>
    </row>
    <row r="387" spans="1:13">
      <c r="A387" s="4">
        <v>727</v>
      </c>
      <c r="B387" t="s">
        <v>53</v>
      </c>
      <c r="C387" s="1">
        <v>125.4</v>
      </c>
      <c r="D387" s="2" t="str">
        <f>HYPERLINK("https://torgi.gov.ru/new/public/lots/lot/21000011320000000012_2/(lotInfo:info)", "21000011320000000012_2")</f>
        <v>21000011320000000012_2</v>
      </c>
      <c r="E387" t="s">
        <v>516</v>
      </c>
      <c r="F387" s="3">
        <v>71810.722169059009</v>
      </c>
      <c r="G387" s="3">
        <v>9005064.5600000005</v>
      </c>
      <c r="H387" t="s">
        <v>1186</v>
      </c>
      <c r="I387" t="s">
        <v>1501</v>
      </c>
      <c r="J387" t="s">
        <v>2380</v>
      </c>
      <c r="L387" t="s">
        <v>2436</v>
      </c>
      <c r="M387" t="s">
        <v>2440</v>
      </c>
    </row>
    <row r="388" spans="1:13">
      <c r="A388" s="4">
        <v>783</v>
      </c>
      <c r="B388" t="s">
        <v>53</v>
      </c>
      <c r="C388" s="1">
        <v>22.8</v>
      </c>
      <c r="D388" s="2" t="str">
        <f>HYPERLINK("https://torgi.gov.ru/new/public/lots/lot/21000011320000000001_3/(lotInfo:info)", "21000011320000000001_3")</f>
        <v>21000011320000000001_3</v>
      </c>
      <c r="E388" t="s">
        <v>546</v>
      </c>
      <c r="F388" s="3">
        <v>30710.087719298241</v>
      </c>
      <c r="G388" s="3">
        <v>700190</v>
      </c>
      <c r="I388" t="s">
        <v>1701</v>
      </c>
      <c r="J388" t="s">
        <v>2435</v>
      </c>
      <c r="L388" t="s">
        <v>2436</v>
      </c>
      <c r="M388" t="s">
        <v>2440</v>
      </c>
    </row>
    <row r="389" spans="1:13">
      <c r="A389" s="4">
        <v>381</v>
      </c>
      <c r="B389" t="s">
        <v>53</v>
      </c>
      <c r="C389" s="1">
        <v>42.9</v>
      </c>
      <c r="D389" s="2" t="str">
        <f>HYPERLINK("https://torgi.gov.ru/new/public/lots/lot/21000009830000000001_1/(lotInfo:info)", "21000009830000000001_1")</f>
        <v>21000009830000000001_1</v>
      </c>
      <c r="E389" t="s">
        <v>331</v>
      </c>
      <c r="F389" s="3">
        <v>25329.83682983683</v>
      </c>
      <c r="G389" s="3">
        <v>1086650</v>
      </c>
      <c r="H389" t="s">
        <v>882</v>
      </c>
      <c r="I389" t="s">
        <v>1462</v>
      </c>
      <c r="J389" t="s">
        <v>2062</v>
      </c>
      <c r="K389" s="3">
        <v>1155333</v>
      </c>
      <c r="L389" t="s">
        <v>2436</v>
      </c>
      <c r="M389" t="s">
        <v>2440</v>
      </c>
    </row>
    <row r="390" spans="1:13">
      <c r="A390" s="4">
        <v>96</v>
      </c>
      <c r="B390" t="s">
        <v>53</v>
      </c>
      <c r="C390" s="1">
        <v>94.3</v>
      </c>
      <c r="D390" s="2" t="str">
        <f>HYPERLINK("https://torgi.gov.ru/new/public/lots/lot/22000053080000000002_1/(lotInfo:info)", "22000053080000000002_1")</f>
        <v>22000053080000000002_1</v>
      </c>
      <c r="E390" t="s">
        <v>156</v>
      </c>
      <c r="F390" s="3">
        <v>4411.4528101802762</v>
      </c>
      <c r="G390" s="3">
        <v>416000</v>
      </c>
      <c r="H390" t="s">
        <v>634</v>
      </c>
      <c r="I390" t="s">
        <v>1300</v>
      </c>
      <c r="J390" t="s">
        <v>1797</v>
      </c>
      <c r="L390" t="s">
        <v>2436</v>
      </c>
      <c r="M390" t="s">
        <v>2440</v>
      </c>
    </row>
    <row r="391" spans="1:13">
      <c r="A391" s="4">
        <v>237</v>
      </c>
      <c r="B391" t="s">
        <v>53</v>
      </c>
      <c r="C391" s="1">
        <v>312.5</v>
      </c>
      <c r="D391" s="2" t="str">
        <f>HYPERLINK("https://torgi.gov.ru/new/public/lots/lot/22000095400000000001_2/(lotInfo:info)", "22000095400000000001_2")</f>
        <v>22000095400000000001_2</v>
      </c>
      <c r="E391" t="s">
        <v>256</v>
      </c>
      <c r="F391" s="3">
        <v>42033.120000000003</v>
      </c>
      <c r="G391" s="3">
        <v>13135350</v>
      </c>
      <c r="I391" t="s">
        <v>1385</v>
      </c>
      <c r="J391" t="s">
        <v>1927</v>
      </c>
      <c r="L391" t="s">
        <v>2436</v>
      </c>
      <c r="M391" t="s">
        <v>2440</v>
      </c>
    </row>
    <row r="392" spans="1:13">
      <c r="A392" s="4">
        <v>236</v>
      </c>
      <c r="B392" t="s">
        <v>53</v>
      </c>
      <c r="C392" s="1">
        <v>151.4</v>
      </c>
      <c r="D392" s="2" t="str">
        <f>HYPERLINK("https://torgi.gov.ru/new/public/lots/lot/22000095400000000001_1/(lotInfo:info)", "22000095400000000001_1")</f>
        <v>22000095400000000001_1</v>
      </c>
      <c r="E392" t="s">
        <v>256</v>
      </c>
      <c r="F392" s="3">
        <v>64832.265521796573</v>
      </c>
      <c r="G392" s="3">
        <v>9815605</v>
      </c>
      <c r="I392" t="s">
        <v>1385</v>
      </c>
      <c r="J392" t="s">
        <v>1926</v>
      </c>
      <c r="L392" t="s">
        <v>2436</v>
      </c>
      <c r="M392" t="s">
        <v>2440</v>
      </c>
    </row>
    <row r="393" spans="1:13">
      <c r="A393" s="4">
        <v>551</v>
      </c>
      <c r="B393" t="s">
        <v>53</v>
      </c>
      <c r="C393" s="1">
        <v>22</v>
      </c>
      <c r="D393" s="2" t="str">
        <f>HYPERLINK("https://torgi.gov.ru/new/public/lots/lot/22000049590000000001_1/(lotInfo:info)", "22000049590000000001_1")</f>
        <v>22000049590000000001_1</v>
      </c>
      <c r="E393" t="s">
        <v>411</v>
      </c>
      <c r="F393" s="3">
        <v>3181.818181818182</v>
      </c>
      <c r="G393" s="3">
        <v>70000</v>
      </c>
      <c r="H393" t="s">
        <v>1033</v>
      </c>
      <c r="I393" t="s">
        <v>1560</v>
      </c>
      <c r="J393" t="s">
        <v>2220</v>
      </c>
      <c r="K393" s="3">
        <v>130785.82</v>
      </c>
      <c r="L393" t="s">
        <v>2436</v>
      </c>
      <c r="M393" t="s">
        <v>2440</v>
      </c>
    </row>
    <row r="394" spans="1:13">
      <c r="A394" s="4">
        <v>651</v>
      </c>
      <c r="B394" t="s">
        <v>53</v>
      </c>
      <c r="C394" s="1">
        <v>81.900000000000006</v>
      </c>
      <c r="D394" s="2" t="str">
        <f>HYPERLINK("https://torgi.gov.ru/new/public/lots/lot/21000019830000000001_1/(lotInfo:info)", "21000019830000000001_1")</f>
        <v>21000019830000000001_1</v>
      </c>
      <c r="E394" t="s">
        <v>469</v>
      </c>
      <c r="F394" s="3">
        <v>22307.692307692301</v>
      </c>
      <c r="G394" s="3">
        <v>1827000</v>
      </c>
      <c r="H394" t="s">
        <v>1116</v>
      </c>
      <c r="I394" t="s">
        <v>1624</v>
      </c>
      <c r="J394" t="s">
        <v>2313</v>
      </c>
      <c r="K394" s="3">
        <v>244413.35</v>
      </c>
      <c r="L394" t="s">
        <v>2436</v>
      </c>
      <c r="M394" t="s">
        <v>2440</v>
      </c>
    </row>
    <row r="395" spans="1:13">
      <c r="A395" s="4">
        <v>79</v>
      </c>
      <c r="B395" t="s">
        <v>48</v>
      </c>
      <c r="C395" s="1">
        <v>30.9</v>
      </c>
      <c r="D395" s="2" t="str">
        <f>HYPERLINK("https://torgi.gov.ru/new/public/lots/lot/21000004810000000002_1/(lotInfo:info)", "21000004810000000002_1")</f>
        <v>21000004810000000002_1</v>
      </c>
      <c r="E395" t="s">
        <v>142</v>
      </c>
      <c r="F395" s="3">
        <v>7224.9190938511329</v>
      </c>
      <c r="G395" s="3">
        <v>223250</v>
      </c>
      <c r="H395" t="s">
        <v>620</v>
      </c>
      <c r="I395" t="s">
        <v>1238</v>
      </c>
      <c r="J395" t="s">
        <v>1781</v>
      </c>
      <c r="L395" t="s">
        <v>2436</v>
      </c>
      <c r="M395" t="s">
        <v>2440</v>
      </c>
    </row>
    <row r="396" spans="1:13">
      <c r="A396" s="4">
        <v>317</v>
      </c>
      <c r="B396" t="s">
        <v>48</v>
      </c>
      <c r="C396" s="1">
        <v>27</v>
      </c>
      <c r="D396" s="2" t="str">
        <f>HYPERLINK("https://torgi.gov.ru/new/public/lots/lot/21000033140000000017_1/(lotInfo:info)", "21000033140000000017_1")</f>
        <v>21000033140000000017_1</v>
      </c>
      <c r="E396" t="s">
        <v>296</v>
      </c>
      <c r="F396" s="3">
        <v>851.85185185185185</v>
      </c>
      <c r="G396" s="3">
        <v>23000</v>
      </c>
      <c r="H396" t="s">
        <v>823</v>
      </c>
      <c r="I396" t="s">
        <v>1427</v>
      </c>
      <c r="J396" t="s">
        <v>2001</v>
      </c>
      <c r="L396" t="s">
        <v>2437</v>
      </c>
      <c r="M396" t="s">
        <v>2440</v>
      </c>
    </row>
    <row r="397" spans="1:13">
      <c r="A397" s="4">
        <v>553</v>
      </c>
      <c r="B397" t="s">
        <v>48</v>
      </c>
      <c r="C397" s="1">
        <v>66.2</v>
      </c>
      <c r="D397" s="2" t="str">
        <f>HYPERLINK("https://torgi.gov.ru/new/public/lots/lot/21000033140000000009_1/(lotInfo:info)", "21000033140000000009_1")</f>
        <v>21000033140000000009_1</v>
      </c>
      <c r="E397" t="s">
        <v>413</v>
      </c>
      <c r="F397" s="3">
        <v>2462.235649546828</v>
      </c>
      <c r="G397" s="3">
        <v>163000</v>
      </c>
      <c r="H397" t="s">
        <v>1035</v>
      </c>
      <c r="I397" t="s">
        <v>1562</v>
      </c>
      <c r="J397" t="s">
        <v>2222</v>
      </c>
      <c r="L397" t="s">
        <v>2436</v>
      </c>
      <c r="M397" t="s">
        <v>2440</v>
      </c>
    </row>
    <row r="398" spans="1:13">
      <c r="A398" s="4">
        <v>364</v>
      </c>
      <c r="B398" t="s">
        <v>48</v>
      </c>
      <c r="C398" s="1">
        <v>18.8</v>
      </c>
      <c r="D398" s="2" t="str">
        <f>HYPERLINK("https://torgi.gov.ru/new/public/lots/lot/22000034000000000006_1/(lotInfo:info)", "22000034000000000006_1")</f>
        <v>22000034000000000006_1</v>
      </c>
      <c r="E398" t="s">
        <v>320</v>
      </c>
      <c r="F398" s="3">
        <v>4557.4468085106382</v>
      </c>
      <c r="G398" s="3">
        <v>85680</v>
      </c>
      <c r="H398" t="s">
        <v>867</v>
      </c>
      <c r="I398" t="s">
        <v>1448</v>
      </c>
      <c r="J398" t="s">
        <v>2047</v>
      </c>
      <c r="L398" t="s">
        <v>2436</v>
      </c>
      <c r="M398" t="s">
        <v>2440</v>
      </c>
    </row>
    <row r="399" spans="1:13">
      <c r="A399" s="4">
        <v>365</v>
      </c>
      <c r="B399" t="s">
        <v>48</v>
      </c>
      <c r="C399" s="1">
        <v>16.5</v>
      </c>
      <c r="D399" s="2" t="str">
        <f>HYPERLINK("https://torgi.gov.ru/new/public/lots/lot/22000034000000000006_2/(lotInfo:info)", "22000034000000000006_2")</f>
        <v>22000034000000000006_2</v>
      </c>
      <c r="E399" t="s">
        <v>320</v>
      </c>
      <c r="F399" s="3">
        <v>4560</v>
      </c>
      <c r="G399" s="3">
        <v>75240</v>
      </c>
      <c r="H399" t="s">
        <v>868</v>
      </c>
      <c r="I399" t="s">
        <v>1448</v>
      </c>
      <c r="J399" t="s">
        <v>2048</v>
      </c>
      <c r="L399" t="s">
        <v>2436</v>
      </c>
      <c r="M399" t="s">
        <v>2440</v>
      </c>
    </row>
    <row r="400" spans="1:13">
      <c r="A400" s="4">
        <v>728</v>
      </c>
      <c r="B400" t="s">
        <v>48</v>
      </c>
      <c r="C400" s="1">
        <v>81.099999999999994</v>
      </c>
      <c r="D400" s="2" t="str">
        <f>HYPERLINK("https://torgi.gov.ru/new/public/lots/lot/22000034000000000004_1/(lotInfo:info)", "22000034000000000004_1")</f>
        <v>22000034000000000004_1</v>
      </c>
      <c r="E400" t="s">
        <v>517</v>
      </c>
      <c r="F400" s="3">
        <v>3988.9025893958078</v>
      </c>
      <c r="G400" s="3">
        <v>323500</v>
      </c>
      <c r="H400" t="s">
        <v>1187</v>
      </c>
      <c r="I400" t="s">
        <v>1666</v>
      </c>
      <c r="J400" t="s">
        <v>2381</v>
      </c>
      <c r="L400" t="s">
        <v>2438</v>
      </c>
      <c r="M400" t="s">
        <v>2440</v>
      </c>
    </row>
    <row r="401" spans="1:13">
      <c r="A401" s="4">
        <v>729</v>
      </c>
      <c r="B401" t="s">
        <v>48</v>
      </c>
      <c r="C401" s="1">
        <v>28.7</v>
      </c>
      <c r="D401" s="2" t="str">
        <f>HYPERLINK("https://torgi.gov.ru/new/public/lots/lot/22000034000000000005_1/(lotInfo:info)", "22000034000000000005_1")</f>
        <v>22000034000000000005_1</v>
      </c>
      <c r="E401" t="s">
        <v>518</v>
      </c>
      <c r="F401" s="3">
        <v>7609.7560975609758</v>
      </c>
      <c r="G401" s="3">
        <v>218400</v>
      </c>
      <c r="H401" t="s">
        <v>1188</v>
      </c>
      <c r="I401" t="s">
        <v>1666</v>
      </c>
      <c r="J401" t="s">
        <v>2382</v>
      </c>
      <c r="L401" t="s">
        <v>2436</v>
      </c>
      <c r="M401" t="s">
        <v>2440</v>
      </c>
    </row>
    <row r="402" spans="1:13">
      <c r="A402" s="4">
        <v>128</v>
      </c>
      <c r="B402" t="s">
        <v>48</v>
      </c>
      <c r="C402" s="1">
        <v>370.4</v>
      </c>
      <c r="D402" s="2" t="str">
        <f>HYPERLINK("https://torgi.gov.ru/new/public/lots/lot/22000089470000000001_1/(lotInfo:info)", "22000089470000000001_1")</f>
        <v>22000089470000000001_1</v>
      </c>
      <c r="E402" t="s">
        <v>182</v>
      </c>
      <c r="F402" s="3">
        <v>27019.43844492441</v>
      </c>
      <c r="G402" s="3">
        <v>10008000</v>
      </c>
      <c r="H402" t="s">
        <v>666</v>
      </c>
      <c r="I402" t="s">
        <v>1316</v>
      </c>
      <c r="J402" t="s">
        <v>1824</v>
      </c>
      <c r="L402" t="s">
        <v>2436</v>
      </c>
      <c r="M402" t="s">
        <v>2440</v>
      </c>
    </row>
    <row r="403" spans="1:13">
      <c r="A403" s="4">
        <v>621</v>
      </c>
      <c r="B403" t="s">
        <v>48</v>
      </c>
      <c r="C403" s="1">
        <v>30.3</v>
      </c>
      <c r="D403" s="2" t="str">
        <f>HYPERLINK("https://torgi.gov.ru/new/public/lots/lot/22000022680000000001_1/(lotInfo:info)", "22000022680000000001_1")</f>
        <v>22000022680000000001_1</v>
      </c>
      <c r="E403" t="s">
        <v>102</v>
      </c>
      <c r="F403" s="3">
        <v>71242.574257425746</v>
      </c>
      <c r="G403" s="3">
        <v>2158650</v>
      </c>
      <c r="H403" t="s">
        <v>1089</v>
      </c>
      <c r="I403" t="s">
        <v>1607</v>
      </c>
      <c r="J403" t="s">
        <v>2284</v>
      </c>
      <c r="K403" s="3">
        <v>37185.43</v>
      </c>
      <c r="L403" t="s">
        <v>2436</v>
      </c>
      <c r="M403" t="s">
        <v>2440</v>
      </c>
    </row>
    <row r="404" spans="1:13">
      <c r="A404" s="4">
        <v>642</v>
      </c>
      <c r="B404" t="s">
        <v>73</v>
      </c>
      <c r="C404" s="1">
        <v>42.5</v>
      </c>
      <c r="D404" s="2" t="str">
        <f>HYPERLINK("https://torgi.gov.ru/new/public/lots/lot/22000030530000000001_1/(lotInfo:info)", "22000030530000000001_1")</f>
        <v>22000030530000000001_1</v>
      </c>
      <c r="E404" t="s">
        <v>463</v>
      </c>
      <c r="F404" s="3">
        <v>7230.588235294118</v>
      </c>
      <c r="G404" s="3">
        <v>307300</v>
      </c>
      <c r="I404" t="s">
        <v>1618</v>
      </c>
      <c r="J404" t="s">
        <v>2304</v>
      </c>
      <c r="L404" t="s">
        <v>2436</v>
      </c>
      <c r="M404" t="s">
        <v>2440</v>
      </c>
    </row>
    <row r="405" spans="1:13">
      <c r="A405" s="4">
        <v>581</v>
      </c>
      <c r="B405" t="s">
        <v>73</v>
      </c>
      <c r="C405" s="1">
        <v>515.5</v>
      </c>
      <c r="D405" s="2" t="str">
        <f>HYPERLINK("https://torgi.gov.ru/new/public/lots/lot/21000030710000000003_1/(lotInfo:info)", "21000030710000000003_1")</f>
        <v>21000030710000000003_1</v>
      </c>
      <c r="E405" t="s">
        <v>433</v>
      </c>
      <c r="F405" s="3">
        <v>1180.3491755577111</v>
      </c>
      <c r="G405" s="3">
        <v>608470</v>
      </c>
      <c r="H405" t="s">
        <v>1056</v>
      </c>
      <c r="I405" t="s">
        <v>1583</v>
      </c>
      <c r="J405" t="s">
        <v>2250</v>
      </c>
      <c r="K405" s="3">
        <v>2937453.03</v>
      </c>
      <c r="L405" t="s">
        <v>2436</v>
      </c>
      <c r="M405" t="s">
        <v>2440</v>
      </c>
    </row>
    <row r="406" spans="1:13">
      <c r="A406" s="4">
        <v>368</v>
      </c>
      <c r="B406" t="s">
        <v>73</v>
      </c>
      <c r="C406" s="1">
        <v>311.89999999999998</v>
      </c>
      <c r="D406" s="2" t="str">
        <f>HYPERLINK("https://torgi.gov.ru/new/public/lots/lot/21000008240000000018_4/(lotInfo:info)", "21000008240000000018_4")</f>
        <v>21000008240000000018_4</v>
      </c>
      <c r="E406" t="s">
        <v>322</v>
      </c>
      <c r="F406" s="3">
        <v>37967.297210644443</v>
      </c>
      <c r="G406" s="3">
        <v>11842000</v>
      </c>
      <c r="H406" t="s">
        <v>870</v>
      </c>
      <c r="I406" t="s">
        <v>1451</v>
      </c>
      <c r="J406" t="s">
        <v>2051</v>
      </c>
      <c r="L406" t="s">
        <v>2436</v>
      </c>
      <c r="M406" t="s">
        <v>2440</v>
      </c>
    </row>
    <row r="407" spans="1:13">
      <c r="A407" s="4">
        <v>522</v>
      </c>
      <c r="B407" t="s">
        <v>73</v>
      </c>
      <c r="C407" s="1">
        <v>293.39999999999998</v>
      </c>
      <c r="D407" s="2" t="str">
        <f>HYPERLINK("https://torgi.gov.ru/new/public/lots/lot/21000023030000000007_1/(lotInfo:info)", "21000023030000000007_1")</f>
        <v>21000023030000000007_1</v>
      </c>
      <c r="E407" t="s">
        <v>391</v>
      </c>
      <c r="F407" s="3">
        <v>11711.997273346969</v>
      </c>
      <c r="G407" s="3">
        <v>3436300</v>
      </c>
      <c r="H407" t="s">
        <v>1008</v>
      </c>
      <c r="I407" t="s">
        <v>1534</v>
      </c>
      <c r="J407" t="s">
        <v>2191</v>
      </c>
      <c r="L407" t="s">
        <v>2436</v>
      </c>
      <c r="M407" t="s">
        <v>2440</v>
      </c>
    </row>
    <row r="408" spans="1:13">
      <c r="A408" s="4">
        <v>641</v>
      </c>
      <c r="B408" t="s">
        <v>73</v>
      </c>
      <c r="C408" s="1">
        <v>72.099999999999994</v>
      </c>
      <c r="D408" s="2" t="str">
        <f>HYPERLINK("https://torgi.gov.ru/new/public/lots/lot/21000008240000000005_4/(lotInfo:info)", "21000008240000000005_4")</f>
        <v>21000008240000000005_4</v>
      </c>
      <c r="E408" t="s">
        <v>462</v>
      </c>
      <c r="F408" s="3">
        <v>21317.614424410542</v>
      </c>
      <c r="G408" s="3">
        <v>1537000</v>
      </c>
      <c r="H408" t="s">
        <v>1108</v>
      </c>
      <c r="I408" t="s">
        <v>1613</v>
      </c>
      <c r="J408" t="s">
        <v>2303</v>
      </c>
      <c r="L408" t="s">
        <v>2436</v>
      </c>
      <c r="M408" t="s">
        <v>2440</v>
      </c>
    </row>
    <row r="409" spans="1:13">
      <c r="A409" s="4">
        <v>640</v>
      </c>
      <c r="B409" t="s">
        <v>73</v>
      </c>
      <c r="C409" s="1">
        <v>140.5</v>
      </c>
      <c r="D409" s="2" t="str">
        <f>HYPERLINK("https://torgi.gov.ru/new/public/lots/lot/21000008240000000005_1/(lotInfo:info)", "21000008240000000005_1")</f>
        <v>21000008240000000005_1</v>
      </c>
      <c r="E409" t="s">
        <v>461</v>
      </c>
      <c r="F409" s="3">
        <v>13928.825622775799</v>
      </c>
      <c r="G409" s="3">
        <v>1957000</v>
      </c>
      <c r="H409" t="s">
        <v>1107</v>
      </c>
      <c r="I409" t="s">
        <v>1613</v>
      </c>
      <c r="J409" t="s">
        <v>2302</v>
      </c>
      <c r="L409" t="s">
        <v>2436</v>
      </c>
      <c r="M409" t="s">
        <v>2440</v>
      </c>
    </row>
    <row r="410" spans="1:13">
      <c r="A410" s="4">
        <v>126</v>
      </c>
      <c r="B410" t="s">
        <v>61</v>
      </c>
      <c r="C410" s="1">
        <v>501.3</v>
      </c>
      <c r="D410" s="2" t="str">
        <f>HYPERLINK("https://torgi.gov.ru/new/public/lots/lot/22000058180000000002_2/(lotInfo:info)", "22000058180000000002_2")</f>
        <v>22000058180000000002_2</v>
      </c>
      <c r="E410" t="s">
        <v>180</v>
      </c>
      <c r="F410" s="3">
        <v>526.6307600239378</v>
      </c>
      <c r="G410" s="3">
        <v>264000</v>
      </c>
      <c r="H410" t="s">
        <v>664</v>
      </c>
      <c r="I410" t="s">
        <v>1312</v>
      </c>
      <c r="J410" t="s">
        <v>1822</v>
      </c>
      <c r="L410" t="s">
        <v>2436</v>
      </c>
      <c r="M410" t="s">
        <v>2440</v>
      </c>
    </row>
    <row r="411" spans="1:13">
      <c r="A411" s="4">
        <v>127</v>
      </c>
      <c r="B411" t="s">
        <v>61</v>
      </c>
      <c r="C411" s="1">
        <v>12.6</v>
      </c>
      <c r="D411" s="2" t="str">
        <f>HYPERLINK("https://torgi.gov.ru/new/public/lots/lot/22000058180000000002_1/(lotInfo:info)", "22000058180000000002_1")</f>
        <v>22000058180000000002_1</v>
      </c>
      <c r="E411" t="s">
        <v>181</v>
      </c>
      <c r="F411" s="3">
        <v>3809.5238095238101</v>
      </c>
      <c r="G411" s="3">
        <v>48000</v>
      </c>
      <c r="H411" t="s">
        <v>665</v>
      </c>
      <c r="I411" t="s">
        <v>1312</v>
      </c>
      <c r="J411" t="s">
        <v>1823</v>
      </c>
      <c r="L411" t="s">
        <v>2436</v>
      </c>
      <c r="M411" t="s">
        <v>2440</v>
      </c>
    </row>
    <row r="412" spans="1:13">
      <c r="A412" s="4">
        <v>163</v>
      </c>
      <c r="B412" t="s">
        <v>61</v>
      </c>
      <c r="C412" s="1">
        <v>917.9</v>
      </c>
      <c r="D412" s="2" t="str">
        <f>HYPERLINK("https://torgi.gov.ru/new/public/lots/lot/22000020510000000001_1/(lotInfo:info)", "22000020510000000001_1")</f>
        <v>22000020510000000001_1</v>
      </c>
      <c r="E412" t="s">
        <v>209</v>
      </c>
      <c r="F412" s="3">
        <v>522.93278134873083</v>
      </c>
      <c r="G412" s="3">
        <v>480000</v>
      </c>
      <c r="H412" t="s">
        <v>691</v>
      </c>
      <c r="I412" t="s">
        <v>1342</v>
      </c>
      <c r="J412" t="s">
        <v>1856</v>
      </c>
      <c r="L412" t="s">
        <v>2436</v>
      </c>
      <c r="M412" t="s">
        <v>2440</v>
      </c>
    </row>
    <row r="413" spans="1:13">
      <c r="A413" s="4">
        <v>417</v>
      </c>
      <c r="B413" t="s">
        <v>61</v>
      </c>
      <c r="C413" s="1">
        <v>64.400000000000006</v>
      </c>
      <c r="D413" s="2" t="str">
        <f>HYPERLINK("https://torgi.gov.ru/new/public/lots/lot/21000018980000000001_1/(lotInfo:info)", "21000018980000000001_1")</f>
        <v>21000018980000000001_1</v>
      </c>
      <c r="E413" t="s">
        <v>347</v>
      </c>
      <c r="F413" s="3">
        <v>20496.89440993789</v>
      </c>
      <c r="G413" s="3">
        <v>1320000</v>
      </c>
      <c r="H413" t="s">
        <v>913</v>
      </c>
      <c r="I413" t="s">
        <v>1481</v>
      </c>
      <c r="J413" t="s">
        <v>2096</v>
      </c>
      <c r="L413" t="s">
        <v>2436</v>
      </c>
      <c r="M413" t="s">
        <v>2440</v>
      </c>
    </row>
    <row r="414" spans="1:13">
      <c r="A414" s="4">
        <v>223</v>
      </c>
      <c r="B414" t="s">
        <v>61</v>
      </c>
      <c r="C414" s="1">
        <v>449.7</v>
      </c>
      <c r="D414" s="2" t="str">
        <f>HYPERLINK("https://torgi.gov.ru/new/public/lots/lot/22000083180000000002_1/(lotInfo:info)", "22000083180000000002_1")</f>
        <v>22000083180000000002_1</v>
      </c>
      <c r="E414" t="s">
        <v>248</v>
      </c>
      <c r="F414" s="3">
        <v>7827.4405158994887</v>
      </c>
      <c r="G414" s="3">
        <v>3520000</v>
      </c>
      <c r="H414" t="s">
        <v>744</v>
      </c>
      <c r="I414" t="s">
        <v>1379</v>
      </c>
      <c r="J414" t="s">
        <v>1915</v>
      </c>
      <c r="L414" t="s">
        <v>2436</v>
      </c>
      <c r="M414" t="s">
        <v>2440</v>
      </c>
    </row>
    <row r="415" spans="1:13">
      <c r="A415" s="4">
        <v>643</v>
      </c>
      <c r="B415" t="s">
        <v>61</v>
      </c>
      <c r="C415" s="1">
        <v>73.2</v>
      </c>
      <c r="D415" s="2" t="str">
        <f>HYPERLINK("https://torgi.gov.ru/new/public/lots/lot/22000012250000000003_3/(lotInfo:info)", "22000012250000000003_3")</f>
        <v>22000012250000000003_3</v>
      </c>
      <c r="E415" t="s">
        <v>464</v>
      </c>
      <c r="F415" s="3">
        <v>26369.945355191259</v>
      </c>
      <c r="G415" s="3">
        <v>1930280</v>
      </c>
      <c r="I415" t="s">
        <v>1619</v>
      </c>
      <c r="J415" t="s">
        <v>2305</v>
      </c>
      <c r="L415" t="s">
        <v>2436</v>
      </c>
      <c r="M415" t="s">
        <v>2440</v>
      </c>
    </row>
    <row r="416" spans="1:13">
      <c r="A416" s="4">
        <v>422</v>
      </c>
      <c r="B416" t="s">
        <v>56</v>
      </c>
      <c r="C416" s="1">
        <v>612.6</v>
      </c>
      <c r="D416" s="2" t="str">
        <f>HYPERLINK("https://torgi.gov.ru/new/public/lots/lot/22000055480000000001_1/(lotInfo:info)", "22000055480000000001_1")</f>
        <v>22000055480000000001_1</v>
      </c>
      <c r="E416" t="s">
        <v>352</v>
      </c>
      <c r="F416" s="3">
        <v>408.09663728370879</v>
      </c>
      <c r="G416" s="3">
        <v>250000</v>
      </c>
      <c r="H416" t="s">
        <v>917</v>
      </c>
      <c r="I416" t="s">
        <v>1485</v>
      </c>
      <c r="J416" t="s">
        <v>2101</v>
      </c>
      <c r="K416" s="3">
        <v>7716125.8200000003</v>
      </c>
      <c r="L416" t="s">
        <v>2436</v>
      </c>
      <c r="M416" t="s">
        <v>2440</v>
      </c>
    </row>
    <row r="417" spans="1:13">
      <c r="A417" s="4">
        <v>105</v>
      </c>
      <c r="B417" t="s">
        <v>56</v>
      </c>
      <c r="C417" s="1">
        <v>179.7</v>
      </c>
      <c r="D417" s="2" t="str">
        <f>HYPERLINK("https://torgi.gov.ru/new/public/lots/lot/22000101880000000001_1/(lotInfo:info)", "22000101880000000001_1")</f>
        <v>22000101880000000001_1</v>
      </c>
      <c r="E417" t="s">
        <v>163</v>
      </c>
      <c r="F417" s="3">
        <v>3338.8981636060098</v>
      </c>
      <c r="G417" s="3">
        <v>600000</v>
      </c>
      <c r="H417" t="s">
        <v>643</v>
      </c>
      <c r="I417" t="s">
        <v>1306</v>
      </c>
      <c r="J417" t="s">
        <v>1805</v>
      </c>
      <c r="K417" s="3">
        <v>326027.90999999997</v>
      </c>
      <c r="L417" t="s">
        <v>2436</v>
      </c>
      <c r="M417" t="s">
        <v>2440</v>
      </c>
    </row>
    <row r="418" spans="1:13">
      <c r="A418" s="4">
        <v>549</v>
      </c>
      <c r="B418" t="s">
        <v>56</v>
      </c>
      <c r="C418" s="1">
        <v>69.8</v>
      </c>
      <c r="D418" s="2" t="str">
        <f>HYPERLINK("https://torgi.gov.ru/new/public/lots/lot/21000028810000000001_1/(lotInfo:info)", "21000028810000000001_1")</f>
        <v>21000028810000000001_1</v>
      </c>
      <c r="E418" t="s">
        <v>409</v>
      </c>
      <c r="F418" s="3">
        <v>22592.76504297994</v>
      </c>
      <c r="G418" s="3">
        <v>1576975</v>
      </c>
      <c r="H418" t="s">
        <v>1032</v>
      </c>
      <c r="I418" t="s">
        <v>1558</v>
      </c>
      <c r="J418" t="s">
        <v>2218</v>
      </c>
      <c r="L418" t="s">
        <v>2436</v>
      </c>
      <c r="M418" t="s">
        <v>2440</v>
      </c>
    </row>
    <row r="419" spans="1:13">
      <c r="A419" s="4">
        <v>750</v>
      </c>
      <c r="B419" t="s">
        <v>56</v>
      </c>
      <c r="C419" s="1">
        <v>11.3</v>
      </c>
      <c r="D419" s="2" t="str">
        <f>HYPERLINK("https://torgi.gov.ru/new/public/lots/lot/21000028380000000002_2/(lotInfo:info)", "21000028380000000002_2")</f>
        <v>21000028380000000002_2</v>
      </c>
      <c r="E419" t="s">
        <v>525</v>
      </c>
      <c r="F419" s="3">
        <v>7003.0973451327427</v>
      </c>
      <c r="G419" s="3">
        <v>79135</v>
      </c>
      <c r="H419" t="s">
        <v>1209</v>
      </c>
      <c r="I419" t="s">
        <v>1675</v>
      </c>
      <c r="J419" t="s">
        <v>2403</v>
      </c>
      <c r="L419" t="s">
        <v>2438</v>
      </c>
      <c r="M419" t="s">
        <v>2440</v>
      </c>
    </row>
    <row r="420" spans="1:13">
      <c r="A420" s="4">
        <v>528</v>
      </c>
      <c r="B420" t="s">
        <v>56</v>
      </c>
      <c r="C420" s="1">
        <v>129.9</v>
      </c>
      <c r="D420" s="2" t="str">
        <f>HYPERLINK("https://torgi.gov.ru/new/public/lots/lot/21000028380000000003_5/(lotInfo:info)", "21000028380000000003_5")</f>
        <v>21000028380000000003_5</v>
      </c>
      <c r="E420" t="s">
        <v>395</v>
      </c>
      <c r="F420" s="3">
        <v>12646.651270207851</v>
      </c>
      <c r="G420" s="3">
        <v>1642800</v>
      </c>
      <c r="H420" t="s">
        <v>1014</v>
      </c>
      <c r="I420" t="s">
        <v>1540</v>
      </c>
      <c r="J420" t="s">
        <v>2197</v>
      </c>
      <c r="L420" t="s">
        <v>2436</v>
      </c>
      <c r="M420" t="s">
        <v>2440</v>
      </c>
    </row>
    <row r="421" spans="1:13">
      <c r="A421" s="4">
        <v>8</v>
      </c>
      <c r="B421" t="s">
        <v>17</v>
      </c>
      <c r="C421" s="1">
        <v>89.5</v>
      </c>
      <c r="D421" s="2" t="str">
        <f>HYPERLINK("https://torgi.gov.ru/new/public/lots/lot/22000057140000000005_1/(lotInfo:info)", "22000057140000000005_1")</f>
        <v>22000057140000000005_1</v>
      </c>
      <c r="E421" t="s">
        <v>90</v>
      </c>
      <c r="F421" s="3">
        <v>16502.793296089381</v>
      </c>
      <c r="G421" s="3">
        <v>1477000</v>
      </c>
      <c r="H421" t="s">
        <v>555</v>
      </c>
      <c r="I421" t="s">
        <v>1244</v>
      </c>
      <c r="J421" t="s">
        <v>1710</v>
      </c>
      <c r="K421" s="3">
        <v>237083.71</v>
      </c>
      <c r="L421" t="s">
        <v>2436</v>
      </c>
      <c r="M421" t="s">
        <v>2440</v>
      </c>
    </row>
    <row r="422" spans="1:13">
      <c r="A422" s="4">
        <v>229</v>
      </c>
      <c r="B422" t="s">
        <v>17</v>
      </c>
      <c r="C422" s="1">
        <v>32.299999999999997</v>
      </c>
      <c r="D422" s="2" t="str">
        <f>HYPERLINK("https://torgi.gov.ru/new/public/lots/lot/22000057140000000003_1/(lotInfo:info)", "22000057140000000003_1")</f>
        <v>22000057140000000003_1</v>
      </c>
      <c r="E422" t="s">
        <v>252</v>
      </c>
      <c r="F422" s="3">
        <v>3405.5727554179571</v>
      </c>
      <c r="G422" s="3">
        <v>110000</v>
      </c>
      <c r="H422" t="s">
        <v>749</v>
      </c>
      <c r="I422" t="s">
        <v>1382</v>
      </c>
      <c r="J422" t="s">
        <v>1919</v>
      </c>
      <c r="L422" t="s">
        <v>2439</v>
      </c>
      <c r="M422" t="s">
        <v>2440</v>
      </c>
    </row>
    <row r="423" spans="1:13">
      <c r="A423" s="4">
        <v>228</v>
      </c>
      <c r="B423" t="s">
        <v>17</v>
      </c>
      <c r="C423" s="1">
        <v>51.7</v>
      </c>
      <c r="D423" s="2" t="str">
        <f>HYPERLINK("https://torgi.gov.ru/new/public/lots/lot/22000057140000000004_1/(lotInfo:info)", "22000057140000000004_1")</f>
        <v>22000057140000000004_1</v>
      </c>
      <c r="E423" t="s">
        <v>252</v>
      </c>
      <c r="F423" s="3">
        <v>3404.255319148936</v>
      </c>
      <c r="G423" s="3">
        <v>176000</v>
      </c>
      <c r="H423" t="s">
        <v>748</v>
      </c>
      <c r="I423" t="s">
        <v>1382</v>
      </c>
      <c r="J423" t="s">
        <v>1918</v>
      </c>
      <c r="L423" t="s">
        <v>2439</v>
      </c>
      <c r="M423" t="s">
        <v>2440</v>
      </c>
    </row>
    <row r="424" spans="1:13">
      <c r="A424" s="4">
        <v>45</v>
      </c>
      <c r="B424" t="s">
        <v>17</v>
      </c>
      <c r="C424" s="1">
        <v>26.6</v>
      </c>
      <c r="D424" s="2" t="str">
        <f>HYPERLINK("https://torgi.gov.ru/new/public/lots/lot/21000019570000000003_6/(lotInfo:info)", "21000019570000000003_6")</f>
        <v>21000019570000000003_6</v>
      </c>
      <c r="E424" t="s">
        <v>117</v>
      </c>
      <c r="F424" s="3">
        <v>5451.1278195488721</v>
      </c>
      <c r="G424" s="3">
        <v>145000</v>
      </c>
      <c r="H424" t="s">
        <v>591</v>
      </c>
      <c r="I424" t="s">
        <v>1256</v>
      </c>
      <c r="J424" t="s">
        <v>1747</v>
      </c>
      <c r="L424" t="s">
        <v>2436</v>
      </c>
      <c r="M424" t="s">
        <v>2440</v>
      </c>
    </row>
    <row r="425" spans="1:13">
      <c r="A425" s="4">
        <v>43</v>
      </c>
      <c r="B425" t="s">
        <v>17</v>
      </c>
      <c r="C425" s="1">
        <v>26.6</v>
      </c>
      <c r="D425" s="2" t="str">
        <f>HYPERLINK("https://torgi.gov.ru/new/public/lots/lot/21000019570000000003_5/(lotInfo:info)", "21000019570000000003_5")</f>
        <v>21000019570000000003_5</v>
      </c>
      <c r="E425" t="s">
        <v>117</v>
      </c>
      <c r="F425" s="3">
        <v>5451.1278195488721</v>
      </c>
      <c r="G425" s="3">
        <v>145000</v>
      </c>
      <c r="H425" t="s">
        <v>589</v>
      </c>
      <c r="I425" t="s">
        <v>1256</v>
      </c>
      <c r="J425" t="s">
        <v>1745</v>
      </c>
      <c r="L425" t="s">
        <v>2436</v>
      </c>
      <c r="M425" t="s">
        <v>2440</v>
      </c>
    </row>
    <row r="426" spans="1:13">
      <c r="A426" s="4">
        <v>41</v>
      </c>
      <c r="B426" t="s">
        <v>17</v>
      </c>
      <c r="C426" s="1">
        <v>26.6</v>
      </c>
      <c r="D426" s="2" t="str">
        <f>HYPERLINK("https://torgi.gov.ru/new/public/lots/lot/21000019570000000003_2/(lotInfo:info)", "21000019570000000003_2")</f>
        <v>21000019570000000003_2</v>
      </c>
      <c r="E426" t="s">
        <v>117</v>
      </c>
      <c r="F426" s="3">
        <v>5451.1278195488721</v>
      </c>
      <c r="G426" s="3">
        <v>145000</v>
      </c>
      <c r="H426" t="s">
        <v>587</v>
      </c>
      <c r="I426" t="s">
        <v>1256</v>
      </c>
      <c r="J426" t="s">
        <v>1743</v>
      </c>
      <c r="L426" t="s">
        <v>2436</v>
      </c>
      <c r="M426" t="s">
        <v>2440</v>
      </c>
    </row>
    <row r="427" spans="1:13">
      <c r="A427" s="4">
        <v>42</v>
      </c>
      <c r="B427" t="s">
        <v>17</v>
      </c>
      <c r="C427" s="1">
        <v>26.6</v>
      </c>
      <c r="D427" s="2" t="str">
        <f>HYPERLINK("https://torgi.gov.ru/new/public/lots/lot/21000019570000000003_4/(lotInfo:info)", "21000019570000000003_4")</f>
        <v>21000019570000000003_4</v>
      </c>
      <c r="E427" t="s">
        <v>117</v>
      </c>
      <c r="F427" s="3">
        <v>5451.1278195488721</v>
      </c>
      <c r="G427" s="3">
        <v>145000</v>
      </c>
      <c r="H427" t="s">
        <v>588</v>
      </c>
      <c r="I427" t="s">
        <v>1256</v>
      </c>
      <c r="J427" t="s">
        <v>1744</v>
      </c>
      <c r="L427" t="s">
        <v>2436</v>
      </c>
      <c r="M427" t="s">
        <v>2440</v>
      </c>
    </row>
    <row r="428" spans="1:13">
      <c r="A428" s="4">
        <v>44</v>
      </c>
      <c r="B428" t="s">
        <v>17</v>
      </c>
      <c r="C428" s="1">
        <v>26.6</v>
      </c>
      <c r="D428" s="2" t="str">
        <f>HYPERLINK("https://torgi.gov.ru/new/public/lots/lot/21000019570000000003_3/(lotInfo:info)", "21000019570000000003_3")</f>
        <v>21000019570000000003_3</v>
      </c>
      <c r="E428" t="s">
        <v>117</v>
      </c>
      <c r="F428" s="3">
        <v>5451.1278195488721</v>
      </c>
      <c r="G428" s="3">
        <v>145000</v>
      </c>
      <c r="H428" t="s">
        <v>590</v>
      </c>
      <c r="I428" t="s">
        <v>1256</v>
      </c>
      <c r="J428" t="s">
        <v>1746</v>
      </c>
      <c r="L428" t="s">
        <v>2436</v>
      </c>
      <c r="M428" t="s">
        <v>2440</v>
      </c>
    </row>
    <row r="429" spans="1:13">
      <c r="A429" s="4">
        <v>40</v>
      </c>
      <c r="B429" t="s">
        <v>17</v>
      </c>
      <c r="C429" s="1">
        <v>26.6</v>
      </c>
      <c r="D429" s="2" t="str">
        <f>HYPERLINK("https://torgi.gov.ru/new/public/lots/lot/21000019570000000003_1/(lotInfo:info)", "21000019570000000003_1")</f>
        <v>21000019570000000003_1</v>
      </c>
      <c r="E429" t="s">
        <v>117</v>
      </c>
      <c r="F429" s="3">
        <v>5451.1278195488721</v>
      </c>
      <c r="G429" s="3">
        <v>145000</v>
      </c>
      <c r="H429" t="s">
        <v>586</v>
      </c>
      <c r="I429" t="s">
        <v>1256</v>
      </c>
      <c r="J429" t="s">
        <v>1742</v>
      </c>
      <c r="L429" t="s">
        <v>2436</v>
      </c>
      <c r="M429" t="s">
        <v>2440</v>
      </c>
    </row>
    <row r="430" spans="1:13">
      <c r="A430" s="4">
        <v>413</v>
      </c>
      <c r="B430" t="s">
        <v>17</v>
      </c>
      <c r="C430" s="1">
        <v>26.6</v>
      </c>
      <c r="D430" s="2" t="str">
        <f>HYPERLINK("https://torgi.gov.ru/new/public/lots/lot/21000019570000000001_1/(lotInfo:info)", "21000019570000000001_1")</f>
        <v>21000019570000000001_1</v>
      </c>
      <c r="E430" t="s">
        <v>344</v>
      </c>
      <c r="F430" s="3">
        <v>5451.1278195488721</v>
      </c>
      <c r="G430" s="3">
        <v>145000</v>
      </c>
      <c r="H430" t="s">
        <v>910</v>
      </c>
      <c r="I430" t="s">
        <v>1477</v>
      </c>
      <c r="J430" t="s">
        <v>2093</v>
      </c>
      <c r="L430" t="s">
        <v>2436</v>
      </c>
      <c r="M430" t="s">
        <v>2440</v>
      </c>
    </row>
    <row r="431" spans="1:13">
      <c r="A431" s="4">
        <v>53</v>
      </c>
      <c r="B431" t="s">
        <v>28</v>
      </c>
      <c r="C431" s="1">
        <v>137.6</v>
      </c>
      <c r="D431" s="2" t="str">
        <f>HYPERLINK("https://torgi.gov.ru/new/public/lots/lot/22000072770000000002_1/(lotInfo:info)", "22000072770000000002_1")</f>
        <v>22000072770000000002_1</v>
      </c>
      <c r="E431" t="s">
        <v>124</v>
      </c>
      <c r="F431" s="3">
        <v>8997.0930232558148</v>
      </c>
      <c r="G431" s="3">
        <v>1238000</v>
      </c>
      <c r="H431" t="s">
        <v>597</v>
      </c>
      <c r="I431" t="s">
        <v>1273</v>
      </c>
      <c r="J431" t="s">
        <v>1755</v>
      </c>
      <c r="K431" s="3">
        <v>717443.37</v>
      </c>
      <c r="L431" t="s">
        <v>2436</v>
      </c>
      <c r="M431" t="s">
        <v>2440</v>
      </c>
    </row>
    <row r="432" spans="1:13">
      <c r="A432" s="4">
        <v>769</v>
      </c>
      <c r="B432" t="s">
        <v>28</v>
      </c>
      <c r="C432" s="1">
        <v>126.4</v>
      </c>
      <c r="D432" s="2" t="str">
        <f>HYPERLINK("https://torgi.gov.ru/new/public/lots/lot/22000021560000000001_1/(lotInfo:info)", "22000021560000000001_1")</f>
        <v>22000021560000000001_1</v>
      </c>
      <c r="E432" t="s">
        <v>535</v>
      </c>
      <c r="F432" s="3">
        <v>1408.2278481012661</v>
      </c>
      <c r="G432" s="3">
        <v>178000</v>
      </c>
      <c r="H432" t="s">
        <v>1226</v>
      </c>
      <c r="I432" t="s">
        <v>1688</v>
      </c>
      <c r="J432" t="s">
        <v>2422</v>
      </c>
      <c r="L432" t="s">
        <v>2438</v>
      </c>
      <c r="M432" t="s">
        <v>2440</v>
      </c>
    </row>
    <row r="433" spans="1:13">
      <c r="A433" s="4">
        <v>169</v>
      </c>
      <c r="B433" t="s">
        <v>28</v>
      </c>
      <c r="C433" s="1">
        <v>705.3</v>
      </c>
      <c r="D433" s="2" t="str">
        <f>HYPERLINK("https://torgi.gov.ru/new/public/lots/lot/22000095470000000001_1/(lotInfo:info)", "22000095470000000001_1")</f>
        <v>22000095470000000001_1</v>
      </c>
      <c r="E433" t="s">
        <v>214</v>
      </c>
      <c r="F433" s="3">
        <v>638.02637175669929</v>
      </c>
      <c r="G433" s="3">
        <v>450000</v>
      </c>
      <c r="I433" t="s">
        <v>1315</v>
      </c>
      <c r="J433" t="s">
        <v>1862</v>
      </c>
      <c r="K433" s="3">
        <v>5701003.79</v>
      </c>
      <c r="L433" t="s">
        <v>2436</v>
      </c>
      <c r="M433" t="s">
        <v>2440</v>
      </c>
    </row>
    <row r="434" spans="1:13">
      <c r="A434" s="4">
        <v>119</v>
      </c>
      <c r="B434" t="s">
        <v>28</v>
      </c>
      <c r="C434" s="1">
        <v>308</v>
      </c>
      <c r="D434" s="2" t="str">
        <f>HYPERLINK("https://torgi.gov.ru/new/public/lots/lot/21000015830000000002_1/(lotInfo:info)", "21000015830000000002_1")</f>
        <v>21000015830000000002_1</v>
      </c>
      <c r="E434" t="s">
        <v>174</v>
      </c>
      <c r="F434" s="3">
        <v>2344.1558441558441</v>
      </c>
      <c r="G434" s="3">
        <v>722000</v>
      </c>
      <c r="H434" t="s">
        <v>657</v>
      </c>
      <c r="I434" t="s">
        <v>1316</v>
      </c>
      <c r="J434" t="s">
        <v>1818</v>
      </c>
      <c r="L434" t="s">
        <v>2438</v>
      </c>
      <c r="M434" t="s">
        <v>2440</v>
      </c>
    </row>
    <row r="435" spans="1:13">
      <c r="A435" s="4">
        <v>230</v>
      </c>
      <c r="B435" t="s">
        <v>28</v>
      </c>
      <c r="C435" s="1">
        <v>39.700000000000003</v>
      </c>
      <c r="D435" s="2" t="str">
        <f>HYPERLINK("https://torgi.gov.ru/new/public/lots/lot/22000097310000000001_1/(lotInfo:info)", "22000097310000000001_1")</f>
        <v>22000097310000000001_1</v>
      </c>
      <c r="E435" t="s">
        <v>98</v>
      </c>
      <c r="F435" s="3">
        <v>4055.4156171284631</v>
      </c>
      <c r="G435" s="3">
        <v>161000</v>
      </c>
      <c r="H435" t="s">
        <v>750</v>
      </c>
      <c r="I435" t="s">
        <v>1383</v>
      </c>
      <c r="J435" t="s">
        <v>1920</v>
      </c>
      <c r="L435" t="s">
        <v>2436</v>
      </c>
      <c r="M435" t="s">
        <v>2440</v>
      </c>
    </row>
    <row r="436" spans="1:13">
      <c r="A436" s="4">
        <v>33</v>
      </c>
      <c r="B436" t="s">
        <v>28</v>
      </c>
      <c r="C436" s="1">
        <v>39.5</v>
      </c>
      <c r="D436" s="2" t="str">
        <f>HYPERLINK("https://torgi.gov.ru/new/public/lots/lot/22000097310000000002_1/(lotInfo:info)", "22000097310000000002_1")</f>
        <v>22000097310000000002_1</v>
      </c>
      <c r="E436" t="s">
        <v>110</v>
      </c>
      <c r="F436" s="3">
        <v>4050.6329113924048</v>
      </c>
      <c r="G436" s="3">
        <v>160000</v>
      </c>
      <c r="H436" t="s">
        <v>580</v>
      </c>
      <c r="I436" t="s">
        <v>1259</v>
      </c>
      <c r="J436" t="s">
        <v>1735</v>
      </c>
      <c r="L436" t="s">
        <v>2436</v>
      </c>
      <c r="M436" t="s">
        <v>2440</v>
      </c>
    </row>
    <row r="437" spans="1:13">
      <c r="A437" s="4">
        <v>29</v>
      </c>
      <c r="B437" t="s">
        <v>28</v>
      </c>
      <c r="C437" s="1">
        <v>39.6</v>
      </c>
      <c r="D437" s="2" t="str">
        <f>HYPERLINK("https://torgi.gov.ru/new/public/lots/lot/22000097310000000003_1/(lotInfo:info)", "22000097310000000003_1")</f>
        <v>22000097310000000003_1</v>
      </c>
      <c r="E437" t="s">
        <v>106</v>
      </c>
      <c r="F437" s="3">
        <v>4065.6565656565649</v>
      </c>
      <c r="G437" s="3">
        <v>161000</v>
      </c>
      <c r="H437" t="s">
        <v>576</v>
      </c>
      <c r="I437" t="s">
        <v>1259</v>
      </c>
      <c r="J437" t="s">
        <v>1731</v>
      </c>
      <c r="L437" t="s">
        <v>2436</v>
      </c>
      <c r="M437" t="s">
        <v>2440</v>
      </c>
    </row>
    <row r="438" spans="1:13">
      <c r="A438" s="4">
        <v>555</v>
      </c>
      <c r="B438" t="s">
        <v>28</v>
      </c>
      <c r="C438" s="1">
        <v>40.5</v>
      </c>
      <c r="D438" s="2" t="str">
        <f>HYPERLINK("https://torgi.gov.ru/new/public/lots/lot/22000061470000000001_11/(lotInfo:info)", "22000061470000000001_11")</f>
        <v>22000061470000000001_11</v>
      </c>
      <c r="E438" t="s">
        <v>415</v>
      </c>
      <c r="F438" s="3">
        <v>11703.703703703701</v>
      </c>
      <c r="G438" s="3">
        <v>474000</v>
      </c>
      <c r="H438" t="s">
        <v>1037</v>
      </c>
      <c r="I438" t="s">
        <v>1561</v>
      </c>
      <c r="J438" t="s">
        <v>2224</v>
      </c>
      <c r="K438" s="3">
        <v>443325.15</v>
      </c>
      <c r="L438" t="s">
        <v>2436</v>
      </c>
      <c r="M438" t="s">
        <v>2440</v>
      </c>
    </row>
    <row r="439" spans="1:13">
      <c r="A439" s="4">
        <v>554</v>
      </c>
      <c r="B439" t="s">
        <v>28</v>
      </c>
      <c r="C439" s="1">
        <v>144.69999999999999</v>
      </c>
      <c r="D439" s="2" t="str">
        <f>HYPERLINK("https://torgi.gov.ru/new/public/lots/lot/22000061470000000001_10/(lotInfo:info)", "22000061470000000001_10")</f>
        <v>22000061470000000001_10</v>
      </c>
      <c r="E439" t="s">
        <v>414</v>
      </c>
      <c r="F439" s="3">
        <v>11610.22805805114</v>
      </c>
      <c r="G439" s="3">
        <v>1680000</v>
      </c>
      <c r="H439" t="s">
        <v>1036</v>
      </c>
      <c r="I439" t="s">
        <v>1561</v>
      </c>
      <c r="J439" t="s">
        <v>2223</v>
      </c>
      <c r="K439" s="3">
        <v>1583929.61</v>
      </c>
      <c r="L439" t="s">
        <v>2436</v>
      </c>
      <c r="M439" t="s">
        <v>2440</v>
      </c>
    </row>
    <row r="440" spans="1:13">
      <c r="A440" s="4">
        <v>139</v>
      </c>
      <c r="B440" t="s">
        <v>28</v>
      </c>
      <c r="C440" s="1">
        <v>90.1</v>
      </c>
      <c r="D440" s="2" t="str">
        <f>HYPERLINK("https://torgi.gov.ru/new/public/lots/lot/21000025550000000019_8/(lotInfo:info)", "21000025550000000019_8")</f>
        <v>21000025550000000019_8</v>
      </c>
      <c r="E440" t="s">
        <v>191</v>
      </c>
      <c r="F440" s="3">
        <v>23985.049167591569</v>
      </c>
      <c r="G440" s="3">
        <v>2161052.9300000002</v>
      </c>
      <c r="H440" t="s">
        <v>676</v>
      </c>
      <c r="I440" t="s">
        <v>1329</v>
      </c>
      <c r="J440" t="s">
        <v>1834</v>
      </c>
      <c r="L440" t="s">
        <v>2436</v>
      </c>
      <c r="M440" t="s">
        <v>2441</v>
      </c>
    </row>
    <row r="441" spans="1:13">
      <c r="A441" s="4">
        <v>683</v>
      </c>
      <c r="B441" t="s">
        <v>43</v>
      </c>
      <c r="C441" s="1">
        <v>48.5</v>
      </c>
      <c r="D441" s="2" t="str">
        <f>HYPERLINK("https://torgi.gov.ru/new/public/lots/lot/21000012310000000004_3/(lotInfo:info)", "21000012310000000004_3")</f>
        <v>21000012310000000004_3</v>
      </c>
      <c r="E441" t="s">
        <v>491</v>
      </c>
      <c r="F441" s="3">
        <v>16494.84536082474</v>
      </c>
      <c r="G441" s="3">
        <v>800000</v>
      </c>
      <c r="H441" t="s">
        <v>1147</v>
      </c>
      <c r="I441" t="s">
        <v>1645</v>
      </c>
      <c r="J441" t="s">
        <v>2343</v>
      </c>
      <c r="L441" t="s">
        <v>2436</v>
      </c>
      <c r="M441" t="s">
        <v>2440</v>
      </c>
    </row>
    <row r="442" spans="1:13">
      <c r="A442" s="4">
        <v>369</v>
      </c>
      <c r="B442" t="s">
        <v>43</v>
      </c>
      <c r="C442" s="1">
        <v>91.4</v>
      </c>
      <c r="D442" s="2" t="str">
        <f>HYPERLINK("https://torgi.gov.ru/new/public/lots/lot/21000012310000000007_2/(lotInfo:info)", "21000012310000000007_2")</f>
        <v>21000012310000000007_2</v>
      </c>
      <c r="E442" t="s">
        <v>323</v>
      </c>
      <c r="F442" s="3">
        <v>10503.282275711161</v>
      </c>
      <c r="G442" s="3">
        <v>960000</v>
      </c>
      <c r="H442" t="s">
        <v>871</v>
      </c>
      <c r="I442" t="s">
        <v>1452</v>
      </c>
      <c r="J442" t="s">
        <v>2052</v>
      </c>
      <c r="L442" t="s">
        <v>2436</v>
      </c>
      <c r="M442" t="s">
        <v>2440</v>
      </c>
    </row>
    <row r="443" spans="1:13">
      <c r="A443" s="4">
        <v>684</v>
      </c>
      <c r="B443" t="s">
        <v>43</v>
      </c>
      <c r="C443" s="1">
        <v>78.2</v>
      </c>
      <c r="D443" s="2" t="str">
        <f>HYPERLINK("https://torgi.gov.ru/new/public/lots/lot/21000012310000000004_4/(lotInfo:info)", "21000012310000000004_4")</f>
        <v>21000012310000000004_4</v>
      </c>
      <c r="E443" t="s">
        <v>492</v>
      </c>
      <c r="F443" s="3">
        <v>8343.9897698209716</v>
      </c>
      <c r="G443" s="3">
        <v>652500</v>
      </c>
      <c r="H443" t="s">
        <v>1148</v>
      </c>
      <c r="I443" t="s">
        <v>1645</v>
      </c>
      <c r="J443" t="s">
        <v>2344</v>
      </c>
      <c r="L443" t="s">
        <v>2436</v>
      </c>
      <c r="M443" t="s">
        <v>2440</v>
      </c>
    </row>
    <row r="444" spans="1:13">
      <c r="A444" s="4">
        <v>690</v>
      </c>
      <c r="B444" t="s">
        <v>43</v>
      </c>
      <c r="C444" s="1">
        <v>15.8</v>
      </c>
      <c r="D444" s="2" t="str">
        <f>HYPERLINK("https://torgi.gov.ru/new/public/lots/lot/21000012310000000003_3/(lotInfo:info)", "21000012310000000003_3")</f>
        <v>21000012310000000003_3</v>
      </c>
      <c r="E444" t="s">
        <v>496</v>
      </c>
      <c r="F444" s="3">
        <v>25316.455696202531</v>
      </c>
      <c r="G444" s="3">
        <v>400000</v>
      </c>
      <c r="H444" t="s">
        <v>1154</v>
      </c>
      <c r="I444" t="s">
        <v>1643</v>
      </c>
      <c r="J444" t="s">
        <v>2350</v>
      </c>
      <c r="L444" t="s">
        <v>2436</v>
      </c>
      <c r="M444" t="s">
        <v>2440</v>
      </c>
    </row>
    <row r="445" spans="1:13">
      <c r="A445" s="4">
        <v>685</v>
      </c>
      <c r="B445" t="s">
        <v>43</v>
      </c>
      <c r="C445" s="1">
        <v>199.6</v>
      </c>
      <c r="D445" s="2" t="str">
        <f>HYPERLINK("https://torgi.gov.ru/new/public/lots/lot/21000012310000000004_1/(lotInfo:info)", "21000012310000000004_1")</f>
        <v>21000012310000000004_1</v>
      </c>
      <c r="E445" t="s">
        <v>493</v>
      </c>
      <c r="F445" s="3">
        <v>32089.17835671343</v>
      </c>
      <c r="G445" s="3">
        <v>6405000</v>
      </c>
      <c r="H445" t="s">
        <v>1149</v>
      </c>
      <c r="I445" t="s">
        <v>1645</v>
      </c>
      <c r="J445" t="s">
        <v>2345</v>
      </c>
      <c r="L445" t="s">
        <v>2436</v>
      </c>
      <c r="M445" t="s">
        <v>2440</v>
      </c>
    </row>
    <row r="446" spans="1:13">
      <c r="A446" s="4">
        <v>686</v>
      </c>
      <c r="B446" t="s">
        <v>43</v>
      </c>
      <c r="C446" s="1">
        <v>11.5</v>
      </c>
      <c r="D446" s="2" t="str">
        <f>HYPERLINK("https://torgi.gov.ru/new/public/lots/lot/21000012310000000004_2/(lotInfo:info)", "21000012310000000004_2")</f>
        <v>21000012310000000004_2</v>
      </c>
      <c r="E446" t="s">
        <v>494</v>
      </c>
      <c r="F446" s="3">
        <v>176956.5217391304</v>
      </c>
      <c r="G446" s="3">
        <v>2035000</v>
      </c>
      <c r="H446" t="s">
        <v>1150</v>
      </c>
      <c r="I446" t="s">
        <v>1645</v>
      </c>
      <c r="J446" t="s">
        <v>2346</v>
      </c>
      <c r="L446" t="s">
        <v>2436</v>
      </c>
      <c r="M446" t="s">
        <v>2440</v>
      </c>
    </row>
    <row r="447" spans="1:13">
      <c r="A447" s="4">
        <v>691</v>
      </c>
      <c r="B447" t="s">
        <v>43</v>
      </c>
      <c r="C447" s="1">
        <v>12.8</v>
      </c>
      <c r="D447" s="2" t="str">
        <f>HYPERLINK("https://torgi.gov.ru/new/public/lots/lot/21000012310000000003_2/(lotInfo:info)", "21000012310000000003_2")</f>
        <v>21000012310000000003_2</v>
      </c>
      <c r="E447" t="s">
        <v>137</v>
      </c>
      <c r="F447" s="3">
        <v>185156.25</v>
      </c>
      <c r="G447" s="3">
        <v>2370000</v>
      </c>
      <c r="H447" t="s">
        <v>1155</v>
      </c>
      <c r="I447" t="s">
        <v>1643</v>
      </c>
      <c r="J447" t="s">
        <v>2351</v>
      </c>
      <c r="L447" t="s">
        <v>2436</v>
      </c>
      <c r="M447" t="s">
        <v>2440</v>
      </c>
    </row>
    <row r="448" spans="1:13">
      <c r="A448" s="4">
        <v>72</v>
      </c>
      <c r="B448" t="s">
        <v>43</v>
      </c>
      <c r="C448" s="1">
        <v>15.3</v>
      </c>
      <c r="D448" s="2" t="str">
        <f>HYPERLINK("https://torgi.gov.ru/new/public/lots/lot/21000012310000000009_5/(lotInfo:info)", "21000012310000000009_5")</f>
        <v>21000012310000000009_5</v>
      </c>
      <c r="E448" t="s">
        <v>137</v>
      </c>
      <c r="F448" s="3">
        <v>22875.81699346405</v>
      </c>
      <c r="G448" s="3">
        <v>350000</v>
      </c>
      <c r="H448" t="s">
        <v>613</v>
      </c>
      <c r="I448" t="s">
        <v>1284</v>
      </c>
      <c r="J448" t="s">
        <v>1774</v>
      </c>
      <c r="L448" t="s">
        <v>2436</v>
      </c>
      <c r="M448" t="s">
        <v>2440</v>
      </c>
    </row>
    <row r="449" spans="1:13">
      <c r="A449" s="4">
        <v>692</v>
      </c>
      <c r="B449" t="s">
        <v>43</v>
      </c>
      <c r="C449" s="1">
        <v>15.3</v>
      </c>
      <c r="D449" s="2" t="str">
        <f>HYPERLINK("https://torgi.gov.ru/new/public/lots/lot/21000012310000000003_1/(lotInfo:info)", "21000012310000000003_1")</f>
        <v>21000012310000000003_1</v>
      </c>
      <c r="E449" t="s">
        <v>137</v>
      </c>
      <c r="F449" s="3">
        <v>42320.261437908492</v>
      </c>
      <c r="G449" s="3">
        <v>647500</v>
      </c>
      <c r="H449" t="s">
        <v>613</v>
      </c>
      <c r="I449" t="s">
        <v>1643</v>
      </c>
      <c r="J449" t="s">
        <v>1774</v>
      </c>
      <c r="L449" t="s">
        <v>2436</v>
      </c>
      <c r="M449" t="s">
        <v>2440</v>
      </c>
    </row>
    <row r="450" spans="1:13">
      <c r="A450" s="4">
        <v>212</v>
      </c>
      <c r="B450" t="s">
        <v>43</v>
      </c>
      <c r="C450" s="1">
        <v>662.3</v>
      </c>
      <c r="D450" s="2" t="str">
        <f>HYPERLINK("https://torgi.gov.ru/new/public/lots/lot/22000022050000000014_1/(lotInfo:info)", "22000022050000000014_1")</f>
        <v>22000022050000000014_1</v>
      </c>
      <c r="E450" t="s">
        <v>242</v>
      </c>
      <c r="F450" s="3">
        <v>3774.724445115507</v>
      </c>
      <c r="G450" s="3">
        <v>2500000</v>
      </c>
      <c r="H450" t="s">
        <v>733</v>
      </c>
      <c r="I450" t="s">
        <v>1372</v>
      </c>
      <c r="J450" t="s">
        <v>1904</v>
      </c>
      <c r="L450" t="s">
        <v>2438</v>
      </c>
      <c r="M450" t="s">
        <v>2440</v>
      </c>
    </row>
    <row r="451" spans="1:13">
      <c r="A451" s="4">
        <v>558</v>
      </c>
      <c r="B451" t="s">
        <v>43</v>
      </c>
      <c r="C451" s="1">
        <v>128.9</v>
      </c>
      <c r="D451" s="2" t="str">
        <f>HYPERLINK("https://torgi.gov.ru/new/public/lots/lot/21000032160000000004_1/(lotInfo:info)", "21000032160000000004_1")</f>
        <v>21000032160000000004_1</v>
      </c>
      <c r="E451" t="s">
        <v>102</v>
      </c>
      <c r="F451" s="3">
        <v>6749.4181536074466</v>
      </c>
      <c r="G451" s="3">
        <v>870000</v>
      </c>
      <c r="H451" t="s">
        <v>1040</v>
      </c>
      <c r="I451" t="s">
        <v>1565</v>
      </c>
      <c r="J451" t="s">
        <v>2227</v>
      </c>
      <c r="L451" t="s">
        <v>2436</v>
      </c>
      <c r="M451" t="s">
        <v>2440</v>
      </c>
    </row>
    <row r="452" spans="1:13">
      <c r="A452" s="4">
        <v>71</v>
      </c>
      <c r="B452" t="s">
        <v>43</v>
      </c>
      <c r="C452" s="1">
        <v>1292.4000000000001</v>
      </c>
      <c r="D452" s="2" t="str">
        <f>HYPERLINK("https://torgi.gov.ru/new/public/lots/lot/21000032160000000015_1/(lotInfo:info)", "21000032160000000015_1")</f>
        <v>21000032160000000015_1</v>
      </c>
      <c r="E452" t="s">
        <v>136</v>
      </c>
      <c r="F452" s="3">
        <v>172.37524760136179</v>
      </c>
      <c r="G452" s="3">
        <v>222777.77</v>
      </c>
      <c r="H452" t="s">
        <v>612</v>
      </c>
      <c r="I452" t="s">
        <v>1283</v>
      </c>
      <c r="J452" t="s">
        <v>1773</v>
      </c>
      <c r="L452" t="s">
        <v>2437</v>
      </c>
      <c r="M452" t="s">
        <v>2440</v>
      </c>
    </row>
    <row r="453" spans="1:13">
      <c r="A453" s="4">
        <v>376</v>
      </c>
      <c r="B453" t="s">
        <v>43</v>
      </c>
      <c r="C453" s="1">
        <v>1292.4000000000001</v>
      </c>
      <c r="D453" s="2" t="str">
        <f>HYPERLINK("https://torgi.gov.ru/new/public/lots/lot/21000032160000000012_1/(lotInfo:info)", "21000032160000000012_1")</f>
        <v>21000032160000000012_1</v>
      </c>
      <c r="E453" t="s">
        <v>136</v>
      </c>
      <c r="F453" s="3">
        <v>85.112968121324656</v>
      </c>
      <c r="G453" s="3">
        <v>110000</v>
      </c>
      <c r="H453" t="s">
        <v>877</v>
      </c>
      <c r="I453" t="s">
        <v>1457</v>
      </c>
      <c r="J453" t="s">
        <v>1773</v>
      </c>
      <c r="L453" t="s">
        <v>2438</v>
      </c>
      <c r="M453" t="s">
        <v>2440</v>
      </c>
    </row>
    <row r="454" spans="1:13">
      <c r="A454" s="4">
        <v>592</v>
      </c>
      <c r="B454" t="s">
        <v>43</v>
      </c>
      <c r="C454" s="1">
        <v>44.7</v>
      </c>
      <c r="D454" s="2" t="str">
        <f>HYPERLINK("https://torgi.gov.ru/new/public/lots/lot/22000046850000000002_1/(lotInfo:info)", "22000046850000000002_1")</f>
        <v>22000046850000000002_1</v>
      </c>
      <c r="E454" t="s">
        <v>440</v>
      </c>
      <c r="F454" s="3">
        <v>509.56979865771808</v>
      </c>
      <c r="G454" s="3">
        <v>22777.77</v>
      </c>
      <c r="H454" t="s">
        <v>1065</v>
      </c>
      <c r="I454" t="s">
        <v>1589</v>
      </c>
      <c r="J454" t="s">
        <v>2260</v>
      </c>
      <c r="K454" s="3">
        <v>1027653</v>
      </c>
      <c r="L454" t="s">
        <v>2437</v>
      </c>
      <c r="M454" t="s">
        <v>2440</v>
      </c>
    </row>
    <row r="455" spans="1:13">
      <c r="A455" s="4">
        <v>564</v>
      </c>
      <c r="B455" t="s">
        <v>43</v>
      </c>
      <c r="C455" s="1">
        <v>319.3</v>
      </c>
      <c r="D455" s="2" t="str">
        <f>HYPERLINK("https://torgi.gov.ru/new/public/lots/lot/22000013150000000004_1/(lotInfo:info)", "22000013150000000004_1")</f>
        <v>22000013150000000004_1</v>
      </c>
      <c r="E455" t="s">
        <v>422</v>
      </c>
      <c r="F455" s="3">
        <v>5693.7049796429692</v>
      </c>
      <c r="G455" s="3">
        <v>1818000</v>
      </c>
      <c r="H455" t="s">
        <v>1042</v>
      </c>
      <c r="I455" t="s">
        <v>1569</v>
      </c>
      <c r="J455" t="s">
        <v>2233</v>
      </c>
      <c r="K455" s="3">
        <v>8175689.2699999996</v>
      </c>
      <c r="L455" t="s">
        <v>2436</v>
      </c>
      <c r="M455" t="s">
        <v>2440</v>
      </c>
    </row>
    <row r="456" spans="1:13">
      <c r="A456" s="4">
        <v>479</v>
      </c>
      <c r="B456" t="s">
        <v>43</v>
      </c>
      <c r="C456" s="1">
        <v>205.3</v>
      </c>
      <c r="D456" s="2" t="str">
        <f>HYPERLINK("https://torgi.gov.ru/new/public/lots/lot/22000013150000000007_1/(lotInfo:info)", "22000013150000000007_1")</f>
        <v>22000013150000000007_1</v>
      </c>
      <c r="E456" t="s">
        <v>365</v>
      </c>
      <c r="F456" s="3">
        <v>7837.3112518265943</v>
      </c>
      <c r="G456" s="3">
        <v>1609000</v>
      </c>
      <c r="I456" t="s">
        <v>1514</v>
      </c>
      <c r="J456" t="s">
        <v>2157</v>
      </c>
      <c r="L456" t="s">
        <v>2436</v>
      </c>
      <c r="M456" t="s">
        <v>2440</v>
      </c>
    </row>
    <row r="457" spans="1:13">
      <c r="A457" s="4">
        <v>590</v>
      </c>
      <c r="B457" t="s">
        <v>43</v>
      </c>
      <c r="C457" s="1">
        <v>127.6</v>
      </c>
      <c r="D457" s="2" t="str">
        <f>HYPERLINK("https://torgi.gov.ru/new/public/lots/lot/22000046850000000003_4/(lotInfo:info)", "22000046850000000003_4")</f>
        <v>22000046850000000003_4</v>
      </c>
      <c r="E457" t="s">
        <v>438</v>
      </c>
      <c r="F457" s="3">
        <v>1996.865203761756</v>
      </c>
      <c r="G457" s="3">
        <v>254800</v>
      </c>
      <c r="H457" t="s">
        <v>1063</v>
      </c>
      <c r="I457" t="s">
        <v>1588</v>
      </c>
      <c r="J457" t="s">
        <v>2258</v>
      </c>
      <c r="L457" t="s">
        <v>2436</v>
      </c>
      <c r="M457" t="s">
        <v>2440</v>
      </c>
    </row>
    <row r="458" spans="1:13">
      <c r="A458" s="4">
        <v>347</v>
      </c>
      <c r="B458" t="s">
        <v>43</v>
      </c>
      <c r="C458" s="1">
        <v>60</v>
      </c>
      <c r="D458" s="2" t="str">
        <f>HYPERLINK("https://torgi.gov.ru/new/public/lots/lot/22000046850000000005_5/(lotInfo:info)", "22000046850000000005_5")</f>
        <v>22000046850000000005_5</v>
      </c>
      <c r="E458" t="s">
        <v>313</v>
      </c>
      <c r="F458" s="3">
        <v>3690.75</v>
      </c>
      <c r="G458" s="3">
        <v>221445</v>
      </c>
      <c r="H458" t="s">
        <v>850</v>
      </c>
      <c r="I458" t="s">
        <v>1441</v>
      </c>
      <c r="J458" t="s">
        <v>2030</v>
      </c>
      <c r="L458" t="s">
        <v>2436</v>
      </c>
      <c r="M458" t="s">
        <v>2440</v>
      </c>
    </row>
    <row r="459" spans="1:13">
      <c r="A459" s="4">
        <v>608</v>
      </c>
      <c r="B459" t="s">
        <v>43</v>
      </c>
      <c r="C459" s="1">
        <v>110.2</v>
      </c>
      <c r="D459" s="2" t="str">
        <f>HYPERLINK("https://torgi.gov.ru/new/public/lots/lot/21000023740000000001_3/(lotInfo:info)", "21000023740000000001_3")</f>
        <v>21000023740000000001_3</v>
      </c>
      <c r="E459" t="s">
        <v>449</v>
      </c>
      <c r="F459" s="3">
        <v>16243.194192377499</v>
      </c>
      <c r="G459" s="3">
        <v>1790000</v>
      </c>
      <c r="H459" t="s">
        <v>1078</v>
      </c>
      <c r="I459" t="s">
        <v>1600</v>
      </c>
      <c r="J459" t="s">
        <v>2272</v>
      </c>
      <c r="L459" t="s">
        <v>2436</v>
      </c>
      <c r="M459" t="s">
        <v>2440</v>
      </c>
    </row>
    <row r="460" spans="1:13">
      <c r="A460" s="4">
        <v>591</v>
      </c>
      <c r="B460" t="s">
        <v>43</v>
      </c>
      <c r="C460" s="1">
        <v>35.299999999999997</v>
      </c>
      <c r="D460" s="2" t="str">
        <f>HYPERLINK("https://torgi.gov.ru/new/public/lots/lot/22000046850000000002_2/(lotInfo:info)", "22000046850000000002_2")</f>
        <v>22000046850000000002_2</v>
      </c>
      <c r="E460" t="s">
        <v>439</v>
      </c>
      <c r="F460" s="3">
        <v>446.96232294617568</v>
      </c>
      <c r="G460" s="3">
        <v>15777.77</v>
      </c>
      <c r="H460" t="s">
        <v>1064</v>
      </c>
      <c r="I460" t="s">
        <v>1589</v>
      </c>
      <c r="J460" t="s">
        <v>2259</v>
      </c>
      <c r="K460" s="3">
        <v>31472386</v>
      </c>
      <c r="L460" t="s">
        <v>2437</v>
      </c>
      <c r="M460" t="s">
        <v>2440</v>
      </c>
    </row>
    <row r="461" spans="1:13">
      <c r="A461" s="4">
        <v>348</v>
      </c>
      <c r="B461" t="s">
        <v>43</v>
      </c>
      <c r="C461" s="1">
        <v>168</v>
      </c>
      <c r="D461" s="2" t="str">
        <f>HYPERLINK("https://torgi.gov.ru/new/public/lots/lot/22000046850000000005_8/(lotInfo:info)", "22000046850000000005_8")</f>
        <v>22000046850000000005_8</v>
      </c>
      <c r="E461" t="s">
        <v>314</v>
      </c>
      <c r="F461" s="3">
        <v>289.28571428571428</v>
      </c>
      <c r="G461" s="3">
        <v>48600</v>
      </c>
      <c r="H461" t="s">
        <v>851</v>
      </c>
      <c r="I461" t="s">
        <v>1441</v>
      </c>
      <c r="J461" t="s">
        <v>2031</v>
      </c>
      <c r="L461" t="s">
        <v>2436</v>
      </c>
      <c r="M461" t="s">
        <v>2440</v>
      </c>
    </row>
    <row r="462" spans="1:13">
      <c r="A462" s="4">
        <v>715</v>
      </c>
      <c r="B462" t="s">
        <v>43</v>
      </c>
      <c r="C462" s="1">
        <v>70.7</v>
      </c>
      <c r="D462" s="2" t="str">
        <f>HYPERLINK("https://torgi.gov.ru/new/public/lots/lot/22000019350000000002_2/(lotInfo:info)", "22000019350000000002_2")</f>
        <v>22000019350000000002_2</v>
      </c>
      <c r="E462" t="s">
        <v>508</v>
      </c>
      <c r="F462" s="3">
        <v>3040.077793493635</v>
      </c>
      <c r="G462" s="3">
        <v>214933.5</v>
      </c>
      <c r="I462" t="s">
        <v>1660</v>
      </c>
      <c r="J462" t="s">
        <v>2370</v>
      </c>
      <c r="L462" t="s">
        <v>2436</v>
      </c>
      <c r="M462" t="s">
        <v>2440</v>
      </c>
    </row>
    <row r="463" spans="1:13">
      <c r="A463" s="4">
        <v>717</v>
      </c>
      <c r="B463" t="s">
        <v>43</v>
      </c>
      <c r="C463" s="1">
        <v>138.6</v>
      </c>
      <c r="D463" s="2" t="str">
        <f>HYPERLINK("https://torgi.gov.ru/new/public/lots/lot/22000019350000000002_4/(lotInfo:info)", "22000019350000000002_4")</f>
        <v>22000019350000000002_4</v>
      </c>
      <c r="E463" t="s">
        <v>510</v>
      </c>
      <c r="F463" s="3">
        <v>481.66666666666669</v>
      </c>
      <c r="G463" s="3">
        <v>66759</v>
      </c>
      <c r="H463" t="s">
        <v>1177</v>
      </c>
      <c r="I463" t="s">
        <v>1660</v>
      </c>
      <c r="J463" t="s">
        <v>2372</v>
      </c>
      <c r="L463" t="s">
        <v>2436</v>
      </c>
      <c r="M463" t="s">
        <v>2440</v>
      </c>
    </row>
    <row r="464" spans="1:13">
      <c r="A464" s="4">
        <v>716</v>
      </c>
      <c r="B464" t="s">
        <v>43</v>
      </c>
      <c r="C464" s="1">
        <v>149.4</v>
      </c>
      <c r="D464" s="2" t="str">
        <f>HYPERLINK("https://torgi.gov.ru/new/public/lots/lot/22000019350000000002_3/(lotInfo:info)", "22000019350000000002_3")</f>
        <v>22000019350000000002_3</v>
      </c>
      <c r="E464" t="s">
        <v>509</v>
      </c>
      <c r="F464" s="3">
        <v>860.77643908969208</v>
      </c>
      <c r="G464" s="3">
        <v>128600</v>
      </c>
      <c r="I464" t="s">
        <v>1660</v>
      </c>
      <c r="J464" t="s">
        <v>2371</v>
      </c>
      <c r="L464" t="s">
        <v>2436</v>
      </c>
      <c r="M464" t="s">
        <v>2440</v>
      </c>
    </row>
    <row r="465" spans="1:13">
      <c r="A465" s="4">
        <v>779</v>
      </c>
      <c r="B465" t="s">
        <v>43</v>
      </c>
      <c r="C465" s="1">
        <v>16.899999999999999</v>
      </c>
      <c r="D465" s="2" t="str">
        <f>HYPERLINK("https://torgi.gov.ru/new/public/lots/lot/22000013150000000002_1/(lotInfo:info)", "22000013150000000002_1")</f>
        <v>22000013150000000002_1</v>
      </c>
      <c r="E465" t="s">
        <v>102</v>
      </c>
      <c r="F465" s="3">
        <v>0</v>
      </c>
      <c r="G465" s="3">
        <v>0</v>
      </c>
      <c r="H465" t="s">
        <v>1234</v>
      </c>
      <c r="I465" t="s">
        <v>1697</v>
      </c>
      <c r="J465" t="s">
        <v>2431</v>
      </c>
      <c r="K465" s="3">
        <v>182834</v>
      </c>
      <c r="L465" t="s">
        <v>2437</v>
      </c>
      <c r="M465" t="s">
        <v>2440</v>
      </c>
    </row>
    <row r="466" spans="1:13">
      <c r="A466" s="4">
        <v>322</v>
      </c>
      <c r="B466" t="s">
        <v>66</v>
      </c>
      <c r="C466" s="1">
        <v>50.8</v>
      </c>
      <c r="D466" s="2" t="str">
        <f>HYPERLINK("https://torgi.gov.ru/new/public/lots/lot/21000021370000000001_1/(lotInfo:info)", "21000021370000000001_1")</f>
        <v>21000021370000000001_1</v>
      </c>
      <c r="E466" t="s">
        <v>206</v>
      </c>
      <c r="F466" s="3">
        <v>767.71653543307093</v>
      </c>
      <c r="G466" s="3">
        <v>39000</v>
      </c>
      <c r="I466" t="s">
        <v>1431</v>
      </c>
      <c r="J466" t="s">
        <v>2006</v>
      </c>
      <c r="L466" t="s">
        <v>2436</v>
      </c>
      <c r="M466" t="s">
        <v>2440</v>
      </c>
    </row>
    <row r="467" spans="1:13">
      <c r="A467" s="4">
        <v>536</v>
      </c>
      <c r="B467" t="s">
        <v>66</v>
      </c>
      <c r="C467" s="1">
        <v>20.3</v>
      </c>
      <c r="D467" s="2" t="str">
        <f>HYPERLINK("https://torgi.gov.ru/new/public/lots/lot/21000003520000000002_1/(lotInfo:info)", "21000003520000000002_1")</f>
        <v>21000003520000000002_1</v>
      </c>
      <c r="E467" t="s">
        <v>401</v>
      </c>
      <c r="F467" s="3">
        <v>9852.2167487684728</v>
      </c>
      <c r="G467" s="3">
        <v>200000</v>
      </c>
      <c r="H467" t="s">
        <v>1020</v>
      </c>
      <c r="I467" t="s">
        <v>1548</v>
      </c>
      <c r="J467" t="s">
        <v>2205</v>
      </c>
      <c r="K467" s="3">
        <v>244731.32</v>
      </c>
      <c r="L467" t="s">
        <v>2436</v>
      </c>
      <c r="M467" t="s">
        <v>2440</v>
      </c>
    </row>
    <row r="468" spans="1:13">
      <c r="A468" s="4">
        <v>475</v>
      </c>
      <c r="B468" t="s">
        <v>66</v>
      </c>
      <c r="C468" s="1">
        <v>190.8</v>
      </c>
      <c r="D468" s="2" t="str">
        <f>HYPERLINK("https://torgi.gov.ru/new/public/lots/lot/21000018880000000001_1/(lotInfo:info)", "21000018880000000001_1")</f>
        <v>21000018880000000001_1</v>
      </c>
      <c r="E468" t="s">
        <v>362</v>
      </c>
      <c r="F468" s="3">
        <v>10980.06289308176</v>
      </c>
      <c r="G468" s="3">
        <v>2094996</v>
      </c>
      <c r="H468" t="s">
        <v>970</v>
      </c>
      <c r="I468" t="s">
        <v>1510</v>
      </c>
      <c r="J468" t="s">
        <v>2153</v>
      </c>
      <c r="L468" t="s">
        <v>2439</v>
      </c>
      <c r="M468" t="s">
        <v>2440</v>
      </c>
    </row>
    <row r="469" spans="1:13">
      <c r="A469" s="4">
        <v>722</v>
      </c>
      <c r="B469" t="s">
        <v>54</v>
      </c>
      <c r="C469" s="1">
        <v>12.9</v>
      </c>
      <c r="D469" s="2" t="str">
        <f>HYPERLINK("https://torgi.gov.ru/new/public/lots/lot/22000006760000000001_1/(lotInfo:info)", "22000006760000000001_1")</f>
        <v>22000006760000000001_1</v>
      </c>
      <c r="E469" t="s">
        <v>98</v>
      </c>
      <c r="F469" s="3">
        <v>33643.410852713183</v>
      </c>
      <c r="G469" s="3">
        <v>434000</v>
      </c>
      <c r="H469" t="s">
        <v>1182</v>
      </c>
      <c r="I469" t="s">
        <v>1663</v>
      </c>
      <c r="J469" t="s">
        <v>2377</v>
      </c>
      <c r="K469" s="3">
        <v>72092.81</v>
      </c>
      <c r="L469" t="s">
        <v>2436</v>
      </c>
      <c r="M469" t="s">
        <v>2440</v>
      </c>
    </row>
    <row r="470" spans="1:13">
      <c r="A470" s="4">
        <v>598</v>
      </c>
      <c r="B470" t="s">
        <v>54</v>
      </c>
      <c r="C470" s="1">
        <v>110.4</v>
      </c>
      <c r="D470" s="2" t="str">
        <f>HYPERLINK("https://torgi.gov.ru/new/public/lots/lot/22000054540000000001_2/(lotInfo:info)", "22000054540000000001_2")</f>
        <v>22000054540000000001_2</v>
      </c>
      <c r="E470" t="s">
        <v>444</v>
      </c>
      <c r="F470" s="3">
        <v>910.23550724637676</v>
      </c>
      <c r="G470" s="3">
        <v>100490</v>
      </c>
      <c r="I470" t="s">
        <v>1594</v>
      </c>
      <c r="J470" t="s">
        <v>2265</v>
      </c>
      <c r="K470" s="3">
        <v>897076.18</v>
      </c>
      <c r="L470" t="s">
        <v>2436</v>
      </c>
      <c r="M470" t="s">
        <v>2440</v>
      </c>
    </row>
    <row r="471" spans="1:13">
      <c r="A471" s="4">
        <v>103</v>
      </c>
      <c r="B471" t="s">
        <v>54</v>
      </c>
      <c r="C471" s="1">
        <v>45.2</v>
      </c>
      <c r="D471" s="2" t="str">
        <f>HYPERLINK("https://torgi.gov.ru/new/public/lots/lot/22000005750000000002_1/(lotInfo:info)", "22000005750000000002_1")</f>
        <v>22000005750000000002_1</v>
      </c>
      <c r="E471" t="s">
        <v>161</v>
      </c>
      <c r="F471" s="3">
        <v>2787.610619469026</v>
      </c>
      <c r="G471" s="3">
        <v>126000</v>
      </c>
      <c r="H471" t="s">
        <v>641</v>
      </c>
      <c r="I471" t="s">
        <v>1304</v>
      </c>
      <c r="J471" t="s">
        <v>1804</v>
      </c>
      <c r="L471" t="s">
        <v>2436</v>
      </c>
      <c r="M471" t="s">
        <v>2440</v>
      </c>
    </row>
    <row r="472" spans="1:13">
      <c r="A472" s="4">
        <v>625</v>
      </c>
      <c r="B472" t="s">
        <v>54</v>
      </c>
      <c r="C472" s="1">
        <v>116.7</v>
      </c>
      <c r="D472" s="2" t="str">
        <f>HYPERLINK("https://torgi.gov.ru/new/public/lots/lot/22000010960000000002_1/(lotInfo:info)", "22000010960000000002_1")</f>
        <v>22000010960000000002_1</v>
      </c>
      <c r="E472" t="s">
        <v>452</v>
      </c>
      <c r="F472" s="3">
        <v>4061.045415595544</v>
      </c>
      <c r="G472" s="3">
        <v>473924</v>
      </c>
      <c r="H472" t="s">
        <v>1093</v>
      </c>
      <c r="I472" t="s">
        <v>1610</v>
      </c>
      <c r="J472" t="s">
        <v>2288</v>
      </c>
      <c r="L472" t="s">
        <v>2436</v>
      </c>
      <c r="M472" t="s">
        <v>2440</v>
      </c>
    </row>
    <row r="473" spans="1:13">
      <c r="A473" s="4">
        <v>389</v>
      </c>
      <c r="B473" t="s">
        <v>54</v>
      </c>
      <c r="C473" s="1">
        <v>46.9</v>
      </c>
      <c r="D473" s="2" t="str">
        <f>HYPERLINK("https://torgi.gov.ru/new/public/lots/lot/21000031020000000001_1/(lotInfo:info)", "21000031020000000001_1")</f>
        <v>21000031020000000001_1</v>
      </c>
      <c r="E473" t="s">
        <v>334</v>
      </c>
      <c r="F473" s="3">
        <v>2814.4989339019189</v>
      </c>
      <c r="G473" s="3">
        <v>132000</v>
      </c>
      <c r="H473" t="s">
        <v>890</v>
      </c>
      <c r="I473" t="s">
        <v>1466</v>
      </c>
      <c r="J473" t="s">
        <v>2069</v>
      </c>
      <c r="K473" s="3">
        <v>557216.09</v>
      </c>
      <c r="L473" t="s">
        <v>2436</v>
      </c>
      <c r="M473" t="s">
        <v>2440</v>
      </c>
    </row>
    <row r="474" spans="1:13">
      <c r="A474" s="4">
        <v>266</v>
      </c>
      <c r="B474" t="s">
        <v>54</v>
      </c>
      <c r="C474" s="1">
        <v>75</v>
      </c>
      <c r="D474" s="2" t="str">
        <f>HYPERLINK("https://torgi.gov.ru/new/public/lots/lot/22000056320000000003_1/(lotInfo:info)", "22000056320000000003_1")</f>
        <v>22000056320000000003_1</v>
      </c>
      <c r="E474" t="s">
        <v>272</v>
      </c>
      <c r="F474" s="3">
        <v>4806.666666666667</v>
      </c>
      <c r="G474" s="3">
        <v>360500</v>
      </c>
      <c r="H474" t="s">
        <v>779</v>
      </c>
      <c r="I474" t="s">
        <v>1401</v>
      </c>
      <c r="J474" t="s">
        <v>1953</v>
      </c>
      <c r="L474" t="s">
        <v>2437</v>
      </c>
      <c r="M474" t="s">
        <v>2440</v>
      </c>
    </row>
    <row r="475" spans="1:13">
      <c r="A475" s="4">
        <v>265</v>
      </c>
      <c r="B475" t="s">
        <v>54</v>
      </c>
      <c r="C475" s="1">
        <v>419</v>
      </c>
      <c r="D475" s="2" t="str">
        <f>HYPERLINK("https://torgi.gov.ru/new/public/lots/lot/22000056320000000003_3/(lotInfo:info)", "22000056320000000003_3")</f>
        <v>22000056320000000003_3</v>
      </c>
      <c r="E475" t="s">
        <v>271</v>
      </c>
      <c r="F475" s="3">
        <v>1789.976133651551</v>
      </c>
      <c r="G475" s="3">
        <v>750000</v>
      </c>
      <c r="H475" t="s">
        <v>778</v>
      </c>
      <c r="I475" t="s">
        <v>1401</v>
      </c>
      <c r="J475" t="s">
        <v>1952</v>
      </c>
      <c r="L475" t="s">
        <v>2437</v>
      </c>
      <c r="M475" t="s">
        <v>2440</v>
      </c>
    </row>
    <row r="476" spans="1:13">
      <c r="A476" s="4">
        <v>73</v>
      </c>
      <c r="B476" t="s">
        <v>44</v>
      </c>
      <c r="C476" s="1">
        <v>44.5</v>
      </c>
      <c r="D476" s="2" t="str">
        <f>HYPERLINK("https://torgi.gov.ru/new/public/lots/lot/21000004540000000003_1/(lotInfo:info)", "21000004540000000003_1")</f>
        <v>21000004540000000003_1</v>
      </c>
      <c r="E476" t="s">
        <v>138</v>
      </c>
      <c r="F476" s="3">
        <v>1280.8988764044941</v>
      </c>
      <c r="G476" s="3">
        <v>57000</v>
      </c>
      <c r="H476" t="s">
        <v>614</v>
      </c>
      <c r="I476" t="s">
        <v>1285</v>
      </c>
      <c r="J476" t="s">
        <v>1775</v>
      </c>
      <c r="K476" s="3">
        <v>797929.06</v>
      </c>
      <c r="L476" t="s">
        <v>2436</v>
      </c>
      <c r="M476" t="s">
        <v>2440</v>
      </c>
    </row>
    <row r="477" spans="1:13">
      <c r="A477" s="4">
        <v>195</v>
      </c>
      <c r="B477" t="s">
        <v>44</v>
      </c>
      <c r="C477" s="1">
        <v>58.3</v>
      </c>
      <c r="D477" s="2" t="str">
        <f>HYPERLINK("https://torgi.gov.ru/new/public/lots/lot/21000006080000000001_4/(lotInfo:info)", "21000006080000000001_4")</f>
        <v>21000006080000000001_4</v>
      </c>
      <c r="E477" t="s">
        <v>229</v>
      </c>
      <c r="F477" s="3">
        <v>5430.4974271012006</v>
      </c>
      <c r="G477" s="3">
        <v>316598</v>
      </c>
      <c r="H477" t="s">
        <v>718</v>
      </c>
      <c r="I477" t="s">
        <v>1358</v>
      </c>
      <c r="J477" t="s">
        <v>1887</v>
      </c>
      <c r="K477" s="3">
        <v>982341.01</v>
      </c>
      <c r="L477" t="s">
        <v>2436</v>
      </c>
      <c r="M477" t="s">
        <v>2440</v>
      </c>
    </row>
    <row r="478" spans="1:13">
      <c r="A478" s="4">
        <v>628</v>
      </c>
      <c r="B478" t="s">
        <v>44</v>
      </c>
      <c r="C478" s="1">
        <v>21.1</v>
      </c>
      <c r="D478" s="2" t="str">
        <f>HYPERLINK("https://torgi.gov.ru/new/public/lots/lot/21000001570000000003_1/(lotInfo:info)", "21000001570000000003_1")</f>
        <v>21000001570000000003_1</v>
      </c>
      <c r="E478" t="s">
        <v>454</v>
      </c>
      <c r="F478" s="3">
        <v>15688.985781990519</v>
      </c>
      <c r="G478" s="3">
        <v>331037.59999999998</v>
      </c>
      <c r="H478" t="s">
        <v>1096</v>
      </c>
      <c r="I478" t="s">
        <v>1613</v>
      </c>
      <c r="J478" t="s">
        <v>2291</v>
      </c>
      <c r="L478" t="s">
        <v>2438</v>
      </c>
      <c r="M478" t="s">
        <v>2440</v>
      </c>
    </row>
    <row r="479" spans="1:13">
      <c r="A479" s="4">
        <v>132</v>
      </c>
      <c r="B479" t="s">
        <v>44</v>
      </c>
      <c r="C479" s="1">
        <v>15.6</v>
      </c>
      <c r="D479" s="2" t="str">
        <f>HYPERLINK("https://torgi.gov.ru/new/public/lots/lot/21000001570000000026_1/(lotInfo:info)", "21000001570000000026_1")</f>
        <v>21000001570000000026_1</v>
      </c>
      <c r="E479" t="s">
        <v>185</v>
      </c>
      <c r="F479" s="3">
        <v>28166.25</v>
      </c>
      <c r="G479" s="3">
        <v>439393.5</v>
      </c>
      <c r="H479" t="s">
        <v>670</v>
      </c>
      <c r="I479" t="s">
        <v>1323</v>
      </c>
      <c r="J479" t="s">
        <v>1828</v>
      </c>
      <c r="L479" t="s">
        <v>2436</v>
      </c>
      <c r="M479" t="s">
        <v>2440</v>
      </c>
    </row>
    <row r="480" spans="1:13">
      <c r="A480" s="4">
        <v>524</v>
      </c>
      <c r="B480" t="s">
        <v>44</v>
      </c>
      <c r="C480" s="1">
        <v>40.1</v>
      </c>
      <c r="D480" s="2" t="str">
        <f>HYPERLINK("https://torgi.gov.ru/new/public/lots/lot/21000001570000000011_1/(lotInfo:info)", "21000001570000000011_1")</f>
        <v>21000001570000000011_1</v>
      </c>
      <c r="E480" t="s">
        <v>393</v>
      </c>
      <c r="F480" s="3">
        <v>39346.079052369067</v>
      </c>
      <c r="G480" s="3">
        <v>1577777.77</v>
      </c>
      <c r="H480" t="s">
        <v>1010</v>
      </c>
      <c r="I480" t="s">
        <v>1536</v>
      </c>
      <c r="J480" t="s">
        <v>2193</v>
      </c>
      <c r="L480" t="s">
        <v>2437</v>
      </c>
      <c r="M480" t="s">
        <v>2440</v>
      </c>
    </row>
    <row r="481" spans="1:13">
      <c r="A481" s="4">
        <v>258</v>
      </c>
      <c r="B481" t="s">
        <v>22</v>
      </c>
      <c r="C481" s="1">
        <v>127.1</v>
      </c>
      <c r="D481" s="2" t="str">
        <f>HYPERLINK("https://torgi.gov.ru/new/public/lots/lot/21000002520000000001_7/(lotInfo:info)", "21000002520000000001_7")</f>
        <v>21000002520000000001_7</v>
      </c>
      <c r="E481" t="s">
        <v>268</v>
      </c>
      <c r="F481" s="3">
        <v>25180.959874114869</v>
      </c>
      <c r="G481" s="3">
        <v>3200500</v>
      </c>
      <c r="H481" t="s">
        <v>771</v>
      </c>
      <c r="I481" t="s">
        <v>1397</v>
      </c>
      <c r="J481" t="s">
        <v>1946</v>
      </c>
      <c r="L481" t="s">
        <v>2436</v>
      </c>
      <c r="M481" t="s">
        <v>2440</v>
      </c>
    </row>
    <row r="482" spans="1:13">
      <c r="A482" s="4">
        <v>261</v>
      </c>
      <c r="B482" t="s">
        <v>22</v>
      </c>
      <c r="C482" s="1">
        <v>15.1</v>
      </c>
      <c r="D482" s="2" t="str">
        <f>HYPERLINK("https://torgi.gov.ru/new/public/lots/lot/21000002520000000001_11/(lotInfo:info)", "21000002520000000001_11")</f>
        <v>21000002520000000001_11</v>
      </c>
      <c r="E482" t="s">
        <v>267</v>
      </c>
      <c r="F482" s="3">
        <v>42781.456953642388</v>
      </c>
      <c r="G482" s="3">
        <v>646000</v>
      </c>
      <c r="H482" t="s">
        <v>774</v>
      </c>
      <c r="I482" t="s">
        <v>1397</v>
      </c>
      <c r="J482" t="s">
        <v>1949</v>
      </c>
      <c r="L482" t="s">
        <v>2436</v>
      </c>
      <c r="M482" t="s">
        <v>2440</v>
      </c>
    </row>
    <row r="483" spans="1:13">
      <c r="A483" s="4">
        <v>256</v>
      </c>
      <c r="B483" t="s">
        <v>22</v>
      </c>
      <c r="C483" s="1">
        <v>19.399999999999999</v>
      </c>
      <c r="D483" s="2" t="str">
        <f>HYPERLINK("https://torgi.gov.ru/new/public/lots/lot/21000002520000000001_9/(lotInfo:info)", "21000002520000000001_9")</f>
        <v>21000002520000000001_9</v>
      </c>
      <c r="E483" t="s">
        <v>267</v>
      </c>
      <c r="F483" s="3">
        <v>31546.391752577321</v>
      </c>
      <c r="G483" s="3">
        <v>612000</v>
      </c>
      <c r="H483" t="s">
        <v>769</v>
      </c>
      <c r="I483" t="s">
        <v>1397</v>
      </c>
      <c r="J483" t="s">
        <v>1944</v>
      </c>
      <c r="L483" t="s">
        <v>2436</v>
      </c>
      <c r="M483" t="s">
        <v>2440</v>
      </c>
    </row>
    <row r="484" spans="1:13">
      <c r="A484" s="4">
        <v>257</v>
      </c>
      <c r="B484" t="s">
        <v>22</v>
      </c>
      <c r="C484" s="1">
        <v>19.5</v>
      </c>
      <c r="D484" s="2" t="str">
        <f>HYPERLINK("https://torgi.gov.ru/new/public/lots/lot/21000002520000000001_10/(lotInfo:info)", "21000002520000000001_10")</f>
        <v>21000002520000000001_10</v>
      </c>
      <c r="E484" t="s">
        <v>267</v>
      </c>
      <c r="F484" s="3">
        <v>32000</v>
      </c>
      <c r="G484" s="3">
        <v>624000</v>
      </c>
      <c r="H484" t="s">
        <v>770</v>
      </c>
      <c r="I484" t="s">
        <v>1397</v>
      </c>
      <c r="J484" t="s">
        <v>1945</v>
      </c>
      <c r="L484" t="s">
        <v>2436</v>
      </c>
      <c r="M484" t="s">
        <v>2440</v>
      </c>
    </row>
    <row r="485" spans="1:13">
      <c r="A485" s="4">
        <v>259</v>
      </c>
      <c r="B485" t="s">
        <v>22</v>
      </c>
      <c r="C485" s="1">
        <v>29.8</v>
      </c>
      <c r="D485" s="2" t="str">
        <f>HYPERLINK("https://torgi.gov.ru/new/public/lots/lot/21000002520000000001_12/(lotInfo:info)", "21000002520000000001_12")</f>
        <v>21000002520000000001_12</v>
      </c>
      <c r="E485" t="s">
        <v>267</v>
      </c>
      <c r="F485" s="3">
        <v>19463.08724832215</v>
      </c>
      <c r="G485" s="3">
        <v>580000</v>
      </c>
      <c r="H485" t="s">
        <v>772</v>
      </c>
      <c r="I485" t="s">
        <v>1397</v>
      </c>
      <c r="J485" t="s">
        <v>1947</v>
      </c>
      <c r="L485" t="s">
        <v>2436</v>
      </c>
      <c r="M485" t="s">
        <v>2440</v>
      </c>
    </row>
    <row r="486" spans="1:13">
      <c r="A486" s="4">
        <v>260</v>
      </c>
      <c r="B486" t="s">
        <v>22</v>
      </c>
      <c r="C486" s="1">
        <v>29.3</v>
      </c>
      <c r="D486" s="2" t="str">
        <f>HYPERLINK("https://torgi.gov.ru/new/public/lots/lot/21000002520000000001_16/(lotInfo:info)", "21000002520000000001_16")</f>
        <v>21000002520000000001_16</v>
      </c>
      <c r="E486" t="s">
        <v>267</v>
      </c>
      <c r="F486" s="3">
        <v>34641.638225255971</v>
      </c>
      <c r="G486" s="3">
        <v>1015000</v>
      </c>
      <c r="H486" t="s">
        <v>773</v>
      </c>
      <c r="I486" t="s">
        <v>1397</v>
      </c>
      <c r="J486" t="s">
        <v>1948</v>
      </c>
      <c r="L486" t="s">
        <v>2436</v>
      </c>
      <c r="M486" t="s">
        <v>2440</v>
      </c>
    </row>
    <row r="487" spans="1:13">
      <c r="A487" s="4">
        <v>20</v>
      </c>
      <c r="B487" t="s">
        <v>22</v>
      </c>
      <c r="C487" s="1">
        <v>1527.9</v>
      </c>
      <c r="D487" s="2" t="str">
        <f>HYPERLINK("https://torgi.gov.ru/new/public/lots/lot/21000005400000000042_1/(lotInfo:info)", "21000005400000000042_1")</f>
        <v>21000005400000000042_1</v>
      </c>
      <c r="E487" t="s">
        <v>98</v>
      </c>
      <c r="F487" s="3">
        <v>2195.0003272465469</v>
      </c>
      <c r="G487" s="3">
        <v>3353741</v>
      </c>
      <c r="H487" t="s">
        <v>567</v>
      </c>
      <c r="I487" t="s">
        <v>1252</v>
      </c>
      <c r="J487" t="s">
        <v>1722</v>
      </c>
      <c r="L487" t="s">
        <v>2436</v>
      </c>
      <c r="M487" t="s">
        <v>2440</v>
      </c>
    </row>
    <row r="488" spans="1:13">
      <c r="A488" s="4">
        <v>367</v>
      </c>
      <c r="B488" t="s">
        <v>22</v>
      </c>
      <c r="C488" s="1">
        <v>114.2</v>
      </c>
      <c r="D488" s="2" t="str">
        <f>HYPERLINK("https://torgi.gov.ru/new/public/lots/lot/21000005400000000054_1/(lotInfo:info)", "21000005400000000054_1")</f>
        <v>21000005400000000054_1</v>
      </c>
      <c r="E488" t="s">
        <v>98</v>
      </c>
      <c r="F488" s="3">
        <v>3002.1278458844131</v>
      </c>
      <c r="G488" s="3">
        <v>342843</v>
      </c>
      <c r="H488" t="s">
        <v>869</v>
      </c>
      <c r="I488" t="s">
        <v>1450</v>
      </c>
      <c r="J488" t="s">
        <v>2050</v>
      </c>
      <c r="L488" t="s">
        <v>2436</v>
      </c>
      <c r="M488" t="s">
        <v>2440</v>
      </c>
    </row>
    <row r="489" spans="1:13">
      <c r="A489" s="4">
        <v>431</v>
      </c>
      <c r="B489" t="s">
        <v>22</v>
      </c>
      <c r="C489" s="1">
        <v>64.3</v>
      </c>
      <c r="D489" s="2" t="str">
        <f>HYPERLINK("https://torgi.gov.ru/new/public/lots/lot/22000071240000000002_1/(lotInfo:info)", "22000071240000000002_1")</f>
        <v>22000071240000000002_1</v>
      </c>
      <c r="E489" t="s">
        <v>357</v>
      </c>
      <c r="F489" s="3">
        <v>23405.909797822711</v>
      </c>
      <c r="G489" s="3">
        <v>1505000</v>
      </c>
      <c r="H489" t="s">
        <v>926</v>
      </c>
      <c r="I489" t="s">
        <v>1488</v>
      </c>
      <c r="J489" t="s">
        <v>2110</v>
      </c>
      <c r="L489" t="s">
        <v>2436</v>
      </c>
      <c r="M489" t="s">
        <v>2440</v>
      </c>
    </row>
    <row r="490" spans="1:13">
      <c r="A490" s="4">
        <v>69</v>
      </c>
      <c r="B490" t="s">
        <v>22</v>
      </c>
      <c r="C490" s="1">
        <v>74.599999999999994</v>
      </c>
      <c r="D490" s="2" t="str">
        <f>HYPERLINK("https://torgi.gov.ru/new/public/lots/lot/22000107800000000001_1/(lotInfo:info)", "22000107800000000001_1")</f>
        <v>22000107800000000001_1</v>
      </c>
      <c r="E490" t="s">
        <v>134</v>
      </c>
      <c r="F490" s="3">
        <v>1317.4262734584449</v>
      </c>
      <c r="G490" s="3">
        <v>98280</v>
      </c>
      <c r="H490" t="s">
        <v>610</v>
      </c>
      <c r="I490" t="s">
        <v>1280</v>
      </c>
      <c r="J490" t="s">
        <v>1771</v>
      </c>
      <c r="L490" t="s">
        <v>2436</v>
      </c>
      <c r="M490" t="s">
        <v>2440</v>
      </c>
    </row>
    <row r="491" spans="1:13">
      <c r="A491" s="4">
        <v>535</v>
      </c>
      <c r="B491" t="s">
        <v>29</v>
      </c>
      <c r="C491" s="1">
        <v>203</v>
      </c>
      <c r="D491" s="2" t="str">
        <f>HYPERLINK("https://torgi.gov.ru/new/public/lots/lot/21000024440000000002_1/(lotInfo:info)", "21000024440000000002_1")</f>
        <v>21000024440000000002_1</v>
      </c>
      <c r="E491" t="s">
        <v>400</v>
      </c>
      <c r="F491" s="3">
        <v>4131.0344827586196</v>
      </c>
      <c r="G491" s="3">
        <v>838600</v>
      </c>
      <c r="H491" t="s">
        <v>1019</v>
      </c>
      <c r="I491" t="s">
        <v>1547</v>
      </c>
      <c r="J491" t="s">
        <v>2204</v>
      </c>
      <c r="K491" s="3">
        <v>4455087.72</v>
      </c>
      <c r="L491" t="s">
        <v>2436</v>
      </c>
      <c r="M491" t="s">
        <v>2440</v>
      </c>
    </row>
    <row r="492" spans="1:13">
      <c r="A492" s="4">
        <v>32</v>
      </c>
      <c r="B492" t="s">
        <v>29</v>
      </c>
      <c r="C492" s="1">
        <v>47.2</v>
      </c>
      <c r="D492" s="2" t="str">
        <f>HYPERLINK("https://torgi.gov.ru/new/public/lots/lot/21000001900000000015_1/(lotInfo:info)", "21000001900000000015_1")</f>
        <v>21000001900000000015_1</v>
      </c>
      <c r="E492" t="s">
        <v>109</v>
      </c>
      <c r="F492" s="3">
        <v>4093.2203389830511</v>
      </c>
      <c r="G492" s="3">
        <v>193200</v>
      </c>
      <c r="H492" t="s">
        <v>579</v>
      </c>
      <c r="I492" t="s">
        <v>1260</v>
      </c>
      <c r="J492" t="s">
        <v>1734</v>
      </c>
      <c r="K492" s="3">
        <v>115909.04</v>
      </c>
      <c r="L492" t="s">
        <v>2438</v>
      </c>
      <c r="M492" t="s">
        <v>2440</v>
      </c>
    </row>
    <row r="493" spans="1:13">
      <c r="A493" s="4">
        <v>30</v>
      </c>
      <c r="B493" t="s">
        <v>29</v>
      </c>
      <c r="C493" s="1">
        <v>43.6</v>
      </c>
      <c r="D493" s="2" t="str">
        <f>HYPERLINK("https://torgi.gov.ru/new/public/lots/lot/21000001900000000016_1/(lotInfo:info)", "21000001900000000016_1")</f>
        <v>21000001900000000016_1</v>
      </c>
      <c r="E493" t="s">
        <v>107</v>
      </c>
      <c r="F493" s="3">
        <v>6875</v>
      </c>
      <c r="G493" s="3">
        <v>299750</v>
      </c>
      <c r="H493" t="s">
        <v>577</v>
      </c>
      <c r="I493" t="s">
        <v>1260</v>
      </c>
      <c r="J493" t="s">
        <v>1732</v>
      </c>
      <c r="K493" s="3">
        <v>233062.06</v>
      </c>
      <c r="L493" t="s">
        <v>2438</v>
      </c>
      <c r="M493" t="s">
        <v>2440</v>
      </c>
    </row>
    <row r="494" spans="1:13">
      <c r="A494" s="4">
        <v>775</v>
      </c>
      <c r="B494" t="s">
        <v>21</v>
      </c>
      <c r="C494" s="1">
        <v>250</v>
      </c>
      <c r="D494" s="2" t="str">
        <f>HYPERLINK("https://torgi.gov.ru/new/public/lots/lot/21000008920000000001_1/(lotInfo:info)", "21000008920000000001_1")</f>
        <v>21000008920000000001_1</v>
      </c>
      <c r="E494" t="s">
        <v>540</v>
      </c>
      <c r="F494" s="3">
        <v>80</v>
      </c>
      <c r="G494" s="3">
        <v>20000</v>
      </c>
      <c r="I494" t="s">
        <v>1694</v>
      </c>
      <c r="J494" t="s">
        <v>2427</v>
      </c>
      <c r="K494" s="3">
        <v>1563530.35</v>
      </c>
      <c r="L494" t="s">
        <v>2437</v>
      </c>
      <c r="M494" t="s">
        <v>2440</v>
      </c>
    </row>
    <row r="495" spans="1:13">
      <c r="A495" s="4">
        <v>576</v>
      </c>
      <c r="B495" t="s">
        <v>21</v>
      </c>
      <c r="C495" s="1">
        <v>436.1</v>
      </c>
      <c r="D495" s="2" t="str">
        <f>HYPERLINK("https://torgi.gov.ru/new/public/lots/lot/21000004700000000002_2/(lotInfo:info)", "21000004700000000002_2")</f>
        <v>21000004700000000002_2</v>
      </c>
      <c r="E495" t="s">
        <v>429</v>
      </c>
      <c r="F495" s="3">
        <v>12756.248566842471</v>
      </c>
      <c r="G495" s="3">
        <v>5563000</v>
      </c>
      <c r="H495" t="s">
        <v>1052</v>
      </c>
      <c r="I495" t="s">
        <v>1579</v>
      </c>
      <c r="J495" t="s">
        <v>2245</v>
      </c>
      <c r="K495" s="3">
        <v>4223233.74</v>
      </c>
      <c r="L495" t="s">
        <v>2436</v>
      </c>
      <c r="M495" t="s">
        <v>2440</v>
      </c>
    </row>
    <row r="496" spans="1:13">
      <c r="A496" s="4">
        <v>320</v>
      </c>
      <c r="B496" t="s">
        <v>21</v>
      </c>
      <c r="C496" s="1">
        <v>247.8</v>
      </c>
      <c r="D496" s="2" t="str">
        <f>HYPERLINK("https://torgi.gov.ru/new/public/lots/lot/21000003140000000010_1/(lotInfo:info)", "21000003140000000010_1")</f>
        <v>21000003140000000010_1</v>
      </c>
      <c r="E496" t="s">
        <v>299</v>
      </c>
      <c r="F496" s="3">
        <v>1212.5686037126709</v>
      </c>
      <c r="G496" s="3">
        <v>300474.5</v>
      </c>
      <c r="H496" t="s">
        <v>826</v>
      </c>
      <c r="I496" t="s">
        <v>1429</v>
      </c>
      <c r="J496" t="s">
        <v>2004</v>
      </c>
      <c r="L496" t="s">
        <v>2438</v>
      </c>
      <c r="M496" t="s">
        <v>2440</v>
      </c>
    </row>
    <row r="497" spans="1:13">
      <c r="A497" s="4">
        <v>241</v>
      </c>
      <c r="B497" t="s">
        <v>21</v>
      </c>
      <c r="C497" s="1">
        <v>47.1</v>
      </c>
      <c r="D497" s="2" t="str">
        <f>HYPERLINK("https://torgi.gov.ru/new/public/lots/lot/21000014250000000026_1/(lotInfo:info)", "21000014250000000026_1")</f>
        <v>21000014250000000026_1</v>
      </c>
      <c r="E497" t="s">
        <v>260</v>
      </c>
      <c r="F497" s="3">
        <v>1496.815286624204</v>
      </c>
      <c r="G497" s="3">
        <v>70500</v>
      </c>
      <c r="H497" t="s">
        <v>756</v>
      </c>
      <c r="I497" t="s">
        <v>1387</v>
      </c>
      <c r="J497" t="s">
        <v>1929</v>
      </c>
      <c r="K497" s="3">
        <v>105042.89</v>
      </c>
      <c r="L497" t="s">
        <v>2436</v>
      </c>
      <c r="M497" t="s">
        <v>2440</v>
      </c>
    </row>
    <row r="498" spans="1:13">
      <c r="A498" s="4">
        <v>605</v>
      </c>
      <c r="B498" t="s">
        <v>21</v>
      </c>
      <c r="C498" s="1">
        <v>28.8</v>
      </c>
      <c r="D498" s="2" t="str">
        <f>HYPERLINK("https://torgi.gov.ru/new/public/lots/lot/21000003140000000005_1/(lotInfo:info)", "21000003140000000005_1")</f>
        <v>21000003140000000005_1</v>
      </c>
      <c r="E498" t="s">
        <v>447</v>
      </c>
      <c r="F498" s="3">
        <v>8932.2916666666661</v>
      </c>
      <c r="G498" s="3">
        <v>257250</v>
      </c>
      <c r="H498" t="s">
        <v>1075</v>
      </c>
      <c r="I498" t="s">
        <v>1597</v>
      </c>
      <c r="J498" t="s">
        <v>2270</v>
      </c>
      <c r="L498" t="s">
        <v>2436</v>
      </c>
      <c r="M498" t="s">
        <v>2440</v>
      </c>
    </row>
    <row r="499" spans="1:13">
      <c r="A499" s="4">
        <v>697</v>
      </c>
      <c r="B499" t="s">
        <v>21</v>
      </c>
      <c r="C499" s="1">
        <v>96.4</v>
      </c>
      <c r="D499" s="2" t="str">
        <f>HYPERLINK("https://torgi.gov.ru/new/public/lots/lot/22000040720000000001_1/(lotInfo:info)", "22000040720000000001_1")</f>
        <v>22000040720000000001_1</v>
      </c>
      <c r="E499" t="s">
        <v>499</v>
      </c>
      <c r="F499" s="3">
        <v>11929.460580912861</v>
      </c>
      <c r="G499" s="3">
        <v>1150000</v>
      </c>
      <c r="H499" t="s">
        <v>1160</v>
      </c>
      <c r="I499" t="s">
        <v>1650</v>
      </c>
      <c r="J499" t="s">
        <v>2354</v>
      </c>
      <c r="L499" t="s">
        <v>2436</v>
      </c>
      <c r="M499" t="s">
        <v>2440</v>
      </c>
    </row>
    <row r="500" spans="1:13">
      <c r="A500" s="4">
        <v>193</v>
      </c>
      <c r="B500" t="s">
        <v>21</v>
      </c>
      <c r="C500" s="1">
        <v>134.69999999999999</v>
      </c>
      <c r="D500" s="2" t="str">
        <f>HYPERLINK("https://torgi.gov.ru/new/public/lots/lot/22000034760000000031_1/(lotInfo:info)", "22000034760000000031_1")</f>
        <v>22000034760000000031_1</v>
      </c>
      <c r="E500" t="s">
        <v>84</v>
      </c>
      <c r="F500" s="3">
        <v>46645.879732739428</v>
      </c>
      <c r="G500" s="3">
        <v>6283200</v>
      </c>
      <c r="H500" t="s">
        <v>716</v>
      </c>
      <c r="I500" t="s">
        <v>1361</v>
      </c>
      <c r="J500" t="s">
        <v>1885</v>
      </c>
      <c r="L500" t="s">
        <v>2436</v>
      </c>
      <c r="M500" t="s">
        <v>2440</v>
      </c>
    </row>
    <row r="501" spans="1:13">
      <c r="A501" s="4">
        <v>647</v>
      </c>
      <c r="B501" t="s">
        <v>21</v>
      </c>
      <c r="C501" s="1">
        <v>201.1</v>
      </c>
      <c r="D501" s="2" t="str">
        <f>HYPERLINK("https://torgi.gov.ru/new/public/lots/lot/22000034760000000022_1/(lotInfo:info)", "22000034760000000022_1")</f>
        <v>22000034760000000022_1</v>
      </c>
      <c r="E501" t="s">
        <v>358</v>
      </c>
      <c r="F501" s="3">
        <v>31859.77125808056</v>
      </c>
      <c r="G501" s="3">
        <v>6407000</v>
      </c>
      <c r="H501" t="s">
        <v>1112</v>
      </c>
      <c r="I501" t="s">
        <v>1622</v>
      </c>
      <c r="J501" t="s">
        <v>2309</v>
      </c>
      <c r="L501" t="s">
        <v>2439</v>
      </c>
      <c r="M501" t="s">
        <v>2440</v>
      </c>
    </row>
    <row r="502" spans="1:13">
      <c r="A502" s="4">
        <v>517</v>
      </c>
      <c r="B502" t="s">
        <v>21</v>
      </c>
      <c r="C502" s="1">
        <v>11.1</v>
      </c>
      <c r="D502" s="2" t="str">
        <f>HYPERLINK("https://torgi.gov.ru/new/public/lots/lot/22000061910000000001_4/(lotInfo:info)", "22000061910000000001_4")</f>
        <v>22000061910000000001_4</v>
      </c>
      <c r="E502" t="s">
        <v>387</v>
      </c>
      <c r="F502" s="3">
        <v>12882.882882882879</v>
      </c>
      <c r="G502" s="3">
        <v>143000</v>
      </c>
      <c r="I502" t="s">
        <v>1530</v>
      </c>
      <c r="J502" t="s">
        <v>2186</v>
      </c>
      <c r="L502" t="s">
        <v>2436</v>
      </c>
      <c r="M502" t="s">
        <v>2440</v>
      </c>
    </row>
    <row r="503" spans="1:13">
      <c r="A503" s="4">
        <v>213</v>
      </c>
      <c r="B503" t="s">
        <v>21</v>
      </c>
      <c r="C503" s="1">
        <v>21.4</v>
      </c>
      <c r="D503" s="2" t="str">
        <f>HYPERLINK("https://torgi.gov.ru/new/public/lots/lot/21000011540000000003_1/(lotInfo:info)", "21000011540000000003_1")</f>
        <v>21000011540000000003_1</v>
      </c>
      <c r="E503" t="s">
        <v>243</v>
      </c>
      <c r="F503" s="3">
        <v>1822.429906542056</v>
      </c>
      <c r="G503" s="3">
        <v>39000</v>
      </c>
      <c r="H503" t="s">
        <v>734</v>
      </c>
      <c r="I503" t="s">
        <v>1373</v>
      </c>
      <c r="J503" t="s">
        <v>1905</v>
      </c>
      <c r="K503" s="3">
        <v>242858.92</v>
      </c>
      <c r="L503" t="s">
        <v>2436</v>
      </c>
      <c r="M503" t="s">
        <v>2440</v>
      </c>
    </row>
    <row r="504" spans="1:13">
      <c r="A504" s="4">
        <v>19</v>
      </c>
      <c r="B504" t="s">
        <v>21</v>
      </c>
      <c r="C504" s="1">
        <v>123.3</v>
      </c>
      <c r="D504" s="2" t="str">
        <f>HYPERLINK("https://torgi.gov.ru/new/public/lots/lot/21000000900000000002_7/(lotInfo:info)", "21000000900000000002_7")</f>
        <v>21000000900000000002_7</v>
      </c>
      <c r="E504" t="s">
        <v>97</v>
      </c>
      <c r="F504" s="3">
        <v>13285.79375506894</v>
      </c>
      <c r="G504" s="3">
        <v>1638138.37</v>
      </c>
      <c r="H504" t="s">
        <v>566</v>
      </c>
      <c r="I504" t="s">
        <v>1251</v>
      </c>
      <c r="J504" t="s">
        <v>1721</v>
      </c>
      <c r="K504" s="3">
        <v>1980032.26</v>
      </c>
      <c r="L504" t="s">
        <v>2436</v>
      </c>
      <c r="M504" t="s">
        <v>2440</v>
      </c>
    </row>
    <row r="505" spans="1:13">
      <c r="A505" s="4">
        <v>574</v>
      </c>
      <c r="B505" t="s">
        <v>21</v>
      </c>
      <c r="C505" s="1">
        <v>205.7</v>
      </c>
      <c r="D505" s="2" t="str">
        <f>HYPERLINK("https://torgi.gov.ru/new/public/lots/lot/21000020190000000001_3/(lotInfo:info)", "21000020190000000001_3")</f>
        <v>21000020190000000001_3</v>
      </c>
      <c r="E505" t="s">
        <v>427</v>
      </c>
      <c r="F505" s="3">
        <v>15611.3271754983</v>
      </c>
      <c r="G505" s="3">
        <v>3211250</v>
      </c>
      <c r="H505" t="s">
        <v>1051</v>
      </c>
      <c r="I505" t="s">
        <v>1577</v>
      </c>
      <c r="J505" t="s">
        <v>2243</v>
      </c>
      <c r="L505" t="s">
        <v>2436</v>
      </c>
      <c r="M505" t="s">
        <v>2440</v>
      </c>
    </row>
    <row r="506" spans="1:13">
      <c r="A506" s="4">
        <v>355</v>
      </c>
      <c r="B506" t="s">
        <v>72</v>
      </c>
      <c r="C506" s="1">
        <v>51.9</v>
      </c>
      <c r="D506" s="2" t="str">
        <f>HYPERLINK("https://torgi.gov.ru/new/public/lots/lot/22000040170000000003_5/(lotInfo:info)", "22000040170000000003_5")</f>
        <v>22000040170000000003_5</v>
      </c>
      <c r="E506" t="s">
        <v>317</v>
      </c>
      <c r="F506" s="3">
        <v>5038.5356454720622</v>
      </c>
      <c r="G506" s="3">
        <v>261500</v>
      </c>
      <c r="H506" t="s">
        <v>858</v>
      </c>
      <c r="I506" t="s">
        <v>1398</v>
      </c>
      <c r="J506" t="s">
        <v>2038</v>
      </c>
      <c r="K506" s="3">
        <v>890731.1</v>
      </c>
      <c r="L506" t="s">
        <v>2439</v>
      </c>
      <c r="M506" t="s">
        <v>2440</v>
      </c>
    </row>
    <row r="507" spans="1:13">
      <c r="A507" s="4">
        <v>356</v>
      </c>
      <c r="B507" t="s">
        <v>72</v>
      </c>
      <c r="C507" s="1">
        <v>40.5</v>
      </c>
      <c r="D507" s="2" t="str">
        <f>HYPERLINK("https://torgi.gov.ru/new/public/lots/lot/22000040170000000003_9/(lotInfo:info)", "22000040170000000003_9")</f>
        <v>22000040170000000003_9</v>
      </c>
      <c r="E507" t="s">
        <v>317</v>
      </c>
      <c r="F507" s="3">
        <v>5074.0740740740739</v>
      </c>
      <c r="G507" s="3">
        <v>205500</v>
      </c>
      <c r="H507" t="s">
        <v>859</v>
      </c>
      <c r="I507" t="s">
        <v>1398</v>
      </c>
      <c r="J507" t="s">
        <v>2039</v>
      </c>
      <c r="K507" s="3">
        <v>704862.4</v>
      </c>
      <c r="L507" t="s">
        <v>2439</v>
      </c>
      <c r="M507" t="s">
        <v>2440</v>
      </c>
    </row>
    <row r="508" spans="1:13">
      <c r="A508" s="4">
        <v>352</v>
      </c>
      <c r="B508" t="s">
        <v>72</v>
      </c>
      <c r="C508" s="1">
        <v>29.3</v>
      </c>
      <c r="D508" s="2" t="str">
        <f>HYPERLINK("https://torgi.gov.ru/new/public/lots/lot/22000040170000000003_7/(lotInfo:info)", "22000040170000000003_7")</f>
        <v>22000040170000000003_7</v>
      </c>
      <c r="E508" t="s">
        <v>317</v>
      </c>
      <c r="F508" s="3">
        <v>5136.5187713310579</v>
      </c>
      <c r="G508" s="3">
        <v>150500</v>
      </c>
      <c r="H508" t="s">
        <v>855</v>
      </c>
      <c r="I508" t="s">
        <v>1398</v>
      </c>
      <c r="J508" t="s">
        <v>2035</v>
      </c>
      <c r="K508" s="3">
        <v>519209.48</v>
      </c>
      <c r="L508" t="s">
        <v>2439</v>
      </c>
      <c r="M508" t="s">
        <v>2440</v>
      </c>
    </row>
    <row r="509" spans="1:13">
      <c r="A509" s="4">
        <v>354</v>
      </c>
      <c r="B509" t="s">
        <v>72</v>
      </c>
      <c r="C509" s="1">
        <v>40</v>
      </c>
      <c r="D509" s="2" t="str">
        <f>HYPERLINK("https://torgi.gov.ru/new/public/lots/lot/22000040170000000003_4/(lotInfo:info)", "22000040170000000003_4")</f>
        <v>22000040170000000003_4</v>
      </c>
      <c r="E509" t="s">
        <v>317</v>
      </c>
      <c r="F509" s="3">
        <v>5062.5</v>
      </c>
      <c r="G509" s="3">
        <v>202500</v>
      </c>
      <c r="H509" t="s">
        <v>857</v>
      </c>
      <c r="I509" t="s">
        <v>1398</v>
      </c>
      <c r="J509" t="s">
        <v>2037</v>
      </c>
      <c r="K509" s="3">
        <v>696647.6</v>
      </c>
      <c r="L509" t="s">
        <v>2439</v>
      </c>
      <c r="M509" t="s">
        <v>2440</v>
      </c>
    </row>
    <row r="510" spans="1:13">
      <c r="A510" s="4">
        <v>357</v>
      </c>
      <c r="B510" t="s">
        <v>72</v>
      </c>
      <c r="C510" s="1">
        <v>28.2</v>
      </c>
      <c r="D510" s="2" t="str">
        <f>HYPERLINK("https://torgi.gov.ru/new/public/lots/lot/22000040170000000003_1/(lotInfo:info)", "22000040170000000003_1")</f>
        <v>22000040170000000003_1</v>
      </c>
      <c r="E510" t="s">
        <v>317</v>
      </c>
      <c r="F510" s="3">
        <v>5124.1134751773052</v>
      </c>
      <c r="G510" s="3">
        <v>144500</v>
      </c>
      <c r="H510" t="s">
        <v>860</v>
      </c>
      <c r="I510" t="s">
        <v>1398</v>
      </c>
      <c r="J510" t="s">
        <v>2040</v>
      </c>
      <c r="K510" s="3">
        <v>500759.24</v>
      </c>
      <c r="L510" t="s">
        <v>2439</v>
      </c>
      <c r="M510" t="s">
        <v>2440</v>
      </c>
    </row>
    <row r="511" spans="1:13">
      <c r="A511" s="4">
        <v>351</v>
      </c>
      <c r="B511" t="s">
        <v>72</v>
      </c>
      <c r="C511" s="1">
        <v>46.1</v>
      </c>
      <c r="D511" s="2" t="str">
        <f>HYPERLINK("https://torgi.gov.ru/new/public/lots/lot/22000040170000000003_6/(lotInfo:info)", "22000040170000000003_6")</f>
        <v>22000040170000000003_6</v>
      </c>
      <c r="E511" t="s">
        <v>317</v>
      </c>
      <c r="F511" s="3">
        <v>5065.0759219088932</v>
      </c>
      <c r="G511" s="3">
        <v>233500</v>
      </c>
      <c r="H511" t="s">
        <v>854</v>
      </c>
      <c r="I511" t="s">
        <v>1398</v>
      </c>
      <c r="J511" t="s">
        <v>2034</v>
      </c>
      <c r="K511" s="3">
        <v>796484.91</v>
      </c>
      <c r="L511" t="s">
        <v>2439</v>
      </c>
      <c r="M511" t="s">
        <v>2440</v>
      </c>
    </row>
    <row r="512" spans="1:13">
      <c r="A512" s="4">
        <v>359</v>
      </c>
      <c r="B512" t="s">
        <v>72</v>
      </c>
      <c r="C512" s="1">
        <v>31.5</v>
      </c>
      <c r="D512" s="2" t="str">
        <f>HYPERLINK("https://torgi.gov.ru/new/public/lots/lot/22000040170000000003_2/(lotInfo:info)", "22000040170000000003_2")</f>
        <v>22000040170000000003_2</v>
      </c>
      <c r="E512" t="s">
        <v>317</v>
      </c>
      <c r="F512" s="3">
        <v>5095.2380952380954</v>
      </c>
      <c r="G512" s="3">
        <v>160500</v>
      </c>
      <c r="H512" t="s">
        <v>862</v>
      </c>
      <c r="I512" t="s">
        <v>1398</v>
      </c>
      <c r="J512" t="s">
        <v>2042</v>
      </c>
      <c r="K512" s="3">
        <v>555903.18000000005</v>
      </c>
      <c r="L512" t="s">
        <v>2439</v>
      </c>
      <c r="M512" t="s">
        <v>2440</v>
      </c>
    </row>
    <row r="513" spans="1:13">
      <c r="A513" s="4">
        <v>353</v>
      </c>
      <c r="B513" t="s">
        <v>72</v>
      </c>
      <c r="C513" s="1">
        <v>49.2</v>
      </c>
      <c r="D513" s="2" t="str">
        <f>HYPERLINK("https://torgi.gov.ru/new/public/lots/lot/22000040170000000003_3/(lotInfo:info)", "22000040170000000003_3")</f>
        <v>22000040170000000003_3</v>
      </c>
      <c r="E513" t="s">
        <v>317</v>
      </c>
      <c r="F513" s="3">
        <v>5050.8130081300806</v>
      </c>
      <c r="G513" s="3">
        <v>248500</v>
      </c>
      <c r="H513" t="s">
        <v>856</v>
      </c>
      <c r="I513" t="s">
        <v>1398</v>
      </c>
      <c r="J513" t="s">
        <v>2036</v>
      </c>
      <c r="K513" s="3">
        <v>846932.7</v>
      </c>
      <c r="L513" t="s">
        <v>2439</v>
      </c>
      <c r="M513" t="s">
        <v>2440</v>
      </c>
    </row>
    <row r="514" spans="1:13">
      <c r="A514" s="4">
        <v>358</v>
      </c>
      <c r="B514" t="s">
        <v>72</v>
      </c>
      <c r="C514" s="1">
        <v>28</v>
      </c>
      <c r="D514" s="2" t="str">
        <f>HYPERLINK("https://torgi.gov.ru/new/public/lots/lot/22000040170000000003_8/(lotInfo:info)", "22000040170000000003_8")</f>
        <v>22000040170000000003_8</v>
      </c>
      <c r="E514" t="s">
        <v>317</v>
      </c>
      <c r="F514" s="3">
        <v>5125</v>
      </c>
      <c r="G514" s="3">
        <v>143500</v>
      </c>
      <c r="H514" t="s">
        <v>861</v>
      </c>
      <c r="I514" t="s">
        <v>1398</v>
      </c>
      <c r="J514" t="s">
        <v>2041</v>
      </c>
      <c r="K514" s="3">
        <v>497399.56</v>
      </c>
      <c r="L514" t="s">
        <v>2439</v>
      </c>
      <c r="M514" t="s">
        <v>2440</v>
      </c>
    </row>
    <row r="515" spans="1:13">
      <c r="A515" s="4">
        <v>25</v>
      </c>
      <c r="B515" t="s">
        <v>26</v>
      </c>
      <c r="C515" s="1">
        <v>95.6</v>
      </c>
      <c r="D515" s="2" t="str">
        <f>HYPERLINK("https://torgi.gov.ru/new/public/lots/lot/22000109930000000001_1/(lotInfo:info)", "22000109930000000001_1")</f>
        <v>22000109930000000001_1</v>
      </c>
      <c r="E515" t="s">
        <v>103</v>
      </c>
      <c r="F515" s="3">
        <v>11998.74476987448</v>
      </c>
      <c r="G515" s="3">
        <v>1147080</v>
      </c>
      <c r="H515" t="s">
        <v>572</v>
      </c>
      <c r="I515" t="s">
        <v>1255</v>
      </c>
      <c r="J515" t="s">
        <v>1727</v>
      </c>
      <c r="K515" s="3">
        <v>2380300.42</v>
      </c>
      <c r="L515" t="s">
        <v>2436</v>
      </c>
      <c r="M515" t="s">
        <v>2440</v>
      </c>
    </row>
    <row r="516" spans="1:13">
      <c r="A516" s="4">
        <v>552</v>
      </c>
      <c r="B516" t="s">
        <v>26</v>
      </c>
      <c r="C516" s="1">
        <v>467.8</v>
      </c>
      <c r="D516" s="2" t="str">
        <f>HYPERLINK("https://torgi.gov.ru/new/public/lots/lot/22000009410000000002_1/(lotInfo:info)", "22000009410000000002_1")</f>
        <v>22000009410000000002_1</v>
      </c>
      <c r="E516" t="s">
        <v>412</v>
      </c>
      <c r="F516" s="3">
        <v>3743.629756306113</v>
      </c>
      <c r="G516" s="3">
        <v>1751270</v>
      </c>
      <c r="H516" t="s">
        <v>1034</v>
      </c>
      <c r="I516" t="s">
        <v>1561</v>
      </c>
      <c r="J516" t="s">
        <v>2221</v>
      </c>
      <c r="L516" t="s">
        <v>2436</v>
      </c>
      <c r="M516" t="s">
        <v>2440</v>
      </c>
    </row>
    <row r="517" spans="1:13">
      <c r="A517" s="4">
        <v>649</v>
      </c>
      <c r="B517" t="s">
        <v>26</v>
      </c>
      <c r="C517" s="1">
        <v>12.2</v>
      </c>
      <c r="D517" s="2" t="str">
        <f>HYPERLINK("https://torgi.gov.ru/new/public/lots/lot/22000032990000000004_1/(lotInfo:info)", "22000032990000000004_1")</f>
        <v>22000032990000000004_1</v>
      </c>
      <c r="E517" t="s">
        <v>468</v>
      </c>
      <c r="F517" s="3">
        <v>2581.967213114754</v>
      </c>
      <c r="G517" s="3">
        <v>31500</v>
      </c>
      <c r="H517" t="s">
        <v>1114</v>
      </c>
      <c r="I517" t="s">
        <v>1599</v>
      </c>
      <c r="J517" t="s">
        <v>2311</v>
      </c>
      <c r="L517" t="s">
        <v>2438</v>
      </c>
      <c r="M517" t="s">
        <v>2440</v>
      </c>
    </row>
    <row r="518" spans="1:13">
      <c r="A518" s="4">
        <v>648</v>
      </c>
      <c r="B518" t="s">
        <v>26</v>
      </c>
      <c r="C518" s="1">
        <v>137.30000000000001</v>
      </c>
      <c r="D518" s="2" t="str">
        <f>HYPERLINK("https://torgi.gov.ru/new/public/lots/lot/22000032990000000006_1/(lotInfo:info)", "22000032990000000006_1")</f>
        <v>22000032990000000006_1</v>
      </c>
      <c r="E518" t="s">
        <v>467</v>
      </c>
      <c r="F518" s="3">
        <v>8341.5877640203926</v>
      </c>
      <c r="G518" s="3">
        <v>1145300</v>
      </c>
      <c r="H518" t="s">
        <v>1113</v>
      </c>
      <c r="I518" t="s">
        <v>1623</v>
      </c>
      <c r="J518" t="s">
        <v>2310</v>
      </c>
      <c r="L518" t="s">
        <v>2436</v>
      </c>
      <c r="M518" t="s">
        <v>2440</v>
      </c>
    </row>
    <row r="519" spans="1:13">
      <c r="A519" s="4">
        <v>158</v>
      </c>
      <c r="B519" t="s">
        <v>45</v>
      </c>
      <c r="C519" s="1">
        <v>107</v>
      </c>
      <c r="D519" s="2" t="str">
        <f>HYPERLINK("https://torgi.gov.ru/new/public/lots/lot/22000020460000000002_1/(lotInfo:info)", "22000020460000000002_1")</f>
        <v>22000020460000000002_1</v>
      </c>
      <c r="E519" t="s">
        <v>206</v>
      </c>
      <c r="F519" s="3">
        <v>2570.0934579439249</v>
      </c>
      <c r="G519" s="3">
        <v>275000</v>
      </c>
      <c r="I519" t="s">
        <v>1338</v>
      </c>
      <c r="J519" t="s">
        <v>1851</v>
      </c>
      <c r="L519" t="s">
        <v>2436</v>
      </c>
      <c r="M519" t="s">
        <v>2440</v>
      </c>
    </row>
    <row r="520" spans="1:13">
      <c r="A520" s="4">
        <v>157</v>
      </c>
      <c r="B520" t="s">
        <v>45</v>
      </c>
      <c r="C520" s="1">
        <v>96.3</v>
      </c>
      <c r="D520" s="2" t="str">
        <f>HYPERLINK("https://torgi.gov.ru/new/public/lots/lot/22000020460000000001_1/(lotInfo:info)", "22000020460000000001_1")</f>
        <v>22000020460000000001_1</v>
      </c>
      <c r="E520" t="s">
        <v>205</v>
      </c>
      <c r="F520" s="3">
        <v>2647.9750778816201</v>
      </c>
      <c r="G520" s="3">
        <v>255000</v>
      </c>
      <c r="I520" t="s">
        <v>1337</v>
      </c>
      <c r="J520" t="s">
        <v>1850</v>
      </c>
      <c r="L520" t="s">
        <v>2436</v>
      </c>
      <c r="M520" t="s">
        <v>2440</v>
      </c>
    </row>
    <row r="521" spans="1:13">
      <c r="A521" s="4">
        <v>74</v>
      </c>
      <c r="B521" t="s">
        <v>45</v>
      </c>
      <c r="C521" s="1">
        <v>64.599999999999994</v>
      </c>
      <c r="D521" s="2" t="str">
        <f>HYPERLINK("https://torgi.gov.ru/new/public/lots/lot/21000007870000000002_1/(lotInfo:info)", "21000007870000000002_1")</f>
        <v>21000007870000000002_1</v>
      </c>
      <c r="E521" t="s">
        <v>139</v>
      </c>
      <c r="F521" s="3">
        <v>45213.622291021667</v>
      </c>
      <c r="G521" s="3">
        <v>2920800</v>
      </c>
      <c r="H521" t="s">
        <v>615</v>
      </c>
      <c r="I521" t="s">
        <v>1286</v>
      </c>
      <c r="J521" t="s">
        <v>1776</v>
      </c>
      <c r="L521" t="s">
        <v>2436</v>
      </c>
      <c r="M521" t="s">
        <v>2440</v>
      </c>
    </row>
    <row r="522" spans="1:13">
      <c r="A522" s="4">
        <v>534</v>
      </c>
      <c r="B522" t="s">
        <v>45</v>
      </c>
      <c r="C522" s="1">
        <v>36.5</v>
      </c>
      <c r="D522" s="2" t="str">
        <f>HYPERLINK("https://torgi.gov.ru/new/public/lots/lot/22000038240000000001_1/(lotInfo:info)", "22000038240000000001_1")</f>
        <v>22000038240000000001_1</v>
      </c>
      <c r="E522" t="s">
        <v>128</v>
      </c>
      <c r="F522" s="3">
        <v>17260.273972602739</v>
      </c>
      <c r="G522" s="3">
        <v>630000</v>
      </c>
      <c r="H522" t="s">
        <v>1018</v>
      </c>
      <c r="I522" t="s">
        <v>1546</v>
      </c>
      <c r="J522" t="s">
        <v>2203</v>
      </c>
      <c r="K522" s="3">
        <v>175846.05</v>
      </c>
      <c r="L522" t="s">
        <v>2436</v>
      </c>
      <c r="M522" t="s">
        <v>2440</v>
      </c>
    </row>
    <row r="523" spans="1:13">
      <c r="A523" s="4">
        <v>281</v>
      </c>
      <c r="B523" t="s">
        <v>45</v>
      </c>
      <c r="C523" s="1">
        <v>18.100000000000001</v>
      </c>
      <c r="D523" s="2" t="str">
        <f>HYPERLINK("https://torgi.gov.ru/new/public/lots/lot/22000038240000000003_1/(lotInfo:info)", "22000038240000000003_1")</f>
        <v>22000038240000000003_1</v>
      </c>
      <c r="E523" t="s">
        <v>128</v>
      </c>
      <c r="F523" s="3">
        <v>16574.585635359119</v>
      </c>
      <c r="G523" s="3">
        <v>300000</v>
      </c>
      <c r="I523" t="s">
        <v>1390</v>
      </c>
      <c r="J523" t="s">
        <v>1965</v>
      </c>
      <c r="K523" s="3">
        <v>87200.37</v>
      </c>
      <c r="L523" t="s">
        <v>2436</v>
      </c>
      <c r="M523" t="s">
        <v>2440</v>
      </c>
    </row>
    <row r="524" spans="1:13">
      <c r="A524" s="4">
        <v>531</v>
      </c>
      <c r="B524" t="s">
        <v>45</v>
      </c>
      <c r="C524" s="1">
        <v>11.2</v>
      </c>
      <c r="D524" s="2" t="str">
        <f>HYPERLINK("https://torgi.gov.ru/new/public/lots/lot/21000020420000000001_1/(lotInfo:info)", "21000020420000000001_1")</f>
        <v>21000020420000000001_1</v>
      </c>
      <c r="E524" t="s">
        <v>164</v>
      </c>
      <c r="F524" s="3">
        <v>11526.785714285719</v>
      </c>
      <c r="G524" s="3">
        <v>129100</v>
      </c>
      <c r="I524" t="s">
        <v>1543</v>
      </c>
      <c r="J524" t="s">
        <v>2200</v>
      </c>
      <c r="K524" s="3">
        <v>132315.9</v>
      </c>
      <c r="L524" t="s">
        <v>2439</v>
      </c>
      <c r="M524" t="s">
        <v>2440</v>
      </c>
    </row>
    <row r="525" spans="1:13">
      <c r="A525" s="4">
        <v>654</v>
      </c>
      <c r="B525" t="s">
        <v>45</v>
      </c>
      <c r="C525" s="1">
        <v>11.6</v>
      </c>
      <c r="D525" s="2" t="str">
        <f>HYPERLINK("https://torgi.gov.ru/new/public/lots/lot/21000014400000000001_2/(lotInfo:info)", "21000014400000000001_2")</f>
        <v>21000014400000000001_2</v>
      </c>
      <c r="E525" t="s">
        <v>470</v>
      </c>
      <c r="F525" s="3">
        <v>13598.01724137931</v>
      </c>
      <c r="G525" s="3">
        <v>157737</v>
      </c>
      <c r="I525" t="s">
        <v>1626</v>
      </c>
      <c r="J525" t="s">
        <v>2316</v>
      </c>
      <c r="L525" t="s">
        <v>2436</v>
      </c>
      <c r="M525" t="s">
        <v>2440</v>
      </c>
    </row>
    <row r="526" spans="1:13">
      <c r="A526" s="4">
        <v>308</v>
      </c>
      <c r="B526" t="s">
        <v>45</v>
      </c>
      <c r="C526" s="1">
        <v>33.700000000000003</v>
      </c>
      <c r="D526" s="2" t="str">
        <f>HYPERLINK("https://torgi.gov.ru/new/public/lots/lot/21000014400000000005_5/(lotInfo:info)", "21000014400000000005_5")</f>
        <v>21000014400000000005_5</v>
      </c>
      <c r="E526" t="s">
        <v>291</v>
      </c>
      <c r="F526" s="3">
        <v>17431.988130563801</v>
      </c>
      <c r="G526" s="3">
        <v>587458</v>
      </c>
      <c r="H526" t="s">
        <v>815</v>
      </c>
      <c r="I526" t="s">
        <v>1419</v>
      </c>
      <c r="J526" t="s">
        <v>1992</v>
      </c>
      <c r="K526" s="3">
        <v>273953.03000000003</v>
      </c>
      <c r="L526" t="s">
        <v>2436</v>
      </c>
      <c r="M526" t="s">
        <v>2440</v>
      </c>
    </row>
    <row r="527" spans="1:13">
      <c r="A527" s="4">
        <v>624</v>
      </c>
      <c r="B527" t="s">
        <v>45</v>
      </c>
      <c r="C527" s="1">
        <v>12.5</v>
      </c>
      <c r="D527" s="2" t="str">
        <f>HYPERLINK("https://torgi.gov.ru/new/public/lots/lot/21000014400000000003_9/(lotInfo:info)", "21000014400000000003_9")</f>
        <v>21000014400000000003_9</v>
      </c>
      <c r="E527" t="s">
        <v>290</v>
      </c>
      <c r="F527" s="3">
        <v>17325.599999999999</v>
      </c>
      <c r="G527" s="3">
        <v>216570</v>
      </c>
      <c r="H527" t="s">
        <v>1092</v>
      </c>
      <c r="I527" t="s">
        <v>1609</v>
      </c>
      <c r="J527" t="s">
        <v>2287</v>
      </c>
      <c r="L527" t="s">
        <v>2436</v>
      </c>
      <c r="M527" t="s">
        <v>2440</v>
      </c>
    </row>
    <row r="528" spans="1:13">
      <c r="A528" s="4">
        <v>307</v>
      </c>
      <c r="B528" t="s">
        <v>45</v>
      </c>
      <c r="C528" s="1">
        <v>71.5</v>
      </c>
      <c r="D528" s="2" t="str">
        <f>HYPERLINK("https://torgi.gov.ru/new/public/lots/lot/21000014400000000005_10/(lotInfo:info)", "21000014400000000005_10")</f>
        <v>21000014400000000005_10</v>
      </c>
      <c r="E528" t="s">
        <v>290</v>
      </c>
      <c r="F528" s="3">
        <v>31487.4</v>
      </c>
      <c r="G528" s="3">
        <v>2251349.1</v>
      </c>
      <c r="H528" t="s">
        <v>814</v>
      </c>
      <c r="I528" t="s">
        <v>1419</v>
      </c>
      <c r="J528" t="s">
        <v>1991</v>
      </c>
      <c r="K528" s="3">
        <v>605775.17000000004</v>
      </c>
      <c r="L528" t="s">
        <v>2436</v>
      </c>
      <c r="M528" t="s">
        <v>2440</v>
      </c>
    </row>
    <row r="529" spans="1:13">
      <c r="A529" s="4">
        <v>502</v>
      </c>
      <c r="B529" t="s">
        <v>45</v>
      </c>
      <c r="C529" s="1">
        <v>64.7</v>
      </c>
      <c r="D529" s="2" t="str">
        <f>HYPERLINK("https://torgi.gov.ru/new/public/lots/lot/21000010890000000001_2/(lotInfo:info)", "21000010890000000001_2")</f>
        <v>21000010890000000001_2</v>
      </c>
      <c r="E529" t="s">
        <v>378</v>
      </c>
      <c r="F529" s="3">
        <v>4327.6661514683155</v>
      </c>
      <c r="G529" s="3">
        <v>280000</v>
      </c>
      <c r="H529" t="s">
        <v>995</v>
      </c>
      <c r="I529" t="s">
        <v>1520</v>
      </c>
      <c r="J529" t="s">
        <v>2175</v>
      </c>
      <c r="L529" t="s">
        <v>2438</v>
      </c>
      <c r="M529" t="s">
        <v>2440</v>
      </c>
    </row>
    <row r="530" spans="1:13">
      <c r="A530" s="4">
        <v>771</v>
      </c>
      <c r="B530" t="s">
        <v>45</v>
      </c>
      <c r="C530" s="1">
        <v>84.8</v>
      </c>
      <c r="D530" s="2" t="str">
        <f>HYPERLINK("https://torgi.gov.ru/new/public/lots/lot/21000035450000000001_1/(lotInfo:info)", "21000035450000000001_1")</f>
        <v>21000035450000000001_1</v>
      </c>
      <c r="E530" t="s">
        <v>536</v>
      </c>
      <c r="F530" s="3">
        <v>30306.60377358491</v>
      </c>
      <c r="G530" s="3">
        <v>2570000</v>
      </c>
      <c r="H530" t="s">
        <v>1228</v>
      </c>
      <c r="I530" t="s">
        <v>1690</v>
      </c>
      <c r="J530" t="s">
        <v>2424</v>
      </c>
      <c r="K530" s="3">
        <v>2581038.1</v>
      </c>
      <c r="L530" t="s">
        <v>2436</v>
      </c>
      <c r="M530" t="s">
        <v>2440</v>
      </c>
    </row>
    <row r="531" spans="1:13">
      <c r="A531" s="4">
        <v>156</v>
      </c>
      <c r="B531" t="s">
        <v>45</v>
      </c>
      <c r="C531" s="1">
        <v>72.8</v>
      </c>
      <c r="D531" s="2" t="str">
        <f>HYPERLINK("https://torgi.gov.ru/new/public/lots/lot/22000009580000000001_1/(lotInfo:info)", "22000009580000000001_1")</f>
        <v>22000009580000000001_1</v>
      </c>
      <c r="E531" t="s">
        <v>204</v>
      </c>
      <c r="F531" s="3">
        <v>39987.980769230773</v>
      </c>
      <c r="G531" s="3">
        <v>2911125</v>
      </c>
      <c r="H531" t="s">
        <v>686</v>
      </c>
      <c r="I531" t="s">
        <v>1336</v>
      </c>
      <c r="J531" t="s">
        <v>1849</v>
      </c>
      <c r="K531" s="3">
        <v>235845.06</v>
      </c>
      <c r="L531" t="s">
        <v>2436</v>
      </c>
      <c r="M531" t="s">
        <v>2440</v>
      </c>
    </row>
    <row r="532" spans="1:13">
      <c r="A532" s="4">
        <v>530</v>
      </c>
      <c r="B532" t="s">
        <v>31</v>
      </c>
      <c r="C532" s="1">
        <v>615.29999999999995</v>
      </c>
      <c r="D532" s="2" t="str">
        <f>HYPERLINK("https://torgi.gov.ru/new/public/lots/lot/22000027660000000001_1/(lotInfo:info)", "22000027660000000001_1")</f>
        <v>22000027660000000001_1</v>
      </c>
      <c r="E532" t="s">
        <v>397</v>
      </c>
      <c r="F532" s="3">
        <v>195.02681618722579</v>
      </c>
      <c r="G532" s="3">
        <v>120000</v>
      </c>
      <c r="H532" t="s">
        <v>1016</v>
      </c>
      <c r="I532" t="s">
        <v>1542</v>
      </c>
      <c r="J532" t="s">
        <v>2199</v>
      </c>
      <c r="L532" t="s">
        <v>2437</v>
      </c>
      <c r="M532" t="s">
        <v>2440</v>
      </c>
    </row>
    <row r="533" spans="1:13">
      <c r="A533" s="4">
        <v>676</v>
      </c>
      <c r="B533" t="s">
        <v>31</v>
      </c>
      <c r="C533" s="1">
        <v>1641.6</v>
      </c>
      <c r="D533" s="2" t="str">
        <f>HYPERLINK("https://torgi.gov.ru/new/public/lots/lot/21000002310000000020_1/(lotInfo:info)", "21000002310000000020_1")</f>
        <v>21000002310000000020_1</v>
      </c>
      <c r="E533" t="s">
        <v>485</v>
      </c>
      <c r="F533" s="3">
        <v>338.42288011695911</v>
      </c>
      <c r="G533" s="3">
        <v>555555</v>
      </c>
      <c r="H533" t="s">
        <v>1140</v>
      </c>
      <c r="I533" t="s">
        <v>1641</v>
      </c>
      <c r="J533" t="s">
        <v>2338</v>
      </c>
      <c r="K533" s="3">
        <v>16418964.449999999</v>
      </c>
      <c r="L533" t="s">
        <v>2437</v>
      </c>
      <c r="M533" t="s">
        <v>2440</v>
      </c>
    </row>
    <row r="534" spans="1:13">
      <c r="A534" s="4">
        <v>34</v>
      </c>
      <c r="B534" t="s">
        <v>31</v>
      </c>
      <c r="C534" s="1">
        <v>62.9</v>
      </c>
      <c r="D534" s="2" t="str">
        <f>HYPERLINK("https://torgi.gov.ru/new/public/lots/lot/21000012290000000007_4/(lotInfo:info)", "21000012290000000007_4")</f>
        <v>21000012290000000007_4</v>
      </c>
      <c r="E534" t="s">
        <v>111</v>
      </c>
      <c r="F534" s="3">
        <v>12337.04292527822</v>
      </c>
      <c r="G534" s="3">
        <v>776000</v>
      </c>
      <c r="H534" t="s">
        <v>581</v>
      </c>
      <c r="I534" t="s">
        <v>1262</v>
      </c>
      <c r="J534" t="s">
        <v>1736</v>
      </c>
      <c r="L534" t="s">
        <v>2436</v>
      </c>
      <c r="M534" t="s">
        <v>2440</v>
      </c>
    </row>
    <row r="535" spans="1:13">
      <c r="A535" s="4">
        <v>31</v>
      </c>
      <c r="B535" t="s">
        <v>30</v>
      </c>
      <c r="C535" s="1">
        <v>164.6</v>
      </c>
      <c r="D535" s="2" t="str">
        <f>HYPERLINK("https://torgi.gov.ru/new/public/lots/lot/21000018800000000009_1/(lotInfo:info)", "21000018800000000009_1")</f>
        <v>21000018800000000009_1</v>
      </c>
      <c r="E535" t="s">
        <v>108</v>
      </c>
      <c r="F535" s="3">
        <v>7671.7193195625759</v>
      </c>
      <c r="G535" s="3">
        <v>1262765</v>
      </c>
      <c r="H535" t="s">
        <v>578</v>
      </c>
      <c r="I535" t="s">
        <v>1261</v>
      </c>
      <c r="J535" t="s">
        <v>1733</v>
      </c>
      <c r="L535" t="s">
        <v>2438</v>
      </c>
      <c r="M535" t="s">
        <v>2440</v>
      </c>
    </row>
    <row r="536" spans="1:13">
      <c r="A536" s="4">
        <v>83</v>
      </c>
      <c r="B536" t="s">
        <v>30</v>
      </c>
      <c r="C536" s="1">
        <v>59.9</v>
      </c>
      <c r="D536" s="2" t="str">
        <f>HYPERLINK("https://torgi.gov.ru/new/public/lots/lot/21000009850000000003_1/(lotInfo:info)", "21000009850000000003_1")</f>
        <v>21000009850000000003_1</v>
      </c>
      <c r="E536" t="s">
        <v>145</v>
      </c>
      <c r="F536" s="3">
        <v>3105.175292153589</v>
      </c>
      <c r="G536" s="3">
        <v>186000</v>
      </c>
      <c r="H536" t="s">
        <v>624</v>
      </c>
      <c r="I536" t="s">
        <v>1290</v>
      </c>
      <c r="J536" t="s">
        <v>1784</v>
      </c>
      <c r="L536" t="s">
        <v>2436</v>
      </c>
      <c r="M536" t="s">
        <v>2440</v>
      </c>
    </row>
    <row r="537" spans="1:13">
      <c r="A537" s="4">
        <v>593</v>
      </c>
      <c r="B537" t="s">
        <v>30</v>
      </c>
      <c r="C537" s="1">
        <v>47</v>
      </c>
      <c r="D537" s="2" t="str">
        <f>HYPERLINK("https://torgi.gov.ru/new/public/lots/lot/21000018800000000002_1/(lotInfo:info)", "21000018800000000002_1")</f>
        <v>21000018800000000002_1</v>
      </c>
      <c r="E537" t="s">
        <v>441</v>
      </c>
      <c r="F537" s="3">
        <v>18468.08510638298</v>
      </c>
      <c r="G537" s="3">
        <v>868000</v>
      </c>
      <c r="I537" t="s">
        <v>1590</v>
      </c>
      <c r="J537" t="s">
        <v>2261</v>
      </c>
      <c r="L537" t="s">
        <v>2439</v>
      </c>
      <c r="M537" t="s">
        <v>2440</v>
      </c>
    </row>
    <row r="538" spans="1:13">
      <c r="A538" s="4">
        <v>638</v>
      </c>
      <c r="B538" t="s">
        <v>30</v>
      </c>
      <c r="C538" s="1">
        <v>256.10000000000002</v>
      </c>
      <c r="D538" s="2" t="str">
        <f>HYPERLINK("https://torgi.gov.ru/new/public/lots/lot/21000018800000000001_2/(lotInfo:info)", "21000018800000000001_2")</f>
        <v>21000018800000000001_2</v>
      </c>
      <c r="E538" t="s">
        <v>459</v>
      </c>
      <c r="F538" s="3">
        <v>4295.1971885982039</v>
      </c>
      <c r="G538" s="3">
        <v>1100000</v>
      </c>
      <c r="H538" t="s">
        <v>1105</v>
      </c>
      <c r="I538" t="s">
        <v>1605</v>
      </c>
      <c r="J538" t="s">
        <v>2300</v>
      </c>
      <c r="L538" t="s">
        <v>2438</v>
      </c>
      <c r="M538" t="s">
        <v>2440</v>
      </c>
    </row>
    <row r="539" spans="1:13">
      <c r="A539" s="4">
        <v>723</v>
      </c>
      <c r="B539" t="s">
        <v>80</v>
      </c>
      <c r="C539" s="1">
        <v>186.3</v>
      </c>
      <c r="D539" s="2" t="str">
        <f>HYPERLINK("https://torgi.gov.ru/new/public/lots/lot/22000025830000000001_1/(lotInfo:info)", "22000025830000000001_1")</f>
        <v>22000025830000000001_1</v>
      </c>
      <c r="E539" t="s">
        <v>93</v>
      </c>
      <c r="F539" s="3">
        <v>201.28824476650561</v>
      </c>
      <c r="G539" s="3">
        <v>37500</v>
      </c>
      <c r="H539" t="s">
        <v>1183</v>
      </c>
      <c r="I539" t="s">
        <v>1664</v>
      </c>
      <c r="J539" t="s">
        <v>2378</v>
      </c>
      <c r="K539" s="3">
        <v>1666175.91</v>
      </c>
      <c r="L539" t="s">
        <v>2437</v>
      </c>
      <c r="M539" t="s">
        <v>2440</v>
      </c>
    </row>
    <row r="540" spans="1:13">
      <c r="A540" s="4">
        <v>763</v>
      </c>
      <c r="B540" t="s">
        <v>80</v>
      </c>
      <c r="C540" s="1">
        <v>38.700000000000003</v>
      </c>
      <c r="D540" s="2" t="str">
        <f>HYPERLINK("https://torgi.gov.ru/new/public/lots/lot/21000034510000000011_1/(lotInfo:info)", "21000034510000000011_1")</f>
        <v>21000034510000000011_1</v>
      </c>
      <c r="E540" t="s">
        <v>532</v>
      </c>
      <c r="F540" s="3">
        <v>24293.049095607232</v>
      </c>
      <c r="G540" s="3">
        <v>940141</v>
      </c>
      <c r="H540" t="s">
        <v>1221</v>
      </c>
      <c r="I540" t="s">
        <v>1683</v>
      </c>
      <c r="J540" t="s">
        <v>2416</v>
      </c>
      <c r="K540" s="3">
        <v>413821.04</v>
      </c>
      <c r="L540" t="s">
        <v>2436</v>
      </c>
      <c r="M540" t="s">
        <v>2440</v>
      </c>
    </row>
    <row r="541" spans="1:13">
      <c r="A541" s="4">
        <v>426</v>
      </c>
      <c r="B541" t="s">
        <v>23</v>
      </c>
      <c r="C541" s="1">
        <v>28.4</v>
      </c>
      <c r="D541" s="2" t="str">
        <f>HYPERLINK("https://torgi.gov.ru/new/public/lots/lot/22000041520000000002_1/(lotInfo:info)", "22000041520000000002_1")</f>
        <v>22000041520000000002_1</v>
      </c>
      <c r="E541" t="s">
        <v>354</v>
      </c>
      <c r="F541" s="3">
        <v>28626.760563380281</v>
      </c>
      <c r="G541" s="3">
        <v>813000</v>
      </c>
      <c r="H541" t="s">
        <v>921</v>
      </c>
      <c r="I541" t="s">
        <v>1488</v>
      </c>
      <c r="J541" t="s">
        <v>2105</v>
      </c>
      <c r="L541" t="s">
        <v>2436</v>
      </c>
      <c r="M541" t="s">
        <v>2440</v>
      </c>
    </row>
    <row r="542" spans="1:13">
      <c r="A542" s="4">
        <v>95</v>
      </c>
      <c r="B542" t="s">
        <v>23</v>
      </c>
      <c r="C542" s="1">
        <v>1191.5999999999999</v>
      </c>
      <c r="D542" s="2" t="str">
        <f>HYPERLINK("https://torgi.gov.ru/new/public/lots/lot/21000014050000000050_1/(lotInfo:info)", "21000014050000000050_1")</f>
        <v>21000014050000000050_1</v>
      </c>
      <c r="E542" t="s">
        <v>155</v>
      </c>
      <c r="F542" s="3">
        <v>421.30077207116477</v>
      </c>
      <c r="G542" s="3">
        <v>502022</v>
      </c>
      <c r="H542" t="s">
        <v>633</v>
      </c>
      <c r="I542" t="s">
        <v>1299</v>
      </c>
      <c r="J542" t="s">
        <v>1796</v>
      </c>
      <c r="L542" t="s">
        <v>2437</v>
      </c>
      <c r="M542" t="s">
        <v>2440</v>
      </c>
    </row>
    <row r="543" spans="1:13">
      <c r="A543" s="4">
        <v>81</v>
      </c>
      <c r="B543" t="s">
        <v>23</v>
      </c>
      <c r="C543" s="1">
        <v>40.5</v>
      </c>
      <c r="D543" s="2" t="str">
        <f>HYPERLINK("https://torgi.gov.ru/new/public/lots/lot/21000013570000000008_7/(lotInfo:info)", "21000013570000000008_7")</f>
        <v>21000013570000000008_7</v>
      </c>
      <c r="E543" t="s">
        <v>99</v>
      </c>
      <c r="F543" s="3">
        <v>10721.68716049383</v>
      </c>
      <c r="G543" s="3">
        <v>434228.33</v>
      </c>
      <c r="H543" t="s">
        <v>622</v>
      </c>
      <c r="I543" t="s">
        <v>1288</v>
      </c>
      <c r="J543" t="s">
        <v>1782</v>
      </c>
      <c r="L543" t="s">
        <v>2436</v>
      </c>
      <c r="M543" t="s">
        <v>2440</v>
      </c>
    </row>
    <row r="544" spans="1:13">
      <c r="A544" s="4">
        <v>21</v>
      </c>
      <c r="B544" t="s">
        <v>23</v>
      </c>
      <c r="C544" s="1">
        <v>166.1</v>
      </c>
      <c r="D544" s="2" t="str">
        <f>HYPERLINK("https://torgi.gov.ru/new/public/lots/lot/21000013570000000006_1/(lotInfo:info)", "21000013570000000006_1")</f>
        <v>21000013570000000006_1</v>
      </c>
      <c r="E544" t="s">
        <v>99</v>
      </c>
      <c r="F544" s="3">
        <v>9833.626610475616</v>
      </c>
      <c r="G544" s="3">
        <v>1633365.38</v>
      </c>
      <c r="H544" t="s">
        <v>568</v>
      </c>
      <c r="I544" t="s">
        <v>1253</v>
      </c>
      <c r="J544" t="s">
        <v>1723</v>
      </c>
      <c r="L544" t="s">
        <v>2438</v>
      </c>
      <c r="M544" t="s">
        <v>2440</v>
      </c>
    </row>
    <row r="545" spans="1:13">
      <c r="A545" s="4">
        <v>533</v>
      </c>
      <c r="B545" t="s">
        <v>33</v>
      </c>
      <c r="C545" s="1">
        <v>289.39999999999998</v>
      </c>
      <c r="D545" s="2" t="str">
        <f>HYPERLINK("https://torgi.gov.ru/new/public/lots/lot/22000007820000000001_2/(lotInfo:info)", "22000007820000000001_2")</f>
        <v>22000007820000000001_2</v>
      </c>
      <c r="E545" t="s">
        <v>399</v>
      </c>
      <c r="F545" s="3">
        <v>729.09467864547344</v>
      </c>
      <c r="G545" s="3">
        <v>211000</v>
      </c>
      <c r="I545" t="s">
        <v>1545</v>
      </c>
      <c r="J545" t="s">
        <v>2202</v>
      </c>
      <c r="L545" t="s">
        <v>2438</v>
      </c>
      <c r="M545" t="s">
        <v>2440</v>
      </c>
    </row>
    <row r="546" spans="1:13">
      <c r="A546" s="4">
        <v>395</v>
      </c>
      <c r="B546" t="s">
        <v>33</v>
      </c>
      <c r="C546" s="1">
        <v>66.7</v>
      </c>
      <c r="D546" s="2" t="str">
        <f>HYPERLINK("https://torgi.gov.ru/new/public/lots/lot/21000027850000000007_1/(lotInfo:info)", "21000027850000000007_1")</f>
        <v>21000027850000000007_1</v>
      </c>
      <c r="E546" t="s">
        <v>98</v>
      </c>
      <c r="F546" s="3">
        <v>3448.275862068966</v>
      </c>
      <c r="G546" s="3">
        <v>230000</v>
      </c>
      <c r="H546" t="s">
        <v>896</v>
      </c>
      <c r="I546" t="s">
        <v>1468</v>
      </c>
      <c r="J546" t="s">
        <v>2075</v>
      </c>
      <c r="L546" t="s">
        <v>2437</v>
      </c>
      <c r="M546" t="s">
        <v>2440</v>
      </c>
    </row>
    <row r="547" spans="1:13">
      <c r="A547" s="4">
        <v>37</v>
      </c>
      <c r="B547" t="s">
        <v>33</v>
      </c>
      <c r="C547" s="1">
        <v>15.9</v>
      </c>
      <c r="D547" s="2" t="str">
        <f>HYPERLINK("https://torgi.gov.ru/new/public/lots/lot/21000003820000000066_1/(lotInfo:info)", "21000003820000000066_1")</f>
        <v>21000003820000000066_1</v>
      </c>
      <c r="E547" t="s">
        <v>114</v>
      </c>
      <c r="F547" s="3">
        <v>1006.289308176101</v>
      </c>
      <c r="G547" s="3">
        <v>16000</v>
      </c>
      <c r="H547" t="s">
        <v>584</v>
      </c>
      <c r="I547" t="s">
        <v>1264</v>
      </c>
      <c r="J547" t="s">
        <v>1739</v>
      </c>
      <c r="L547" t="s">
        <v>2437</v>
      </c>
      <c r="M547" t="s">
        <v>2440</v>
      </c>
    </row>
    <row r="548" spans="1:13">
      <c r="A548" s="4">
        <v>36</v>
      </c>
      <c r="B548" t="s">
        <v>33</v>
      </c>
      <c r="C548" s="1">
        <v>74.400000000000006</v>
      </c>
      <c r="D548" s="2" t="str">
        <f>HYPERLINK("https://torgi.gov.ru/new/public/lots/lot/21000003820000000065_1/(lotInfo:info)", "21000003820000000065_1")</f>
        <v>21000003820000000065_1</v>
      </c>
      <c r="E548" t="s">
        <v>113</v>
      </c>
      <c r="F548" s="3">
        <v>507.76572580645148</v>
      </c>
      <c r="G548" s="3">
        <v>37777.769999999997</v>
      </c>
      <c r="H548" t="s">
        <v>583</v>
      </c>
      <c r="I548" t="s">
        <v>1264</v>
      </c>
      <c r="J548" t="s">
        <v>1738</v>
      </c>
      <c r="L548" t="s">
        <v>2437</v>
      </c>
      <c r="M548" t="s">
        <v>2440</v>
      </c>
    </row>
    <row r="549" spans="1:13">
      <c r="A549" s="4">
        <v>630</v>
      </c>
      <c r="B549" t="s">
        <v>33</v>
      </c>
      <c r="C549" s="1">
        <v>93.9</v>
      </c>
      <c r="D549" s="2" t="str">
        <f>HYPERLINK("https://torgi.gov.ru/new/public/lots/lot/21000003820000000014_1/(lotInfo:info)", "21000003820000000014_1")</f>
        <v>21000003820000000014_1</v>
      </c>
      <c r="E549" t="s">
        <v>455</v>
      </c>
      <c r="F549" s="3">
        <v>5074.5473908413214</v>
      </c>
      <c r="G549" s="3">
        <v>476500</v>
      </c>
      <c r="H549" t="s">
        <v>1098</v>
      </c>
      <c r="I549" t="s">
        <v>1614</v>
      </c>
      <c r="J549" t="s">
        <v>2293</v>
      </c>
      <c r="L549" t="s">
        <v>2438</v>
      </c>
      <c r="M549" t="s">
        <v>2440</v>
      </c>
    </row>
    <row r="550" spans="1:13">
      <c r="A550" s="4">
        <v>696</v>
      </c>
      <c r="B550" t="s">
        <v>33</v>
      </c>
      <c r="C550" s="1">
        <v>10.5</v>
      </c>
      <c r="D550" s="2" t="str">
        <f>HYPERLINK("https://torgi.gov.ru/new/public/lots/lot/21000003820000000008_1/(lotInfo:info)", "21000003820000000008_1")</f>
        <v>21000003820000000008_1</v>
      </c>
      <c r="E550" t="s">
        <v>498</v>
      </c>
      <c r="F550" s="3">
        <v>21992.38095238095</v>
      </c>
      <c r="G550" s="3">
        <v>230920</v>
      </c>
      <c r="H550" t="s">
        <v>1159</v>
      </c>
      <c r="I550" t="s">
        <v>1649</v>
      </c>
      <c r="J550" t="s">
        <v>2353</v>
      </c>
      <c r="L550" t="s">
        <v>2436</v>
      </c>
      <c r="M550" t="s">
        <v>2440</v>
      </c>
    </row>
    <row r="551" spans="1:13">
      <c r="A551" s="4">
        <v>393</v>
      </c>
      <c r="B551" t="s">
        <v>33</v>
      </c>
      <c r="C551" s="1">
        <v>10.8</v>
      </c>
      <c r="D551" s="2" t="str">
        <f>HYPERLINK("https://torgi.gov.ru/new/public/lots/lot/21000001300000000002_4/(lotInfo:info)", "21000001300000000002_4")</f>
        <v>21000001300000000002_4</v>
      </c>
      <c r="E551" t="s">
        <v>102</v>
      </c>
      <c r="F551" s="3">
        <v>3796.2962962962961</v>
      </c>
      <c r="G551" s="3">
        <v>41000</v>
      </c>
      <c r="H551" t="s">
        <v>894</v>
      </c>
      <c r="I551" t="s">
        <v>1467</v>
      </c>
      <c r="J551" t="s">
        <v>2073</v>
      </c>
      <c r="L551" t="s">
        <v>2438</v>
      </c>
      <c r="M551" t="s">
        <v>2440</v>
      </c>
    </row>
    <row r="552" spans="1:13">
      <c r="A552" s="4">
        <v>390</v>
      </c>
      <c r="B552" t="s">
        <v>33</v>
      </c>
      <c r="C552" s="1">
        <v>35.6</v>
      </c>
      <c r="D552" s="2" t="str">
        <f>HYPERLINK("https://torgi.gov.ru/new/public/lots/lot/21000001300000000002_1/(lotInfo:info)", "21000001300000000002_1")</f>
        <v>21000001300000000002_1</v>
      </c>
      <c r="E552" t="s">
        <v>102</v>
      </c>
      <c r="F552" s="3">
        <v>3806.1797752808989</v>
      </c>
      <c r="G552" s="3">
        <v>135500</v>
      </c>
      <c r="H552" t="s">
        <v>891</v>
      </c>
      <c r="I552" t="s">
        <v>1467</v>
      </c>
      <c r="J552" t="s">
        <v>2070</v>
      </c>
      <c r="L552" t="s">
        <v>2438</v>
      </c>
      <c r="M552" t="s">
        <v>2440</v>
      </c>
    </row>
    <row r="553" spans="1:13">
      <c r="A553" s="4">
        <v>391</v>
      </c>
      <c r="B553" t="s">
        <v>33</v>
      </c>
      <c r="C553" s="1">
        <v>35.9</v>
      </c>
      <c r="D553" s="2" t="str">
        <f>HYPERLINK("https://torgi.gov.ru/new/public/lots/lot/21000001300000000002_2/(lotInfo:info)", "21000001300000000002_2")</f>
        <v>21000001300000000002_2</v>
      </c>
      <c r="E553" t="s">
        <v>102</v>
      </c>
      <c r="F553" s="3">
        <v>3802.2284122562669</v>
      </c>
      <c r="G553" s="3">
        <v>136500</v>
      </c>
      <c r="H553" t="s">
        <v>892</v>
      </c>
      <c r="I553" t="s">
        <v>1467</v>
      </c>
      <c r="J553" t="s">
        <v>2071</v>
      </c>
      <c r="L553" t="s">
        <v>2438</v>
      </c>
      <c r="M553" t="s">
        <v>2440</v>
      </c>
    </row>
    <row r="554" spans="1:13">
      <c r="A554" s="4">
        <v>394</v>
      </c>
      <c r="B554" t="s">
        <v>33</v>
      </c>
      <c r="C554" s="1">
        <v>13</v>
      </c>
      <c r="D554" s="2" t="str">
        <f>HYPERLINK("https://torgi.gov.ru/new/public/lots/lot/21000001300000000002_5/(lotInfo:info)", "21000001300000000002_5")</f>
        <v>21000001300000000002_5</v>
      </c>
      <c r="E554" t="s">
        <v>102</v>
      </c>
      <c r="F554" s="3">
        <v>3807.6923076923081</v>
      </c>
      <c r="G554" s="3">
        <v>49500</v>
      </c>
      <c r="H554" t="s">
        <v>895</v>
      </c>
      <c r="I554" t="s">
        <v>1467</v>
      </c>
      <c r="J554" t="s">
        <v>2074</v>
      </c>
      <c r="L554" t="s">
        <v>2438</v>
      </c>
      <c r="M554" t="s">
        <v>2440</v>
      </c>
    </row>
    <row r="555" spans="1:13">
      <c r="A555" s="4">
        <v>392</v>
      </c>
      <c r="B555" t="s">
        <v>33</v>
      </c>
      <c r="C555" s="1">
        <v>12.2</v>
      </c>
      <c r="D555" s="2" t="str">
        <f>HYPERLINK("https://torgi.gov.ru/new/public/lots/lot/21000001300000000002_6/(lotInfo:info)", "21000001300000000002_6")</f>
        <v>21000001300000000002_6</v>
      </c>
      <c r="E555" t="s">
        <v>102</v>
      </c>
      <c r="F555" s="3">
        <v>3811.4754098360659</v>
      </c>
      <c r="G555" s="3">
        <v>46500</v>
      </c>
      <c r="H555" t="s">
        <v>893</v>
      </c>
      <c r="I555" t="s">
        <v>1467</v>
      </c>
      <c r="J555" t="s">
        <v>2072</v>
      </c>
      <c r="L555" t="s">
        <v>2438</v>
      </c>
      <c r="M555" t="s">
        <v>2440</v>
      </c>
    </row>
    <row r="556" spans="1:13">
      <c r="A556" s="4">
        <v>362</v>
      </c>
      <c r="B556" t="s">
        <v>33</v>
      </c>
      <c r="C556" s="1">
        <v>904</v>
      </c>
      <c r="D556" s="2" t="str">
        <f>HYPERLINK("https://torgi.gov.ru/new/public/lots/lot/22000019790000000033_1/(lotInfo:info)", "22000019790000000033_1")</f>
        <v>22000019790000000033_1</v>
      </c>
      <c r="E556" t="s">
        <v>318</v>
      </c>
      <c r="F556" s="3">
        <v>10607.30088495575</v>
      </c>
      <c r="G556" s="3">
        <v>9589000</v>
      </c>
      <c r="H556" t="s">
        <v>865</v>
      </c>
      <c r="I556" t="s">
        <v>1446</v>
      </c>
      <c r="J556" t="s">
        <v>2045</v>
      </c>
      <c r="L556" t="s">
        <v>2436</v>
      </c>
      <c r="M556" t="s">
        <v>2440</v>
      </c>
    </row>
    <row r="557" spans="1:13">
      <c r="A557" s="4">
        <v>321</v>
      </c>
      <c r="B557" t="s">
        <v>33</v>
      </c>
      <c r="C557" s="1">
        <v>244.6</v>
      </c>
      <c r="D557" s="2" t="str">
        <f>HYPERLINK("https://torgi.gov.ru/new/public/lots/lot/22000019790000000036_1/(lotInfo:info)", "22000019790000000036_1")</f>
        <v>22000019790000000036_1</v>
      </c>
      <c r="E557" t="s">
        <v>300</v>
      </c>
      <c r="F557" s="3">
        <v>14762.87816843827</v>
      </c>
      <c r="G557" s="3">
        <v>3611000</v>
      </c>
      <c r="H557" t="s">
        <v>827</v>
      </c>
      <c r="I557" t="s">
        <v>1430</v>
      </c>
      <c r="J557" t="s">
        <v>2005</v>
      </c>
      <c r="L557" t="s">
        <v>2436</v>
      </c>
      <c r="M557" t="s">
        <v>2440</v>
      </c>
    </row>
    <row r="558" spans="1:13">
      <c r="A558" s="4">
        <v>50</v>
      </c>
      <c r="B558" t="s">
        <v>33</v>
      </c>
      <c r="C558" s="1">
        <v>43</v>
      </c>
      <c r="D558" s="2" t="str">
        <f>HYPERLINK("https://torgi.gov.ru/new/public/lots/lot/22000022920000000012_1/(lotInfo:info)", "22000022920000000012_1")</f>
        <v>22000022920000000012_1</v>
      </c>
      <c r="E558" t="s">
        <v>121</v>
      </c>
      <c r="F558" s="3">
        <v>15244.18604651163</v>
      </c>
      <c r="G558" s="3">
        <v>655500</v>
      </c>
      <c r="H558" t="s">
        <v>594</v>
      </c>
      <c r="I558" t="s">
        <v>1271</v>
      </c>
      <c r="J558" t="s">
        <v>1752</v>
      </c>
      <c r="L558" t="s">
        <v>2436</v>
      </c>
      <c r="M558" t="s">
        <v>2440</v>
      </c>
    </row>
    <row r="559" spans="1:13">
      <c r="A559" s="4">
        <v>51</v>
      </c>
      <c r="B559" t="s">
        <v>33</v>
      </c>
      <c r="C559" s="1">
        <v>52.2</v>
      </c>
      <c r="D559" s="2" t="str">
        <f>HYPERLINK("https://torgi.gov.ru/new/public/lots/lot/22000022920000000014_1/(lotInfo:info)", "22000022920000000014_1")</f>
        <v>22000022920000000014_1</v>
      </c>
      <c r="E559" t="s">
        <v>122</v>
      </c>
      <c r="F559" s="3">
        <v>19875.478927203061</v>
      </c>
      <c r="G559" s="3">
        <v>1037500</v>
      </c>
      <c r="H559" t="s">
        <v>595</v>
      </c>
      <c r="I559" t="s">
        <v>1271</v>
      </c>
      <c r="J559" t="s">
        <v>1753</v>
      </c>
      <c r="L559" t="s">
        <v>2436</v>
      </c>
      <c r="M559" t="s">
        <v>2440</v>
      </c>
    </row>
    <row r="560" spans="1:13">
      <c r="A560" s="4">
        <v>563</v>
      </c>
      <c r="B560" t="s">
        <v>33</v>
      </c>
      <c r="C560" s="1">
        <v>91.5</v>
      </c>
      <c r="D560" s="2" t="str">
        <f>HYPERLINK("https://torgi.gov.ru/new/public/lots/lot/22000044760000000001_1/(lotInfo:info)", "22000044760000000001_1")</f>
        <v>22000044760000000001_1</v>
      </c>
      <c r="E560" t="s">
        <v>421</v>
      </c>
      <c r="F560" s="3">
        <v>21836.065573770491</v>
      </c>
      <c r="G560" s="3">
        <v>1998000</v>
      </c>
      <c r="H560" t="s">
        <v>1041</v>
      </c>
      <c r="I560" t="s">
        <v>1568</v>
      </c>
      <c r="J560" t="s">
        <v>2232</v>
      </c>
      <c r="L560" t="s">
        <v>2436</v>
      </c>
      <c r="M560" t="s">
        <v>2440</v>
      </c>
    </row>
    <row r="561" spans="1:13">
      <c r="A561" s="4">
        <v>545</v>
      </c>
      <c r="B561" t="s">
        <v>33</v>
      </c>
      <c r="C561" s="1">
        <v>13</v>
      </c>
      <c r="D561" s="2" t="str">
        <f>HYPERLINK("https://torgi.gov.ru/new/public/lots/lot/21000007680000000004_1/(lotInfo:info)", "21000007680000000004_1")</f>
        <v>21000007680000000004_1</v>
      </c>
      <c r="E561" t="s">
        <v>403</v>
      </c>
      <c r="F561" s="3">
        <v>7888.5384615384619</v>
      </c>
      <c r="G561" s="3">
        <v>102551</v>
      </c>
      <c r="H561" t="s">
        <v>1028</v>
      </c>
      <c r="I561" t="s">
        <v>1550</v>
      </c>
      <c r="J561" t="s">
        <v>2214</v>
      </c>
      <c r="L561" t="s">
        <v>2436</v>
      </c>
      <c r="M561" t="s">
        <v>2440</v>
      </c>
    </row>
    <row r="562" spans="1:13">
      <c r="A562" s="4">
        <v>538</v>
      </c>
      <c r="B562" t="s">
        <v>33</v>
      </c>
      <c r="C562" s="1">
        <v>116.1</v>
      </c>
      <c r="D562" s="2" t="str">
        <f>HYPERLINK("https://torgi.gov.ru/new/public/lots/lot/21000007680000000006_1/(lotInfo:info)", "21000007680000000006_1")</f>
        <v>21000007680000000006_1</v>
      </c>
      <c r="E562" t="s">
        <v>403</v>
      </c>
      <c r="F562" s="3">
        <v>5628.9147286821708</v>
      </c>
      <c r="G562" s="3">
        <v>653517</v>
      </c>
      <c r="H562" t="s">
        <v>1021</v>
      </c>
      <c r="I562" t="s">
        <v>1550</v>
      </c>
      <c r="J562" t="s">
        <v>2207</v>
      </c>
      <c r="K562" s="3">
        <v>366725.07</v>
      </c>
      <c r="L562" t="s">
        <v>2436</v>
      </c>
      <c r="M562" t="s">
        <v>2440</v>
      </c>
    </row>
    <row r="563" spans="1:13">
      <c r="A563" s="4">
        <v>543</v>
      </c>
      <c r="B563" t="s">
        <v>33</v>
      </c>
      <c r="C563" s="1">
        <v>216.7</v>
      </c>
      <c r="D563" s="2" t="str">
        <f>HYPERLINK("https://torgi.gov.ru/new/public/lots/lot/21000007680000000007_1/(lotInfo:info)", "21000007680000000007_1")</f>
        <v>21000007680000000007_1</v>
      </c>
      <c r="E563" t="s">
        <v>403</v>
      </c>
      <c r="F563" s="3">
        <v>2781.1998154130129</v>
      </c>
      <c r="G563" s="3">
        <v>602686</v>
      </c>
      <c r="H563" t="s">
        <v>1026</v>
      </c>
      <c r="I563" t="s">
        <v>1553</v>
      </c>
      <c r="J563" t="s">
        <v>2212</v>
      </c>
      <c r="L563" t="s">
        <v>2436</v>
      </c>
      <c r="M563" t="s">
        <v>2440</v>
      </c>
    </row>
    <row r="564" spans="1:13">
      <c r="A564" s="4">
        <v>539</v>
      </c>
      <c r="B564" t="s">
        <v>33</v>
      </c>
      <c r="C564" s="1">
        <v>69.7</v>
      </c>
      <c r="D564" s="2" t="str">
        <f>HYPERLINK("https://torgi.gov.ru/new/public/lots/lot/21000007680000000005_1/(lotInfo:info)", "21000007680000000005_1")</f>
        <v>21000007680000000005_1</v>
      </c>
      <c r="E564" t="s">
        <v>404</v>
      </c>
      <c r="F564" s="3">
        <v>4721.7503586800576</v>
      </c>
      <c r="G564" s="3">
        <v>329106</v>
      </c>
      <c r="H564" t="s">
        <v>1022</v>
      </c>
      <c r="I564" t="s">
        <v>1550</v>
      </c>
      <c r="J564" t="s">
        <v>2208</v>
      </c>
      <c r="K564" s="3">
        <v>1104110.03</v>
      </c>
      <c r="L564" t="s">
        <v>2436</v>
      </c>
      <c r="M564" t="s">
        <v>2440</v>
      </c>
    </row>
    <row r="565" spans="1:13">
      <c r="A565" s="4">
        <v>540</v>
      </c>
      <c r="B565" t="s">
        <v>33</v>
      </c>
      <c r="C565" s="1">
        <v>165.8</v>
      </c>
      <c r="D565" s="2" t="str">
        <f>HYPERLINK("https://torgi.gov.ru/new/public/lots/lot/21000007680000000009_1/(lotInfo:info)", "21000007680000000009_1")</f>
        <v>21000007680000000009_1</v>
      </c>
      <c r="E565" t="s">
        <v>403</v>
      </c>
      <c r="F565" s="3">
        <v>1974.5174909529551</v>
      </c>
      <c r="G565" s="3">
        <v>327375</v>
      </c>
      <c r="H565" t="s">
        <v>1023</v>
      </c>
      <c r="I565" t="s">
        <v>1551</v>
      </c>
      <c r="J565" t="s">
        <v>2209</v>
      </c>
      <c r="L565" t="s">
        <v>2436</v>
      </c>
      <c r="M565" t="s">
        <v>2440</v>
      </c>
    </row>
    <row r="566" spans="1:13">
      <c r="A566" s="4">
        <v>660</v>
      </c>
      <c r="B566" t="s">
        <v>33</v>
      </c>
      <c r="C566" s="1">
        <v>169.1</v>
      </c>
      <c r="D566" s="2" t="str">
        <f>HYPERLINK("https://torgi.gov.ru/new/public/lots/lot/21000004870000000001_2/(lotInfo:info)", "21000004870000000001_2")</f>
        <v>21000004870000000001_2</v>
      </c>
      <c r="E566" t="s">
        <v>474</v>
      </c>
      <c r="F566" s="3">
        <v>6513.3057362507398</v>
      </c>
      <c r="G566" s="3">
        <v>1101400</v>
      </c>
      <c r="H566" t="s">
        <v>1124</v>
      </c>
      <c r="I566" t="s">
        <v>1629</v>
      </c>
      <c r="J566" t="s">
        <v>2322</v>
      </c>
      <c r="L566" t="s">
        <v>2436</v>
      </c>
      <c r="M566" t="s">
        <v>2440</v>
      </c>
    </row>
    <row r="567" spans="1:13">
      <c r="A567" s="4">
        <v>525</v>
      </c>
      <c r="B567" t="s">
        <v>33</v>
      </c>
      <c r="C567" s="1">
        <v>845.2</v>
      </c>
      <c r="D567" s="2" t="str">
        <f>HYPERLINK("https://torgi.gov.ru/new/public/lots/lot/21000017550000000021_1/(lotInfo:info)", "21000017550000000021_1")</f>
        <v>21000017550000000021_1</v>
      </c>
      <c r="E567" t="s">
        <v>394</v>
      </c>
      <c r="F567" s="3">
        <v>2638.4287742546139</v>
      </c>
      <c r="G567" s="3">
        <v>2230000</v>
      </c>
      <c r="H567" t="s">
        <v>1011</v>
      </c>
      <c r="I567" t="s">
        <v>1537</v>
      </c>
      <c r="J567" t="s">
        <v>2194</v>
      </c>
      <c r="L567" t="s">
        <v>2437</v>
      </c>
      <c r="M567" t="s">
        <v>2440</v>
      </c>
    </row>
    <row r="568" spans="1:13">
      <c r="A568" s="4">
        <v>304</v>
      </c>
      <c r="B568" t="s">
        <v>33</v>
      </c>
      <c r="C568" s="1">
        <v>72</v>
      </c>
      <c r="D568" s="2" t="str">
        <f>HYPERLINK("https://torgi.gov.ru/new/public/lots/lot/21000004870000000005_4/(lotInfo:info)", "21000004870000000005_4")</f>
        <v>21000004870000000005_4</v>
      </c>
      <c r="E568" t="s">
        <v>289</v>
      </c>
      <c r="F568" s="3">
        <v>5036.1111111111113</v>
      </c>
      <c r="G568" s="3">
        <v>362600</v>
      </c>
      <c r="H568" t="s">
        <v>811</v>
      </c>
      <c r="I568" t="s">
        <v>1421</v>
      </c>
      <c r="J568" t="s">
        <v>1988</v>
      </c>
      <c r="L568" t="s">
        <v>2436</v>
      </c>
      <c r="M568" t="s">
        <v>2440</v>
      </c>
    </row>
    <row r="569" spans="1:13">
      <c r="A569" s="4">
        <v>754</v>
      </c>
      <c r="B569" t="s">
        <v>33</v>
      </c>
      <c r="C569" s="1">
        <v>632.4</v>
      </c>
      <c r="D569" s="2" t="str">
        <f>HYPERLINK("https://torgi.gov.ru/new/public/lots/lot/21000017550000000005_1/(lotInfo:info)", "21000017550000000005_1")</f>
        <v>21000017550000000005_1</v>
      </c>
      <c r="E569" t="s">
        <v>394</v>
      </c>
      <c r="F569" s="3">
        <v>4269.4497153700186</v>
      </c>
      <c r="G569" s="3">
        <v>2700000</v>
      </c>
      <c r="H569" t="s">
        <v>1212</v>
      </c>
      <c r="I569" t="s">
        <v>1679</v>
      </c>
      <c r="J569" t="s">
        <v>2407</v>
      </c>
      <c r="L569" t="s">
        <v>2437</v>
      </c>
      <c r="M569" t="s">
        <v>2440</v>
      </c>
    </row>
    <row r="570" spans="1:13">
      <c r="A570" s="4">
        <v>588</v>
      </c>
      <c r="B570" t="s">
        <v>55</v>
      </c>
      <c r="C570" s="1">
        <v>270.3</v>
      </c>
      <c r="D570" s="2" t="str">
        <f>HYPERLINK("https://torgi.gov.ru/new/public/lots/lot/21000019870000000003_1/(lotInfo:info)", "21000019870000000003_1")</f>
        <v>21000019870000000003_1</v>
      </c>
      <c r="E570" t="s">
        <v>93</v>
      </c>
      <c r="F570" s="3">
        <v>20292.267850536438</v>
      </c>
      <c r="G570" s="3">
        <v>5485000</v>
      </c>
      <c r="H570" t="s">
        <v>1061</v>
      </c>
      <c r="I570" t="s">
        <v>1586</v>
      </c>
      <c r="J570" t="s">
        <v>2257</v>
      </c>
      <c r="K570" s="3">
        <v>897801776</v>
      </c>
      <c r="L570" t="s">
        <v>2436</v>
      </c>
      <c r="M570" t="s">
        <v>2440</v>
      </c>
    </row>
    <row r="571" spans="1:13">
      <c r="A571" s="4">
        <v>661</v>
      </c>
      <c r="B571" t="s">
        <v>55</v>
      </c>
      <c r="C571" s="1">
        <v>26.4</v>
      </c>
      <c r="D571" s="2" t="str">
        <f>HYPERLINK("https://torgi.gov.ru/new/public/lots/lot/21000030390000000001_1/(lotInfo:info)", "21000030390000000001_1")</f>
        <v>21000030390000000001_1</v>
      </c>
      <c r="E571" t="s">
        <v>475</v>
      </c>
      <c r="F571" s="3">
        <v>1661.931818181818</v>
      </c>
      <c r="G571" s="3">
        <v>43875</v>
      </c>
      <c r="H571" t="s">
        <v>1125</v>
      </c>
      <c r="I571" t="s">
        <v>1630</v>
      </c>
      <c r="J571" t="s">
        <v>2323</v>
      </c>
      <c r="K571" s="3">
        <v>341277.63</v>
      </c>
      <c r="L571" t="s">
        <v>2436</v>
      </c>
      <c r="M571" t="s">
        <v>2440</v>
      </c>
    </row>
    <row r="572" spans="1:13">
      <c r="A572" s="4">
        <v>282</v>
      </c>
      <c r="B572" t="s">
        <v>55</v>
      </c>
      <c r="C572" s="1">
        <v>1031.4000000000001</v>
      </c>
      <c r="D572" s="2" t="str">
        <f>HYPERLINK("https://torgi.gov.ru/new/public/lots/lot/21000008680000000006_1/(lotInfo:info)", "21000008680000000006_1")</f>
        <v>21000008680000000006_1</v>
      </c>
      <c r="E572" t="s">
        <v>277</v>
      </c>
      <c r="F572" s="3">
        <v>2443.7200019391121</v>
      </c>
      <c r="G572" s="3">
        <v>2520452.81</v>
      </c>
      <c r="H572" t="s">
        <v>793</v>
      </c>
      <c r="I572" t="s">
        <v>1410</v>
      </c>
      <c r="J572" t="s">
        <v>1966</v>
      </c>
      <c r="L572" t="s">
        <v>2436</v>
      </c>
      <c r="M572" t="s">
        <v>2440</v>
      </c>
    </row>
    <row r="573" spans="1:13">
      <c r="A573" s="4">
        <v>192</v>
      </c>
      <c r="B573" t="s">
        <v>55</v>
      </c>
      <c r="C573" s="1">
        <v>217.4</v>
      </c>
      <c r="D573" s="2" t="str">
        <f>HYPERLINK("https://torgi.gov.ru/new/public/lots/lot/22000034760000000055_1/(lotInfo:info)", "22000034760000000055_1")</f>
        <v>22000034760000000055_1</v>
      </c>
      <c r="E573" t="s">
        <v>84</v>
      </c>
      <c r="F573" s="3">
        <v>39788.40846366145</v>
      </c>
      <c r="G573" s="3">
        <v>8650000</v>
      </c>
      <c r="H573" t="s">
        <v>715</v>
      </c>
      <c r="I573" t="s">
        <v>1361</v>
      </c>
      <c r="J573" t="s">
        <v>1884</v>
      </c>
      <c r="L573" t="s">
        <v>2439</v>
      </c>
      <c r="M573" t="s">
        <v>2440</v>
      </c>
    </row>
    <row r="574" spans="1:13">
      <c r="A574" s="4">
        <v>371</v>
      </c>
      <c r="B574" t="s">
        <v>13</v>
      </c>
      <c r="C574" s="1">
        <v>168</v>
      </c>
      <c r="D574" s="2" t="str">
        <f>HYPERLINK("https://torgi.gov.ru/new/public/lots/lot/21000005000000000824_1/(lotInfo:info)", "21000005000000000824_1")</f>
        <v>21000005000000000824_1</v>
      </c>
      <c r="E574" t="s">
        <v>85</v>
      </c>
      <c r="F574" s="3">
        <v>255684.52380952379</v>
      </c>
      <c r="G574" s="3">
        <v>42955000</v>
      </c>
      <c r="H574" t="s">
        <v>872</v>
      </c>
      <c r="I574" t="s">
        <v>1438</v>
      </c>
      <c r="J574" t="s">
        <v>2053</v>
      </c>
      <c r="L574" t="s">
        <v>2436</v>
      </c>
      <c r="M574" t="s">
        <v>2440</v>
      </c>
    </row>
    <row r="575" spans="1:13">
      <c r="A575" s="4">
        <v>297</v>
      </c>
      <c r="B575" t="s">
        <v>13</v>
      </c>
      <c r="C575" s="1">
        <v>148.5</v>
      </c>
      <c r="D575" s="2" t="str">
        <f>HYPERLINK("https://torgi.gov.ru/new/public/lots/lot/21000005000000000177_1/(lotInfo:info)", "21000005000000000177_1")</f>
        <v>21000005000000000177_1</v>
      </c>
      <c r="E575" t="s">
        <v>85</v>
      </c>
      <c r="F575" s="3">
        <v>263714.47811447812</v>
      </c>
      <c r="G575" s="3">
        <v>39161600</v>
      </c>
      <c r="H575" t="s">
        <v>807</v>
      </c>
      <c r="I575" t="s">
        <v>1416</v>
      </c>
      <c r="J575" t="s">
        <v>1981</v>
      </c>
      <c r="L575" t="s">
        <v>2436</v>
      </c>
      <c r="M575" t="s">
        <v>2440</v>
      </c>
    </row>
    <row r="576" spans="1:13">
      <c r="A576" s="4">
        <v>2</v>
      </c>
      <c r="B576" t="s">
        <v>13</v>
      </c>
      <c r="C576" s="1">
        <v>98.4</v>
      </c>
      <c r="D576" s="2" t="str">
        <f>HYPERLINK("https://torgi.gov.ru/new/public/lots/lot/21000005000000001934_1/(lotInfo:info)", "21000005000000001934_1")</f>
        <v>21000005000000001934_1</v>
      </c>
      <c r="E576" t="s">
        <v>85</v>
      </c>
      <c r="F576" s="3">
        <v>349719.5121951219</v>
      </c>
      <c r="G576" s="3">
        <v>34412400</v>
      </c>
      <c r="H576" t="s">
        <v>549</v>
      </c>
      <c r="I576" t="s">
        <v>1239</v>
      </c>
      <c r="J576" t="s">
        <v>1704</v>
      </c>
      <c r="L576" t="s">
        <v>2436</v>
      </c>
      <c r="M576" t="s">
        <v>2440</v>
      </c>
    </row>
    <row r="577" spans="1:13">
      <c r="A577" s="4">
        <v>303</v>
      </c>
      <c r="B577" t="s">
        <v>13</v>
      </c>
      <c r="C577" s="1">
        <v>70.7</v>
      </c>
      <c r="D577" s="2" t="str">
        <f>HYPERLINK("https://torgi.gov.ru/new/public/lots/lot/21000005000000000891_1/(lotInfo:info)", "21000005000000000891_1")</f>
        <v>21000005000000000891_1</v>
      </c>
      <c r="E577" t="s">
        <v>288</v>
      </c>
      <c r="F577" s="3">
        <v>193106.6478076379</v>
      </c>
      <c r="G577" s="3">
        <v>13652640</v>
      </c>
      <c r="H577" t="s">
        <v>810</v>
      </c>
      <c r="I577" t="s">
        <v>1416</v>
      </c>
      <c r="J577" t="s">
        <v>1987</v>
      </c>
      <c r="L577" t="s">
        <v>2436</v>
      </c>
      <c r="M577" t="s">
        <v>2440</v>
      </c>
    </row>
    <row r="578" spans="1:13">
      <c r="A578" s="4">
        <v>214</v>
      </c>
      <c r="B578" t="s">
        <v>13</v>
      </c>
      <c r="C578" s="1">
        <v>87.3</v>
      </c>
      <c r="D578" s="2" t="str">
        <f>HYPERLINK("https://torgi.gov.ru/new/public/lots/lot/21000005000000001412_1/(lotInfo:info)", "21000005000000001412_1")</f>
        <v>21000005000000001412_1</v>
      </c>
      <c r="E578" t="s">
        <v>244</v>
      </c>
      <c r="F578" s="3">
        <v>104579.03780068731</v>
      </c>
      <c r="G578" s="3">
        <v>9129750</v>
      </c>
      <c r="H578" t="s">
        <v>735</v>
      </c>
      <c r="I578" t="s">
        <v>1374</v>
      </c>
      <c r="J578" t="s">
        <v>1906</v>
      </c>
      <c r="L578" t="s">
        <v>2436</v>
      </c>
      <c r="M578" t="s">
        <v>2440</v>
      </c>
    </row>
    <row r="579" spans="1:13">
      <c r="A579" s="4">
        <v>176</v>
      </c>
      <c r="B579" t="s">
        <v>13</v>
      </c>
      <c r="C579" s="1">
        <v>61.3</v>
      </c>
      <c r="D579" s="2" t="str">
        <f>HYPERLINK("https://torgi.gov.ru/new/public/lots/lot/21000005000000001416_1/(lotInfo:info)", "21000005000000001416_1")</f>
        <v>21000005000000001416_1</v>
      </c>
      <c r="E579" t="s">
        <v>91</v>
      </c>
      <c r="F579" s="3">
        <v>88531.810766721042</v>
      </c>
      <c r="G579" s="3">
        <v>5427000</v>
      </c>
      <c r="H579" t="s">
        <v>701</v>
      </c>
      <c r="I579" t="s">
        <v>1351</v>
      </c>
      <c r="J579" t="s">
        <v>1869</v>
      </c>
      <c r="L579" t="s">
        <v>2436</v>
      </c>
      <c r="M579" t="s">
        <v>2440</v>
      </c>
    </row>
    <row r="580" spans="1:13">
      <c r="A580" s="4">
        <v>439</v>
      </c>
      <c r="B580" t="s">
        <v>13</v>
      </c>
      <c r="C580" s="1">
        <v>34.1</v>
      </c>
      <c r="D580" s="2" t="str">
        <f>HYPERLINK("https://torgi.gov.ru/new/public/lots/lot/21000005000000000296_1/(lotInfo:info)", "21000005000000000296_1")</f>
        <v>21000005000000000296_1</v>
      </c>
      <c r="E580" t="s">
        <v>85</v>
      </c>
      <c r="F580" s="3">
        <v>422652.49266862171</v>
      </c>
      <c r="G580" s="3">
        <v>14412450</v>
      </c>
      <c r="H580" t="s">
        <v>934</v>
      </c>
      <c r="I580" t="s">
        <v>1499</v>
      </c>
      <c r="J580" t="s">
        <v>2117</v>
      </c>
      <c r="L580" t="s">
        <v>2436</v>
      </c>
      <c r="M580" t="s">
        <v>2440</v>
      </c>
    </row>
    <row r="581" spans="1:13">
      <c r="A581" s="4">
        <v>293</v>
      </c>
      <c r="B581" t="s">
        <v>13</v>
      </c>
      <c r="C581" s="1">
        <v>159.30000000000001</v>
      </c>
      <c r="D581" s="2" t="str">
        <f>HYPERLINK("https://torgi.gov.ru/new/public/lots/lot/21000005000000000998_1/(lotInfo:info)", "21000005000000000998_1")</f>
        <v>21000005000000000998_1</v>
      </c>
      <c r="E581" t="s">
        <v>282</v>
      </c>
      <c r="F581" s="3">
        <v>195652.85624607661</v>
      </c>
      <c r="G581" s="3">
        <v>31167500</v>
      </c>
      <c r="H581" t="s">
        <v>803</v>
      </c>
      <c r="I581" t="s">
        <v>1415</v>
      </c>
      <c r="J581" t="s">
        <v>1977</v>
      </c>
      <c r="L581" t="s">
        <v>2436</v>
      </c>
      <c r="M581" t="s">
        <v>2440</v>
      </c>
    </row>
    <row r="582" spans="1:13">
      <c r="A582" s="4">
        <v>470</v>
      </c>
      <c r="B582" t="s">
        <v>13</v>
      </c>
      <c r="C582" s="1">
        <v>64.099999999999994</v>
      </c>
      <c r="D582" s="2" t="str">
        <f>HYPERLINK("https://torgi.gov.ru/new/public/lots/lot/21000005000000000100_1/(lotInfo:info)", "21000005000000000100_1")</f>
        <v>21000005000000000100_1</v>
      </c>
      <c r="E582" t="s">
        <v>85</v>
      </c>
      <c r="F582" s="3">
        <v>290689.54758190329</v>
      </c>
      <c r="G582" s="3">
        <v>18633200</v>
      </c>
      <c r="H582" t="s">
        <v>965</v>
      </c>
      <c r="I582" t="s">
        <v>1501</v>
      </c>
      <c r="J582" t="s">
        <v>2148</v>
      </c>
      <c r="L582" t="s">
        <v>2436</v>
      </c>
      <c r="M582" t="s">
        <v>2440</v>
      </c>
    </row>
    <row r="583" spans="1:13">
      <c r="A583" s="4">
        <v>437</v>
      </c>
      <c r="B583" t="s">
        <v>13</v>
      </c>
      <c r="C583" s="1">
        <v>14.4</v>
      </c>
      <c r="D583" s="2" t="str">
        <f>HYPERLINK("https://torgi.gov.ru/new/public/lots/lot/21000005000000000327_1/(lotInfo:info)", "21000005000000000327_1")</f>
        <v>21000005000000000327_1</v>
      </c>
      <c r="E583" t="s">
        <v>85</v>
      </c>
      <c r="F583" s="3">
        <v>474229.16666666663</v>
      </c>
      <c r="G583" s="3">
        <v>6828900</v>
      </c>
      <c r="H583" t="s">
        <v>932</v>
      </c>
      <c r="I583" t="s">
        <v>1498</v>
      </c>
      <c r="J583" t="s">
        <v>2115</v>
      </c>
      <c r="L583" t="s">
        <v>2436</v>
      </c>
      <c r="M583" t="s">
        <v>2440</v>
      </c>
    </row>
    <row r="584" spans="1:13">
      <c r="A584" s="4">
        <v>11</v>
      </c>
      <c r="B584" t="s">
        <v>13</v>
      </c>
      <c r="C584" s="1">
        <v>13.7</v>
      </c>
      <c r="D584" s="2" t="str">
        <f>HYPERLINK("https://torgi.gov.ru/new/public/lots/lot/21000005000000001853_1/(lotInfo:info)", "21000005000000001853_1")</f>
        <v>21000005000000001853_1</v>
      </c>
      <c r="E584" t="s">
        <v>91</v>
      </c>
      <c r="F584" s="3">
        <v>385459.85401459847</v>
      </c>
      <c r="G584" s="3">
        <v>5280800</v>
      </c>
      <c r="H584" t="s">
        <v>558</v>
      </c>
      <c r="I584" t="s">
        <v>1246</v>
      </c>
      <c r="J584" t="s">
        <v>1713</v>
      </c>
      <c r="L584" t="s">
        <v>2436</v>
      </c>
      <c r="M584" t="s">
        <v>2440</v>
      </c>
    </row>
    <row r="585" spans="1:13">
      <c r="A585" s="4">
        <v>384</v>
      </c>
      <c r="B585" t="s">
        <v>13</v>
      </c>
      <c r="C585" s="1">
        <v>172.5</v>
      </c>
      <c r="D585" s="2" t="str">
        <f>HYPERLINK("https://torgi.gov.ru/new/public/lots/lot/21000005000000000762_1/(lotInfo:info)", "21000005000000000762_1")</f>
        <v>21000005000000000762_1</v>
      </c>
      <c r="E585" t="s">
        <v>85</v>
      </c>
      <c r="F585" s="3">
        <v>190627.82608695651</v>
      </c>
      <c r="G585" s="3">
        <v>32883300</v>
      </c>
      <c r="H585" t="s">
        <v>885</v>
      </c>
      <c r="I585" t="s">
        <v>1464</v>
      </c>
      <c r="J585" t="s">
        <v>2064</v>
      </c>
      <c r="L585" t="s">
        <v>2436</v>
      </c>
      <c r="M585" t="s">
        <v>2440</v>
      </c>
    </row>
    <row r="586" spans="1:13">
      <c r="A586" s="4">
        <v>445</v>
      </c>
      <c r="B586" t="s">
        <v>13</v>
      </c>
      <c r="C586" s="1">
        <v>80.599999999999994</v>
      </c>
      <c r="D586" s="2" t="str">
        <f>HYPERLINK("https://torgi.gov.ru/new/public/lots/lot/21000005000000000199_1/(lotInfo:info)", "21000005000000000199_1")</f>
        <v>21000005000000000199_1</v>
      </c>
      <c r="E586" t="s">
        <v>85</v>
      </c>
      <c r="F586" s="3">
        <v>316045.90570719598</v>
      </c>
      <c r="G586" s="3">
        <v>25473300</v>
      </c>
      <c r="H586" t="s">
        <v>940</v>
      </c>
      <c r="I586" t="s">
        <v>1498</v>
      </c>
      <c r="J586" t="s">
        <v>2123</v>
      </c>
      <c r="L586" t="s">
        <v>2436</v>
      </c>
      <c r="M586" t="s">
        <v>2440</v>
      </c>
    </row>
    <row r="587" spans="1:13">
      <c r="A587" s="4">
        <v>10</v>
      </c>
      <c r="B587" t="s">
        <v>13</v>
      </c>
      <c r="C587" s="1">
        <v>50.1</v>
      </c>
      <c r="D587" s="2" t="str">
        <f>HYPERLINK("https://torgi.gov.ru/new/public/lots/lot/21000005000000001605_1/(lotInfo:info)", "21000005000000001605_1")</f>
        <v>21000005000000001605_1</v>
      </c>
      <c r="E587" t="s">
        <v>85</v>
      </c>
      <c r="F587" s="3">
        <v>179609.41616766469</v>
      </c>
      <c r="G587" s="3">
        <v>8998431.75</v>
      </c>
      <c r="H587" t="s">
        <v>557</v>
      </c>
      <c r="I587" t="s">
        <v>1245</v>
      </c>
      <c r="J587" t="s">
        <v>1712</v>
      </c>
      <c r="L587" t="s">
        <v>2436</v>
      </c>
      <c r="M587" t="s">
        <v>2440</v>
      </c>
    </row>
    <row r="588" spans="1:13">
      <c r="A588" s="4">
        <v>441</v>
      </c>
      <c r="B588" t="s">
        <v>13</v>
      </c>
      <c r="C588" s="1">
        <v>243.4</v>
      </c>
      <c r="D588" s="2" t="str">
        <f>HYPERLINK("https://torgi.gov.ru/new/public/lots/lot/21000005000000000190_1/(lotInfo:info)", "21000005000000000190_1")</f>
        <v>21000005000000000190_1</v>
      </c>
      <c r="E588" t="s">
        <v>359</v>
      </c>
      <c r="F588" s="3">
        <v>142256.57354149551</v>
      </c>
      <c r="G588" s="3">
        <v>34625250</v>
      </c>
      <c r="H588" t="s">
        <v>936</v>
      </c>
      <c r="I588" t="s">
        <v>1501</v>
      </c>
      <c r="J588" t="s">
        <v>2119</v>
      </c>
      <c r="L588" t="s">
        <v>2436</v>
      </c>
      <c r="M588" t="s">
        <v>2440</v>
      </c>
    </row>
    <row r="589" spans="1:13">
      <c r="A589" s="4">
        <v>450</v>
      </c>
      <c r="B589" t="s">
        <v>13</v>
      </c>
      <c r="C589" s="1">
        <v>137.9</v>
      </c>
      <c r="D589" s="2" t="str">
        <f>HYPERLINK("https://torgi.gov.ru/new/public/lots/lot/21000005000000000007_1/(lotInfo:info)", "21000005000000000007_1")</f>
        <v>21000005000000000007_1</v>
      </c>
      <c r="E589" t="s">
        <v>85</v>
      </c>
      <c r="F589" s="3">
        <v>135777.73749093551</v>
      </c>
      <c r="G589" s="3">
        <v>18723750</v>
      </c>
      <c r="H589" t="s">
        <v>945</v>
      </c>
      <c r="I589" t="s">
        <v>1504</v>
      </c>
      <c r="J589" t="s">
        <v>2128</v>
      </c>
      <c r="L589" t="s">
        <v>2436</v>
      </c>
      <c r="M589" t="s">
        <v>2440</v>
      </c>
    </row>
    <row r="590" spans="1:13">
      <c r="A590" s="4">
        <v>447</v>
      </c>
      <c r="B590" t="s">
        <v>13</v>
      </c>
      <c r="C590" s="1">
        <v>33.700000000000003</v>
      </c>
      <c r="D590" s="2" t="str">
        <f>HYPERLINK("https://torgi.gov.ru/new/public/lots/lot/21000005000000000048_1/(lotInfo:info)", "21000005000000000048_1")</f>
        <v>21000005000000000048_1</v>
      </c>
      <c r="E590" t="s">
        <v>85</v>
      </c>
      <c r="F590" s="3">
        <v>204728.4866468843</v>
      </c>
      <c r="G590" s="3">
        <v>6899350</v>
      </c>
      <c r="H590" t="s">
        <v>942</v>
      </c>
      <c r="I590" t="s">
        <v>1504</v>
      </c>
      <c r="J590" t="s">
        <v>2125</v>
      </c>
      <c r="L590" t="s">
        <v>2436</v>
      </c>
      <c r="M590" t="s">
        <v>2440</v>
      </c>
    </row>
    <row r="591" spans="1:13">
      <c r="A591" s="4">
        <v>443</v>
      </c>
      <c r="B591" t="s">
        <v>13</v>
      </c>
      <c r="C591" s="1">
        <v>158.1</v>
      </c>
      <c r="D591" s="2" t="str">
        <f>HYPERLINK("https://torgi.gov.ru/new/public/lots/lot/21000005000000000189_1/(lotInfo:info)", "21000005000000000189_1")</f>
        <v>21000005000000000189_1</v>
      </c>
      <c r="E591" t="s">
        <v>91</v>
      </c>
      <c r="F591" s="3">
        <v>150398.48197343451</v>
      </c>
      <c r="G591" s="3">
        <v>23778000</v>
      </c>
      <c r="H591" t="s">
        <v>938</v>
      </c>
      <c r="I591" t="s">
        <v>1502</v>
      </c>
      <c r="J591" t="s">
        <v>2121</v>
      </c>
      <c r="L591" t="s">
        <v>2436</v>
      </c>
      <c r="M591" t="s">
        <v>2440</v>
      </c>
    </row>
    <row r="592" spans="1:13">
      <c r="A592" s="4">
        <v>471</v>
      </c>
      <c r="B592" t="s">
        <v>13</v>
      </c>
      <c r="C592" s="1">
        <v>143.1</v>
      </c>
      <c r="D592" s="2" t="str">
        <f>HYPERLINK("https://torgi.gov.ru/new/public/lots/lot/21000005000000000038_1/(lotInfo:info)", "21000005000000000038_1")</f>
        <v>21000005000000000038_1</v>
      </c>
      <c r="E592" t="s">
        <v>85</v>
      </c>
      <c r="F592" s="3">
        <v>129471.6981132075</v>
      </c>
      <c r="G592" s="3">
        <v>18527400</v>
      </c>
      <c r="H592" t="s">
        <v>966</v>
      </c>
      <c r="I592" t="s">
        <v>1504</v>
      </c>
      <c r="J592" t="s">
        <v>2149</v>
      </c>
      <c r="L592" t="s">
        <v>2436</v>
      </c>
      <c r="M592" t="s">
        <v>2440</v>
      </c>
    </row>
    <row r="593" spans="1:13">
      <c r="A593" s="4">
        <v>440</v>
      </c>
      <c r="B593" t="s">
        <v>13</v>
      </c>
      <c r="C593" s="1">
        <v>145.4</v>
      </c>
      <c r="D593" s="2" t="str">
        <f>HYPERLINK("https://torgi.gov.ru/new/public/lots/lot/21000005000000000275_1/(lotInfo:info)", "21000005000000000275_1")</f>
        <v>21000005000000000275_1</v>
      </c>
      <c r="E593" t="s">
        <v>304</v>
      </c>
      <c r="F593" s="3">
        <v>93167.984869325999</v>
      </c>
      <c r="G593" s="3">
        <v>13546625</v>
      </c>
      <c r="H593" t="s">
        <v>935</v>
      </c>
      <c r="I593" t="s">
        <v>1500</v>
      </c>
      <c r="J593" t="s">
        <v>2118</v>
      </c>
      <c r="L593" t="s">
        <v>2438</v>
      </c>
      <c r="M593" t="s">
        <v>2440</v>
      </c>
    </row>
    <row r="594" spans="1:13">
      <c r="A594" s="4">
        <v>427</v>
      </c>
      <c r="B594" t="s">
        <v>13</v>
      </c>
      <c r="C594" s="1">
        <v>134.69999999999999</v>
      </c>
      <c r="D594" s="2" t="str">
        <f>HYPERLINK("https://torgi.gov.ru/new/public/lots/lot/21000005000000000744_1/(lotInfo:info)", "21000005000000000744_1")</f>
        <v>21000005000000000744_1</v>
      </c>
      <c r="E594" t="s">
        <v>127</v>
      </c>
      <c r="F594" s="3">
        <v>153023.01410541951</v>
      </c>
      <c r="G594" s="3">
        <v>20612200</v>
      </c>
      <c r="H594" t="s">
        <v>922</v>
      </c>
      <c r="I594" t="s">
        <v>1489</v>
      </c>
      <c r="J594" t="s">
        <v>2106</v>
      </c>
      <c r="L594" t="s">
        <v>2436</v>
      </c>
      <c r="M594" t="s">
        <v>2440</v>
      </c>
    </row>
    <row r="595" spans="1:13">
      <c r="A595" s="4">
        <v>17</v>
      </c>
      <c r="B595" t="s">
        <v>13</v>
      </c>
      <c r="C595" s="1">
        <v>220.8</v>
      </c>
      <c r="D595" s="2" t="str">
        <f>HYPERLINK("https://torgi.gov.ru/new/public/lots/lot/21000005000000001878_1/(lotInfo:info)", "21000005000000001878_1")</f>
        <v>21000005000000001878_1</v>
      </c>
      <c r="E595" t="s">
        <v>85</v>
      </c>
      <c r="F595" s="3">
        <v>193673.91304347821</v>
      </c>
      <c r="G595" s="3">
        <v>42763200</v>
      </c>
      <c r="H595" t="s">
        <v>564</v>
      </c>
      <c r="I595" t="s">
        <v>1249</v>
      </c>
      <c r="J595" t="s">
        <v>1719</v>
      </c>
      <c r="L595" t="s">
        <v>2436</v>
      </c>
      <c r="M595" t="s">
        <v>2440</v>
      </c>
    </row>
    <row r="596" spans="1:13">
      <c r="A596" s="4">
        <v>251</v>
      </c>
      <c r="B596" t="s">
        <v>13</v>
      </c>
      <c r="C596" s="1">
        <v>26</v>
      </c>
      <c r="D596" s="2" t="str">
        <f>HYPERLINK("https://torgi.gov.ru/new/public/lots/lot/21000005000000000444_1/(lotInfo:info)", "21000005000000000444_1")</f>
        <v>21000005000000000444_1</v>
      </c>
      <c r="E596" t="s">
        <v>85</v>
      </c>
      <c r="F596" s="3">
        <v>28153.846153846149</v>
      </c>
      <c r="G596" s="3">
        <v>732000</v>
      </c>
      <c r="H596" t="s">
        <v>764</v>
      </c>
      <c r="I596" t="s">
        <v>1394</v>
      </c>
      <c r="J596" t="s">
        <v>1939</v>
      </c>
      <c r="L596" t="s">
        <v>2438</v>
      </c>
      <c r="M596" t="s">
        <v>2440</v>
      </c>
    </row>
    <row r="597" spans="1:13">
      <c r="A597" s="4">
        <v>458</v>
      </c>
      <c r="B597" t="s">
        <v>13</v>
      </c>
      <c r="C597" s="1">
        <v>66.400000000000006</v>
      </c>
      <c r="D597" s="2" t="str">
        <f>HYPERLINK("https://torgi.gov.ru/new/public/lots/lot/21000005000000000067_1/(lotInfo:info)", "21000005000000000067_1")</f>
        <v>21000005000000000067_1</v>
      </c>
      <c r="E597" t="s">
        <v>85</v>
      </c>
      <c r="F597" s="3">
        <v>139753.01204819279</v>
      </c>
      <c r="G597" s="3">
        <v>9279600</v>
      </c>
      <c r="H597" t="s">
        <v>953</v>
      </c>
      <c r="I597" t="s">
        <v>1480</v>
      </c>
      <c r="J597" t="s">
        <v>2136</v>
      </c>
      <c r="L597" t="s">
        <v>2436</v>
      </c>
      <c r="M597" t="s">
        <v>2440</v>
      </c>
    </row>
    <row r="598" spans="1:13">
      <c r="A598" s="4">
        <v>295</v>
      </c>
      <c r="B598" t="s">
        <v>13</v>
      </c>
      <c r="C598" s="1">
        <v>175.5</v>
      </c>
      <c r="D598" s="2" t="str">
        <f>HYPERLINK("https://torgi.gov.ru/new/public/lots/lot/21000005000000000927_1/(lotInfo:info)", "21000005000000000927_1")</f>
        <v>21000005000000000927_1</v>
      </c>
      <c r="E598" t="s">
        <v>283</v>
      </c>
      <c r="F598" s="3">
        <v>55794.871794871797</v>
      </c>
      <c r="G598" s="3">
        <v>9792000</v>
      </c>
      <c r="H598" t="s">
        <v>805</v>
      </c>
      <c r="I598" t="s">
        <v>1415</v>
      </c>
      <c r="J598" t="s">
        <v>1979</v>
      </c>
      <c r="L598" t="s">
        <v>2438</v>
      </c>
      <c r="M598" t="s">
        <v>2440</v>
      </c>
    </row>
    <row r="599" spans="1:13">
      <c r="A599" s="4">
        <v>464</v>
      </c>
      <c r="B599" t="s">
        <v>13</v>
      </c>
      <c r="C599" s="1">
        <v>46.5</v>
      </c>
      <c r="D599" s="2" t="str">
        <f>HYPERLINK("https://torgi.gov.ru/new/public/lots/lot/21000005000000000011_1/(lotInfo:info)", "21000005000000000011_1")</f>
        <v>21000005000000000011_1</v>
      </c>
      <c r="E599" t="s">
        <v>85</v>
      </c>
      <c r="F599" s="3">
        <v>129567.74193548389</v>
      </c>
      <c r="G599" s="3">
        <v>6024900</v>
      </c>
      <c r="H599" t="s">
        <v>959</v>
      </c>
      <c r="I599" t="s">
        <v>1505</v>
      </c>
      <c r="J599" t="s">
        <v>2142</v>
      </c>
      <c r="L599" t="s">
        <v>2436</v>
      </c>
      <c r="M599" t="s">
        <v>2440</v>
      </c>
    </row>
    <row r="600" spans="1:13">
      <c r="A600" s="4">
        <v>328</v>
      </c>
      <c r="B600" t="s">
        <v>13</v>
      </c>
      <c r="C600" s="1">
        <v>139.19999999999999</v>
      </c>
      <c r="D600" s="2" t="str">
        <f>HYPERLINK("https://torgi.gov.ru/new/public/lots/lot/21000005000000000837_1/(lotInfo:info)", "21000005000000000837_1")</f>
        <v>21000005000000000837_1</v>
      </c>
      <c r="E600" t="s">
        <v>304</v>
      </c>
      <c r="F600" s="3">
        <v>132820.40229885059</v>
      </c>
      <c r="G600" s="3">
        <v>18488600</v>
      </c>
      <c r="H600" t="s">
        <v>833</v>
      </c>
      <c r="I600" t="s">
        <v>1314</v>
      </c>
      <c r="J600" t="s">
        <v>2012</v>
      </c>
      <c r="L600" t="s">
        <v>2436</v>
      </c>
      <c r="M600" t="s">
        <v>2440</v>
      </c>
    </row>
    <row r="601" spans="1:13">
      <c r="A601" s="4">
        <v>416</v>
      </c>
      <c r="B601" t="s">
        <v>13</v>
      </c>
      <c r="C601" s="1">
        <v>139.19999999999999</v>
      </c>
      <c r="D601" s="2" t="str">
        <f>HYPERLINK("https://torgi.gov.ru/new/public/lots/lot/21000005000000000072_1/(lotInfo:info)", "21000005000000000072_1")</f>
        <v>21000005000000000072_1</v>
      </c>
      <c r="E601" t="s">
        <v>304</v>
      </c>
      <c r="F601" s="3">
        <v>148145.83333333331</v>
      </c>
      <c r="G601" s="3">
        <v>20621900</v>
      </c>
      <c r="H601" t="s">
        <v>833</v>
      </c>
      <c r="I601" t="s">
        <v>1480</v>
      </c>
      <c r="J601" t="s">
        <v>2012</v>
      </c>
      <c r="L601" t="s">
        <v>2436</v>
      </c>
      <c r="M601" t="s">
        <v>2440</v>
      </c>
    </row>
    <row r="602" spans="1:13">
      <c r="A602" s="4">
        <v>292</v>
      </c>
      <c r="B602" t="s">
        <v>13</v>
      </c>
      <c r="C602" s="1">
        <v>67.099999999999994</v>
      </c>
      <c r="D602" s="2" t="str">
        <f>HYPERLINK("https://torgi.gov.ru/new/public/lots/lot/21000005000000000896_1/(lotInfo:info)", "21000005000000000896_1")</f>
        <v>21000005000000000896_1</v>
      </c>
      <c r="E602" t="s">
        <v>85</v>
      </c>
      <c r="F602" s="3">
        <v>192444.1132637854</v>
      </c>
      <c r="G602" s="3">
        <v>12913000</v>
      </c>
      <c r="H602" t="s">
        <v>802</v>
      </c>
      <c r="I602" t="s">
        <v>1415</v>
      </c>
      <c r="J602" t="s">
        <v>1976</v>
      </c>
      <c r="L602" t="s">
        <v>2436</v>
      </c>
      <c r="M602" t="s">
        <v>2440</v>
      </c>
    </row>
    <row r="603" spans="1:13">
      <c r="A603" s="4">
        <v>505</v>
      </c>
      <c r="B603" t="s">
        <v>13</v>
      </c>
      <c r="C603" s="1">
        <v>103.1</v>
      </c>
      <c r="D603" s="2" t="str">
        <f>HYPERLINK("https://torgi.gov.ru/new/public/lots/lot/21000005000000000690_1/(lotInfo:info)", "21000005000000000690_1")</f>
        <v>21000005000000000690_1</v>
      </c>
      <c r="E603" t="s">
        <v>85</v>
      </c>
      <c r="F603" s="3">
        <v>41125.121241513087</v>
      </c>
      <c r="G603" s="3">
        <v>4240000</v>
      </c>
      <c r="H603" t="s">
        <v>996</v>
      </c>
      <c r="I603" t="s">
        <v>1479</v>
      </c>
      <c r="J603" t="s">
        <v>2176</v>
      </c>
      <c r="L603" t="s">
        <v>2438</v>
      </c>
      <c r="M603" t="s">
        <v>2440</v>
      </c>
    </row>
    <row r="604" spans="1:13">
      <c r="A604" s="4">
        <v>460</v>
      </c>
      <c r="B604" t="s">
        <v>13</v>
      </c>
      <c r="C604" s="1">
        <v>376.7</v>
      </c>
      <c r="D604" s="2" t="str">
        <f>HYPERLINK("https://torgi.gov.ru/new/public/lots/lot/21000005000000000122_1/(lotInfo:info)", "21000005000000000122_1")</f>
        <v>21000005000000000122_1</v>
      </c>
      <c r="E604" t="s">
        <v>85</v>
      </c>
      <c r="F604" s="3">
        <v>70051.499867268387</v>
      </c>
      <c r="G604" s="3">
        <v>26388400</v>
      </c>
      <c r="H604" t="s">
        <v>955</v>
      </c>
      <c r="I604" t="s">
        <v>1506</v>
      </c>
      <c r="J604" t="s">
        <v>2138</v>
      </c>
      <c r="L604" t="s">
        <v>2436</v>
      </c>
      <c r="M604" t="s">
        <v>2440</v>
      </c>
    </row>
    <row r="605" spans="1:13">
      <c r="A605" s="4">
        <v>481</v>
      </c>
      <c r="B605" t="s">
        <v>13</v>
      </c>
      <c r="C605" s="1">
        <v>198.8</v>
      </c>
      <c r="D605" s="2" t="str">
        <f>HYPERLINK("https://torgi.gov.ru/new/public/lots/lot/21000005000000000586_1/(lotInfo:info)", "21000005000000000586_1")</f>
        <v>21000005000000000586_1</v>
      </c>
      <c r="E605" t="s">
        <v>85</v>
      </c>
      <c r="F605" s="3">
        <v>50809.859154929567</v>
      </c>
      <c r="G605" s="3">
        <v>10101000</v>
      </c>
      <c r="H605" t="s">
        <v>975</v>
      </c>
      <c r="I605" t="s">
        <v>1511</v>
      </c>
      <c r="J605" t="s">
        <v>2159</v>
      </c>
      <c r="L605" t="s">
        <v>2437</v>
      </c>
      <c r="M605" t="s">
        <v>2440</v>
      </c>
    </row>
    <row r="606" spans="1:13">
      <c r="A606" s="4">
        <v>1</v>
      </c>
      <c r="B606" t="s">
        <v>13</v>
      </c>
      <c r="C606" s="1">
        <v>59.7</v>
      </c>
      <c r="D606" s="2" t="str">
        <f>HYPERLINK("https://torgi.gov.ru/new/public/lots/lot/21000005000000001754_1/(lotInfo:info)", "21000005000000001754_1")</f>
        <v>21000005000000001754_1</v>
      </c>
      <c r="E606" t="s">
        <v>85</v>
      </c>
      <c r="F606" s="3">
        <v>372914.57286432158</v>
      </c>
      <c r="G606" s="3">
        <v>22263000</v>
      </c>
      <c r="H606" t="s">
        <v>548</v>
      </c>
      <c r="I606" t="s">
        <v>1238</v>
      </c>
      <c r="J606" t="s">
        <v>1703</v>
      </c>
      <c r="L606" t="s">
        <v>2436</v>
      </c>
      <c r="M606" t="s">
        <v>2440</v>
      </c>
    </row>
    <row r="607" spans="1:13">
      <c r="A607" s="4">
        <v>480</v>
      </c>
      <c r="B607" t="s">
        <v>13</v>
      </c>
      <c r="C607" s="1">
        <v>268.2</v>
      </c>
      <c r="D607" s="2" t="str">
        <f>HYPERLINK("https://torgi.gov.ru/new/public/lots/lot/21000005000000000584_1/(lotInfo:info)", "21000005000000000584_1")</f>
        <v>21000005000000000584_1</v>
      </c>
      <c r="E607" t="s">
        <v>85</v>
      </c>
      <c r="F607" s="3">
        <v>25167.785234899329</v>
      </c>
      <c r="G607" s="3">
        <v>6750000</v>
      </c>
      <c r="H607" t="s">
        <v>974</v>
      </c>
      <c r="I607" t="s">
        <v>1511</v>
      </c>
      <c r="J607" t="s">
        <v>2158</v>
      </c>
      <c r="L607" t="s">
        <v>2437</v>
      </c>
      <c r="M607" t="s">
        <v>2440</v>
      </c>
    </row>
    <row r="608" spans="1:13">
      <c r="A608" s="4">
        <v>340</v>
      </c>
      <c r="B608" t="s">
        <v>13</v>
      </c>
      <c r="C608" s="1">
        <v>398.5</v>
      </c>
      <c r="D608" s="2" t="str">
        <f>HYPERLINK("https://torgi.gov.ru/new/public/lots/lot/21000005000000000819_1/(lotInfo:info)", "21000005000000000819_1")</f>
        <v>21000005000000000819_1</v>
      </c>
      <c r="E608" t="s">
        <v>85</v>
      </c>
      <c r="F608" s="3">
        <v>22547.051442910921</v>
      </c>
      <c r="G608" s="3">
        <v>8985000</v>
      </c>
      <c r="H608" t="s">
        <v>844</v>
      </c>
      <c r="I608" t="s">
        <v>1438</v>
      </c>
      <c r="J608" t="s">
        <v>2023</v>
      </c>
      <c r="L608" t="s">
        <v>2438</v>
      </c>
      <c r="M608" t="s">
        <v>2440</v>
      </c>
    </row>
    <row r="609" spans="1:13">
      <c r="A609" s="4">
        <v>468</v>
      </c>
      <c r="B609" t="s">
        <v>13</v>
      </c>
      <c r="C609" s="1">
        <v>75.2</v>
      </c>
      <c r="D609" s="2" t="str">
        <f>HYPERLINK("https://torgi.gov.ru/new/public/lots/lot/21000005000000000110_1/(lotInfo:info)", "21000005000000000110_1")</f>
        <v>21000005000000000110_1</v>
      </c>
      <c r="E609" t="s">
        <v>85</v>
      </c>
      <c r="F609" s="3">
        <v>167489.36170212759</v>
      </c>
      <c r="G609" s="3">
        <v>12595200</v>
      </c>
      <c r="H609" t="s">
        <v>963</v>
      </c>
      <c r="I609" t="s">
        <v>1506</v>
      </c>
      <c r="J609" t="s">
        <v>2146</v>
      </c>
      <c r="L609" t="s">
        <v>2436</v>
      </c>
      <c r="M609" t="s">
        <v>2440</v>
      </c>
    </row>
    <row r="610" spans="1:13">
      <c r="A610" s="4">
        <v>337</v>
      </c>
      <c r="B610" t="s">
        <v>13</v>
      </c>
      <c r="C610" s="1">
        <v>59.9</v>
      </c>
      <c r="D610" s="2" t="str">
        <f>HYPERLINK("https://torgi.gov.ru/new/public/lots/lot/21000005000000000820_1/(lotInfo:info)", "21000005000000000820_1")</f>
        <v>21000005000000000820_1</v>
      </c>
      <c r="E610" t="s">
        <v>85</v>
      </c>
      <c r="F610" s="3">
        <v>88743.739565943237</v>
      </c>
      <c r="G610" s="3">
        <v>5315750</v>
      </c>
      <c r="H610" t="s">
        <v>842</v>
      </c>
      <c r="I610" t="s">
        <v>1438</v>
      </c>
      <c r="J610" t="s">
        <v>2020</v>
      </c>
      <c r="L610" t="s">
        <v>2438</v>
      </c>
      <c r="M610" t="s">
        <v>2440</v>
      </c>
    </row>
    <row r="611" spans="1:13">
      <c r="A611" s="4">
        <v>338</v>
      </c>
      <c r="B611" t="s">
        <v>13</v>
      </c>
      <c r="C611" s="1">
        <v>54.1</v>
      </c>
      <c r="D611" s="2" t="str">
        <f>HYPERLINK("https://torgi.gov.ru/new/public/lots/lot/21000005000000000821_1/(lotInfo:info)", "21000005000000000821_1")</f>
        <v>21000005000000000821_1</v>
      </c>
      <c r="E611" t="s">
        <v>85</v>
      </c>
      <c r="F611" s="3">
        <v>84617.375231053607</v>
      </c>
      <c r="G611" s="3">
        <v>4577800</v>
      </c>
      <c r="H611" t="s">
        <v>842</v>
      </c>
      <c r="I611" t="s">
        <v>1438</v>
      </c>
      <c r="J611" t="s">
        <v>2021</v>
      </c>
      <c r="L611" t="s">
        <v>2438</v>
      </c>
      <c r="M611" t="s">
        <v>2440</v>
      </c>
    </row>
    <row r="612" spans="1:13">
      <c r="A612" s="4">
        <v>465</v>
      </c>
      <c r="B612" t="s">
        <v>13</v>
      </c>
      <c r="C612" s="1">
        <v>60</v>
      </c>
      <c r="D612" s="2" t="str">
        <f>HYPERLINK("https://torgi.gov.ru/new/public/lots/lot/21000005000000000114_1/(lotInfo:info)", "21000005000000000114_1")</f>
        <v>21000005000000000114_1</v>
      </c>
      <c r="E612" t="s">
        <v>85</v>
      </c>
      <c r="F612" s="3">
        <v>253850.83333333331</v>
      </c>
      <c r="G612" s="3">
        <v>15231050</v>
      </c>
      <c r="H612" t="s">
        <v>960</v>
      </c>
      <c r="I612" t="s">
        <v>1506</v>
      </c>
      <c r="J612" t="s">
        <v>2143</v>
      </c>
      <c r="L612" t="s">
        <v>2436</v>
      </c>
      <c r="M612" t="s">
        <v>2440</v>
      </c>
    </row>
    <row r="613" spans="1:13">
      <c r="A613" s="4">
        <v>455</v>
      </c>
      <c r="B613" t="s">
        <v>13</v>
      </c>
      <c r="C613" s="1">
        <v>76.3</v>
      </c>
      <c r="D613" s="2" t="str">
        <f>HYPERLINK("https://torgi.gov.ru/new/public/lots/lot/21000005000000000066_1/(lotInfo:info)", "21000005000000000066_1")</f>
        <v>21000005000000000066_1</v>
      </c>
      <c r="E613" t="s">
        <v>85</v>
      </c>
      <c r="F613" s="3">
        <v>544351.24508519005</v>
      </c>
      <c r="G613" s="3">
        <v>41534000</v>
      </c>
      <c r="H613" t="s">
        <v>950</v>
      </c>
      <c r="I613" t="s">
        <v>1480</v>
      </c>
      <c r="J613" t="s">
        <v>2133</v>
      </c>
      <c r="L613" t="s">
        <v>2436</v>
      </c>
      <c r="M613" t="s">
        <v>2440</v>
      </c>
    </row>
    <row r="614" spans="1:13">
      <c r="A614" s="4">
        <v>253</v>
      </c>
      <c r="B614" t="s">
        <v>13</v>
      </c>
      <c r="C614" s="1">
        <v>202.2</v>
      </c>
      <c r="D614" s="2" t="str">
        <f>HYPERLINK("https://torgi.gov.ru/new/public/lots/lot/21000005000000000392_1/(lotInfo:info)", "21000005000000000392_1")</f>
        <v>21000005000000000392_1</v>
      </c>
      <c r="E614" t="s">
        <v>85</v>
      </c>
      <c r="F614" s="3">
        <v>44000.989119683487</v>
      </c>
      <c r="G614" s="3">
        <v>8897000</v>
      </c>
      <c r="H614" t="s">
        <v>766</v>
      </c>
      <c r="I614" t="s">
        <v>1394</v>
      </c>
      <c r="J614" t="s">
        <v>1941</v>
      </c>
      <c r="L614" t="s">
        <v>2438</v>
      </c>
      <c r="M614" t="s">
        <v>2440</v>
      </c>
    </row>
    <row r="615" spans="1:13">
      <c r="A615" s="4">
        <v>248</v>
      </c>
      <c r="B615" t="s">
        <v>13</v>
      </c>
      <c r="C615" s="1">
        <v>631.79999999999995</v>
      </c>
      <c r="D615" s="2" t="str">
        <f>HYPERLINK("https://torgi.gov.ru/new/public/lots/lot/21000005000000000410_1/(lotInfo:info)", "21000005000000000410_1")</f>
        <v>21000005000000000410_1</v>
      </c>
      <c r="E615" t="s">
        <v>85</v>
      </c>
      <c r="F615" s="3">
        <v>96596.470402025967</v>
      </c>
      <c r="G615" s="3">
        <v>61029650</v>
      </c>
      <c r="H615" t="s">
        <v>761</v>
      </c>
      <c r="I615" t="s">
        <v>1392</v>
      </c>
      <c r="J615" t="s">
        <v>1936</v>
      </c>
      <c r="L615" t="s">
        <v>2438</v>
      </c>
      <c r="M615" t="s">
        <v>2440</v>
      </c>
    </row>
    <row r="616" spans="1:13">
      <c r="A616" s="4">
        <v>385</v>
      </c>
      <c r="B616" t="s">
        <v>13</v>
      </c>
      <c r="C616" s="1">
        <v>27.5</v>
      </c>
      <c r="D616" s="2" t="str">
        <f>HYPERLINK("https://torgi.gov.ru/new/public/lots/lot/21000005000000000752_1/(lotInfo:info)", "21000005000000000752_1")</f>
        <v>21000005000000000752_1</v>
      </c>
      <c r="E616" t="s">
        <v>85</v>
      </c>
      <c r="F616" s="3">
        <v>170267.27272727271</v>
      </c>
      <c r="G616" s="3">
        <v>4682350</v>
      </c>
      <c r="H616" t="s">
        <v>886</v>
      </c>
      <c r="I616" t="s">
        <v>1464</v>
      </c>
      <c r="J616" t="s">
        <v>2065</v>
      </c>
      <c r="L616" t="s">
        <v>2436</v>
      </c>
      <c r="M616" t="s">
        <v>2440</v>
      </c>
    </row>
    <row r="617" spans="1:13">
      <c r="A617" s="4">
        <v>463</v>
      </c>
      <c r="B617" t="s">
        <v>13</v>
      </c>
      <c r="C617" s="1">
        <v>73.7</v>
      </c>
      <c r="D617" s="2" t="str">
        <f>HYPERLINK("https://torgi.gov.ru/new/public/lots/lot/21000005000000000117_1/(lotInfo:info)", "21000005000000000117_1")</f>
        <v>21000005000000000117_1</v>
      </c>
      <c r="E617" t="s">
        <v>85</v>
      </c>
      <c r="F617" s="3">
        <v>142675.7123473541</v>
      </c>
      <c r="G617" s="3">
        <v>10515200</v>
      </c>
      <c r="H617" t="s">
        <v>958</v>
      </c>
      <c r="I617" t="s">
        <v>1506</v>
      </c>
      <c r="J617" t="s">
        <v>2141</v>
      </c>
      <c r="L617" t="s">
        <v>2436</v>
      </c>
      <c r="M617" t="s">
        <v>2440</v>
      </c>
    </row>
    <row r="618" spans="1:13">
      <c r="A618" s="4">
        <v>150</v>
      </c>
      <c r="B618" t="s">
        <v>13</v>
      </c>
      <c r="C618" s="1">
        <v>313.8</v>
      </c>
      <c r="D618" s="2" t="str">
        <f>HYPERLINK("https://torgi.gov.ru/new/public/lots/lot/22000034760000000091_1/(lotInfo:info)", "22000034760000000091_1")</f>
        <v>22000034760000000091_1</v>
      </c>
      <c r="E618" t="s">
        <v>84</v>
      </c>
      <c r="F618" s="3">
        <v>60595.920968769919</v>
      </c>
      <c r="G618" s="3">
        <v>19015000</v>
      </c>
      <c r="H618" t="s">
        <v>682</v>
      </c>
      <c r="I618" t="s">
        <v>1333</v>
      </c>
      <c r="J618" t="s">
        <v>1844</v>
      </c>
      <c r="L618" t="s">
        <v>2436</v>
      </c>
      <c r="M618" t="s">
        <v>2440</v>
      </c>
    </row>
    <row r="619" spans="1:13">
      <c r="A619" s="4">
        <v>120</v>
      </c>
      <c r="B619" t="s">
        <v>13</v>
      </c>
      <c r="C619" s="1">
        <v>79.7</v>
      </c>
      <c r="D619" s="2" t="str">
        <f>HYPERLINK("https://torgi.gov.ru/new/public/lots/lot/21000005000000001540_1/(lotInfo:info)", "21000005000000001540_1")</f>
        <v>21000005000000001540_1</v>
      </c>
      <c r="E619" t="s">
        <v>175</v>
      </c>
      <c r="F619" s="3">
        <v>120439.774153074</v>
      </c>
      <c r="G619" s="3">
        <v>9599050</v>
      </c>
      <c r="H619" t="s">
        <v>658</v>
      </c>
      <c r="I619" t="s">
        <v>1317</v>
      </c>
      <c r="J619" t="s">
        <v>1819</v>
      </c>
      <c r="L619" t="s">
        <v>2436</v>
      </c>
      <c r="M619" t="s">
        <v>2440</v>
      </c>
    </row>
    <row r="620" spans="1:13">
      <c r="A620" s="4">
        <v>187</v>
      </c>
      <c r="B620" t="s">
        <v>13</v>
      </c>
      <c r="C620" s="1">
        <v>154.4</v>
      </c>
      <c r="D620" s="2" t="str">
        <f>HYPERLINK("https://torgi.gov.ru/new/public/lots/lot/21000005000000001430_1/(lotInfo:info)", "21000005000000001430_1")</f>
        <v>21000005000000001430_1</v>
      </c>
      <c r="E620" t="s">
        <v>91</v>
      </c>
      <c r="F620" s="3">
        <v>118265.5440414508</v>
      </c>
      <c r="G620" s="3">
        <v>18260200</v>
      </c>
      <c r="H620" t="s">
        <v>710</v>
      </c>
      <c r="I620" t="s">
        <v>1359</v>
      </c>
      <c r="J620" t="s">
        <v>1879</v>
      </c>
      <c r="L620" t="s">
        <v>2436</v>
      </c>
      <c r="M620" t="s">
        <v>2440</v>
      </c>
    </row>
    <row r="621" spans="1:13">
      <c r="A621" s="4">
        <v>112</v>
      </c>
      <c r="B621" t="s">
        <v>13</v>
      </c>
      <c r="C621" s="1">
        <v>182.2</v>
      </c>
      <c r="D621" s="2" t="str">
        <f>HYPERLINK("https://torgi.gov.ru/new/public/lots/lot/21000005000000001436_1/(lotInfo:info)", "21000005000000001436_1")</f>
        <v>21000005000000001436_1</v>
      </c>
      <c r="E621" t="s">
        <v>170</v>
      </c>
      <c r="F621" s="3">
        <v>91937.431394072453</v>
      </c>
      <c r="G621" s="3">
        <v>16751000</v>
      </c>
      <c r="H621" t="s">
        <v>650</v>
      </c>
      <c r="I621" t="s">
        <v>1310</v>
      </c>
      <c r="J621" t="s">
        <v>1812</v>
      </c>
      <c r="L621" t="s">
        <v>2439</v>
      </c>
      <c r="M621" t="s">
        <v>2440</v>
      </c>
    </row>
    <row r="622" spans="1:13">
      <c r="A622" s="4">
        <v>469</v>
      </c>
      <c r="B622" t="s">
        <v>13</v>
      </c>
      <c r="C622" s="1">
        <v>44.7</v>
      </c>
      <c r="D622" s="2" t="str">
        <f>HYPERLINK("https://torgi.gov.ru/new/public/lots/lot/21000005000000000105_1/(lotInfo:info)", "21000005000000000105_1")</f>
        <v>21000005000000000105_1</v>
      </c>
      <c r="E622" t="s">
        <v>85</v>
      </c>
      <c r="F622" s="3">
        <v>216980.9843400447</v>
      </c>
      <c r="G622" s="3">
        <v>9699050</v>
      </c>
      <c r="H622" t="s">
        <v>964</v>
      </c>
      <c r="I622" t="s">
        <v>1501</v>
      </c>
      <c r="J622" t="s">
        <v>2147</v>
      </c>
      <c r="L622" t="s">
        <v>2436</v>
      </c>
      <c r="M622" t="s">
        <v>2440</v>
      </c>
    </row>
    <row r="623" spans="1:13">
      <c r="A623" s="4">
        <v>336</v>
      </c>
      <c r="B623" t="s">
        <v>13</v>
      </c>
      <c r="C623" s="1">
        <v>35.299999999999997</v>
      </c>
      <c r="D623" s="2" t="str">
        <f>HYPERLINK("https://torgi.gov.ru/new/public/lots/lot/21000005000000000826_1/(lotInfo:info)", "21000005000000000826_1")</f>
        <v>21000005000000000826_1</v>
      </c>
      <c r="E623" t="s">
        <v>85</v>
      </c>
      <c r="F623" s="3">
        <v>194260.62322946181</v>
      </c>
      <c r="G623" s="3">
        <v>6857400</v>
      </c>
      <c r="H623" t="s">
        <v>841</v>
      </c>
      <c r="I623" t="s">
        <v>1438</v>
      </c>
      <c r="J623" t="s">
        <v>2019</v>
      </c>
      <c r="L623" t="s">
        <v>2436</v>
      </c>
      <c r="M623" t="s">
        <v>2440</v>
      </c>
    </row>
    <row r="624" spans="1:13">
      <c r="A624" s="4">
        <v>444</v>
      </c>
      <c r="B624" t="s">
        <v>13</v>
      </c>
      <c r="C624" s="1">
        <v>31.5</v>
      </c>
      <c r="D624" s="2" t="str">
        <f>HYPERLINK("https://torgi.gov.ru/new/public/lots/lot/21000005000000000135_1/(lotInfo:info)", "21000005000000000135_1")</f>
        <v>21000005000000000135_1</v>
      </c>
      <c r="E624" t="s">
        <v>85</v>
      </c>
      <c r="F624" s="3">
        <v>242301.58730158731</v>
      </c>
      <c r="G624" s="3">
        <v>7632500</v>
      </c>
      <c r="H624" t="s">
        <v>939</v>
      </c>
      <c r="I624" t="s">
        <v>1503</v>
      </c>
      <c r="J624" t="s">
        <v>2122</v>
      </c>
      <c r="L624" t="s">
        <v>2436</v>
      </c>
      <c r="M624" t="s">
        <v>2440</v>
      </c>
    </row>
    <row r="625" spans="1:13">
      <c r="A625" s="4">
        <v>339</v>
      </c>
      <c r="B625" t="s">
        <v>13</v>
      </c>
      <c r="C625" s="1">
        <v>44.7</v>
      </c>
      <c r="D625" s="2" t="str">
        <f>HYPERLINK("https://torgi.gov.ru/new/public/lots/lot/21000005000000000825_1/(lotInfo:info)", "21000005000000000825_1")</f>
        <v>21000005000000000825_1</v>
      </c>
      <c r="E625" t="s">
        <v>85</v>
      </c>
      <c r="F625" s="3">
        <v>243780.7606263982</v>
      </c>
      <c r="G625" s="3">
        <v>10897000</v>
      </c>
      <c r="H625" t="s">
        <v>843</v>
      </c>
      <c r="I625" t="s">
        <v>1438</v>
      </c>
      <c r="J625" t="s">
        <v>2022</v>
      </c>
      <c r="L625" t="s">
        <v>2436</v>
      </c>
      <c r="M625" t="s">
        <v>2440</v>
      </c>
    </row>
    <row r="626" spans="1:13">
      <c r="A626" s="4">
        <v>446</v>
      </c>
      <c r="B626" t="s">
        <v>13</v>
      </c>
      <c r="C626" s="1">
        <v>26.9</v>
      </c>
      <c r="D626" s="2" t="str">
        <f>HYPERLINK("https://torgi.gov.ru/new/public/lots/lot/21000005000000000087_1/(lotInfo:info)", "21000005000000000087_1")</f>
        <v>21000005000000000087_1</v>
      </c>
      <c r="E626" t="s">
        <v>85</v>
      </c>
      <c r="F626" s="3">
        <v>153090.14869888479</v>
      </c>
      <c r="G626" s="3">
        <v>4118125</v>
      </c>
      <c r="H626" t="s">
        <v>941</v>
      </c>
      <c r="I626" t="s">
        <v>1501</v>
      </c>
      <c r="J626" t="s">
        <v>2124</v>
      </c>
      <c r="L626" t="s">
        <v>2438</v>
      </c>
      <c r="M626" t="s">
        <v>2440</v>
      </c>
    </row>
    <row r="627" spans="1:13">
      <c r="A627" s="4">
        <v>457</v>
      </c>
      <c r="B627" t="s">
        <v>13</v>
      </c>
      <c r="C627" s="1">
        <v>23.4</v>
      </c>
      <c r="D627" s="2" t="str">
        <f>HYPERLINK("https://torgi.gov.ru/new/public/lots/lot/21000005000000000124_1/(lotInfo:info)", "21000005000000000124_1")</f>
        <v>21000005000000000124_1</v>
      </c>
      <c r="E627" t="s">
        <v>85</v>
      </c>
      <c r="F627" s="3">
        <v>352096.15384615387</v>
      </c>
      <c r="G627" s="3">
        <v>8239050</v>
      </c>
      <c r="H627" t="s">
        <v>952</v>
      </c>
      <c r="I627" t="s">
        <v>1506</v>
      </c>
      <c r="J627" t="s">
        <v>2135</v>
      </c>
      <c r="L627" t="s">
        <v>2436</v>
      </c>
      <c r="M627" t="s">
        <v>2440</v>
      </c>
    </row>
    <row r="628" spans="1:13">
      <c r="A628" s="4">
        <v>252</v>
      </c>
      <c r="B628" t="s">
        <v>13</v>
      </c>
      <c r="C628" s="1">
        <v>153.4</v>
      </c>
      <c r="D628" s="2" t="str">
        <f>HYPERLINK("https://torgi.gov.ru/new/public/lots/lot/21000005000000000452_1/(lotInfo:info)", "21000005000000000452_1")</f>
        <v>21000005000000000452_1</v>
      </c>
      <c r="E628" t="s">
        <v>85</v>
      </c>
      <c r="F628" s="3">
        <v>68924.380704041716</v>
      </c>
      <c r="G628" s="3">
        <v>10573000</v>
      </c>
      <c r="H628" t="s">
        <v>765</v>
      </c>
      <c r="I628" t="s">
        <v>1394</v>
      </c>
      <c r="J628" t="s">
        <v>1940</v>
      </c>
      <c r="L628" t="s">
        <v>2438</v>
      </c>
      <c r="M628" t="s">
        <v>2440</v>
      </c>
    </row>
    <row r="629" spans="1:13">
      <c r="A629" s="4">
        <v>56</v>
      </c>
      <c r="B629" t="s">
        <v>13</v>
      </c>
      <c r="C629" s="1">
        <v>12.4</v>
      </c>
      <c r="D629" s="2" t="str">
        <f>HYPERLINK("https://torgi.gov.ru/new/public/lots/lot/21000005000000001753_1/(lotInfo:info)", "21000005000000001753_1")</f>
        <v>21000005000000001753_1</v>
      </c>
      <c r="E629" t="s">
        <v>85</v>
      </c>
      <c r="F629" s="3">
        <v>203854.83870967739</v>
      </c>
      <c r="G629" s="3">
        <v>2527800</v>
      </c>
      <c r="H629" t="s">
        <v>598</v>
      </c>
      <c r="I629" t="s">
        <v>1238</v>
      </c>
      <c r="J629" t="s">
        <v>1758</v>
      </c>
      <c r="L629" t="s">
        <v>2436</v>
      </c>
      <c r="M629" t="s">
        <v>2440</v>
      </c>
    </row>
    <row r="630" spans="1:13">
      <c r="A630" s="4">
        <v>454</v>
      </c>
      <c r="B630" t="s">
        <v>13</v>
      </c>
      <c r="C630" s="1">
        <v>69.599999999999994</v>
      </c>
      <c r="D630" s="2" t="str">
        <f>HYPERLINK("https://torgi.gov.ru/new/public/lots/lot/21000005000000000028_1/(lotInfo:info)", "21000005000000000028_1")</f>
        <v>21000005000000000028_1</v>
      </c>
      <c r="E630" t="s">
        <v>360</v>
      </c>
      <c r="F630" s="3">
        <v>167325.43103448281</v>
      </c>
      <c r="G630" s="3">
        <v>11645850</v>
      </c>
      <c r="H630" t="s">
        <v>949</v>
      </c>
      <c r="I630" t="s">
        <v>1505</v>
      </c>
      <c r="J630" t="s">
        <v>2132</v>
      </c>
      <c r="L630" t="s">
        <v>2438</v>
      </c>
      <c r="M630" t="s">
        <v>2440</v>
      </c>
    </row>
    <row r="631" spans="1:13">
      <c r="A631" s="4">
        <v>242</v>
      </c>
      <c r="B631" t="s">
        <v>13</v>
      </c>
      <c r="C631" s="1">
        <v>319.7</v>
      </c>
      <c r="D631" s="2" t="str">
        <f>HYPERLINK("https://torgi.gov.ru/new/public/lots/lot/21000005000000001171_1/(lotInfo:info)", "21000005000000001171_1")</f>
        <v>21000005000000001171_1</v>
      </c>
      <c r="E631" t="s">
        <v>85</v>
      </c>
      <c r="F631" s="3">
        <v>67296.840788238973</v>
      </c>
      <c r="G631" s="3">
        <v>21514800</v>
      </c>
      <c r="H631" t="s">
        <v>757</v>
      </c>
      <c r="I631" t="s">
        <v>1388</v>
      </c>
      <c r="J631" t="s">
        <v>1930</v>
      </c>
      <c r="L631" t="s">
        <v>2438</v>
      </c>
      <c r="M631" t="s">
        <v>2440</v>
      </c>
    </row>
    <row r="632" spans="1:13">
      <c r="A632" s="4">
        <v>461</v>
      </c>
      <c r="B632" t="s">
        <v>13</v>
      </c>
      <c r="C632" s="1">
        <v>16</v>
      </c>
      <c r="D632" s="2" t="str">
        <f>HYPERLINK("https://torgi.gov.ru/new/public/lots/lot/21000005000000000228_1/(lotInfo:info)", "21000005000000000228_1")</f>
        <v>21000005000000000228_1</v>
      </c>
      <c r="E632" t="s">
        <v>85</v>
      </c>
      <c r="F632" s="3">
        <v>324225</v>
      </c>
      <c r="G632" s="3">
        <v>5187600</v>
      </c>
      <c r="H632" t="s">
        <v>956</v>
      </c>
      <c r="I632" t="s">
        <v>1507</v>
      </c>
      <c r="J632" t="s">
        <v>2139</v>
      </c>
      <c r="L632" t="s">
        <v>2436</v>
      </c>
      <c r="M632" t="s">
        <v>2440</v>
      </c>
    </row>
    <row r="633" spans="1:13">
      <c r="A633" s="4">
        <v>442</v>
      </c>
      <c r="B633" t="s">
        <v>13</v>
      </c>
      <c r="C633" s="1">
        <v>31.6</v>
      </c>
      <c r="D633" s="2" t="str">
        <f>HYPERLINK("https://torgi.gov.ru/new/public/lots/lot/21000005000000000195_1/(lotInfo:info)", "21000005000000000195_1")</f>
        <v>21000005000000000195_1</v>
      </c>
      <c r="E633" t="s">
        <v>85</v>
      </c>
      <c r="F633" s="3">
        <v>239772.15189873421</v>
      </c>
      <c r="G633" s="3">
        <v>7576800</v>
      </c>
      <c r="H633" t="s">
        <v>937</v>
      </c>
      <c r="I633" t="s">
        <v>1498</v>
      </c>
      <c r="J633" t="s">
        <v>2120</v>
      </c>
      <c r="L633" t="s">
        <v>2436</v>
      </c>
      <c r="M633" t="s">
        <v>2440</v>
      </c>
    </row>
    <row r="634" spans="1:13">
      <c r="A634" s="4">
        <v>286</v>
      </c>
      <c r="B634" t="s">
        <v>13</v>
      </c>
      <c r="C634" s="1">
        <v>113.5</v>
      </c>
      <c r="D634" s="2" t="str">
        <f>HYPERLINK("https://torgi.gov.ru/new/public/lots/lot/21000005000000001116_1/(lotInfo:info)", "21000005000000001116_1")</f>
        <v>21000005000000001116_1</v>
      </c>
      <c r="E634" t="s">
        <v>91</v>
      </c>
      <c r="F634" s="3">
        <v>52986.784140969161</v>
      </c>
      <c r="G634" s="3">
        <v>6014000</v>
      </c>
      <c r="H634" t="s">
        <v>797</v>
      </c>
      <c r="I634" t="s">
        <v>1404</v>
      </c>
      <c r="J634" t="s">
        <v>1970</v>
      </c>
      <c r="L634" t="s">
        <v>2436</v>
      </c>
      <c r="M634" t="s">
        <v>2440</v>
      </c>
    </row>
    <row r="635" spans="1:13">
      <c r="A635" s="4">
        <v>466</v>
      </c>
      <c r="B635" t="s">
        <v>13</v>
      </c>
      <c r="C635" s="1">
        <v>130.19999999999999</v>
      </c>
      <c r="D635" s="2" t="str">
        <f>HYPERLINK("https://torgi.gov.ru/new/public/lots/lot/21000005000000000065_1/(lotInfo:info)", "21000005000000000065_1")</f>
        <v>21000005000000000065_1</v>
      </c>
      <c r="E635" t="s">
        <v>85</v>
      </c>
      <c r="F635" s="3">
        <v>312539.17050691252</v>
      </c>
      <c r="G635" s="3">
        <v>40692600</v>
      </c>
      <c r="H635" t="s">
        <v>961</v>
      </c>
      <c r="I635" t="s">
        <v>1480</v>
      </c>
      <c r="J635" t="s">
        <v>2144</v>
      </c>
      <c r="L635" t="s">
        <v>2436</v>
      </c>
      <c r="M635" t="s">
        <v>2440</v>
      </c>
    </row>
    <row r="636" spans="1:13">
      <c r="A636" s="4">
        <v>424</v>
      </c>
      <c r="B636" t="s">
        <v>13</v>
      </c>
      <c r="C636" s="1">
        <v>69.400000000000006</v>
      </c>
      <c r="D636" s="2" t="str">
        <f>HYPERLINK("https://torgi.gov.ru/new/public/lots/lot/21000005000000000696_1/(lotInfo:info)", "21000005000000000696_1")</f>
        <v>21000005000000000696_1</v>
      </c>
      <c r="E636" t="s">
        <v>85</v>
      </c>
      <c r="F636" s="3">
        <v>29243.515850144089</v>
      </c>
      <c r="G636" s="3">
        <v>2029500</v>
      </c>
      <c r="H636" t="s">
        <v>919</v>
      </c>
      <c r="I636" t="s">
        <v>1487</v>
      </c>
      <c r="J636" t="s">
        <v>2103</v>
      </c>
      <c r="L636" t="s">
        <v>2438</v>
      </c>
      <c r="M636" t="s">
        <v>2440</v>
      </c>
    </row>
    <row r="637" spans="1:13">
      <c r="A637" s="4">
        <v>451</v>
      </c>
      <c r="B637" t="s">
        <v>13</v>
      </c>
      <c r="C637" s="1">
        <v>492.3</v>
      </c>
      <c r="D637" s="2" t="str">
        <f>HYPERLINK("https://torgi.gov.ru/new/public/lots/lot/21000005000000000006_1/(lotInfo:info)", "21000005000000000006_1")</f>
        <v>21000005000000000006_1</v>
      </c>
      <c r="E637" t="s">
        <v>85</v>
      </c>
      <c r="F637" s="3">
        <v>132682.51066422911</v>
      </c>
      <c r="G637" s="3">
        <v>65319600</v>
      </c>
      <c r="H637" t="s">
        <v>946</v>
      </c>
      <c r="I637" t="s">
        <v>1504</v>
      </c>
      <c r="J637" t="s">
        <v>2129</v>
      </c>
      <c r="L637" t="s">
        <v>2436</v>
      </c>
      <c r="M637" t="s">
        <v>2440</v>
      </c>
    </row>
    <row r="638" spans="1:13">
      <c r="A638" s="4">
        <v>472</v>
      </c>
      <c r="B638" t="s">
        <v>13</v>
      </c>
      <c r="C638" s="1">
        <v>58.8</v>
      </c>
      <c r="D638" s="2" t="str">
        <f>HYPERLINK("https://torgi.gov.ru/new/public/lots/lot/21000005000000000095_1/(lotInfo:info)", "21000005000000000095_1")</f>
        <v>21000005000000000095_1</v>
      </c>
      <c r="E638" t="s">
        <v>85</v>
      </c>
      <c r="F638" s="3">
        <v>194467.68707482991</v>
      </c>
      <c r="G638" s="3">
        <v>11434700</v>
      </c>
      <c r="H638" t="s">
        <v>967</v>
      </c>
      <c r="I638" t="s">
        <v>1491</v>
      </c>
      <c r="J638" t="s">
        <v>2150</v>
      </c>
      <c r="L638" t="s">
        <v>2436</v>
      </c>
      <c r="M638" t="s">
        <v>2440</v>
      </c>
    </row>
    <row r="639" spans="1:13">
      <c r="A639" s="4">
        <v>296</v>
      </c>
      <c r="B639" t="s">
        <v>13</v>
      </c>
      <c r="C639" s="1">
        <v>145.80000000000001</v>
      </c>
      <c r="D639" s="2" t="str">
        <f>HYPERLINK("https://torgi.gov.ru/new/public/lots/lot/21000005000000000975_1/(lotInfo:info)", "21000005000000000975_1")</f>
        <v>21000005000000000975_1</v>
      </c>
      <c r="E639" t="s">
        <v>85</v>
      </c>
      <c r="F639" s="3">
        <v>119619.341563786</v>
      </c>
      <c r="G639" s="3">
        <v>17440500</v>
      </c>
      <c r="H639" t="s">
        <v>806</v>
      </c>
      <c r="I639" t="s">
        <v>1416</v>
      </c>
      <c r="J639" t="s">
        <v>1980</v>
      </c>
      <c r="L639" t="s">
        <v>2438</v>
      </c>
      <c r="M639" t="s">
        <v>2440</v>
      </c>
    </row>
    <row r="640" spans="1:13">
      <c r="A640" s="4">
        <v>452</v>
      </c>
      <c r="B640" t="s">
        <v>13</v>
      </c>
      <c r="C640" s="1">
        <v>98.7</v>
      </c>
      <c r="D640" s="2" t="str">
        <f>HYPERLINK("https://torgi.gov.ru/new/public/lots/lot/21000005000000000200_1/(lotInfo:info)", "21000005000000000200_1")</f>
        <v>21000005000000000200_1</v>
      </c>
      <c r="E640" t="s">
        <v>85</v>
      </c>
      <c r="F640" s="3">
        <v>204806.48429584599</v>
      </c>
      <c r="G640" s="3">
        <v>20214400</v>
      </c>
      <c r="H640" t="s">
        <v>947</v>
      </c>
      <c r="I640" t="s">
        <v>1498</v>
      </c>
      <c r="J640" t="s">
        <v>2130</v>
      </c>
      <c r="L640" t="s">
        <v>2436</v>
      </c>
      <c r="M640" t="s">
        <v>2440</v>
      </c>
    </row>
    <row r="641" spans="1:13">
      <c r="A641" s="4">
        <v>506</v>
      </c>
      <c r="B641" t="s">
        <v>13</v>
      </c>
      <c r="C641" s="1">
        <v>72.7</v>
      </c>
      <c r="D641" s="2" t="str">
        <f>HYPERLINK("https://torgi.gov.ru/new/public/lots/lot/21000005000000000691_1/(lotInfo:info)", "21000005000000000691_1")</f>
        <v>21000005000000000691_1</v>
      </c>
      <c r="E641" t="s">
        <v>85</v>
      </c>
      <c r="F641" s="3">
        <v>92654.745529573585</v>
      </c>
      <c r="G641" s="3">
        <v>6736000</v>
      </c>
      <c r="H641" t="s">
        <v>997</v>
      </c>
      <c r="I641" t="s">
        <v>1479</v>
      </c>
      <c r="J641" t="s">
        <v>2177</v>
      </c>
      <c r="L641" t="s">
        <v>2438</v>
      </c>
      <c r="M641" t="s">
        <v>2440</v>
      </c>
    </row>
    <row r="642" spans="1:13">
      <c r="A642" s="4">
        <v>188</v>
      </c>
      <c r="B642" t="s">
        <v>13</v>
      </c>
      <c r="C642" s="1">
        <v>88.6</v>
      </c>
      <c r="D642" s="2" t="str">
        <f>HYPERLINK("https://torgi.gov.ru/new/public/lots/lot/21000005000000001432_1/(lotInfo:info)", "21000005000000001432_1")</f>
        <v>21000005000000001432_1</v>
      </c>
      <c r="E642" t="s">
        <v>226</v>
      </c>
      <c r="F642" s="3">
        <v>94221.218961625287</v>
      </c>
      <c r="G642" s="3">
        <v>8348000</v>
      </c>
      <c r="H642" t="s">
        <v>711</v>
      </c>
      <c r="I642" t="s">
        <v>1359</v>
      </c>
      <c r="J642" t="s">
        <v>1880</v>
      </c>
      <c r="L642" t="s">
        <v>2436</v>
      </c>
      <c r="M642" t="s">
        <v>2440</v>
      </c>
    </row>
    <row r="643" spans="1:13">
      <c r="A643" s="4">
        <v>415</v>
      </c>
      <c r="B643" t="s">
        <v>13</v>
      </c>
      <c r="C643" s="1">
        <v>267.60000000000002</v>
      </c>
      <c r="D643" s="2" t="str">
        <f>HYPERLINK("https://torgi.gov.ru/new/public/lots/lot/21000005000000000646_1/(lotInfo:info)", "21000005000000000646_1")</f>
        <v>21000005000000000646_1</v>
      </c>
      <c r="E643" t="s">
        <v>346</v>
      </c>
      <c r="F643" s="3">
        <v>71335.575485799694</v>
      </c>
      <c r="G643" s="3">
        <v>19089400</v>
      </c>
      <c r="H643" t="s">
        <v>912</v>
      </c>
      <c r="I643" t="s">
        <v>1479</v>
      </c>
      <c r="J643" t="s">
        <v>2095</v>
      </c>
      <c r="L643" t="s">
        <v>2436</v>
      </c>
      <c r="M643" t="s">
        <v>2440</v>
      </c>
    </row>
    <row r="644" spans="1:13">
      <c r="A644" s="4">
        <v>269</v>
      </c>
      <c r="B644" t="s">
        <v>13</v>
      </c>
      <c r="C644" s="1">
        <v>100.6</v>
      </c>
      <c r="D644" s="2" t="str">
        <f>HYPERLINK("https://torgi.gov.ru/new/public/lots/lot/21000005000000001097_1/(lotInfo:info)", "21000005000000001097_1")</f>
        <v>21000005000000001097_1</v>
      </c>
      <c r="E644" t="s">
        <v>273</v>
      </c>
      <c r="F644" s="3">
        <v>248520.1888667992</v>
      </c>
      <c r="G644" s="3">
        <v>25001131</v>
      </c>
      <c r="H644" t="s">
        <v>781</v>
      </c>
      <c r="I644" t="s">
        <v>1404</v>
      </c>
      <c r="J644" t="s">
        <v>1956</v>
      </c>
      <c r="L644" t="s">
        <v>2436</v>
      </c>
      <c r="M644" t="s">
        <v>2440</v>
      </c>
    </row>
    <row r="645" spans="1:13">
      <c r="A645" s="4">
        <v>270</v>
      </c>
      <c r="B645" t="s">
        <v>13</v>
      </c>
      <c r="C645" s="1">
        <v>52.2</v>
      </c>
      <c r="D645" s="2" t="str">
        <f>HYPERLINK("https://torgi.gov.ru/new/public/lots/lot/21000005000000001098_1/(lotInfo:info)", "21000005000000001098_1")</f>
        <v>21000005000000001098_1</v>
      </c>
      <c r="E645" t="s">
        <v>273</v>
      </c>
      <c r="F645" s="3">
        <v>267406.14942528732</v>
      </c>
      <c r="G645" s="3">
        <v>13958601</v>
      </c>
      <c r="H645" t="s">
        <v>782</v>
      </c>
      <c r="I645" t="s">
        <v>1404</v>
      </c>
      <c r="J645" t="s">
        <v>1957</v>
      </c>
      <c r="L645" t="s">
        <v>2436</v>
      </c>
      <c r="M645" t="s">
        <v>2440</v>
      </c>
    </row>
    <row r="646" spans="1:13">
      <c r="A646" s="4">
        <v>313</v>
      </c>
      <c r="B646" t="s">
        <v>13</v>
      </c>
      <c r="C646" s="1">
        <v>161.9</v>
      </c>
      <c r="D646" s="2" t="str">
        <f>HYPERLINK("https://torgi.gov.ru/new/public/lots/lot/21000005000000001139_1/(lotInfo:info)", "21000005000000001139_1")</f>
        <v>21000005000000001139_1</v>
      </c>
      <c r="E646" t="s">
        <v>273</v>
      </c>
      <c r="F646" s="3">
        <v>235647.99258801731</v>
      </c>
      <c r="G646" s="3">
        <v>38151410</v>
      </c>
      <c r="H646" t="s">
        <v>819</v>
      </c>
      <c r="I646" t="s">
        <v>1404</v>
      </c>
      <c r="J646" t="s">
        <v>1997</v>
      </c>
      <c r="L646" t="s">
        <v>2436</v>
      </c>
      <c r="M646" t="s">
        <v>2440</v>
      </c>
    </row>
    <row r="647" spans="1:13">
      <c r="A647" s="4">
        <v>271</v>
      </c>
      <c r="B647" t="s">
        <v>13</v>
      </c>
      <c r="C647" s="1">
        <v>27.5</v>
      </c>
      <c r="D647" s="2" t="str">
        <f>HYPERLINK("https://torgi.gov.ru/new/public/lots/lot/21000005000000001101_1/(lotInfo:info)", "21000005000000001101_1")</f>
        <v>21000005000000001101_1</v>
      </c>
      <c r="E647" t="s">
        <v>273</v>
      </c>
      <c r="F647" s="3">
        <v>295747.41818181821</v>
      </c>
      <c r="G647" s="3">
        <v>8133054</v>
      </c>
      <c r="H647" t="s">
        <v>783</v>
      </c>
      <c r="I647" t="s">
        <v>1404</v>
      </c>
      <c r="J647" t="s">
        <v>1958</v>
      </c>
      <c r="L647" t="s">
        <v>2436</v>
      </c>
      <c r="M647" t="s">
        <v>2440</v>
      </c>
    </row>
    <row r="648" spans="1:13">
      <c r="A648" s="4">
        <v>272</v>
      </c>
      <c r="B648" t="s">
        <v>13</v>
      </c>
      <c r="C648" s="1">
        <v>112.5</v>
      </c>
      <c r="D648" s="2" t="str">
        <f>HYPERLINK("https://torgi.gov.ru/new/public/lots/lot/21000005000000001102_1/(lotInfo:info)", "21000005000000001102_1")</f>
        <v>21000005000000001102_1</v>
      </c>
      <c r="E648" t="s">
        <v>273</v>
      </c>
      <c r="F648" s="3">
        <v>245343.39555555559</v>
      </c>
      <c r="G648" s="3">
        <v>27601132</v>
      </c>
      <c r="H648" t="s">
        <v>784</v>
      </c>
      <c r="I648" t="s">
        <v>1404</v>
      </c>
      <c r="J648" t="s">
        <v>1959</v>
      </c>
      <c r="L648" t="s">
        <v>2436</v>
      </c>
      <c r="M648" t="s">
        <v>2440</v>
      </c>
    </row>
    <row r="649" spans="1:13">
      <c r="A649" s="4">
        <v>314</v>
      </c>
      <c r="B649" t="s">
        <v>13</v>
      </c>
      <c r="C649" s="1">
        <v>90.5</v>
      </c>
      <c r="D649" s="2" t="str">
        <f>HYPERLINK("https://torgi.gov.ru/new/public/lots/lot/21000005000000001103_1/(lotInfo:info)", "21000005000000001103_1")</f>
        <v>21000005000000001103_1</v>
      </c>
      <c r="E649" t="s">
        <v>273</v>
      </c>
      <c r="F649" s="3">
        <v>251353.93370165749</v>
      </c>
      <c r="G649" s="3">
        <v>22747531</v>
      </c>
      <c r="H649" t="s">
        <v>820</v>
      </c>
      <c r="I649" t="s">
        <v>1404</v>
      </c>
      <c r="J649" t="s">
        <v>1998</v>
      </c>
      <c r="L649" t="s">
        <v>2436</v>
      </c>
      <c r="M649" t="s">
        <v>2440</v>
      </c>
    </row>
    <row r="650" spans="1:13">
      <c r="A650" s="4">
        <v>273</v>
      </c>
      <c r="B650" t="s">
        <v>13</v>
      </c>
      <c r="C650" s="1">
        <v>47.5</v>
      </c>
      <c r="D650" s="2" t="str">
        <f>HYPERLINK("https://torgi.gov.ru/new/public/lots/lot/21000005000000001105_1/(lotInfo:info)", "21000005000000001105_1")</f>
        <v>21000005000000001105_1</v>
      </c>
      <c r="E650" t="s">
        <v>273</v>
      </c>
      <c r="F650" s="3">
        <v>270239.83157894743</v>
      </c>
      <c r="G650" s="3">
        <v>12836392</v>
      </c>
      <c r="H650" t="s">
        <v>785</v>
      </c>
      <c r="I650" t="s">
        <v>1404</v>
      </c>
      <c r="J650" t="s">
        <v>1960</v>
      </c>
      <c r="L650" t="s">
        <v>2436</v>
      </c>
      <c r="M650" t="s">
        <v>2440</v>
      </c>
    </row>
    <row r="651" spans="1:13">
      <c r="A651" s="4">
        <v>274</v>
      </c>
      <c r="B651" t="s">
        <v>13</v>
      </c>
      <c r="C651" s="1">
        <v>100.5</v>
      </c>
      <c r="D651" s="2" t="str">
        <f>HYPERLINK("https://torgi.gov.ru/new/public/lots/lot/21000005000000001106_1/(lotInfo:info)", "21000005000000001106_1")</f>
        <v>21000005000000001106_1</v>
      </c>
      <c r="E651" t="s">
        <v>273</v>
      </c>
      <c r="F651" s="3">
        <v>248520.1791044776</v>
      </c>
      <c r="G651" s="3">
        <v>24976278</v>
      </c>
      <c r="H651" t="s">
        <v>786</v>
      </c>
      <c r="I651" t="s">
        <v>1404</v>
      </c>
      <c r="J651" t="s">
        <v>1961</v>
      </c>
      <c r="L651" t="s">
        <v>2436</v>
      </c>
      <c r="M651" t="s">
        <v>2440</v>
      </c>
    </row>
    <row r="652" spans="1:13">
      <c r="A652" s="4">
        <v>315</v>
      </c>
      <c r="B652" t="s">
        <v>13</v>
      </c>
      <c r="C652" s="1">
        <v>132.9</v>
      </c>
      <c r="D652" s="2" t="str">
        <f>HYPERLINK("https://torgi.gov.ru/new/public/lots/lot/21000005000000001107_1/(lotInfo:info)", "21000005000000001107_1")</f>
        <v>21000005000000001107_1</v>
      </c>
      <c r="E652" t="s">
        <v>273</v>
      </c>
      <c r="F652" s="3">
        <v>240839.84951091051</v>
      </c>
      <c r="G652" s="3">
        <v>32007616</v>
      </c>
      <c r="H652" t="s">
        <v>821</v>
      </c>
      <c r="I652" t="s">
        <v>1404</v>
      </c>
      <c r="J652" t="s">
        <v>1999</v>
      </c>
      <c r="L652" t="s">
        <v>2436</v>
      </c>
      <c r="M652" t="s">
        <v>2440</v>
      </c>
    </row>
    <row r="653" spans="1:13">
      <c r="A653" s="4">
        <v>249</v>
      </c>
      <c r="B653" t="s">
        <v>13</v>
      </c>
      <c r="C653" s="1">
        <v>357.7</v>
      </c>
      <c r="D653" s="2" t="str">
        <f>HYPERLINK("https://torgi.gov.ru/new/public/lots/lot/21000005000000000427_1/(lotInfo:info)", "21000005000000000427_1")</f>
        <v>21000005000000000427_1</v>
      </c>
      <c r="E653" t="s">
        <v>85</v>
      </c>
      <c r="F653" s="3">
        <v>230749.0914173889</v>
      </c>
      <c r="G653" s="3">
        <v>82538950</v>
      </c>
      <c r="H653" t="s">
        <v>762</v>
      </c>
      <c r="I653" t="s">
        <v>1393</v>
      </c>
      <c r="J653" t="s">
        <v>1937</v>
      </c>
      <c r="L653" t="s">
        <v>2438</v>
      </c>
      <c r="M653" t="s">
        <v>2440</v>
      </c>
    </row>
    <row r="654" spans="1:13">
      <c r="A654" s="4">
        <v>459</v>
      </c>
      <c r="B654" t="s">
        <v>13</v>
      </c>
      <c r="C654" s="1">
        <v>336.1</v>
      </c>
      <c r="D654" s="2" t="str">
        <f>HYPERLINK("https://torgi.gov.ru/new/public/lots/lot/21000005000000000123_1/(lotInfo:info)", "21000005000000000123_1")</f>
        <v>21000005000000000123_1</v>
      </c>
      <c r="E654" t="s">
        <v>85</v>
      </c>
      <c r="F654" s="3">
        <v>105388.2772984231</v>
      </c>
      <c r="G654" s="3">
        <v>35421000</v>
      </c>
      <c r="H654" t="s">
        <v>954</v>
      </c>
      <c r="I654" t="s">
        <v>1506</v>
      </c>
      <c r="J654" t="s">
        <v>2137</v>
      </c>
      <c r="L654" t="s">
        <v>2436</v>
      </c>
      <c r="M654" t="s">
        <v>2440</v>
      </c>
    </row>
    <row r="655" spans="1:13">
      <c r="A655" s="4">
        <v>58</v>
      </c>
      <c r="B655" t="s">
        <v>13</v>
      </c>
      <c r="C655" s="1">
        <v>54.8</v>
      </c>
      <c r="D655" s="2" t="str">
        <f>HYPERLINK("https://torgi.gov.ru/new/public/lots/lot/21000005000000001838_1/(lotInfo:info)", "21000005000000001838_1")</f>
        <v>21000005000000001838_1</v>
      </c>
      <c r="E655" t="s">
        <v>127</v>
      </c>
      <c r="F655" s="3">
        <v>121672.44525547449</v>
      </c>
      <c r="G655" s="3">
        <v>6667650</v>
      </c>
      <c r="H655" t="s">
        <v>600</v>
      </c>
      <c r="I655" t="s">
        <v>1275</v>
      </c>
      <c r="J655" t="s">
        <v>1760</v>
      </c>
      <c r="L655" t="s">
        <v>2436</v>
      </c>
      <c r="M655" t="s">
        <v>2440</v>
      </c>
    </row>
    <row r="656" spans="1:13">
      <c r="A656" s="4">
        <v>386</v>
      </c>
      <c r="B656" t="s">
        <v>13</v>
      </c>
      <c r="C656" s="1">
        <v>124.9</v>
      </c>
      <c r="D656" s="2" t="str">
        <f>HYPERLINK("https://torgi.gov.ru/new/public/lots/lot/21000005000000000766_1/(lotInfo:info)", "21000005000000000766_1")</f>
        <v>21000005000000000766_1</v>
      </c>
      <c r="E656" t="s">
        <v>85</v>
      </c>
      <c r="F656" s="3">
        <v>247759.00720576459</v>
      </c>
      <c r="G656" s="3">
        <v>30945100</v>
      </c>
      <c r="H656" t="s">
        <v>887</v>
      </c>
      <c r="I656" t="s">
        <v>1464</v>
      </c>
      <c r="J656" t="s">
        <v>2066</v>
      </c>
      <c r="L656" t="s">
        <v>2436</v>
      </c>
      <c r="M656" t="s">
        <v>2440</v>
      </c>
    </row>
    <row r="657" spans="1:13">
      <c r="A657" s="4">
        <v>467</v>
      </c>
      <c r="B657" t="s">
        <v>13</v>
      </c>
      <c r="C657" s="1">
        <v>27.5</v>
      </c>
      <c r="D657" s="2" t="str">
        <f>HYPERLINK("https://torgi.gov.ru/new/public/lots/lot/21000005000000000128_1/(lotInfo:info)", "21000005000000000128_1")</f>
        <v>21000005000000000128_1</v>
      </c>
      <c r="E657" t="s">
        <v>85</v>
      </c>
      <c r="F657" s="3">
        <v>168149.09090909091</v>
      </c>
      <c r="G657" s="3">
        <v>4624100</v>
      </c>
      <c r="H657" t="s">
        <v>962</v>
      </c>
      <c r="I657" t="s">
        <v>1506</v>
      </c>
      <c r="J657" t="s">
        <v>2145</v>
      </c>
      <c r="L657" t="s">
        <v>2436</v>
      </c>
      <c r="M657" t="s">
        <v>2440</v>
      </c>
    </row>
    <row r="658" spans="1:13">
      <c r="A658" s="4">
        <v>3</v>
      </c>
      <c r="B658" t="s">
        <v>13</v>
      </c>
      <c r="C658" s="1">
        <v>42.9</v>
      </c>
      <c r="D658" s="2" t="str">
        <f>HYPERLINK("https://torgi.gov.ru/new/public/lots/lot/21000005000000001941_1/(lotInfo:info)", "21000005000000001941_1")</f>
        <v>21000005000000001941_1</v>
      </c>
      <c r="E658" t="s">
        <v>85</v>
      </c>
      <c r="F658" s="3">
        <v>111608.3916083916</v>
      </c>
      <c r="G658" s="3">
        <v>4788000</v>
      </c>
      <c r="H658" t="s">
        <v>550</v>
      </c>
      <c r="I658" t="s">
        <v>1239</v>
      </c>
      <c r="J658" t="s">
        <v>1705</v>
      </c>
      <c r="L658" t="s">
        <v>2436</v>
      </c>
      <c r="M658" t="s">
        <v>2440</v>
      </c>
    </row>
    <row r="659" spans="1:13">
      <c r="A659" s="4">
        <v>118</v>
      </c>
      <c r="B659" t="s">
        <v>13</v>
      </c>
      <c r="C659" s="1">
        <v>38.299999999999997</v>
      </c>
      <c r="D659" s="2" t="str">
        <f>HYPERLINK("https://torgi.gov.ru/new/public/lots/lot/21000005000000001486_1/(lotInfo:info)", "21000005000000001486_1")</f>
        <v>21000005000000001486_1</v>
      </c>
      <c r="E659" t="s">
        <v>85</v>
      </c>
      <c r="F659" s="3">
        <v>231973.89033942559</v>
      </c>
      <c r="G659" s="3">
        <v>8884600</v>
      </c>
      <c r="H659" t="s">
        <v>656</v>
      </c>
      <c r="I659" t="s">
        <v>1315</v>
      </c>
      <c r="J659" t="s">
        <v>1817</v>
      </c>
      <c r="L659" t="s">
        <v>2436</v>
      </c>
      <c r="M659" t="s">
        <v>2440</v>
      </c>
    </row>
    <row r="660" spans="1:13">
      <c r="A660" s="4">
        <v>329</v>
      </c>
      <c r="B660" t="s">
        <v>13</v>
      </c>
      <c r="C660" s="1">
        <v>366.8</v>
      </c>
      <c r="D660" s="2" t="str">
        <f>HYPERLINK("https://torgi.gov.ru/new/public/lots/lot/21000005000000000840_1/(lotInfo:info)", "21000005000000000840_1")</f>
        <v>21000005000000000840_1</v>
      </c>
      <c r="E660" t="s">
        <v>304</v>
      </c>
      <c r="F660" s="3">
        <v>114299.61832061069</v>
      </c>
      <c r="G660" s="3">
        <v>41925100</v>
      </c>
      <c r="H660" t="s">
        <v>834</v>
      </c>
      <c r="I660" t="s">
        <v>1314</v>
      </c>
      <c r="J660" t="s">
        <v>2013</v>
      </c>
      <c r="L660" t="s">
        <v>2438</v>
      </c>
      <c r="M660" t="s">
        <v>2440</v>
      </c>
    </row>
    <row r="661" spans="1:13">
      <c r="A661" s="4">
        <v>473</v>
      </c>
      <c r="B661" t="s">
        <v>13</v>
      </c>
      <c r="C661" s="1">
        <v>99.1</v>
      </c>
      <c r="D661" s="2" t="str">
        <f>HYPERLINK("https://torgi.gov.ru/new/public/lots/lot/21000005000000000130_1/(lotInfo:info)", "21000005000000000130_1")</f>
        <v>21000005000000000130_1</v>
      </c>
      <c r="E661" t="s">
        <v>91</v>
      </c>
      <c r="F661" s="3">
        <v>70534.813319878915</v>
      </c>
      <c r="G661" s="3">
        <v>6990000</v>
      </c>
      <c r="H661" t="s">
        <v>968</v>
      </c>
      <c r="I661" t="s">
        <v>1508</v>
      </c>
      <c r="J661" t="s">
        <v>2151</v>
      </c>
      <c r="L661" t="s">
        <v>2436</v>
      </c>
      <c r="M661" t="s">
        <v>2440</v>
      </c>
    </row>
    <row r="662" spans="1:13">
      <c r="A662" s="4">
        <v>449</v>
      </c>
      <c r="B662" t="s">
        <v>13</v>
      </c>
      <c r="C662" s="1">
        <v>46.6</v>
      </c>
      <c r="D662" s="2" t="str">
        <f>HYPERLINK("https://torgi.gov.ru/new/public/lots/lot/21000005000000000042_1/(lotInfo:info)", "21000005000000000042_1")</f>
        <v>21000005000000000042_1</v>
      </c>
      <c r="E662" t="s">
        <v>85</v>
      </c>
      <c r="F662" s="3">
        <v>220130.9012875536</v>
      </c>
      <c r="G662" s="3">
        <v>10258100</v>
      </c>
      <c r="H662" t="s">
        <v>944</v>
      </c>
      <c r="I662" t="s">
        <v>1504</v>
      </c>
      <c r="J662" t="s">
        <v>2127</v>
      </c>
      <c r="L662" t="s">
        <v>2436</v>
      </c>
      <c r="M662" t="s">
        <v>2440</v>
      </c>
    </row>
    <row r="663" spans="1:13">
      <c r="A663" s="4">
        <v>438</v>
      </c>
      <c r="B663" t="s">
        <v>13</v>
      </c>
      <c r="C663" s="1">
        <v>180.3</v>
      </c>
      <c r="D663" s="2" t="str">
        <f>HYPERLINK("https://torgi.gov.ru/new/public/lots/lot/21000005000000000297_1/(lotInfo:info)", "21000005000000000297_1")</f>
        <v>21000005000000000297_1</v>
      </c>
      <c r="E663" t="s">
        <v>85</v>
      </c>
      <c r="F663" s="3">
        <v>115841.6528008874</v>
      </c>
      <c r="G663" s="3">
        <v>20886250</v>
      </c>
      <c r="H663" t="s">
        <v>933</v>
      </c>
      <c r="I663" t="s">
        <v>1499</v>
      </c>
      <c r="J663" t="s">
        <v>2116</v>
      </c>
      <c r="L663" t="s">
        <v>2436</v>
      </c>
      <c r="M663" t="s">
        <v>2440</v>
      </c>
    </row>
    <row r="664" spans="1:13">
      <c r="A664" s="4">
        <v>425</v>
      </c>
      <c r="B664" t="s">
        <v>13</v>
      </c>
      <c r="C664" s="1">
        <v>180.5</v>
      </c>
      <c r="D664" s="2" t="str">
        <f>HYPERLINK("https://torgi.gov.ru/new/public/lots/lot/21000005000000000702_1/(lotInfo:info)", "21000005000000000702_1")</f>
        <v>21000005000000000702_1</v>
      </c>
      <c r="E664" t="s">
        <v>85</v>
      </c>
      <c r="F664" s="3">
        <v>84813.019390581714</v>
      </c>
      <c r="G664" s="3">
        <v>15308750</v>
      </c>
      <c r="H664" t="s">
        <v>920</v>
      </c>
      <c r="I664" t="s">
        <v>1487</v>
      </c>
      <c r="J664" t="s">
        <v>2104</v>
      </c>
      <c r="L664" t="s">
        <v>2438</v>
      </c>
      <c r="M664" t="s">
        <v>2440</v>
      </c>
    </row>
    <row r="665" spans="1:13">
      <c r="A665" s="4">
        <v>453</v>
      </c>
      <c r="B665" t="s">
        <v>13</v>
      </c>
      <c r="C665" s="1">
        <v>798</v>
      </c>
      <c r="D665" s="2" t="str">
        <f>HYPERLINK("https://torgi.gov.ru/new/public/lots/lot/21000005000000000091_1/(lotInfo:info)", "21000005000000000091_1")</f>
        <v>21000005000000000091_1</v>
      </c>
      <c r="E665" t="s">
        <v>85</v>
      </c>
      <c r="F665" s="3">
        <v>121913.5338345865</v>
      </c>
      <c r="G665" s="3">
        <v>97287000</v>
      </c>
      <c r="H665" t="s">
        <v>948</v>
      </c>
      <c r="I665" t="s">
        <v>1498</v>
      </c>
      <c r="J665" t="s">
        <v>2131</v>
      </c>
      <c r="L665" t="s">
        <v>2436</v>
      </c>
      <c r="M665" t="s">
        <v>2440</v>
      </c>
    </row>
    <row r="666" spans="1:13">
      <c r="A666" s="4">
        <v>435</v>
      </c>
      <c r="B666" t="s">
        <v>13</v>
      </c>
      <c r="C666" s="1">
        <v>189</v>
      </c>
      <c r="D666" s="2" t="str">
        <f>HYPERLINK("https://torgi.gov.ru/new/public/lots/lot/21000005000000000729_1/(lotInfo:info)", "21000005000000000729_1")</f>
        <v>21000005000000000729_1</v>
      </c>
      <c r="E666" t="s">
        <v>85</v>
      </c>
      <c r="F666" s="3">
        <v>149276.1904761905</v>
      </c>
      <c r="G666" s="3">
        <v>28213200</v>
      </c>
      <c r="H666" t="s">
        <v>930</v>
      </c>
      <c r="I666" t="s">
        <v>1496</v>
      </c>
      <c r="J666" t="s">
        <v>2113</v>
      </c>
      <c r="L666" t="s">
        <v>2438</v>
      </c>
      <c r="M666" t="s">
        <v>2440</v>
      </c>
    </row>
    <row r="667" spans="1:13">
      <c r="A667" s="4">
        <v>456</v>
      </c>
      <c r="B667" t="s">
        <v>13</v>
      </c>
      <c r="C667" s="1">
        <v>153.6</v>
      </c>
      <c r="D667" s="2" t="str">
        <f>HYPERLINK("https://torgi.gov.ru/new/public/lots/lot/21000005000000000010_1/(lotInfo:info)", "21000005000000000010_1")</f>
        <v>21000005000000000010_1</v>
      </c>
      <c r="E667" t="s">
        <v>85</v>
      </c>
      <c r="F667" s="3">
        <v>129335.9375</v>
      </c>
      <c r="G667" s="3">
        <v>19866000</v>
      </c>
      <c r="H667" t="s">
        <v>951</v>
      </c>
      <c r="I667" t="s">
        <v>1504</v>
      </c>
      <c r="J667" t="s">
        <v>2134</v>
      </c>
      <c r="L667" t="s">
        <v>2436</v>
      </c>
      <c r="M667" t="s">
        <v>2440</v>
      </c>
    </row>
    <row r="668" spans="1:13">
      <c r="A668" s="4">
        <v>9</v>
      </c>
      <c r="B668" t="s">
        <v>13</v>
      </c>
      <c r="C668" s="1">
        <v>35.700000000000003</v>
      </c>
      <c r="D668" s="2" t="str">
        <f>HYPERLINK("https://torgi.gov.ru/new/public/lots/lot/21000005000000001869_1/(lotInfo:info)", "21000005000000001869_1")</f>
        <v>21000005000000001869_1</v>
      </c>
      <c r="E668" t="s">
        <v>85</v>
      </c>
      <c r="F668" s="3">
        <v>217009.80392156859</v>
      </c>
      <c r="G668" s="3">
        <v>7747250</v>
      </c>
      <c r="H668" t="s">
        <v>556</v>
      </c>
      <c r="I668" t="s">
        <v>1245</v>
      </c>
      <c r="J668" t="s">
        <v>1711</v>
      </c>
      <c r="L668" t="s">
        <v>2436</v>
      </c>
      <c r="M668" t="s">
        <v>2440</v>
      </c>
    </row>
    <row r="669" spans="1:13">
      <c r="A669" s="4">
        <v>294</v>
      </c>
      <c r="B669" t="s">
        <v>13</v>
      </c>
      <c r="C669" s="1">
        <v>31.7</v>
      </c>
      <c r="D669" s="2" t="str">
        <f>HYPERLINK("https://torgi.gov.ru/new/public/lots/lot/21000005000000000924_1/(lotInfo:info)", "21000005000000000924_1")</f>
        <v>21000005000000000924_1</v>
      </c>
      <c r="E669" t="s">
        <v>85</v>
      </c>
      <c r="F669" s="3">
        <v>107223.97476340691</v>
      </c>
      <c r="G669" s="3">
        <v>3399000</v>
      </c>
      <c r="H669" t="s">
        <v>804</v>
      </c>
      <c r="I669" t="s">
        <v>1415</v>
      </c>
      <c r="J669" t="s">
        <v>1978</v>
      </c>
      <c r="L669" t="s">
        <v>2436</v>
      </c>
      <c r="M669" t="s">
        <v>2440</v>
      </c>
    </row>
    <row r="670" spans="1:13">
      <c r="A670" s="4">
        <v>462</v>
      </c>
      <c r="B670" t="s">
        <v>13</v>
      </c>
      <c r="C670" s="1">
        <v>38.299999999999997</v>
      </c>
      <c r="D670" s="2" t="str">
        <f>HYPERLINK("https://torgi.gov.ru/new/public/lots/lot/21000005000000000032_1/(lotInfo:info)", "21000005000000000032_1")</f>
        <v>21000005000000000032_1</v>
      </c>
      <c r="E670" t="s">
        <v>85</v>
      </c>
      <c r="F670" s="3">
        <v>662110.96605744131</v>
      </c>
      <c r="G670" s="3">
        <v>25358850</v>
      </c>
      <c r="H670" t="s">
        <v>957</v>
      </c>
      <c r="I670" t="s">
        <v>1505</v>
      </c>
      <c r="J670" t="s">
        <v>2140</v>
      </c>
      <c r="L670" t="s">
        <v>2436</v>
      </c>
      <c r="M670" t="s">
        <v>2440</v>
      </c>
    </row>
    <row r="671" spans="1:13">
      <c r="A671" s="4">
        <v>285</v>
      </c>
      <c r="B671" t="s">
        <v>13</v>
      </c>
      <c r="C671" s="1">
        <v>89.5</v>
      </c>
      <c r="D671" s="2" t="str">
        <f>HYPERLINK("https://torgi.gov.ru/new/public/lots/lot/21000005000000001036_1/(lotInfo:info)", "21000005000000001036_1")</f>
        <v>21000005000000001036_1</v>
      </c>
      <c r="E671" t="s">
        <v>85</v>
      </c>
      <c r="F671" s="3">
        <v>268487.70949720673</v>
      </c>
      <c r="G671" s="3">
        <v>24029650</v>
      </c>
      <c r="H671" t="s">
        <v>796</v>
      </c>
      <c r="I671" t="s">
        <v>1411</v>
      </c>
      <c r="J671" t="s">
        <v>1969</v>
      </c>
      <c r="L671" t="s">
        <v>2436</v>
      </c>
      <c r="M671" t="s">
        <v>2440</v>
      </c>
    </row>
    <row r="672" spans="1:13">
      <c r="A672" s="4">
        <v>250</v>
      </c>
      <c r="B672" t="s">
        <v>13</v>
      </c>
      <c r="C672" s="1">
        <v>51.2</v>
      </c>
      <c r="D672" s="2" t="str">
        <f>HYPERLINK("https://torgi.gov.ru/new/public/lots/lot/21000005000000000429_1/(lotInfo:info)", "21000005000000000429_1")</f>
        <v>21000005000000000429_1</v>
      </c>
      <c r="E672" t="s">
        <v>85</v>
      </c>
      <c r="F672" s="3">
        <v>260574.21875</v>
      </c>
      <c r="G672" s="3">
        <v>13341400</v>
      </c>
      <c r="H672" t="s">
        <v>763</v>
      </c>
      <c r="I672" t="s">
        <v>1393</v>
      </c>
      <c r="J672" t="s">
        <v>1938</v>
      </c>
      <c r="L672" t="s">
        <v>2436</v>
      </c>
      <c r="M672" t="s">
        <v>2440</v>
      </c>
    </row>
    <row r="673" spans="1:13">
      <c r="A673" s="4">
        <v>117</v>
      </c>
      <c r="B673" t="s">
        <v>13</v>
      </c>
      <c r="C673" s="1">
        <v>153.1</v>
      </c>
      <c r="D673" s="2" t="str">
        <f>HYPERLINK("https://torgi.gov.ru/new/public/lots/lot/21000005000000000836_1/(lotInfo:info)", "21000005000000000836_1")</f>
        <v>21000005000000000836_1</v>
      </c>
      <c r="E673" t="s">
        <v>85</v>
      </c>
      <c r="F673" s="3">
        <v>154402.677988243</v>
      </c>
      <c r="G673" s="3">
        <v>23639050</v>
      </c>
      <c r="H673" t="s">
        <v>655</v>
      </c>
      <c r="I673" t="s">
        <v>1314</v>
      </c>
      <c r="J673" t="s">
        <v>1816</v>
      </c>
      <c r="L673" t="s">
        <v>2438</v>
      </c>
      <c r="M673" t="s">
        <v>2440</v>
      </c>
    </row>
    <row r="674" spans="1:13">
      <c r="A674" s="4">
        <v>448</v>
      </c>
      <c r="B674" t="s">
        <v>13</v>
      </c>
      <c r="C674" s="1">
        <v>233</v>
      </c>
      <c r="D674" s="2" t="str">
        <f>HYPERLINK("https://torgi.gov.ru/new/public/lots/lot/21000005000000000043_1/(lotInfo:info)", "21000005000000000043_1")</f>
        <v>21000005000000000043_1</v>
      </c>
      <c r="E674" t="s">
        <v>85</v>
      </c>
      <c r="F674" s="3">
        <v>213500</v>
      </c>
      <c r="G674" s="3">
        <v>49745500</v>
      </c>
      <c r="H674" t="s">
        <v>943</v>
      </c>
      <c r="I674" t="s">
        <v>1504</v>
      </c>
      <c r="J674" t="s">
        <v>2126</v>
      </c>
      <c r="L674" t="s">
        <v>2436</v>
      </c>
      <c r="M674" t="s">
        <v>2440</v>
      </c>
    </row>
    <row r="675" spans="1:13">
      <c r="A675" s="4">
        <v>145</v>
      </c>
      <c r="B675" t="s">
        <v>39</v>
      </c>
      <c r="C675" s="1">
        <v>13</v>
      </c>
      <c r="D675" s="2" t="str">
        <f>HYPERLINK("https://torgi.gov.ru/new/public/lots/lot/21000002210000000505_1/(lotInfo:info)", "21000002210000000505_1")</f>
        <v>21000002210000000505_1</v>
      </c>
      <c r="E675" t="s">
        <v>98</v>
      </c>
      <c r="F675" s="3">
        <v>168461.5384615385</v>
      </c>
      <c r="G675" s="3">
        <v>2190000</v>
      </c>
      <c r="H675" t="s">
        <v>677</v>
      </c>
      <c r="I675" t="s">
        <v>1331</v>
      </c>
      <c r="J675" t="s">
        <v>1840</v>
      </c>
      <c r="L675" t="s">
        <v>2436</v>
      </c>
      <c r="M675" t="s">
        <v>2440</v>
      </c>
    </row>
    <row r="676" spans="1:13">
      <c r="A676" s="4">
        <v>733</v>
      </c>
      <c r="B676" t="s">
        <v>39</v>
      </c>
      <c r="C676" s="1">
        <v>20.9</v>
      </c>
      <c r="D676" s="2" t="str">
        <f>HYPERLINK("https://torgi.gov.ru/new/public/lots/lot/21000002210000000037_1/(lotInfo:info)", "21000002210000000037_1")</f>
        <v>21000002210000000037_1</v>
      </c>
      <c r="E676" t="s">
        <v>98</v>
      </c>
      <c r="F676" s="3">
        <v>211483.25358851679</v>
      </c>
      <c r="G676" s="3">
        <v>4420000</v>
      </c>
      <c r="H676" t="s">
        <v>1192</v>
      </c>
      <c r="I676" t="s">
        <v>1667</v>
      </c>
      <c r="J676" t="s">
        <v>2386</v>
      </c>
      <c r="L676" t="s">
        <v>2436</v>
      </c>
      <c r="M676" t="s">
        <v>2440</v>
      </c>
    </row>
    <row r="677" spans="1:13">
      <c r="A677" s="4">
        <v>730</v>
      </c>
      <c r="B677" t="s">
        <v>39</v>
      </c>
      <c r="C677" s="1">
        <v>17.399999999999999</v>
      </c>
      <c r="D677" s="2" t="str">
        <f>HYPERLINK("https://torgi.gov.ru/new/public/lots/lot/21000002210000000045_1/(lotInfo:info)", "21000002210000000045_1")</f>
        <v>21000002210000000045_1</v>
      </c>
      <c r="E677" t="s">
        <v>98</v>
      </c>
      <c r="F677" s="3">
        <v>177011.49425287361</v>
      </c>
      <c r="G677" s="3">
        <v>3080000</v>
      </c>
      <c r="H677" t="s">
        <v>1189</v>
      </c>
      <c r="I677" t="s">
        <v>1667</v>
      </c>
      <c r="J677" t="s">
        <v>2383</v>
      </c>
      <c r="L677" t="s">
        <v>2436</v>
      </c>
      <c r="M677" t="s">
        <v>2440</v>
      </c>
    </row>
    <row r="678" spans="1:13">
      <c r="A678" s="4">
        <v>131</v>
      </c>
      <c r="B678" t="s">
        <v>39</v>
      </c>
      <c r="C678" s="1">
        <v>35.799999999999997</v>
      </c>
      <c r="D678" s="2" t="str">
        <f>HYPERLINK("https://torgi.gov.ru/new/public/lots/lot/21000002210000000520_1/(lotInfo:info)", "21000002210000000520_1")</f>
        <v>21000002210000000520_1</v>
      </c>
      <c r="E678" t="s">
        <v>98</v>
      </c>
      <c r="F678" s="3">
        <v>434357.54189944139</v>
      </c>
      <c r="G678" s="3">
        <v>15550000</v>
      </c>
      <c r="H678" t="s">
        <v>669</v>
      </c>
      <c r="I678" t="s">
        <v>1322</v>
      </c>
      <c r="J678" t="s">
        <v>1827</v>
      </c>
      <c r="L678" t="s">
        <v>2436</v>
      </c>
      <c r="M678" t="s">
        <v>2440</v>
      </c>
    </row>
    <row r="679" spans="1:13">
      <c r="A679" s="4">
        <v>148</v>
      </c>
      <c r="B679" t="s">
        <v>39</v>
      </c>
      <c r="C679" s="1">
        <v>37.5</v>
      </c>
      <c r="D679" s="2" t="str">
        <f>HYPERLINK("https://torgi.gov.ru/new/public/lots/lot/21000002210000000508_1/(lotInfo:info)", "21000002210000000508_1")</f>
        <v>21000002210000000508_1</v>
      </c>
      <c r="E679" t="s">
        <v>98</v>
      </c>
      <c r="F679" s="3">
        <v>195200</v>
      </c>
      <c r="G679" s="3">
        <v>7320000</v>
      </c>
      <c r="H679" t="s">
        <v>680</v>
      </c>
      <c r="I679" t="s">
        <v>1331</v>
      </c>
      <c r="J679" t="s">
        <v>1843</v>
      </c>
      <c r="L679" t="s">
        <v>2436</v>
      </c>
      <c r="M679" t="s">
        <v>2440</v>
      </c>
    </row>
    <row r="680" spans="1:13">
      <c r="A680" s="4">
        <v>496</v>
      </c>
      <c r="B680" t="s">
        <v>39</v>
      </c>
      <c r="C680" s="1">
        <v>19.5</v>
      </c>
      <c r="D680" s="2" t="str">
        <f>HYPERLINK("https://torgi.gov.ru/new/public/lots/lot/21000002210000000273_1/(lotInfo:info)", "21000002210000000273_1")</f>
        <v>21000002210000000273_1</v>
      </c>
      <c r="E680" t="s">
        <v>98</v>
      </c>
      <c r="F680" s="3">
        <v>209538.4615384615</v>
      </c>
      <c r="G680" s="3">
        <v>4086000</v>
      </c>
      <c r="H680" t="s">
        <v>989</v>
      </c>
      <c r="I680" t="s">
        <v>1518</v>
      </c>
      <c r="J680" t="s">
        <v>2171</v>
      </c>
      <c r="L680" t="s">
        <v>2436</v>
      </c>
      <c r="M680" t="s">
        <v>2440</v>
      </c>
    </row>
    <row r="681" spans="1:13">
      <c r="A681" s="4">
        <v>175</v>
      </c>
      <c r="B681" t="s">
        <v>39</v>
      </c>
      <c r="C681" s="1">
        <v>26.2</v>
      </c>
      <c r="D681" s="2" t="str">
        <f>HYPERLINK("https://torgi.gov.ru/new/public/lots/lot/21000002210000000495_1/(lotInfo:info)", "21000002210000000495_1")</f>
        <v>21000002210000000495_1</v>
      </c>
      <c r="E681" t="s">
        <v>98</v>
      </c>
      <c r="F681" s="3">
        <v>142748.09160305341</v>
      </c>
      <c r="G681" s="3">
        <v>3740000</v>
      </c>
      <c r="H681" t="s">
        <v>700</v>
      </c>
      <c r="I681" t="s">
        <v>1350</v>
      </c>
      <c r="J681" t="s">
        <v>1868</v>
      </c>
      <c r="L681" t="s">
        <v>2436</v>
      </c>
      <c r="M681" t="s">
        <v>2440</v>
      </c>
    </row>
    <row r="682" spans="1:13">
      <c r="A682" s="4">
        <v>498</v>
      </c>
      <c r="B682" t="s">
        <v>39</v>
      </c>
      <c r="C682" s="1">
        <v>25.9</v>
      </c>
      <c r="D682" s="2" t="str">
        <f>HYPERLINK("https://torgi.gov.ru/new/public/lots/lot/21000002210000000267_1/(lotInfo:info)", "21000002210000000267_1")</f>
        <v>21000002210000000267_1</v>
      </c>
      <c r="E682" t="s">
        <v>98</v>
      </c>
      <c r="F682" s="3">
        <v>113822.3938223938</v>
      </c>
      <c r="G682" s="3">
        <v>2948000</v>
      </c>
      <c r="H682" t="s">
        <v>991</v>
      </c>
      <c r="I682" t="s">
        <v>1518</v>
      </c>
      <c r="J682" t="s">
        <v>2173</v>
      </c>
      <c r="L682" t="s">
        <v>2436</v>
      </c>
      <c r="M682" t="s">
        <v>2440</v>
      </c>
    </row>
    <row r="683" spans="1:13">
      <c r="A683" s="4">
        <v>499</v>
      </c>
      <c r="B683" t="s">
        <v>39</v>
      </c>
      <c r="C683" s="1">
        <v>14</v>
      </c>
      <c r="D683" s="2" t="str">
        <f>HYPERLINK("https://torgi.gov.ru/new/public/lots/lot/21000002210000000271_1/(lotInfo:info)", "21000002210000000271_1")</f>
        <v>21000002210000000271_1</v>
      </c>
      <c r="E683" t="s">
        <v>98</v>
      </c>
      <c r="F683" s="3">
        <v>77142.857142857145</v>
      </c>
      <c r="G683" s="3">
        <v>1080000</v>
      </c>
      <c r="H683" t="s">
        <v>992</v>
      </c>
      <c r="I683" t="s">
        <v>1518</v>
      </c>
      <c r="J683" t="s">
        <v>2174</v>
      </c>
      <c r="L683" t="s">
        <v>2436</v>
      </c>
      <c r="M683" t="s">
        <v>2440</v>
      </c>
    </row>
    <row r="684" spans="1:13">
      <c r="A684" s="4">
        <v>268</v>
      </c>
      <c r="B684" t="s">
        <v>39</v>
      </c>
      <c r="C684" s="1">
        <v>58.3</v>
      </c>
      <c r="D684" s="2" t="str">
        <f>HYPERLINK("https://torgi.gov.ru/new/public/lots/lot/21000002210000000357_1/(lotInfo:info)", "21000002210000000357_1")</f>
        <v>21000002210000000357_1</v>
      </c>
      <c r="E684" t="s">
        <v>98</v>
      </c>
      <c r="F684" s="3">
        <v>64425.385934819897</v>
      </c>
      <c r="G684" s="3">
        <v>3756000</v>
      </c>
      <c r="H684" t="s">
        <v>780</v>
      </c>
      <c r="I684" t="s">
        <v>1403</v>
      </c>
      <c r="J684" t="s">
        <v>1955</v>
      </c>
      <c r="L684" t="s">
        <v>2436</v>
      </c>
      <c r="M684" t="s">
        <v>2440</v>
      </c>
    </row>
    <row r="685" spans="1:13">
      <c r="A685" s="4">
        <v>495</v>
      </c>
      <c r="B685" t="s">
        <v>39</v>
      </c>
      <c r="C685" s="1">
        <v>130.5</v>
      </c>
      <c r="D685" s="2" t="str">
        <f>HYPERLINK("https://torgi.gov.ru/new/public/lots/lot/21000002210000000268_1/(lotInfo:info)", "21000002210000000268_1")</f>
        <v>21000002210000000268_1</v>
      </c>
      <c r="E685" t="s">
        <v>98</v>
      </c>
      <c r="F685" s="3">
        <v>63310.34482758621</v>
      </c>
      <c r="G685" s="3">
        <v>8262000</v>
      </c>
      <c r="H685" t="s">
        <v>988</v>
      </c>
      <c r="I685" t="s">
        <v>1518</v>
      </c>
      <c r="J685" t="s">
        <v>2170</v>
      </c>
      <c r="L685" t="s">
        <v>2436</v>
      </c>
      <c r="M685" t="s">
        <v>2440</v>
      </c>
    </row>
    <row r="686" spans="1:13">
      <c r="A686" s="4">
        <v>305</v>
      </c>
      <c r="B686" t="s">
        <v>39</v>
      </c>
      <c r="C686" s="1">
        <v>250.2</v>
      </c>
      <c r="D686" s="2" t="str">
        <f>HYPERLINK("https://torgi.gov.ru/new/public/lots/lot/21000002210000000431_1/(lotInfo:info)", "21000002210000000431_1")</f>
        <v>21000002210000000431_1</v>
      </c>
      <c r="E686" t="s">
        <v>98</v>
      </c>
      <c r="F686" s="3">
        <v>83453.237410071946</v>
      </c>
      <c r="G686" s="3">
        <v>20880000</v>
      </c>
      <c r="H686" t="s">
        <v>812</v>
      </c>
      <c r="I686" t="s">
        <v>1422</v>
      </c>
      <c r="J686" t="s">
        <v>1989</v>
      </c>
      <c r="L686" t="s">
        <v>2436</v>
      </c>
      <c r="M686" t="s">
        <v>2440</v>
      </c>
    </row>
    <row r="687" spans="1:13">
      <c r="A687" s="4">
        <v>179</v>
      </c>
      <c r="B687" t="s">
        <v>39</v>
      </c>
      <c r="C687" s="1">
        <v>10.9</v>
      </c>
      <c r="D687" s="2" t="str">
        <f>HYPERLINK("https://torgi.gov.ru/new/public/lots/lot/21000002210000000477_1/(lotInfo:info)", "21000002210000000477_1")</f>
        <v>21000002210000000477_1</v>
      </c>
      <c r="E687" t="s">
        <v>98</v>
      </c>
      <c r="F687" s="3">
        <v>165137.61467889909</v>
      </c>
      <c r="G687" s="3">
        <v>1800000</v>
      </c>
      <c r="H687" t="s">
        <v>704</v>
      </c>
      <c r="I687" t="s">
        <v>1354</v>
      </c>
      <c r="J687" t="s">
        <v>1871</v>
      </c>
      <c r="L687" t="s">
        <v>2436</v>
      </c>
      <c r="M687" t="s">
        <v>2440</v>
      </c>
    </row>
    <row r="688" spans="1:13">
      <c r="A688" s="4">
        <v>709</v>
      </c>
      <c r="B688" t="s">
        <v>39</v>
      </c>
      <c r="C688" s="1">
        <v>15.8</v>
      </c>
      <c r="D688" s="2" t="str">
        <f>HYPERLINK("https://torgi.gov.ru/new/public/lots/lot/21000002210000000075_1/(lotInfo:info)", "21000002210000000075_1")</f>
        <v>21000002210000000075_1</v>
      </c>
      <c r="E688" t="s">
        <v>98</v>
      </c>
      <c r="F688" s="3">
        <v>119620.253164557</v>
      </c>
      <c r="G688" s="3">
        <v>1890000</v>
      </c>
      <c r="H688" t="s">
        <v>1171</v>
      </c>
      <c r="I688" t="s">
        <v>1657</v>
      </c>
      <c r="J688" t="s">
        <v>2364</v>
      </c>
      <c r="L688" t="s">
        <v>2436</v>
      </c>
      <c r="M688" t="s">
        <v>2440</v>
      </c>
    </row>
    <row r="689" spans="1:13">
      <c r="A689" s="4">
        <v>667</v>
      </c>
      <c r="B689" t="s">
        <v>39</v>
      </c>
      <c r="C689" s="1">
        <v>13.3</v>
      </c>
      <c r="D689" s="2" t="str">
        <f>HYPERLINK("https://torgi.gov.ru/new/public/lots/lot/21000002210000000116_1/(lotInfo:info)", "21000002210000000116_1")</f>
        <v>21000002210000000116_1</v>
      </c>
      <c r="E689" t="s">
        <v>98</v>
      </c>
      <c r="F689" s="3">
        <v>178195.48872180449</v>
      </c>
      <c r="G689" s="3">
        <v>2370000</v>
      </c>
      <c r="H689" t="s">
        <v>1131</v>
      </c>
      <c r="I689" t="s">
        <v>1635</v>
      </c>
      <c r="J689" t="s">
        <v>2329</v>
      </c>
      <c r="L689" t="s">
        <v>2436</v>
      </c>
      <c r="M689" t="s">
        <v>2440</v>
      </c>
    </row>
    <row r="690" spans="1:13">
      <c r="A690" s="4">
        <v>312</v>
      </c>
      <c r="B690" t="s">
        <v>39</v>
      </c>
      <c r="C690" s="1">
        <v>19.399999999999999</v>
      </c>
      <c r="D690" s="2" t="str">
        <f>HYPERLINK("https://torgi.gov.ru/new/public/lots/lot/21000002210000000321_1/(lotInfo:info)", "21000002210000000321_1")</f>
        <v>21000002210000000321_1</v>
      </c>
      <c r="E690" t="s">
        <v>98</v>
      </c>
      <c r="F690" s="3">
        <v>89948.453608247422</v>
      </c>
      <c r="G690" s="3">
        <v>1745000</v>
      </c>
      <c r="H690" t="s">
        <v>818</v>
      </c>
      <c r="I690" t="s">
        <v>1425</v>
      </c>
      <c r="J690" t="s">
        <v>1996</v>
      </c>
      <c r="L690" t="s">
        <v>2436</v>
      </c>
      <c r="M690" t="s">
        <v>2440</v>
      </c>
    </row>
    <row r="691" spans="1:13">
      <c r="A691" s="4">
        <v>283</v>
      </c>
      <c r="B691" t="s">
        <v>39</v>
      </c>
      <c r="C691" s="1">
        <v>20.100000000000001</v>
      </c>
      <c r="D691" s="2" t="str">
        <f>HYPERLINK("https://torgi.gov.ru/new/public/lots/lot/21000002210000000342_1/(lotInfo:info)", "21000002210000000342_1")</f>
        <v>21000002210000000342_1</v>
      </c>
      <c r="E691" t="s">
        <v>98</v>
      </c>
      <c r="F691" s="3">
        <v>142786.0696517413</v>
      </c>
      <c r="G691" s="3">
        <v>2870000</v>
      </c>
      <c r="H691" t="s">
        <v>794</v>
      </c>
      <c r="I691" t="s">
        <v>1409</v>
      </c>
      <c r="J691" t="s">
        <v>1967</v>
      </c>
      <c r="L691" t="s">
        <v>2436</v>
      </c>
      <c r="M691" t="s">
        <v>2440</v>
      </c>
    </row>
    <row r="692" spans="1:13">
      <c r="A692" s="4">
        <v>571</v>
      </c>
      <c r="B692" t="s">
        <v>39</v>
      </c>
      <c r="C692" s="1">
        <v>31.4</v>
      </c>
      <c r="D692" s="2" t="str">
        <f>HYPERLINK("https://torgi.gov.ru/new/public/lots/lot/21000002210000000211_1/(lotInfo:info)", "21000002210000000211_1")</f>
        <v>21000002210000000211_1</v>
      </c>
      <c r="E692" t="s">
        <v>98</v>
      </c>
      <c r="F692" s="3">
        <v>126114.6496815287</v>
      </c>
      <c r="G692" s="3">
        <v>3960000</v>
      </c>
      <c r="H692" t="s">
        <v>1049</v>
      </c>
      <c r="I692" t="s">
        <v>1574</v>
      </c>
      <c r="J692" t="s">
        <v>2240</v>
      </c>
      <c r="L692" t="s">
        <v>2436</v>
      </c>
      <c r="M692" t="s">
        <v>2440</v>
      </c>
    </row>
    <row r="693" spans="1:13">
      <c r="A693" s="4">
        <v>738</v>
      </c>
      <c r="B693" t="s">
        <v>39</v>
      </c>
      <c r="C693" s="1">
        <v>89.4</v>
      </c>
      <c r="D693" s="2" t="str">
        <f>HYPERLINK("https://torgi.gov.ru/new/public/lots/lot/21000002210000000033_1/(lotInfo:info)", "21000002210000000033_1")</f>
        <v>21000002210000000033_1</v>
      </c>
      <c r="E693" t="s">
        <v>98</v>
      </c>
      <c r="F693" s="3">
        <v>82550.33557046979</v>
      </c>
      <c r="G693" s="3">
        <v>7380000</v>
      </c>
      <c r="H693" t="s">
        <v>1197</v>
      </c>
      <c r="I693" t="s">
        <v>1671</v>
      </c>
      <c r="J693" t="s">
        <v>2391</v>
      </c>
      <c r="L693" t="s">
        <v>2436</v>
      </c>
      <c r="M693" t="s">
        <v>2440</v>
      </c>
    </row>
    <row r="694" spans="1:13">
      <c r="A694" s="4">
        <v>740</v>
      </c>
      <c r="B694" t="s">
        <v>39</v>
      </c>
      <c r="C694" s="1">
        <v>14.1</v>
      </c>
      <c r="D694" s="2" t="str">
        <f>HYPERLINK("https://torgi.gov.ru/new/public/lots/lot/21000002210000000029_1/(lotInfo:info)", "21000002210000000029_1")</f>
        <v>21000002210000000029_1</v>
      </c>
      <c r="E694" t="s">
        <v>98</v>
      </c>
      <c r="F694" s="3">
        <v>256028.3687943262</v>
      </c>
      <c r="G694" s="3">
        <v>3610000</v>
      </c>
      <c r="H694" t="s">
        <v>1199</v>
      </c>
      <c r="I694" t="s">
        <v>1671</v>
      </c>
      <c r="J694" t="s">
        <v>2393</v>
      </c>
      <c r="L694" t="s">
        <v>2436</v>
      </c>
      <c r="M694" t="s">
        <v>2440</v>
      </c>
    </row>
    <row r="695" spans="1:13">
      <c r="A695" s="4">
        <v>739</v>
      </c>
      <c r="B695" t="s">
        <v>39</v>
      </c>
      <c r="C695" s="1">
        <v>22.9</v>
      </c>
      <c r="D695" s="2" t="str">
        <f>HYPERLINK("https://torgi.gov.ru/new/public/lots/lot/21000002210000000031_1/(lotInfo:info)", "21000002210000000031_1")</f>
        <v>21000002210000000031_1</v>
      </c>
      <c r="E695" t="s">
        <v>479</v>
      </c>
      <c r="F695" s="3">
        <v>664192.13973799127</v>
      </c>
      <c r="G695" s="3">
        <v>15210000</v>
      </c>
      <c r="H695" t="s">
        <v>1198</v>
      </c>
      <c r="I695" t="s">
        <v>1671</v>
      </c>
      <c r="J695" t="s">
        <v>2392</v>
      </c>
      <c r="L695" t="s">
        <v>2439</v>
      </c>
      <c r="M695" t="s">
        <v>2440</v>
      </c>
    </row>
    <row r="696" spans="1:13">
      <c r="A696" s="4">
        <v>646</v>
      </c>
      <c r="B696" t="s">
        <v>39</v>
      </c>
      <c r="C696" s="1">
        <v>150.6</v>
      </c>
      <c r="D696" s="2" t="str">
        <f>HYPERLINK("https://torgi.gov.ru/new/public/lots/lot/21000002210000000149_1/(lotInfo:info)", "21000002210000000149_1")</f>
        <v>21000002210000000149_1</v>
      </c>
      <c r="E696" t="s">
        <v>98</v>
      </c>
      <c r="F696" s="3">
        <v>112483.3997343958</v>
      </c>
      <c r="G696" s="3">
        <v>16940000</v>
      </c>
      <c r="H696" t="s">
        <v>1111</v>
      </c>
      <c r="I696" t="s">
        <v>1595</v>
      </c>
      <c r="J696" t="s">
        <v>2308</v>
      </c>
      <c r="L696" t="s">
        <v>2436</v>
      </c>
      <c r="M696" t="s">
        <v>2440</v>
      </c>
    </row>
    <row r="697" spans="1:13">
      <c r="A697" s="4">
        <v>507</v>
      </c>
      <c r="B697" t="s">
        <v>39</v>
      </c>
      <c r="C697" s="1">
        <v>148.1</v>
      </c>
      <c r="D697" s="2" t="str">
        <f>HYPERLINK("https://torgi.gov.ru/new/public/lots/lot/21000002210000000258_1/(lotInfo:info)", "21000002210000000258_1")</f>
        <v>21000002210000000258_1</v>
      </c>
      <c r="E697" t="s">
        <v>98</v>
      </c>
      <c r="F697" s="3">
        <v>52667.116812964217</v>
      </c>
      <c r="G697" s="3">
        <v>7800000</v>
      </c>
      <c r="H697" t="s">
        <v>998</v>
      </c>
      <c r="I697" t="s">
        <v>1522</v>
      </c>
      <c r="J697" t="s">
        <v>2178</v>
      </c>
      <c r="L697" t="s">
        <v>2436</v>
      </c>
      <c r="M697" t="s">
        <v>2440</v>
      </c>
    </row>
    <row r="698" spans="1:13">
      <c r="A698" s="4">
        <v>699</v>
      </c>
      <c r="B698" t="s">
        <v>39</v>
      </c>
      <c r="C698" s="1">
        <v>41.3</v>
      </c>
      <c r="D698" s="2" t="str">
        <f>HYPERLINK("https://torgi.gov.ru/new/public/lots/lot/21000002210000000086_1/(lotInfo:info)", "21000002210000000086_1")</f>
        <v>21000002210000000086_1</v>
      </c>
      <c r="E698" t="s">
        <v>98</v>
      </c>
      <c r="F698" s="3">
        <v>254479.4188861986</v>
      </c>
      <c r="G698" s="3">
        <v>10510000</v>
      </c>
      <c r="H698" t="s">
        <v>1162</v>
      </c>
      <c r="I698" t="s">
        <v>1652</v>
      </c>
      <c r="J698" t="s">
        <v>2355</v>
      </c>
      <c r="L698" t="s">
        <v>2436</v>
      </c>
      <c r="M698" t="s">
        <v>2440</v>
      </c>
    </row>
    <row r="699" spans="1:13">
      <c r="A699" s="4">
        <v>243</v>
      </c>
      <c r="B699" t="s">
        <v>39</v>
      </c>
      <c r="C699" s="1">
        <v>31.9</v>
      </c>
      <c r="D699" s="2" t="str">
        <f>HYPERLINK("https://torgi.gov.ru/new/public/lots/lot/21000002210000000383_1/(lotInfo:info)", "21000002210000000383_1")</f>
        <v>21000002210000000383_1</v>
      </c>
      <c r="E699" t="s">
        <v>98</v>
      </c>
      <c r="F699" s="3">
        <v>169278.99686520381</v>
      </c>
      <c r="G699" s="3">
        <v>5400000</v>
      </c>
      <c r="H699" t="s">
        <v>758</v>
      </c>
      <c r="I699" t="s">
        <v>1389</v>
      </c>
      <c r="J699" t="s">
        <v>1931</v>
      </c>
      <c r="L699" t="s">
        <v>2436</v>
      </c>
      <c r="M699" t="s">
        <v>2440</v>
      </c>
    </row>
    <row r="700" spans="1:13">
      <c r="A700" s="4">
        <v>57</v>
      </c>
      <c r="B700" t="s">
        <v>39</v>
      </c>
      <c r="C700" s="1">
        <v>19</v>
      </c>
      <c r="D700" s="2" t="str">
        <f>HYPERLINK("https://torgi.gov.ru/new/public/lots/lot/21000002210000000578_1/(lotInfo:info)", "21000002210000000578_1")</f>
        <v>21000002210000000578_1</v>
      </c>
      <c r="E700" t="s">
        <v>98</v>
      </c>
      <c r="F700" s="3">
        <v>89684.210526315786</v>
      </c>
      <c r="G700" s="3">
        <v>1704000</v>
      </c>
      <c r="H700" t="s">
        <v>599</v>
      </c>
      <c r="I700" t="s">
        <v>1274</v>
      </c>
      <c r="J700" t="s">
        <v>1759</v>
      </c>
      <c r="L700" t="s">
        <v>2436</v>
      </c>
      <c r="M700" t="s">
        <v>2440</v>
      </c>
    </row>
    <row r="701" spans="1:13">
      <c r="A701" s="4">
        <v>210</v>
      </c>
      <c r="B701" t="s">
        <v>39</v>
      </c>
      <c r="C701" s="1">
        <v>16.3</v>
      </c>
      <c r="D701" s="2" t="str">
        <f>HYPERLINK("https://torgi.gov.ru/new/public/lots/lot/21000002210000000419_1/(lotInfo:info)", "21000002210000000419_1")</f>
        <v>21000002210000000419_1</v>
      </c>
      <c r="E701" t="s">
        <v>98</v>
      </c>
      <c r="F701" s="3">
        <v>119018.4049079754</v>
      </c>
      <c r="G701" s="3">
        <v>1940000</v>
      </c>
      <c r="H701" t="s">
        <v>731</v>
      </c>
      <c r="I701" t="s">
        <v>1370</v>
      </c>
      <c r="J701" t="s">
        <v>1902</v>
      </c>
      <c r="L701" t="s">
        <v>2436</v>
      </c>
      <c r="M701" t="s">
        <v>2440</v>
      </c>
    </row>
    <row r="702" spans="1:13">
      <c r="A702" s="4">
        <v>220</v>
      </c>
      <c r="B702" t="s">
        <v>39</v>
      </c>
      <c r="C702" s="1">
        <v>18.2</v>
      </c>
      <c r="D702" s="2" t="str">
        <f>HYPERLINK("https://torgi.gov.ru/new/public/lots/lot/21000002210000000404_1/(lotInfo:info)", "21000002210000000404_1")</f>
        <v>21000002210000000404_1</v>
      </c>
      <c r="E702" t="s">
        <v>98</v>
      </c>
      <c r="F702" s="3">
        <v>225274.72527472529</v>
      </c>
      <c r="G702" s="3">
        <v>4100000</v>
      </c>
      <c r="H702" t="s">
        <v>741</v>
      </c>
      <c r="I702" t="s">
        <v>1377</v>
      </c>
      <c r="J702" t="s">
        <v>1912</v>
      </c>
      <c r="L702" t="s">
        <v>2436</v>
      </c>
      <c r="M702" t="s">
        <v>2440</v>
      </c>
    </row>
    <row r="703" spans="1:13">
      <c r="A703" s="4">
        <v>663</v>
      </c>
      <c r="B703" t="s">
        <v>39</v>
      </c>
      <c r="C703" s="1">
        <v>28</v>
      </c>
      <c r="D703" s="2" t="str">
        <f>HYPERLINK("https://torgi.gov.ru/new/public/lots/lot/21000002210000000124_1/(lotInfo:info)", "21000002210000000124_1")</f>
        <v>21000002210000000124_1</v>
      </c>
      <c r="E703" t="s">
        <v>98</v>
      </c>
      <c r="F703" s="3">
        <v>160714.28571428571</v>
      </c>
      <c r="G703" s="3">
        <v>4500000</v>
      </c>
      <c r="H703" t="s">
        <v>1127</v>
      </c>
      <c r="I703" t="s">
        <v>1632</v>
      </c>
      <c r="J703" t="s">
        <v>2325</v>
      </c>
      <c r="L703" t="s">
        <v>2436</v>
      </c>
      <c r="M703" t="s">
        <v>2440</v>
      </c>
    </row>
    <row r="704" spans="1:13">
      <c r="A704" s="4">
        <v>652</v>
      </c>
      <c r="B704" t="s">
        <v>39</v>
      </c>
      <c r="C704" s="1">
        <v>93.1</v>
      </c>
      <c r="D704" s="2" t="str">
        <f>HYPERLINK("https://torgi.gov.ru/new/public/lots/lot/21000002210000000145_1/(lotInfo:info)", "21000002210000000145_1")</f>
        <v>21000002210000000145_1</v>
      </c>
      <c r="E704" t="s">
        <v>98</v>
      </c>
      <c r="F704" s="3">
        <v>144360.90225563911</v>
      </c>
      <c r="G704" s="3">
        <v>13440000</v>
      </c>
      <c r="H704" t="s">
        <v>1117</v>
      </c>
      <c r="I704" t="s">
        <v>1625</v>
      </c>
      <c r="J704" t="s">
        <v>2314</v>
      </c>
      <c r="L704" t="s">
        <v>2436</v>
      </c>
      <c r="M704" t="s">
        <v>2440</v>
      </c>
    </row>
    <row r="705" spans="1:13">
      <c r="A705" s="4">
        <v>712</v>
      </c>
      <c r="B705" t="s">
        <v>39</v>
      </c>
      <c r="C705" s="1">
        <v>49.8</v>
      </c>
      <c r="D705" s="2" t="str">
        <f>HYPERLINK("https://torgi.gov.ru/new/public/lots/lot/21000002210000000066_1/(lotInfo:info)", "21000002210000000066_1")</f>
        <v>21000002210000000066_1</v>
      </c>
      <c r="E705" t="s">
        <v>98</v>
      </c>
      <c r="F705" s="3">
        <v>116666.6666666667</v>
      </c>
      <c r="G705" s="3">
        <v>5810000</v>
      </c>
      <c r="H705" t="s">
        <v>1174</v>
      </c>
      <c r="I705" t="s">
        <v>1657</v>
      </c>
      <c r="J705" t="s">
        <v>2367</v>
      </c>
      <c r="L705" t="s">
        <v>2436</v>
      </c>
      <c r="M705" t="s">
        <v>2440</v>
      </c>
    </row>
    <row r="706" spans="1:13">
      <c r="A706" s="4">
        <v>743</v>
      </c>
      <c r="B706" t="s">
        <v>39</v>
      </c>
      <c r="C706" s="1">
        <v>37.9</v>
      </c>
      <c r="D706" s="2" t="str">
        <f>HYPERLINK("https://torgi.gov.ru/new/public/lots/lot/21000002210000000024_1/(lotInfo:info)", "21000002210000000024_1")</f>
        <v>21000002210000000024_1</v>
      </c>
      <c r="E706" t="s">
        <v>98</v>
      </c>
      <c r="F706" s="3">
        <v>141424.80211081801</v>
      </c>
      <c r="G706" s="3">
        <v>5360000</v>
      </c>
      <c r="H706" t="s">
        <v>1202</v>
      </c>
      <c r="I706" t="s">
        <v>1673</v>
      </c>
      <c r="J706" t="s">
        <v>2396</v>
      </c>
      <c r="L706" t="s">
        <v>2436</v>
      </c>
      <c r="M706" t="s">
        <v>2440</v>
      </c>
    </row>
    <row r="707" spans="1:13">
      <c r="A707" s="4">
        <v>306</v>
      </c>
      <c r="B707" t="s">
        <v>39</v>
      </c>
      <c r="C707" s="1">
        <v>17.8</v>
      </c>
      <c r="D707" s="2" t="str">
        <f>HYPERLINK("https://torgi.gov.ru/new/public/lots/lot/21000002210000000428_1/(lotInfo:info)", "21000002210000000428_1")</f>
        <v>21000002210000000428_1</v>
      </c>
      <c r="E707" t="s">
        <v>98</v>
      </c>
      <c r="F707" s="3">
        <v>174157.30337078651</v>
      </c>
      <c r="G707" s="3">
        <v>3100000</v>
      </c>
      <c r="H707" t="s">
        <v>813</v>
      </c>
      <c r="I707" t="s">
        <v>1422</v>
      </c>
      <c r="J707" t="s">
        <v>1990</v>
      </c>
      <c r="L707" t="s">
        <v>2436</v>
      </c>
      <c r="M707" t="s">
        <v>2440</v>
      </c>
    </row>
    <row r="708" spans="1:13">
      <c r="A708" s="4">
        <v>124</v>
      </c>
      <c r="B708" t="s">
        <v>39</v>
      </c>
      <c r="C708" s="1">
        <v>12.9</v>
      </c>
      <c r="D708" s="2" t="str">
        <f>HYPERLINK("https://torgi.gov.ru/new/public/lots/lot/21000002210000000535_1/(lotInfo:info)", "21000002210000000535_1")</f>
        <v>21000002210000000535_1</v>
      </c>
      <c r="E708" t="s">
        <v>98</v>
      </c>
      <c r="F708" s="3">
        <v>130232.5581395349</v>
      </c>
      <c r="G708" s="3">
        <v>1680000</v>
      </c>
      <c r="H708" t="s">
        <v>662</v>
      </c>
      <c r="I708" t="s">
        <v>1319</v>
      </c>
      <c r="J708" t="s">
        <v>1820</v>
      </c>
      <c r="L708" t="s">
        <v>2436</v>
      </c>
      <c r="M708" t="s">
        <v>2440</v>
      </c>
    </row>
    <row r="709" spans="1:13">
      <c r="A709" s="4">
        <v>198</v>
      </c>
      <c r="B709" t="s">
        <v>39</v>
      </c>
      <c r="C709" s="1">
        <v>31.9</v>
      </c>
      <c r="D709" s="2" t="str">
        <f>HYPERLINK("https://torgi.gov.ru/new/public/lots/lot/21000002210000000451_1/(lotInfo:info)", "21000002210000000451_1")</f>
        <v>21000002210000000451_1</v>
      </c>
      <c r="E709" t="s">
        <v>98</v>
      </c>
      <c r="F709" s="3">
        <v>145454.5454545455</v>
      </c>
      <c r="G709" s="3">
        <v>4640000</v>
      </c>
      <c r="H709" t="s">
        <v>720</v>
      </c>
      <c r="I709" t="s">
        <v>1365</v>
      </c>
      <c r="J709" t="s">
        <v>1890</v>
      </c>
      <c r="L709" t="s">
        <v>2436</v>
      </c>
      <c r="M709" t="s">
        <v>2440</v>
      </c>
    </row>
    <row r="710" spans="1:13">
      <c r="A710" s="4">
        <v>637</v>
      </c>
      <c r="B710" t="s">
        <v>39</v>
      </c>
      <c r="C710" s="1">
        <v>27.4</v>
      </c>
      <c r="D710" s="2" t="str">
        <f>HYPERLINK("https://torgi.gov.ru/new/public/lots/lot/21000002210000000161_1/(lotInfo:info)", "21000002210000000161_1")</f>
        <v>21000002210000000161_1</v>
      </c>
      <c r="E710" t="s">
        <v>98</v>
      </c>
      <c r="F710" s="3">
        <v>135766.4233576642</v>
      </c>
      <c r="G710" s="3">
        <v>3720000</v>
      </c>
      <c r="H710" t="s">
        <v>1104</v>
      </c>
      <c r="I710" t="s">
        <v>1598</v>
      </c>
      <c r="J710" t="s">
        <v>2299</v>
      </c>
      <c r="L710" t="s">
        <v>2436</v>
      </c>
      <c r="M710" t="s">
        <v>2440</v>
      </c>
    </row>
    <row r="711" spans="1:13">
      <c r="A711" s="4">
        <v>745</v>
      </c>
      <c r="B711" t="s">
        <v>39</v>
      </c>
      <c r="C711" s="1">
        <v>14.9</v>
      </c>
      <c r="D711" s="2" t="str">
        <f>HYPERLINK("https://torgi.gov.ru/new/public/lots/lot/21000002210000000022_1/(lotInfo:info)", "21000002210000000022_1")</f>
        <v>21000002210000000022_1</v>
      </c>
      <c r="E711" t="s">
        <v>98</v>
      </c>
      <c r="F711" s="3">
        <v>169127.51677852351</v>
      </c>
      <c r="G711" s="3">
        <v>2520000</v>
      </c>
      <c r="H711" t="s">
        <v>1204</v>
      </c>
      <c r="I711" t="s">
        <v>1673</v>
      </c>
      <c r="J711" t="s">
        <v>2398</v>
      </c>
      <c r="L711" t="s">
        <v>2436</v>
      </c>
      <c r="M711" t="s">
        <v>2440</v>
      </c>
    </row>
    <row r="712" spans="1:13">
      <c r="A712" s="4">
        <v>764</v>
      </c>
      <c r="B712" t="s">
        <v>39</v>
      </c>
      <c r="C712" s="1">
        <v>30.8</v>
      </c>
      <c r="D712" s="2" t="str">
        <f>HYPERLINK("https://torgi.gov.ru/new/public/lots/lot/21000002210000000015_1/(lotInfo:info)", "21000002210000000015_1")</f>
        <v>21000002210000000015_1</v>
      </c>
      <c r="E712" t="s">
        <v>98</v>
      </c>
      <c r="F712" s="3">
        <v>85714.28571428571</v>
      </c>
      <c r="G712" s="3">
        <v>2640000</v>
      </c>
      <c r="H712" t="s">
        <v>1222</v>
      </c>
      <c r="I712" t="s">
        <v>1682</v>
      </c>
      <c r="J712" t="s">
        <v>2417</v>
      </c>
      <c r="L712" t="s">
        <v>2436</v>
      </c>
      <c r="M712" t="s">
        <v>2440</v>
      </c>
    </row>
    <row r="713" spans="1:13">
      <c r="A713" s="4">
        <v>762</v>
      </c>
      <c r="B713" t="s">
        <v>39</v>
      </c>
      <c r="C713" s="1">
        <v>20.8</v>
      </c>
      <c r="D713" s="2" t="str">
        <f>HYPERLINK("https://torgi.gov.ru/new/public/lots/lot/21000002210000000016_1/(lotInfo:info)", "21000002210000000016_1")</f>
        <v>21000002210000000016_1</v>
      </c>
      <c r="E713" t="s">
        <v>98</v>
      </c>
      <c r="F713" s="3">
        <v>96153.846153846156</v>
      </c>
      <c r="G713" s="3">
        <v>2000000</v>
      </c>
      <c r="H713" t="s">
        <v>1220</v>
      </c>
      <c r="I713" t="s">
        <v>1682</v>
      </c>
      <c r="J713" t="s">
        <v>2415</v>
      </c>
      <c r="L713" t="s">
        <v>2436</v>
      </c>
      <c r="M713" t="s">
        <v>2440</v>
      </c>
    </row>
    <row r="714" spans="1:13">
      <c r="A714" s="4">
        <v>497</v>
      </c>
      <c r="B714" t="s">
        <v>39</v>
      </c>
      <c r="C714" s="1">
        <v>86.8</v>
      </c>
      <c r="D714" s="2" t="str">
        <f>HYPERLINK("https://torgi.gov.ru/new/public/lots/lot/21000002210000000274_1/(lotInfo:info)", "21000002210000000274_1")</f>
        <v>21000002210000000274_1</v>
      </c>
      <c r="E714" t="s">
        <v>98</v>
      </c>
      <c r="F714" s="3">
        <v>99078.341013824887</v>
      </c>
      <c r="G714" s="3">
        <v>8600000</v>
      </c>
      <c r="H714" t="s">
        <v>990</v>
      </c>
      <c r="I714" t="s">
        <v>1518</v>
      </c>
      <c r="J714" t="s">
        <v>2172</v>
      </c>
      <c r="L714" t="s">
        <v>2436</v>
      </c>
      <c r="M714" t="s">
        <v>2440</v>
      </c>
    </row>
    <row r="715" spans="1:13">
      <c r="A715" s="4">
        <v>360</v>
      </c>
      <c r="B715" t="s">
        <v>39</v>
      </c>
      <c r="C715" s="1">
        <v>13</v>
      </c>
      <c r="D715" s="2" t="str">
        <f>HYPERLINK("https://torgi.gov.ru/new/public/lots/lot/21000002210000000298_1/(lotInfo:info)", "21000002210000000298_1")</f>
        <v>21000002210000000298_1</v>
      </c>
      <c r="E715" t="s">
        <v>98</v>
      </c>
      <c r="F715" s="3">
        <v>159230.76923076919</v>
      </c>
      <c r="G715" s="3">
        <v>2070000</v>
      </c>
      <c r="H715" t="s">
        <v>863</v>
      </c>
      <c r="I715" t="s">
        <v>1334</v>
      </c>
      <c r="J715" t="s">
        <v>2043</v>
      </c>
      <c r="L715" t="s">
        <v>2436</v>
      </c>
      <c r="M715" t="s">
        <v>2440</v>
      </c>
    </row>
    <row r="716" spans="1:13">
      <c r="A716" s="4">
        <v>280</v>
      </c>
      <c r="B716" t="s">
        <v>39</v>
      </c>
      <c r="C716" s="1">
        <v>10.1</v>
      </c>
      <c r="D716" s="2" t="str">
        <f>HYPERLINK("https://torgi.gov.ru/new/public/lots/lot/21000002210000000343_1/(lotInfo:info)", "21000002210000000343_1")</f>
        <v>21000002210000000343_1</v>
      </c>
      <c r="E716" t="s">
        <v>98</v>
      </c>
      <c r="F716" s="3">
        <v>133663.36633663371</v>
      </c>
      <c r="G716" s="3">
        <v>1350000</v>
      </c>
      <c r="H716" t="s">
        <v>792</v>
      </c>
      <c r="I716" t="s">
        <v>1409</v>
      </c>
      <c r="J716" t="s">
        <v>1964</v>
      </c>
      <c r="L716" t="s">
        <v>2436</v>
      </c>
      <c r="M716" t="s">
        <v>2440</v>
      </c>
    </row>
    <row r="717" spans="1:13">
      <c r="A717" s="4">
        <v>221</v>
      </c>
      <c r="B717" t="s">
        <v>39</v>
      </c>
      <c r="C717" s="1">
        <v>23.8</v>
      </c>
      <c r="D717" s="2" t="str">
        <f>HYPERLINK("https://torgi.gov.ru/new/public/lots/lot/21000002210000000398_1/(lotInfo:info)", "21000002210000000398_1")</f>
        <v>21000002210000000398_1</v>
      </c>
      <c r="E717" t="s">
        <v>98</v>
      </c>
      <c r="F717" s="3">
        <v>154621.84873949579</v>
      </c>
      <c r="G717" s="3">
        <v>3680000</v>
      </c>
      <c r="H717" t="s">
        <v>742</v>
      </c>
      <c r="I717" t="s">
        <v>1377</v>
      </c>
      <c r="J717" t="s">
        <v>1913</v>
      </c>
      <c r="L717" t="s">
        <v>2436</v>
      </c>
      <c r="M717" t="s">
        <v>2440</v>
      </c>
    </row>
    <row r="718" spans="1:13">
      <c r="A718" s="4">
        <v>701</v>
      </c>
      <c r="B718" t="s">
        <v>39</v>
      </c>
      <c r="C718" s="1">
        <v>15.8</v>
      </c>
      <c r="D718" s="2" t="str">
        <f>HYPERLINK("https://torgi.gov.ru/new/public/lots/lot/21000002210000000077_1/(lotInfo:info)", "21000002210000000077_1")</f>
        <v>21000002210000000077_1</v>
      </c>
      <c r="E718" t="s">
        <v>98</v>
      </c>
      <c r="F718" s="3">
        <v>92405.063291139231</v>
      </c>
      <c r="G718" s="3">
        <v>1460000</v>
      </c>
      <c r="H718" t="s">
        <v>1164</v>
      </c>
      <c r="I718" t="s">
        <v>1652</v>
      </c>
      <c r="J718" t="s">
        <v>2356</v>
      </c>
      <c r="L718" t="s">
        <v>2436</v>
      </c>
      <c r="M718" t="s">
        <v>2440</v>
      </c>
    </row>
    <row r="719" spans="1:13">
      <c r="A719" s="4">
        <v>711</v>
      </c>
      <c r="B719" t="s">
        <v>39</v>
      </c>
      <c r="C719" s="1">
        <v>39.299999999999997</v>
      </c>
      <c r="D719" s="2" t="str">
        <f>HYPERLINK("https://torgi.gov.ru/new/public/lots/lot/21000002210000000068_1/(lotInfo:info)", "21000002210000000068_1")</f>
        <v>21000002210000000068_1</v>
      </c>
      <c r="E719" t="s">
        <v>98</v>
      </c>
      <c r="F719" s="3">
        <v>244783.71501272271</v>
      </c>
      <c r="G719" s="3">
        <v>9620000</v>
      </c>
      <c r="H719" t="s">
        <v>1173</v>
      </c>
      <c r="I719" t="s">
        <v>1657</v>
      </c>
      <c r="J719" t="s">
        <v>2366</v>
      </c>
      <c r="L719" t="s">
        <v>2436</v>
      </c>
      <c r="M719" t="s">
        <v>2440</v>
      </c>
    </row>
    <row r="720" spans="1:13">
      <c r="A720" s="4">
        <v>731</v>
      </c>
      <c r="B720" t="s">
        <v>39</v>
      </c>
      <c r="C720" s="1">
        <v>56.3</v>
      </c>
      <c r="D720" s="2" t="str">
        <f>HYPERLINK("https://torgi.gov.ru/new/public/lots/lot/21000002210000000043_1/(lotInfo:info)", "21000002210000000043_1")</f>
        <v>21000002210000000043_1</v>
      </c>
      <c r="E720" t="s">
        <v>98</v>
      </c>
      <c r="F720" s="3">
        <v>101243.3392539965</v>
      </c>
      <c r="G720" s="3">
        <v>5700000</v>
      </c>
      <c r="H720" t="s">
        <v>1190</v>
      </c>
      <c r="I720" t="s">
        <v>1667</v>
      </c>
      <c r="J720" t="s">
        <v>2384</v>
      </c>
      <c r="L720" t="s">
        <v>2436</v>
      </c>
      <c r="M720" t="s">
        <v>2440</v>
      </c>
    </row>
    <row r="721" spans="1:13">
      <c r="A721" s="4">
        <v>620</v>
      </c>
      <c r="B721" t="s">
        <v>39</v>
      </c>
      <c r="C721" s="1">
        <v>64.900000000000006</v>
      </c>
      <c r="D721" s="2" t="str">
        <f>HYPERLINK("https://torgi.gov.ru/new/public/lots/lot/21000002210000000173_1/(lotInfo:info)", "21000002210000000173_1")</f>
        <v>21000002210000000173_1</v>
      </c>
      <c r="E721" t="s">
        <v>98</v>
      </c>
      <c r="F721" s="3">
        <v>97380.585516178733</v>
      </c>
      <c r="G721" s="3">
        <v>6320000</v>
      </c>
      <c r="H721" t="s">
        <v>1088</v>
      </c>
      <c r="I721" t="s">
        <v>1606</v>
      </c>
      <c r="J721" t="s">
        <v>2283</v>
      </c>
      <c r="L721" t="s">
        <v>2436</v>
      </c>
      <c r="M721" t="s">
        <v>2440</v>
      </c>
    </row>
    <row r="722" spans="1:13">
      <c r="A722" s="4">
        <v>744</v>
      </c>
      <c r="B722" t="s">
        <v>39</v>
      </c>
      <c r="C722" s="1">
        <v>75.099999999999994</v>
      </c>
      <c r="D722" s="2" t="str">
        <f>HYPERLINK("https://torgi.gov.ru/new/public/lots/lot/21000002210000000023_1/(lotInfo:info)", "21000002210000000023_1")</f>
        <v>21000002210000000023_1</v>
      </c>
      <c r="E722" t="s">
        <v>98</v>
      </c>
      <c r="F722" s="3">
        <v>69241.011984021316</v>
      </c>
      <c r="G722" s="3">
        <v>5200000</v>
      </c>
      <c r="H722" t="s">
        <v>1203</v>
      </c>
      <c r="I722" t="s">
        <v>1673</v>
      </c>
      <c r="J722" t="s">
        <v>2397</v>
      </c>
      <c r="L722" t="s">
        <v>2436</v>
      </c>
      <c r="M722" t="s">
        <v>2440</v>
      </c>
    </row>
    <row r="723" spans="1:13">
      <c r="A723" s="4">
        <v>689</v>
      </c>
      <c r="B723" t="s">
        <v>39</v>
      </c>
      <c r="C723" s="1">
        <v>25.8</v>
      </c>
      <c r="D723" s="2" t="str">
        <f>HYPERLINK("https://torgi.gov.ru/new/public/lots/lot/21000002210000000097_1/(lotInfo:info)", "21000002210000000097_1")</f>
        <v>21000002210000000097_1</v>
      </c>
      <c r="E723" t="s">
        <v>98</v>
      </c>
      <c r="F723" s="3">
        <v>205426.3565891473</v>
      </c>
      <c r="G723" s="3">
        <v>5300000</v>
      </c>
      <c r="H723" t="s">
        <v>1153</v>
      </c>
      <c r="I723" t="s">
        <v>1648</v>
      </c>
      <c r="J723" t="s">
        <v>2349</v>
      </c>
      <c r="L723" t="s">
        <v>2436</v>
      </c>
      <c r="M723" t="s">
        <v>2440</v>
      </c>
    </row>
    <row r="724" spans="1:13">
      <c r="A724" s="4">
        <v>526</v>
      </c>
      <c r="B724" t="s">
        <v>39</v>
      </c>
      <c r="C724" s="1">
        <v>24.7</v>
      </c>
      <c r="D724" s="2" t="str">
        <f>HYPERLINK("https://torgi.gov.ru/new/public/lots/lot/21000002210000000236_1/(lotInfo:info)", "21000002210000000236_1")</f>
        <v>21000002210000000236_1</v>
      </c>
      <c r="E724" t="s">
        <v>98</v>
      </c>
      <c r="F724" s="3">
        <v>107692.3076923077</v>
      </c>
      <c r="G724" s="3">
        <v>2660000</v>
      </c>
      <c r="H724" t="s">
        <v>1012</v>
      </c>
      <c r="I724" t="s">
        <v>1538</v>
      </c>
      <c r="J724" t="s">
        <v>2195</v>
      </c>
      <c r="L724" t="s">
        <v>2436</v>
      </c>
      <c r="M724" t="s">
        <v>2440</v>
      </c>
    </row>
    <row r="725" spans="1:13">
      <c r="A725" s="4">
        <v>284</v>
      </c>
      <c r="B725" t="s">
        <v>39</v>
      </c>
      <c r="C725" s="1">
        <v>22.6</v>
      </c>
      <c r="D725" s="2" t="str">
        <f>HYPERLINK("https://torgi.gov.ru/new/public/lots/lot/21000002210000000346_1/(lotInfo:info)", "21000002210000000346_1")</f>
        <v>21000002210000000346_1</v>
      </c>
      <c r="E725" t="s">
        <v>98</v>
      </c>
      <c r="F725" s="3">
        <v>91150.442477876102</v>
      </c>
      <c r="G725" s="3">
        <v>2060000</v>
      </c>
      <c r="H725" t="s">
        <v>795</v>
      </c>
      <c r="I725" t="s">
        <v>1409</v>
      </c>
      <c r="J725" t="s">
        <v>1968</v>
      </c>
      <c r="L725" t="s">
        <v>2436</v>
      </c>
      <c r="M725" t="s">
        <v>2440</v>
      </c>
    </row>
    <row r="726" spans="1:13">
      <c r="A726" s="4">
        <v>147</v>
      </c>
      <c r="B726" t="s">
        <v>39</v>
      </c>
      <c r="C726" s="1">
        <v>17.2</v>
      </c>
      <c r="D726" s="2" t="str">
        <f>HYPERLINK("https://torgi.gov.ru/new/public/lots/lot/21000002210000000514_1/(lotInfo:info)", "21000002210000000514_1")</f>
        <v>21000002210000000514_1</v>
      </c>
      <c r="E726" t="s">
        <v>98</v>
      </c>
      <c r="F726" s="3">
        <v>180232.5581395349</v>
      </c>
      <c r="G726" s="3">
        <v>3100000</v>
      </c>
      <c r="H726" t="s">
        <v>679</v>
      </c>
      <c r="I726" t="s">
        <v>1331</v>
      </c>
      <c r="J726" t="s">
        <v>1842</v>
      </c>
      <c r="L726" t="s">
        <v>2436</v>
      </c>
      <c r="M726" t="s">
        <v>2440</v>
      </c>
    </row>
    <row r="727" spans="1:13">
      <c r="A727" s="4">
        <v>570</v>
      </c>
      <c r="B727" t="s">
        <v>39</v>
      </c>
      <c r="C727" s="1">
        <v>57.7</v>
      </c>
      <c r="D727" s="2" t="str">
        <f>HYPERLINK("https://torgi.gov.ru/new/public/lots/lot/21000002210000000212_1/(lotInfo:info)", "21000002210000000212_1")</f>
        <v>21000002210000000212_1</v>
      </c>
      <c r="E727" t="s">
        <v>98</v>
      </c>
      <c r="F727" s="3">
        <v>71057.192374350081</v>
      </c>
      <c r="G727" s="3">
        <v>4100000</v>
      </c>
      <c r="H727" t="s">
        <v>1048</v>
      </c>
      <c r="I727" t="s">
        <v>1574</v>
      </c>
      <c r="J727" t="s">
        <v>2239</v>
      </c>
      <c r="L727" t="s">
        <v>2436</v>
      </c>
      <c r="M727" t="s">
        <v>2440</v>
      </c>
    </row>
    <row r="728" spans="1:13">
      <c r="A728" s="4">
        <v>650</v>
      </c>
      <c r="B728" t="s">
        <v>39</v>
      </c>
      <c r="C728" s="1">
        <v>20.2</v>
      </c>
      <c r="D728" s="2" t="str">
        <f>HYPERLINK("https://torgi.gov.ru/new/public/lots/lot/21000002210000000147_1/(lotInfo:info)", "21000002210000000147_1")</f>
        <v>21000002210000000147_1</v>
      </c>
      <c r="E728" t="s">
        <v>98</v>
      </c>
      <c r="F728" s="3">
        <v>175247.52475247529</v>
      </c>
      <c r="G728" s="3">
        <v>3540000</v>
      </c>
      <c r="H728" t="s">
        <v>1115</v>
      </c>
      <c r="I728" t="s">
        <v>1595</v>
      </c>
      <c r="J728" t="s">
        <v>2312</v>
      </c>
      <c r="L728" t="s">
        <v>2436</v>
      </c>
      <c r="M728" t="s">
        <v>2440</v>
      </c>
    </row>
    <row r="729" spans="1:13">
      <c r="A729" s="4">
        <v>720</v>
      </c>
      <c r="B729" t="s">
        <v>39</v>
      </c>
      <c r="C729" s="1">
        <v>15</v>
      </c>
      <c r="D729" s="2" t="str">
        <f>HYPERLINK("https://torgi.gov.ru/new/public/lots/lot/21000002210000000060_1/(lotInfo:info)", "21000002210000000060_1")</f>
        <v>21000002210000000060_1</v>
      </c>
      <c r="E729" t="s">
        <v>98</v>
      </c>
      <c r="F729" s="3">
        <v>168666.66666666669</v>
      </c>
      <c r="G729" s="3">
        <v>2530000</v>
      </c>
      <c r="H729" t="s">
        <v>1180</v>
      </c>
      <c r="I729" t="s">
        <v>1662</v>
      </c>
      <c r="J729" t="s">
        <v>2375</v>
      </c>
      <c r="L729" t="s">
        <v>2436</v>
      </c>
      <c r="M729" t="s">
        <v>2440</v>
      </c>
    </row>
    <row r="730" spans="1:13">
      <c r="A730" s="4">
        <v>734</v>
      </c>
      <c r="B730" t="s">
        <v>39</v>
      </c>
      <c r="C730" s="1">
        <v>17.2</v>
      </c>
      <c r="D730" s="2" t="str">
        <f>HYPERLINK("https://torgi.gov.ru/new/public/lots/lot/21000002210000000038_1/(lotInfo:info)", "21000002210000000038_1")</f>
        <v>21000002210000000038_1</v>
      </c>
      <c r="E730" t="s">
        <v>98</v>
      </c>
      <c r="F730" s="3">
        <v>159883.72093023261</v>
      </c>
      <c r="G730" s="3">
        <v>2750000</v>
      </c>
      <c r="H730" t="s">
        <v>1193</v>
      </c>
      <c r="I730" t="s">
        <v>1667</v>
      </c>
      <c r="J730" t="s">
        <v>2387</v>
      </c>
      <c r="L730" t="s">
        <v>2436</v>
      </c>
      <c r="M730" t="s">
        <v>2440</v>
      </c>
    </row>
    <row r="731" spans="1:13">
      <c r="A731" s="4">
        <v>323</v>
      </c>
      <c r="B731" t="s">
        <v>39</v>
      </c>
      <c r="C731" s="1">
        <v>121.7</v>
      </c>
      <c r="D731" s="2" t="str">
        <f>HYPERLINK("https://torgi.gov.ru/new/public/lots/lot/21000002210000000310_1/(lotInfo:info)", "21000002210000000310_1")</f>
        <v>21000002210000000310_1</v>
      </c>
      <c r="E731" t="s">
        <v>98</v>
      </c>
      <c r="F731" s="3">
        <v>84634.346754313883</v>
      </c>
      <c r="G731" s="3">
        <v>10300000</v>
      </c>
      <c r="H731" t="s">
        <v>828</v>
      </c>
      <c r="I731" t="s">
        <v>1432</v>
      </c>
      <c r="J731" t="s">
        <v>2007</v>
      </c>
      <c r="L731" t="s">
        <v>2436</v>
      </c>
      <c r="M731" t="s">
        <v>2440</v>
      </c>
    </row>
    <row r="732" spans="1:13">
      <c r="A732" s="4">
        <v>66</v>
      </c>
      <c r="B732" t="s">
        <v>39</v>
      </c>
      <c r="C732" s="1">
        <v>14.5</v>
      </c>
      <c r="D732" s="2" t="str">
        <f>HYPERLINK("https://torgi.gov.ru/new/public/lots/lot/21000002210000000560_1/(lotInfo:info)", "21000002210000000560_1")</f>
        <v>21000002210000000560_1</v>
      </c>
      <c r="E732" t="s">
        <v>98</v>
      </c>
      <c r="F732" s="3">
        <v>207586.20689655171</v>
      </c>
      <c r="G732" s="3">
        <v>3010000</v>
      </c>
      <c r="H732" t="s">
        <v>607</v>
      </c>
      <c r="I732" t="s">
        <v>1280</v>
      </c>
      <c r="J732" t="s">
        <v>1768</v>
      </c>
      <c r="L732" t="s">
        <v>2436</v>
      </c>
      <c r="M732" t="s">
        <v>2440</v>
      </c>
    </row>
    <row r="733" spans="1:13">
      <c r="A733" s="4">
        <v>209</v>
      </c>
      <c r="B733" t="s">
        <v>39</v>
      </c>
      <c r="C733" s="1">
        <v>11.7</v>
      </c>
      <c r="D733" s="2" t="str">
        <f>HYPERLINK("https://torgi.gov.ru/new/public/lots/lot/21000002210000000414_1/(lotInfo:info)", "21000002210000000414_1")</f>
        <v>21000002210000000414_1</v>
      </c>
      <c r="E733" t="s">
        <v>98</v>
      </c>
      <c r="F733" s="3">
        <v>147008.547008547</v>
      </c>
      <c r="G733" s="3">
        <v>1720000</v>
      </c>
      <c r="H733" t="s">
        <v>730</v>
      </c>
      <c r="I733" t="s">
        <v>1370</v>
      </c>
      <c r="J733" t="s">
        <v>1901</v>
      </c>
      <c r="L733" t="s">
        <v>2436</v>
      </c>
      <c r="M733" t="s">
        <v>2440</v>
      </c>
    </row>
    <row r="734" spans="1:13">
      <c r="A734" s="4">
        <v>719</v>
      </c>
      <c r="B734" t="s">
        <v>39</v>
      </c>
      <c r="C734" s="1">
        <v>79.7</v>
      </c>
      <c r="D734" s="2" t="str">
        <f>HYPERLINK("https://torgi.gov.ru/new/public/lots/lot/21000002210000000061_1/(lotInfo:info)", "21000002210000000061_1")</f>
        <v>21000002210000000061_1</v>
      </c>
      <c r="E734" t="s">
        <v>98</v>
      </c>
      <c r="F734" s="3">
        <v>97867.001254705145</v>
      </c>
      <c r="G734" s="3">
        <v>7800000</v>
      </c>
      <c r="H734" t="s">
        <v>1179</v>
      </c>
      <c r="I734" t="s">
        <v>1662</v>
      </c>
      <c r="J734" t="s">
        <v>2374</v>
      </c>
      <c r="L734" t="s">
        <v>2436</v>
      </c>
      <c r="M734" t="s">
        <v>2440</v>
      </c>
    </row>
    <row r="735" spans="1:13">
      <c r="A735" s="4">
        <v>604</v>
      </c>
      <c r="B735" t="s">
        <v>39</v>
      </c>
      <c r="C735" s="1">
        <v>11.9</v>
      </c>
      <c r="D735" s="2" t="str">
        <f>HYPERLINK("https://torgi.gov.ru/new/public/lots/lot/21000002210000000183_1/(lotInfo:info)", "21000002210000000183_1")</f>
        <v>21000002210000000183_1</v>
      </c>
      <c r="E735" t="s">
        <v>98</v>
      </c>
      <c r="F735" s="3">
        <v>142857.14285714281</v>
      </c>
      <c r="G735" s="3">
        <v>1700000</v>
      </c>
      <c r="H735" t="s">
        <v>1074</v>
      </c>
      <c r="I735" t="s">
        <v>1596</v>
      </c>
      <c r="J735" t="s">
        <v>2269</v>
      </c>
      <c r="L735" t="s">
        <v>2436</v>
      </c>
      <c r="M735" t="s">
        <v>2440</v>
      </c>
    </row>
    <row r="736" spans="1:13">
      <c r="A736" s="4">
        <v>68</v>
      </c>
      <c r="B736" t="s">
        <v>39</v>
      </c>
      <c r="C736" s="1">
        <v>19</v>
      </c>
      <c r="D736" s="2" t="str">
        <f>HYPERLINK("https://torgi.gov.ru/new/public/lots/lot/21000002210000000562_1/(lotInfo:info)", "21000002210000000562_1")</f>
        <v>21000002210000000562_1</v>
      </c>
      <c r="E736" t="s">
        <v>98</v>
      </c>
      <c r="F736" s="3">
        <v>151578.94736842101</v>
      </c>
      <c r="G736" s="3">
        <v>2880000</v>
      </c>
      <c r="H736" t="s">
        <v>609</v>
      </c>
      <c r="I736" t="s">
        <v>1280</v>
      </c>
      <c r="J736" t="s">
        <v>1770</v>
      </c>
      <c r="L736" t="s">
        <v>2436</v>
      </c>
      <c r="M736" t="s">
        <v>2440</v>
      </c>
    </row>
    <row r="737" spans="1:13">
      <c r="A737" s="4">
        <v>546</v>
      </c>
      <c r="B737" t="s">
        <v>39</v>
      </c>
      <c r="C737" s="1">
        <v>2530.4</v>
      </c>
      <c r="D737" s="2" t="str">
        <f>HYPERLINK("https://torgi.gov.ru/new/public/lots/lot/21000002210000000187_1/(lotInfo:info)", "21000002210000000187_1")</f>
        <v>21000002210000000187_1</v>
      </c>
      <c r="E737" t="s">
        <v>98</v>
      </c>
      <c r="F737" s="3">
        <v>70897.881757824842</v>
      </c>
      <c r="G737" s="3">
        <v>179400000</v>
      </c>
      <c r="H737" t="s">
        <v>1029</v>
      </c>
      <c r="I737" t="s">
        <v>1555</v>
      </c>
      <c r="J737" t="s">
        <v>2215</v>
      </c>
      <c r="L737" t="s">
        <v>2436</v>
      </c>
      <c r="M737" t="s">
        <v>2440</v>
      </c>
    </row>
    <row r="738" spans="1:13">
      <c r="A738" s="4">
        <v>732</v>
      </c>
      <c r="B738" t="s">
        <v>39</v>
      </c>
      <c r="C738" s="1">
        <v>26.1</v>
      </c>
      <c r="D738" s="2" t="str">
        <f>HYPERLINK("https://torgi.gov.ru/new/public/lots/lot/21000002210000000041_1/(lotInfo:info)", "21000002210000000041_1")</f>
        <v>21000002210000000041_1</v>
      </c>
      <c r="E738" t="s">
        <v>98</v>
      </c>
      <c r="F738" s="3">
        <v>111034.4827586207</v>
      </c>
      <c r="G738" s="3">
        <v>2898000</v>
      </c>
      <c r="H738" t="s">
        <v>1191</v>
      </c>
      <c r="I738" t="s">
        <v>1667</v>
      </c>
      <c r="J738" t="s">
        <v>2385</v>
      </c>
      <c r="L738" t="s">
        <v>2436</v>
      </c>
      <c r="M738" t="s">
        <v>2440</v>
      </c>
    </row>
    <row r="739" spans="1:13">
      <c r="A739" s="4">
        <v>710</v>
      </c>
      <c r="B739" t="s">
        <v>39</v>
      </c>
      <c r="C739" s="1">
        <v>24.2</v>
      </c>
      <c r="D739" s="2" t="str">
        <f>HYPERLINK("https://torgi.gov.ru/new/public/lots/lot/21000002210000000072_1/(lotInfo:info)", "21000002210000000072_1")</f>
        <v>21000002210000000072_1</v>
      </c>
      <c r="E739" t="s">
        <v>98</v>
      </c>
      <c r="F739" s="3">
        <v>175206.61157024789</v>
      </c>
      <c r="G739" s="3">
        <v>4240000</v>
      </c>
      <c r="H739" t="s">
        <v>1172</v>
      </c>
      <c r="I739" t="s">
        <v>1657</v>
      </c>
      <c r="J739" t="s">
        <v>2365</v>
      </c>
      <c r="L739" t="s">
        <v>2436</v>
      </c>
      <c r="M739" t="s">
        <v>2440</v>
      </c>
    </row>
    <row r="740" spans="1:13">
      <c r="A740" s="4">
        <v>361</v>
      </c>
      <c r="B740" t="s">
        <v>39</v>
      </c>
      <c r="C740" s="1">
        <v>20.399999999999999</v>
      </c>
      <c r="D740" s="2" t="str">
        <f>HYPERLINK("https://torgi.gov.ru/new/public/lots/lot/21000002210000000296_1/(lotInfo:info)", "21000002210000000296_1")</f>
        <v>21000002210000000296_1</v>
      </c>
      <c r="E740" t="s">
        <v>98</v>
      </c>
      <c r="F740" s="3">
        <v>175686.27450980389</v>
      </c>
      <c r="G740" s="3">
        <v>3584000</v>
      </c>
      <c r="H740" t="s">
        <v>864</v>
      </c>
      <c r="I740" t="s">
        <v>1334</v>
      </c>
      <c r="J740" t="s">
        <v>2044</v>
      </c>
      <c r="L740" t="s">
        <v>2436</v>
      </c>
      <c r="M740" t="s">
        <v>2440</v>
      </c>
    </row>
    <row r="741" spans="1:13">
      <c r="A741" s="4">
        <v>668</v>
      </c>
      <c r="B741" t="s">
        <v>39</v>
      </c>
      <c r="C741" s="1">
        <v>10.7</v>
      </c>
      <c r="D741" s="2" t="str">
        <f>HYPERLINK("https://torgi.gov.ru/new/public/lots/lot/21000002210000000115_1/(lotInfo:info)", "21000002210000000115_1")</f>
        <v>21000002210000000115_1</v>
      </c>
      <c r="E741" t="s">
        <v>479</v>
      </c>
      <c r="F741" s="3">
        <v>80094.672897196273</v>
      </c>
      <c r="G741" s="3">
        <v>857013</v>
      </c>
      <c r="H741" t="s">
        <v>1132</v>
      </c>
      <c r="I741" t="s">
        <v>1635</v>
      </c>
      <c r="J741" t="s">
        <v>2330</v>
      </c>
      <c r="L741" t="s">
        <v>2439</v>
      </c>
      <c r="M741" t="s">
        <v>2440</v>
      </c>
    </row>
    <row r="742" spans="1:13">
      <c r="A742" s="4">
        <v>291</v>
      </c>
      <c r="B742" t="s">
        <v>70</v>
      </c>
      <c r="C742" s="1">
        <v>310.2</v>
      </c>
      <c r="D742" s="2" t="str">
        <f>HYPERLINK("https://torgi.gov.ru/new/public/lots/lot/22000034760000000039_1/(lotInfo:info)", "22000034760000000039_1")</f>
        <v>22000034760000000039_1</v>
      </c>
      <c r="E742" t="s">
        <v>84</v>
      </c>
      <c r="F742" s="3">
        <v>14775.30625402966</v>
      </c>
      <c r="G742" s="3">
        <v>4583300</v>
      </c>
      <c r="H742" t="s">
        <v>801</v>
      </c>
      <c r="I742" t="s">
        <v>1414</v>
      </c>
      <c r="J742" t="s">
        <v>1975</v>
      </c>
      <c r="L742" t="s">
        <v>2436</v>
      </c>
      <c r="M742" t="s">
        <v>2440</v>
      </c>
    </row>
    <row r="743" spans="1:13">
      <c r="A743" s="4">
        <v>513</v>
      </c>
      <c r="B743" t="s">
        <v>78</v>
      </c>
      <c r="C743" s="1">
        <v>519.6</v>
      </c>
      <c r="D743" s="2" t="str">
        <f>HYPERLINK("https://torgi.gov.ru/new/public/lots/lot/21000010520000000003_1/(lotInfo:info)", "21000010520000000003_1")</f>
        <v>21000010520000000003_1</v>
      </c>
      <c r="E743" t="s">
        <v>383</v>
      </c>
      <c r="F743" s="3">
        <v>4170.9006928406461</v>
      </c>
      <c r="G743" s="3">
        <v>2167200</v>
      </c>
      <c r="H743" t="s">
        <v>1001</v>
      </c>
      <c r="I743" t="s">
        <v>1527</v>
      </c>
      <c r="J743" t="s">
        <v>2184</v>
      </c>
      <c r="K743" s="3">
        <v>1170347.05</v>
      </c>
      <c r="L743" t="s">
        <v>2436</v>
      </c>
      <c r="M743" t="s">
        <v>2440</v>
      </c>
    </row>
    <row r="744" spans="1:13">
      <c r="A744" s="4">
        <v>644</v>
      </c>
      <c r="B744" t="s">
        <v>78</v>
      </c>
      <c r="C744" s="1">
        <v>310</v>
      </c>
      <c r="D744" s="2" t="str">
        <f>HYPERLINK("https://torgi.gov.ru/new/public/lots/lot/21000027580000000002_1/(lotInfo:info)", "21000027580000000002_1")</f>
        <v>21000027580000000002_1</v>
      </c>
      <c r="E744" t="s">
        <v>465</v>
      </c>
      <c r="F744" s="3">
        <v>4441.9354838709678</v>
      </c>
      <c r="G744" s="3">
        <v>1377000</v>
      </c>
      <c r="H744" t="s">
        <v>1109</v>
      </c>
      <c r="I744" t="s">
        <v>1620</v>
      </c>
      <c r="J744" t="s">
        <v>2306</v>
      </c>
      <c r="K744" s="3">
        <v>45227977</v>
      </c>
      <c r="L744" t="s">
        <v>2436</v>
      </c>
      <c r="M744" t="s">
        <v>2440</v>
      </c>
    </row>
    <row r="745" spans="1:13">
      <c r="A745" s="4">
        <v>514</v>
      </c>
      <c r="B745" t="s">
        <v>78</v>
      </c>
      <c r="C745" s="1">
        <v>3164.4</v>
      </c>
      <c r="D745" s="2" t="str">
        <f>HYPERLINK("https://torgi.gov.ru/new/public/lots/lot/21000010520000000003_2/(lotInfo:info)", "21000010520000000003_2")</f>
        <v>21000010520000000003_2</v>
      </c>
      <c r="E745" t="s">
        <v>384</v>
      </c>
      <c r="F745" s="3">
        <v>10255.056250790039</v>
      </c>
      <c r="G745" s="3">
        <v>32451100</v>
      </c>
      <c r="H745" t="s">
        <v>1002</v>
      </c>
      <c r="I745" t="s">
        <v>1527</v>
      </c>
      <c r="J745" t="s">
        <v>2185</v>
      </c>
      <c r="K745" s="3">
        <v>12023359.310000001</v>
      </c>
      <c r="L745" t="s">
        <v>2436</v>
      </c>
      <c r="M745" t="s">
        <v>2440</v>
      </c>
    </row>
    <row r="746" spans="1:13">
      <c r="A746" s="4">
        <v>577</v>
      </c>
      <c r="B746" t="s">
        <v>81</v>
      </c>
      <c r="C746" s="1">
        <v>294.7</v>
      </c>
      <c r="D746" s="2" t="str">
        <f>HYPERLINK("https://torgi.gov.ru/new/public/lots/lot/21000034510000000014_1/(lotInfo:info)", "21000034510000000014_1")</f>
        <v>21000034510000000014_1</v>
      </c>
      <c r="E746" t="s">
        <v>430</v>
      </c>
      <c r="F746" s="3">
        <v>12046.148625721071</v>
      </c>
      <c r="G746" s="3">
        <v>3550000</v>
      </c>
      <c r="H746" t="s">
        <v>1053</v>
      </c>
      <c r="I746" t="s">
        <v>1580</v>
      </c>
      <c r="J746" t="s">
        <v>2246</v>
      </c>
      <c r="K746" s="3">
        <v>7062382.3499999996</v>
      </c>
      <c r="L746" t="s">
        <v>2437</v>
      </c>
      <c r="M746" t="s">
        <v>2440</v>
      </c>
    </row>
    <row r="747" spans="1:13">
      <c r="A747" s="4">
        <v>91</v>
      </c>
      <c r="B747" t="s">
        <v>52</v>
      </c>
      <c r="C747" s="1">
        <v>102.6</v>
      </c>
      <c r="D747" s="2" t="str">
        <f>HYPERLINK("https://torgi.gov.ru/new/public/lots/lot/22000099670000000001_1/(lotInfo:info)", "22000099670000000001_1")</f>
        <v>22000099670000000001_1</v>
      </c>
      <c r="E747" t="s">
        <v>152</v>
      </c>
      <c r="F747" s="3">
        <v>1770.46783625731</v>
      </c>
      <c r="G747" s="3">
        <v>181650</v>
      </c>
      <c r="H747" t="s">
        <v>630</v>
      </c>
      <c r="I747" t="s">
        <v>1296</v>
      </c>
      <c r="J747" t="s">
        <v>1792</v>
      </c>
      <c r="L747" t="s">
        <v>2436</v>
      </c>
      <c r="M747" t="s">
        <v>2440</v>
      </c>
    </row>
    <row r="748" spans="1:13">
      <c r="A748" s="4">
        <v>80</v>
      </c>
      <c r="B748" t="s">
        <v>41</v>
      </c>
      <c r="C748" s="1">
        <v>665.2</v>
      </c>
      <c r="D748" s="2" t="str">
        <f>HYPERLINK("https://torgi.gov.ru/new/public/lots/lot/21000033070000000016_1/(lotInfo:info)", "21000033070000000016_1")</f>
        <v>21000033070000000016_1</v>
      </c>
      <c r="E748" t="s">
        <v>143</v>
      </c>
      <c r="F748" s="3">
        <v>19906.794948887549</v>
      </c>
      <c r="G748" s="3">
        <v>13242000</v>
      </c>
      <c r="H748" t="s">
        <v>621</v>
      </c>
      <c r="I748" t="s">
        <v>1288</v>
      </c>
      <c r="L748" t="s">
        <v>2436</v>
      </c>
      <c r="M748" t="s">
        <v>2440</v>
      </c>
    </row>
    <row r="749" spans="1:13">
      <c r="A749" s="4">
        <v>104</v>
      </c>
      <c r="B749" t="s">
        <v>55</v>
      </c>
      <c r="C749" s="1">
        <v>30.6</v>
      </c>
      <c r="D749" s="2" t="str">
        <f>HYPERLINK("https://torgi.gov.ru/new/public/lots/lot/21000012550000000039_1/(lotInfo:info)", "21000012550000000039_1")</f>
        <v>21000012550000000039_1</v>
      </c>
      <c r="E749" t="s">
        <v>162</v>
      </c>
      <c r="F749" s="3">
        <v>71699.34640522876</v>
      </c>
      <c r="G749" s="3">
        <v>2194000</v>
      </c>
      <c r="H749" t="s">
        <v>642</v>
      </c>
      <c r="I749" t="s">
        <v>1305</v>
      </c>
      <c r="L749" t="s">
        <v>2436</v>
      </c>
      <c r="M749" t="s">
        <v>2440</v>
      </c>
    </row>
    <row r="750" spans="1:13">
      <c r="A750" s="4">
        <v>114</v>
      </c>
      <c r="B750" t="s">
        <v>59</v>
      </c>
      <c r="C750" s="1">
        <v>82.8</v>
      </c>
      <c r="D750" s="2" t="str">
        <f>HYPERLINK("https://torgi.gov.ru/new/public/lots/lot/22000059440000000022_10/(lotInfo:info)", "22000059440000000022_10")</f>
        <v>22000059440000000022_10</v>
      </c>
      <c r="E750" t="s">
        <v>172</v>
      </c>
      <c r="F750" s="3">
        <v>23743.96135265701</v>
      </c>
      <c r="G750" s="3">
        <v>1966000</v>
      </c>
      <c r="H750" t="s">
        <v>652</v>
      </c>
      <c r="I750" t="s">
        <v>1312</v>
      </c>
      <c r="L750" t="s">
        <v>2436</v>
      </c>
      <c r="M750" t="s">
        <v>2440</v>
      </c>
    </row>
    <row r="751" spans="1:13">
      <c r="A751" s="4">
        <v>121</v>
      </c>
      <c r="B751" t="s">
        <v>35</v>
      </c>
      <c r="C751" s="1">
        <v>1033.7</v>
      </c>
      <c r="D751" s="2" t="str">
        <f>HYPERLINK("https://torgi.gov.ru/new/public/lots/lot/21000030690000000016_1/(lotInfo:info)", "21000030690000000016_1")</f>
        <v>21000030690000000016_1</v>
      </c>
      <c r="E751" t="s">
        <v>176</v>
      </c>
      <c r="F751" s="3">
        <v>1108.977459611106</v>
      </c>
      <c r="G751" s="3">
        <v>1146350</v>
      </c>
      <c r="H751" t="s">
        <v>659</v>
      </c>
      <c r="I751" t="s">
        <v>1318</v>
      </c>
      <c r="L751" t="s">
        <v>2436</v>
      </c>
      <c r="M751" t="s">
        <v>2441</v>
      </c>
    </row>
    <row r="752" spans="1:13">
      <c r="A752" s="4">
        <v>122</v>
      </c>
      <c r="B752" t="s">
        <v>35</v>
      </c>
      <c r="C752" s="1">
        <v>813.2</v>
      </c>
      <c r="D752" s="2" t="str">
        <f>HYPERLINK("https://torgi.gov.ru/new/public/lots/lot/21000030690000000016_3/(lotInfo:info)", "21000030690000000016_3")</f>
        <v>21000030690000000016_3</v>
      </c>
      <c r="E752" t="s">
        <v>177</v>
      </c>
      <c r="F752" s="3">
        <v>1114.6089522872601</v>
      </c>
      <c r="G752" s="3">
        <v>906400</v>
      </c>
      <c r="H752" t="s">
        <v>660</v>
      </c>
      <c r="I752" t="s">
        <v>1318</v>
      </c>
      <c r="L752" t="s">
        <v>2436</v>
      </c>
      <c r="M752" t="s">
        <v>2441</v>
      </c>
    </row>
    <row r="753" spans="1:13">
      <c r="A753" s="4">
        <v>123</v>
      </c>
      <c r="B753" t="s">
        <v>35</v>
      </c>
      <c r="C753" s="1">
        <v>1092.5</v>
      </c>
      <c r="D753" s="2" t="str">
        <f>HYPERLINK("https://torgi.gov.ru/new/public/lots/lot/21000030690000000016_2/(lotInfo:info)", "21000030690000000016_2")</f>
        <v>21000030690000000016_2</v>
      </c>
      <c r="E753" t="s">
        <v>178</v>
      </c>
      <c r="F753" s="3">
        <v>1043.743707093822</v>
      </c>
      <c r="G753" s="3">
        <v>1140290</v>
      </c>
      <c r="H753" t="s">
        <v>661</v>
      </c>
      <c r="I753" t="s">
        <v>1318</v>
      </c>
      <c r="L753" t="s">
        <v>2436</v>
      </c>
      <c r="M753" t="s">
        <v>2441</v>
      </c>
    </row>
    <row r="754" spans="1:13">
      <c r="A754" s="4">
        <v>135</v>
      </c>
      <c r="B754" t="s">
        <v>24</v>
      </c>
      <c r="C754" s="1">
        <v>261.8</v>
      </c>
      <c r="D754" s="2" t="str">
        <f>HYPERLINK("https://torgi.gov.ru/new/public/lots/lot/21000019020000000011_1/(lotInfo:info)", "21000019020000000011_1")</f>
        <v>21000019020000000011_1</v>
      </c>
      <c r="E754" t="s">
        <v>188</v>
      </c>
      <c r="F754" s="3">
        <v>19174.942704354471</v>
      </c>
      <c r="G754" s="3">
        <v>5020000</v>
      </c>
      <c r="H754" t="s">
        <v>672</v>
      </c>
      <c r="I754" t="s">
        <v>1324</v>
      </c>
      <c r="L754" t="s">
        <v>2436</v>
      </c>
      <c r="M754" t="s">
        <v>2440</v>
      </c>
    </row>
    <row r="755" spans="1:13">
      <c r="A755" s="4">
        <v>149</v>
      </c>
      <c r="B755" t="s">
        <v>55</v>
      </c>
      <c r="C755" s="1">
        <v>94.8</v>
      </c>
      <c r="D755" s="2" t="str">
        <f>HYPERLINK("https://torgi.gov.ru/new/public/lots/lot/21000012550000000033_1/(lotInfo:info)", "21000012550000000033_1")</f>
        <v>21000012550000000033_1</v>
      </c>
      <c r="E755" t="s">
        <v>198</v>
      </c>
      <c r="F755" s="3">
        <v>56645.569620253169</v>
      </c>
      <c r="G755" s="3">
        <v>5370000</v>
      </c>
      <c r="H755" t="s">
        <v>681</v>
      </c>
      <c r="I755" t="s">
        <v>1310</v>
      </c>
      <c r="L755" t="s">
        <v>2439</v>
      </c>
      <c r="M755" t="s">
        <v>2440</v>
      </c>
    </row>
    <row r="756" spans="1:13">
      <c r="A756" s="4">
        <v>154</v>
      </c>
      <c r="B756" t="s">
        <v>37</v>
      </c>
      <c r="C756" s="1">
        <v>158</v>
      </c>
      <c r="D756" s="2" t="str">
        <f>HYPERLINK("https://torgi.gov.ru/new/public/lots/lot/22000005570000000013_2/(lotInfo:info)", "22000005570000000013_2")</f>
        <v>22000005570000000013_2</v>
      </c>
      <c r="E756" t="s">
        <v>202</v>
      </c>
      <c r="F756" s="3">
        <v>493.67088607594928</v>
      </c>
      <c r="G756" s="3">
        <v>78000</v>
      </c>
      <c r="I756" t="s">
        <v>1334</v>
      </c>
      <c r="L756" t="s">
        <v>2437</v>
      </c>
      <c r="M756" t="s">
        <v>2440</v>
      </c>
    </row>
    <row r="757" spans="1:13">
      <c r="A757" s="4">
        <v>177</v>
      </c>
      <c r="B757" t="s">
        <v>65</v>
      </c>
      <c r="C757" s="1">
        <v>376.8</v>
      </c>
      <c r="D757" s="2" t="str">
        <f>HYPERLINK("https://torgi.gov.ru/new/public/lots/lot/21000012890000000002_2/(lotInfo:info)", "21000012890000000002_2")</f>
        <v>21000012890000000002_2</v>
      </c>
      <c r="E757" t="s">
        <v>219</v>
      </c>
      <c r="F757" s="3">
        <v>610.40339702760082</v>
      </c>
      <c r="G757" s="3">
        <v>230000</v>
      </c>
      <c r="H757" t="s">
        <v>702</v>
      </c>
      <c r="I757" t="s">
        <v>1352</v>
      </c>
      <c r="L757" t="s">
        <v>2438</v>
      </c>
      <c r="M757" t="s">
        <v>2440</v>
      </c>
    </row>
    <row r="758" spans="1:13">
      <c r="A758" s="4">
        <v>226</v>
      </c>
      <c r="B758" t="s">
        <v>17</v>
      </c>
      <c r="C758" s="1">
        <v>32.9</v>
      </c>
      <c r="D758" s="2" t="str">
        <f>HYPERLINK("https://torgi.gov.ru/new/public/lots/lot/22000042460000000004_8/(lotInfo:info)", "22000042460000000004_8")</f>
        <v>22000042460000000004_8</v>
      </c>
      <c r="E758" t="s">
        <v>98</v>
      </c>
      <c r="F758" s="3">
        <v>10365.95744680851</v>
      </c>
      <c r="G758" s="3">
        <v>341040</v>
      </c>
      <c r="H758" t="s">
        <v>746</v>
      </c>
      <c r="I758" t="s">
        <v>1381</v>
      </c>
      <c r="L758" t="s">
        <v>2436</v>
      </c>
      <c r="M758" t="s">
        <v>2440</v>
      </c>
    </row>
    <row r="759" spans="1:13">
      <c r="A759" s="4">
        <v>227</v>
      </c>
      <c r="B759" t="s">
        <v>17</v>
      </c>
      <c r="C759" s="1">
        <v>101</v>
      </c>
      <c r="D759" s="2" t="str">
        <f>HYPERLINK("https://torgi.gov.ru/new/public/lots/lot/22000042460000000004_5/(lotInfo:info)", "22000042460000000004_5")</f>
        <v>22000042460000000004_5</v>
      </c>
      <c r="E759" t="s">
        <v>251</v>
      </c>
      <c r="F759" s="3">
        <v>13630</v>
      </c>
      <c r="G759" s="3">
        <v>1376630</v>
      </c>
      <c r="H759" t="s">
        <v>747</v>
      </c>
      <c r="I759" t="s">
        <v>1381</v>
      </c>
      <c r="L759" t="s">
        <v>2436</v>
      </c>
      <c r="M759" t="s">
        <v>2440</v>
      </c>
    </row>
    <row r="760" spans="1:13">
      <c r="A760" s="4">
        <v>238</v>
      </c>
      <c r="B760" t="s">
        <v>66</v>
      </c>
      <c r="C760" s="1">
        <v>19.899999999999999</v>
      </c>
      <c r="D760" s="2" t="str">
        <f>HYPERLINK("https://torgi.gov.ru/new/public/lots/lot/22000003840000000010_1/(lotInfo:info)", "22000003840000000010_1")</f>
        <v>22000003840000000010_1</v>
      </c>
      <c r="E760" t="s">
        <v>257</v>
      </c>
      <c r="F760" s="3">
        <v>11427.69346733668</v>
      </c>
      <c r="G760" s="3">
        <v>227411.1</v>
      </c>
      <c r="H760" t="s">
        <v>754</v>
      </c>
      <c r="I760" t="s">
        <v>1386</v>
      </c>
      <c r="L760" t="s">
        <v>2436</v>
      </c>
      <c r="M760" t="s">
        <v>2440</v>
      </c>
    </row>
    <row r="761" spans="1:13">
      <c r="A761" s="4">
        <v>240</v>
      </c>
      <c r="B761" t="s">
        <v>66</v>
      </c>
      <c r="C761" s="1">
        <v>28.5</v>
      </c>
      <c r="D761" s="2" t="str">
        <f>HYPERLINK("https://torgi.gov.ru/new/public/lots/lot/22000003840000000009_1/(lotInfo:info)", "22000003840000000009_1")</f>
        <v>22000003840000000009_1</v>
      </c>
      <c r="E761" t="s">
        <v>259</v>
      </c>
      <c r="F761" s="3">
        <v>12104.375438596489</v>
      </c>
      <c r="G761" s="3">
        <v>344974.7</v>
      </c>
      <c r="H761" t="s">
        <v>754</v>
      </c>
      <c r="I761" t="s">
        <v>1386</v>
      </c>
      <c r="L761" t="s">
        <v>2436</v>
      </c>
      <c r="M761" t="s">
        <v>2440</v>
      </c>
    </row>
    <row r="762" spans="1:13">
      <c r="A762" s="4">
        <v>262</v>
      </c>
      <c r="B762" t="s">
        <v>65</v>
      </c>
      <c r="C762" s="1">
        <v>134.1</v>
      </c>
      <c r="D762" s="2" t="str">
        <f>HYPERLINK("https://torgi.gov.ru/new/public/lots/lot/22000038140000000004_2/(lotInfo:info)", "22000038140000000004_2")</f>
        <v>22000038140000000004_2</v>
      </c>
      <c r="E762" t="s">
        <v>269</v>
      </c>
      <c r="F762" s="3">
        <v>462.34153616703952</v>
      </c>
      <c r="G762" s="3">
        <v>62000</v>
      </c>
      <c r="H762" t="s">
        <v>775</v>
      </c>
      <c r="I762" t="s">
        <v>1398</v>
      </c>
      <c r="L762" t="s">
        <v>2436</v>
      </c>
      <c r="M762" t="s">
        <v>2440</v>
      </c>
    </row>
    <row r="763" spans="1:13">
      <c r="A763" s="4">
        <v>275</v>
      </c>
      <c r="B763" t="s">
        <v>57</v>
      </c>
      <c r="C763" s="1">
        <v>195.6</v>
      </c>
      <c r="D763" s="2" t="str">
        <f>HYPERLINK("https://torgi.gov.ru/new/public/lots/lot/22000004290000000009_1/(lotInfo:info)", "22000004290000000009_1")</f>
        <v>22000004290000000009_1</v>
      </c>
      <c r="E763" t="s">
        <v>274</v>
      </c>
      <c r="F763" s="3">
        <v>1439.2638036809819</v>
      </c>
      <c r="G763" s="3">
        <v>281520</v>
      </c>
      <c r="H763" t="s">
        <v>787</v>
      </c>
      <c r="I763" t="s">
        <v>1405</v>
      </c>
      <c r="L763" t="s">
        <v>2436</v>
      </c>
      <c r="M763" t="s">
        <v>2440</v>
      </c>
    </row>
    <row r="764" spans="1:13">
      <c r="A764" s="4">
        <v>276</v>
      </c>
      <c r="B764" t="s">
        <v>41</v>
      </c>
      <c r="C764" s="1">
        <v>1547.4</v>
      </c>
      <c r="D764" s="2" t="str">
        <f>HYPERLINK("https://torgi.gov.ru/new/public/lots/lot/21000033070000000004_1/(lotInfo:info)", "21000033070000000004_1")</f>
        <v>21000033070000000004_1</v>
      </c>
      <c r="E764" t="s">
        <v>275</v>
      </c>
      <c r="F764" s="3">
        <v>18500.65917022101</v>
      </c>
      <c r="G764" s="3">
        <v>28627920</v>
      </c>
      <c r="H764" t="s">
        <v>788</v>
      </c>
      <c r="I764" t="s">
        <v>1406</v>
      </c>
      <c r="L764" t="s">
        <v>2436</v>
      </c>
      <c r="M764" t="s">
        <v>2440</v>
      </c>
    </row>
    <row r="765" spans="1:13">
      <c r="A765" s="4">
        <v>277</v>
      </c>
      <c r="B765" t="s">
        <v>41</v>
      </c>
      <c r="C765" s="1">
        <v>161.30000000000001</v>
      </c>
      <c r="D765" s="2" t="str">
        <f>HYPERLINK("https://torgi.gov.ru/new/public/lots/lot/21000033070000000002_1/(lotInfo:info)", "21000033070000000002_1")</f>
        <v>21000033070000000002_1</v>
      </c>
      <c r="E765" t="s">
        <v>143</v>
      </c>
      <c r="F765" s="3">
        <v>43319.900805951642</v>
      </c>
      <c r="G765" s="3">
        <v>6987500</v>
      </c>
      <c r="H765" t="s">
        <v>789</v>
      </c>
      <c r="I765" t="s">
        <v>1406</v>
      </c>
      <c r="L765" t="s">
        <v>2436</v>
      </c>
      <c r="M765" t="s">
        <v>2440</v>
      </c>
    </row>
    <row r="766" spans="1:13">
      <c r="A766" s="4">
        <v>370</v>
      </c>
      <c r="B766" t="s">
        <v>16</v>
      </c>
      <c r="C766" s="1">
        <v>40.4</v>
      </c>
      <c r="D766" s="2" t="str">
        <f>HYPERLINK("https://torgi.gov.ru/new/public/lots/lot/22000088050000000002_1/(lotInfo:info)", "22000088050000000002_1")</f>
        <v>22000088050000000002_1</v>
      </c>
      <c r="E766" t="s">
        <v>324</v>
      </c>
      <c r="F766" s="3">
        <v>346.53465346534648</v>
      </c>
      <c r="G766" s="3">
        <v>14000</v>
      </c>
      <c r="I766" t="s">
        <v>1453</v>
      </c>
      <c r="L766" t="s">
        <v>2436</v>
      </c>
      <c r="M766" t="s">
        <v>2440</v>
      </c>
    </row>
    <row r="767" spans="1:13">
      <c r="A767" s="4">
        <v>383</v>
      </c>
      <c r="B767" t="s">
        <v>53</v>
      </c>
      <c r="C767" s="1">
        <v>65.099999999999994</v>
      </c>
      <c r="D767" s="2" t="str">
        <f>HYPERLINK("https://torgi.gov.ru/new/public/lots/lot/21000011320000000033_2/(lotInfo:info)", "21000011320000000033_2")</f>
        <v>21000011320000000033_2</v>
      </c>
      <c r="E767" t="s">
        <v>333</v>
      </c>
      <c r="F767" s="3">
        <v>5376.344086021506</v>
      </c>
      <c r="G767" s="3">
        <v>350000</v>
      </c>
      <c r="H767" t="s">
        <v>884</v>
      </c>
      <c r="I767" t="s">
        <v>1464</v>
      </c>
      <c r="L767" t="s">
        <v>2438</v>
      </c>
      <c r="M767" t="s">
        <v>2440</v>
      </c>
    </row>
    <row r="768" spans="1:13">
      <c r="A768" s="4">
        <v>434</v>
      </c>
      <c r="B768" t="s">
        <v>33</v>
      </c>
      <c r="C768" s="1">
        <v>73.7</v>
      </c>
      <c r="D768" s="2" t="str">
        <f>HYPERLINK("https://torgi.gov.ru/new/public/lots/lot/21000034530000000001_1/(lotInfo:info)", "21000034530000000001_1")</f>
        <v>21000034530000000001_1</v>
      </c>
      <c r="F768" s="3">
        <v>4070.55630936228</v>
      </c>
      <c r="G768" s="3">
        <v>300000</v>
      </c>
      <c r="H768" t="s">
        <v>929</v>
      </c>
      <c r="I768" t="s">
        <v>1495</v>
      </c>
      <c r="L768" t="s">
        <v>2436</v>
      </c>
      <c r="M768" t="s">
        <v>2440</v>
      </c>
    </row>
    <row r="769" spans="1:13">
      <c r="A769" s="4">
        <v>483</v>
      </c>
      <c r="B769" t="s">
        <v>19</v>
      </c>
      <c r="C769" s="1">
        <v>536.4</v>
      </c>
      <c r="D769" s="2" t="str">
        <f>HYPERLINK("https://torgi.gov.ru/new/public/lots/lot/22000007100000000023_1/(lotInfo:info)", "22000007100000000023_1")</f>
        <v>22000007100000000023_1</v>
      </c>
      <c r="E769" t="s">
        <v>366</v>
      </c>
      <c r="F769" s="3">
        <v>47938.105891126033</v>
      </c>
      <c r="G769" s="3">
        <v>25714000</v>
      </c>
      <c r="H769" t="s">
        <v>976</v>
      </c>
      <c r="I769" t="s">
        <v>1516</v>
      </c>
      <c r="L769" t="s">
        <v>2436</v>
      </c>
      <c r="M769" t="s">
        <v>2440</v>
      </c>
    </row>
    <row r="770" spans="1:13">
      <c r="A770" s="4">
        <v>486</v>
      </c>
      <c r="B770" t="s">
        <v>53</v>
      </c>
      <c r="C770" s="1">
        <v>45.1</v>
      </c>
      <c r="D770" s="2" t="str">
        <f>HYPERLINK("https://torgi.gov.ru/new/public/lots/lot/21000011320000000030_5/(lotInfo:info)", "21000011320000000030_5")</f>
        <v>21000011320000000030_5</v>
      </c>
      <c r="E770" t="s">
        <v>368</v>
      </c>
      <c r="F770" s="3">
        <v>18847.006651884702</v>
      </c>
      <c r="G770" s="3">
        <v>850000</v>
      </c>
      <c r="H770" t="s">
        <v>979</v>
      </c>
      <c r="I770" t="s">
        <v>1489</v>
      </c>
      <c r="L770" t="s">
        <v>2438</v>
      </c>
      <c r="M770" t="s">
        <v>2440</v>
      </c>
    </row>
    <row r="771" spans="1:13">
      <c r="A771" s="4">
        <v>500</v>
      </c>
      <c r="B771" t="s">
        <v>22</v>
      </c>
      <c r="C771" s="1">
        <v>35.9</v>
      </c>
      <c r="D771" s="2" t="str">
        <f>HYPERLINK("https://torgi.gov.ru/new/public/lots/lot/21000014860000000002_2/(lotInfo:info)", "21000014860000000002_2")</f>
        <v>21000014860000000002_2</v>
      </c>
      <c r="E771" t="s">
        <v>377</v>
      </c>
      <c r="F771" s="3">
        <v>39917.130919220057</v>
      </c>
      <c r="G771" s="3">
        <v>1433025</v>
      </c>
      <c r="H771" t="s">
        <v>993</v>
      </c>
      <c r="I771" t="s">
        <v>1519</v>
      </c>
      <c r="L771" t="s">
        <v>2436</v>
      </c>
      <c r="M771" t="s">
        <v>2440</v>
      </c>
    </row>
    <row r="772" spans="1:13">
      <c r="A772" s="4">
        <v>501</v>
      </c>
      <c r="B772" t="s">
        <v>22</v>
      </c>
      <c r="C772" s="1">
        <v>35</v>
      </c>
      <c r="D772" s="2" t="str">
        <f>HYPERLINK("https://torgi.gov.ru/new/public/lots/lot/21000014860000000002_1/(lotInfo:info)", "21000014860000000002_1")</f>
        <v>21000014860000000002_1</v>
      </c>
      <c r="E772" t="s">
        <v>377</v>
      </c>
      <c r="F772" s="3">
        <v>31047</v>
      </c>
      <c r="G772" s="3">
        <v>1086645</v>
      </c>
      <c r="H772" t="s">
        <v>994</v>
      </c>
      <c r="I772" t="s">
        <v>1519</v>
      </c>
      <c r="L772" t="s">
        <v>2436</v>
      </c>
      <c r="M772" t="s">
        <v>2440</v>
      </c>
    </row>
    <row r="773" spans="1:13">
      <c r="A773" s="4">
        <v>515</v>
      </c>
      <c r="B773" t="s">
        <v>53</v>
      </c>
      <c r="C773" s="1">
        <v>116.8</v>
      </c>
      <c r="D773" s="2" t="str">
        <f>HYPERLINK("https://torgi.gov.ru/new/public/lots/lot/21000012580000000003_1/(lotInfo:info)", "21000012580000000003_1")</f>
        <v>21000012580000000003_1</v>
      </c>
      <c r="E773" t="s">
        <v>385</v>
      </c>
      <c r="F773" s="3">
        <v>42260.273972602743</v>
      </c>
      <c r="G773" s="3">
        <v>4936000</v>
      </c>
      <c r="H773" t="s">
        <v>1003</v>
      </c>
      <c r="I773" t="s">
        <v>1528</v>
      </c>
      <c r="L773" t="s">
        <v>2436</v>
      </c>
      <c r="M773" t="s">
        <v>2440</v>
      </c>
    </row>
    <row r="774" spans="1:13">
      <c r="A774" s="4">
        <v>516</v>
      </c>
      <c r="B774" t="s">
        <v>46</v>
      </c>
      <c r="C774" s="1">
        <v>211.66</v>
      </c>
      <c r="D774" s="2" t="str">
        <f>HYPERLINK("https://torgi.gov.ru/new/public/lots/lot/22000065910000000001_1/(lotInfo:info)", "22000065910000000001_1")</f>
        <v>22000065910000000001_1</v>
      </c>
      <c r="E774" t="s">
        <v>386</v>
      </c>
      <c r="F774" s="3">
        <v>8858.5467258811295</v>
      </c>
      <c r="G774" s="3">
        <v>1875000</v>
      </c>
      <c r="H774" t="s">
        <v>1004</v>
      </c>
      <c r="I774" t="s">
        <v>1529</v>
      </c>
      <c r="L774" t="s">
        <v>2436</v>
      </c>
      <c r="M774" t="s">
        <v>2440</v>
      </c>
    </row>
    <row r="775" spans="1:13">
      <c r="A775" s="4">
        <v>594</v>
      </c>
      <c r="B775" t="s">
        <v>23</v>
      </c>
      <c r="C775" s="1">
        <v>327.60000000000002</v>
      </c>
      <c r="D775" s="2" t="str">
        <f>HYPERLINK("https://torgi.gov.ru/new/public/lots/lot/21000013570000000004_3/(lotInfo:info)", "21000013570000000004_3")</f>
        <v>21000013570000000004_3</v>
      </c>
      <c r="E775" t="s">
        <v>442</v>
      </c>
      <c r="F775" s="3">
        <v>2478.6657509157508</v>
      </c>
      <c r="G775" s="3">
        <v>812010.9</v>
      </c>
      <c r="H775" t="s">
        <v>1066</v>
      </c>
      <c r="I775" t="s">
        <v>1591</v>
      </c>
      <c r="L775" t="s">
        <v>2436</v>
      </c>
      <c r="M775" t="s">
        <v>2440</v>
      </c>
    </row>
    <row r="776" spans="1:13">
      <c r="A776" s="4">
        <v>631</v>
      </c>
      <c r="B776" t="s">
        <v>45</v>
      </c>
      <c r="C776" s="1">
        <v>73.2</v>
      </c>
      <c r="D776" s="2" t="str">
        <f>HYPERLINK("https://torgi.gov.ru/new/public/lots/lot/22000007080000000003_1/(lotInfo:info)", "22000007080000000003_1")</f>
        <v>22000007080000000003_1</v>
      </c>
      <c r="E776" t="s">
        <v>102</v>
      </c>
      <c r="F776" s="3">
        <v>21516.99453551913</v>
      </c>
      <c r="G776" s="3">
        <v>1575044</v>
      </c>
      <c r="I776" t="s">
        <v>1615</v>
      </c>
      <c r="L776" t="s">
        <v>2436</v>
      </c>
      <c r="M776" t="s">
        <v>2440</v>
      </c>
    </row>
    <row r="777" spans="1:13">
      <c r="A777" s="4">
        <v>677</v>
      </c>
      <c r="B777" t="s">
        <v>18</v>
      </c>
      <c r="C777" s="1">
        <v>50.4</v>
      </c>
      <c r="D777" s="2" t="str">
        <f>HYPERLINK("https://torgi.gov.ru/new/public/lots/lot/22000030350000000002_1/(lotInfo:info)", "22000030350000000002_1")</f>
        <v>22000030350000000002_1</v>
      </c>
      <c r="E777" t="s">
        <v>486</v>
      </c>
      <c r="F777" s="3">
        <v>3675</v>
      </c>
      <c r="G777" s="3">
        <v>185220</v>
      </c>
      <c r="H777" t="s">
        <v>1141</v>
      </c>
      <c r="I777" t="s">
        <v>1642</v>
      </c>
      <c r="L777" t="s">
        <v>2436</v>
      </c>
      <c r="M777" t="s">
        <v>2440</v>
      </c>
    </row>
    <row r="778" spans="1:13">
      <c r="A778" s="4">
        <v>682</v>
      </c>
      <c r="B778" t="s">
        <v>33</v>
      </c>
      <c r="C778" s="1">
        <v>108.6</v>
      </c>
      <c r="D778" s="2" t="str">
        <f>HYPERLINK("https://torgi.gov.ru/new/public/lots/lot/21000034280000000009_1/(lotInfo:info)", "21000034280000000009_1")</f>
        <v>21000034280000000009_1</v>
      </c>
      <c r="E778" t="s">
        <v>490</v>
      </c>
      <c r="F778" s="3">
        <v>1298.342541436464</v>
      </c>
      <c r="G778" s="3">
        <v>141000</v>
      </c>
      <c r="H778" t="s">
        <v>1146</v>
      </c>
      <c r="I778" t="s">
        <v>1644</v>
      </c>
      <c r="L778" t="s">
        <v>2436</v>
      </c>
      <c r="M778" t="s">
        <v>2440</v>
      </c>
    </row>
    <row r="779" spans="1:13">
      <c r="A779" s="4">
        <v>694</v>
      </c>
      <c r="B779" t="s">
        <v>33</v>
      </c>
      <c r="C779" s="1">
        <v>162.4</v>
      </c>
      <c r="D779" s="2" t="str">
        <f>HYPERLINK("https://torgi.gov.ru/new/public/lots/lot/21000034280000000005_1/(lotInfo:info)", "21000034280000000005_1")</f>
        <v>21000034280000000005_1</v>
      </c>
      <c r="E779" t="s">
        <v>93</v>
      </c>
      <c r="F779" s="3">
        <v>2543.1034482758619</v>
      </c>
      <c r="G779" s="3">
        <v>413000</v>
      </c>
      <c r="H779" t="s">
        <v>1157</v>
      </c>
      <c r="I779" t="s">
        <v>1644</v>
      </c>
      <c r="L779" t="s">
        <v>2438</v>
      </c>
      <c r="M779" t="s">
        <v>2440</v>
      </c>
    </row>
    <row r="780" spans="1:13">
      <c r="A780" s="4">
        <v>695</v>
      </c>
      <c r="B780" t="s">
        <v>33</v>
      </c>
      <c r="C780" s="1">
        <v>122.8</v>
      </c>
      <c r="D780" s="2" t="str">
        <f>HYPERLINK("https://torgi.gov.ru/new/public/lots/lot/21000034280000000004_1/(lotInfo:info)", "21000034280000000004_1")</f>
        <v>21000034280000000004_1</v>
      </c>
      <c r="E780" t="s">
        <v>93</v>
      </c>
      <c r="F780" s="3">
        <v>4175.8957654723126</v>
      </c>
      <c r="G780" s="3">
        <v>512800</v>
      </c>
      <c r="H780" t="s">
        <v>1158</v>
      </c>
      <c r="I780" t="s">
        <v>1644</v>
      </c>
      <c r="L780" t="s">
        <v>2438</v>
      </c>
      <c r="M780" t="s">
        <v>2440</v>
      </c>
    </row>
    <row r="781" spans="1:13">
      <c r="A781" s="4">
        <v>698</v>
      </c>
      <c r="B781" t="s">
        <v>32</v>
      </c>
      <c r="C781" s="1">
        <v>71.900000000000006</v>
      </c>
      <c r="D781" s="2" t="str">
        <f>HYPERLINK("https://torgi.gov.ru/new/public/lots/lot/22000039390000000001_1/(lotInfo:info)", "22000039390000000001_1")</f>
        <v>22000039390000000001_1</v>
      </c>
      <c r="E781" t="s">
        <v>500</v>
      </c>
      <c r="F781" s="3">
        <v>2979.13769123783</v>
      </c>
      <c r="G781" s="3">
        <v>214200</v>
      </c>
      <c r="H781" t="s">
        <v>1161</v>
      </c>
      <c r="I781" t="s">
        <v>1651</v>
      </c>
      <c r="L781" t="s">
        <v>2436</v>
      </c>
      <c r="M781" t="s">
        <v>2440</v>
      </c>
    </row>
    <row r="782" spans="1:13">
      <c r="A782" s="4">
        <v>700</v>
      </c>
      <c r="B782" t="s">
        <v>63</v>
      </c>
      <c r="C782" s="1">
        <v>72.3</v>
      </c>
      <c r="D782" s="2" t="str">
        <f>HYPERLINK("https://torgi.gov.ru/new/public/lots/lot/21000012970000000001_1/(lotInfo:info)", "21000012970000000001_1")</f>
        <v>21000012970000000001_1</v>
      </c>
      <c r="E782" t="s">
        <v>142</v>
      </c>
      <c r="F782" s="3">
        <v>2302.9045643153531</v>
      </c>
      <c r="G782" s="3">
        <v>166500</v>
      </c>
      <c r="H782" t="s">
        <v>1163</v>
      </c>
      <c r="I782" t="s">
        <v>1653</v>
      </c>
      <c r="L782" t="s">
        <v>2436</v>
      </c>
      <c r="M782" t="s">
        <v>2440</v>
      </c>
    </row>
    <row r="783" spans="1:13">
      <c r="A783" s="4">
        <v>725</v>
      </c>
      <c r="B783" t="s">
        <v>55</v>
      </c>
      <c r="C783" s="1">
        <v>66.599999999999994</v>
      </c>
      <c r="D783" s="2" t="str">
        <f>HYPERLINK("https://torgi.gov.ru/new/public/lots/lot/21000012550000000012_1/(lotInfo:info)", "21000012550000000012_1")</f>
        <v>21000012550000000012_1</v>
      </c>
      <c r="E783" t="s">
        <v>514</v>
      </c>
      <c r="F783" s="3">
        <v>18085.585585585592</v>
      </c>
      <c r="G783" s="3">
        <v>1204500</v>
      </c>
      <c r="H783" t="s">
        <v>1185</v>
      </c>
      <c r="I783" t="s">
        <v>1501</v>
      </c>
      <c r="L783" t="s">
        <v>2438</v>
      </c>
      <c r="M783" t="s">
        <v>2440</v>
      </c>
    </row>
    <row r="784" spans="1:13">
      <c r="A784" s="4">
        <v>726</v>
      </c>
      <c r="B784" t="s">
        <v>55</v>
      </c>
      <c r="C784" s="1">
        <v>16.3</v>
      </c>
      <c r="D784" s="2" t="str">
        <f>HYPERLINK("https://torgi.gov.ru/new/public/lots/lot/21000012550000000011_1/(lotInfo:info)", "21000012550000000011_1")</f>
        <v>21000012550000000011_1</v>
      </c>
      <c r="E784" t="s">
        <v>515</v>
      </c>
      <c r="F784" s="3">
        <v>31886.50306748466</v>
      </c>
      <c r="G784" s="3">
        <v>519750</v>
      </c>
      <c r="H784" t="s">
        <v>1185</v>
      </c>
      <c r="I784" t="s">
        <v>1501</v>
      </c>
      <c r="L784" t="s">
        <v>2438</v>
      </c>
      <c r="M784" t="s">
        <v>2440</v>
      </c>
    </row>
    <row r="785" spans="1:13">
      <c r="A785" s="4">
        <v>773</v>
      </c>
      <c r="B785" t="s">
        <v>16</v>
      </c>
      <c r="C785" s="1">
        <v>240</v>
      </c>
      <c r="D785" s="2" t="str">
        <f>HYPERLINK("https://torgi.gov.ru/new/public/lots/lot/22000016810000000001_1/(lotInfo:info)", "22000016810000000001_1")</f>
        <v>22000016810000000001_1</v>
      </c>
      <c r="E785" t="s">
        <v>538</v>
      </c>
      <c r="F785" s="3">
        <v>1041.666666666667</v>
      </c>
      <c r="G785" s="3">
        <v>250000</v>
      </c>
      <c r="H785" t="s">
        <v>1229</v>
      </c>
      <c r="I785" t="s">
        <v>1692</v>
      </c>
      <c r="L785" t="s">
        <v>2436</v>
      </c>
      <c r="M785" t="s">
        <v>2440</v>
      </c>
    </row>
  </sheetData>
  <autoFilter ref="A1:B100"/>
  <sortState ref="A2:M785">
    <sortCondition ref="J1"/>
  </sortState>
  <conditionalFormatting sqref="L1:L1000">
    <cfRule type="containsText" dxfId="0" priority="1" operator="containsText" text="PP">
      <formula>NOT(ISERROR(SEARCH("PP",L1)))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2022-07-18T11:19:01Z</dcterms:created>
  <dcterms:modified xsi:type="dcterms:W3CDTF">2022-07-19T12:51:54Z</dcterms:modified>
</cp:coreProperties>
</file>