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'Sheet1'!$B$1:$AA$1000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# ##0.0м2"/>
    <numFmt numFmtId="165" formatCode="dd.mm.yy hh:mm"/>
    <numFmt numFmtId="166" formatCode="# ### ##0₽"/>
    <numFmt numFmtId="167" formatCode="# ### ##0.0₽"/>
    <numFmt numFmtId="168" formatCode="# ### ##0"/>
    <numFmt numFmtId="169" formatCode="# ##0₽;-# ##0₽"/>
  </numFmts>
  <fonts count="4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0" pivotButton="0" quotePrefix="0" xfId="0"/>
    <xf numFmtId="169" fontId="0" fillId="0" borderId="0" pivotButton="0" quotePrefix="0" xfId="0"/>
    <xf numFmtId="9" fontId="0" fillId="0" borderId="0" pivotButton="0" quotePrefix="0" xfId="0"/>
  </cellXfs>
  <cellStyles count="1">
    <cellStyle name="Normal" xfId="0" builtinId="0"/>
  </cellStyles>
  <dxfs count="3">
    <dxf>
      <font>
        <b val="1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3.7109375" customWidth="1" min="1" max="1"/>
    <col width="3.7109375" customWidth="1" min="2" max="2"/>
    <col width="9.7109375" customWidth="1" style="1" min="3" max="3"/>
    <col width="23.7109375" customWidth="1" style="2" min="4" max="4"/>
    <col width="12.7109375" customWidth="1" min="5" max="5"/>
    <col width="12.7109375" customWidth="1" style="3" min="6" max="6"/>
    <col width="40.7109375" customWidth="1" min="7" max="7"/>
    <col width="12.7109375" customWidth="1" style="4" min="8" max="8"/>
    <col width="9.7109375" customWidth="1" style="4" min="9" max="9"/>
    <col width="8.7109375" customWidth="1" style="5" min="11" max="11"/>
    <col width="8.7109375" customWidth="1" style="4" min="12" max="12"/>
    <col width="5.7109375" customWidth="1" min="13" max="13"/>
    <col width="10.7109375" customWidth="1" style="6" min="14" max="14"/>
    <col width="5.7109375" customWidth="1" min="15" max="15"/>
    <col width="6.7109375" customWidth="1" min="16" max="16"/>
    <col width="3.7109375" customWidth="1" min="17" max="18"/>
    <col width="13.7109375" customWidth="1" style="2" min="19" max="20"/>
    <col width="5.7109375" customWidth="1" min="21" max="21"/>
    <col width="3.7109375" customWidth="1" min="22" max="22"/>
    <col width="9.7109375" customWidth="1" style="4" min="23" max="24"/>
    <col width="3.7109375" customWidth="1" min="25" max="27"/>
  </cols>
  <sheetData>
    <row r="1">
      <c r="B1" s="7" t="inlineStr">
        <is>
          <t>Регион</t>
        </is>
      </c>
      <c r="C1" s="7" t="inlineStr">
        <is>
          <t>Общая площадь</t>
        </is>
      </c>
      <c r="D1" s="7" t="inlineStr">
        <is>
          <t>id</t>
        </is>
      </c>
      <c r="E1" s="7" t="inlineStr">
        <is>
          <t>Название</t>
        </is>
      </c>
      <c r="F1" s="7" t="inlineStr">
        <is>
          <t>Окончания подачи заявок</t>
        </is>
      </c>
      <c r="G1" s="7" t="inlineStr">
        <is>
          <t>Адрес</t>
        </is>
      </c>
      <c r="H1" s="7" t="inlineStr">
        <is>
          <t>Цена</t>
        </is>
      </c>
      <c r="I1" s="7" t="inlineStr">
        <is>
          <t>Цена за кв.м</t>
        </is>
      </c>
      <c r="J1" s="7" t="inlineStr">
        <is>
          <t>Тип объекта</t>
        </is>
      </c>
      <c r="K1" s="7" t="inlineStr">
        <is>
          <t>Чел/кв.м</t>
        </is>
      </c>
      <c r="L1" s="7" t="inlineStr">
        <is>
          <t>Ком/кв.м</t>
        </is>
      </c>
      <c r="M1" s="7" t="inlineStr">
        <is>
          <t>Жителей</t>
        </is>
      </c>
      <c r="N1" s="7" t="inlineStr">
        <is>
          <t>Жителей в нп</t>
        </is>
      </c>
      <c r="O1" s="7" t="inlineStr">
        <is>
          <t>Коммерческих объектов</t>
        </is>
      </c>
      <c r="P1" s="7" t="inlineStr">
        <is>
          <t>Прирост ст</t>
        </is>
      </c>
      <c r="Q1" s="7" t="inlineStr">
        <is>
          <t>Форма проведения</t>
        </is>
      </c>
      <c r="R1" s="7" t="inlineStr">
        <is>
          <t>Имущество</t>
        </is>
      </c>
      <c r="S1" s="7" t="inlineStr">
        <is>
          <t>Координаты</t>
        </is>
      </c>
      <c r="T1" s="7" t="inlineStr">
        <is>
          <t>Описание коммерческих объектов</t>
        </is>
      </c>
      <c r="U1" s="7" t="inlineStr">
        <is>
          <t>Кадастровый номер</t>
        </is>
      </c>
      <c r="V1" s="7" t="inlineStr">
        <is>
          <t>Этаж</t>
        </is>
      </c>
      <c r="W1" s="7" t="inlineStr">
        <is>
          <t>Предсказываемая</t>
        </is>
      </c>
      <c r="X1" s="7" t="inlineStr">
        <is>
          <t>Разница с реальной</t>
        </is>
      </c>
      <c r="Y1" s="7" t="inlineStr">
        <is>
          <t>Отдельный вход</t>
        </is>
      </c>
      <c r="Z1" s="7" t="inlineStr">
        <is>
          <t>Культурное наследие</t>
        </is>
      </c>
      <c r="AA1" s="7" t="inlineStr">
        <is>
          <t>Ремонт</t>
        </is>
      </c>
      <c r="AB1" s="7" t="inlineStr">
        <is>
          <t>Земельный участок</t>
        </is>
      </c>
    </row>
    <row r="2">
      <c r="A2" s="7" t="n">
        <v>0</v>
      </c>
      <c r="B2" t="n">
        <v>12</v>
      </c>
      <c r="C2" s="1" t="n">
        <v>388.79</v>
      </c>
      <c r="D2" s="2">
        <f>HYPERLINK("https://torgi.gov.ru/new/public/lots/lot/21000001330000000001_1/(lotInfo:info)", "21000001330000000001_1")</f>
        <v/>
      </c>
      <c r="E2" t="inlineStr">
        <is>
      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      </is>
      </c>
      <c r="F2" s="3" t="inlineStr">
        <is>
          <t>14.09.22 14:00</t>
        </is>
      </c>
      <c r="G2" t="inlineStr">
        <is>
          <t>Респ Марий Эл, пгт Новый Торъял, ул Юбилейная, д 4</t>
        </is>
      </c>
      <c r="H2" s="4" t="n">
        <v>894000</v>
      </c>
      <c r="I2" s="4" t="n">
        <v>2299.441858072481</v>
      </c>
      <c r="J2" t="inlineStr">
        <is>
          <t>бытовых помещений</t>
        </is>
      </c>
      <c r="K2" s="5" t="n">
        <v>0.87</v>
      </c>
      <c r="L2" s="4" t="n">
        <v>95.79000000000001</v>
      </c>
      <c r="M2" t="n">
        <v>2634</v>
      </c>
      <c r="N2" s="6" t="n">
        <v>5916</v>
      </c>
      <c r="O2" t="n">
        <v>24</v>
      </c>
      <c r="P2" s="10" t="n">
        <v>7.397125470433222</v>
      </c>
      <c r="Q2" t="inlineStr">
        <is>
          <t>EA</t>
        </is>
      </c>
      <c r="R2" t="inlineStr">
        <is>
          <t>М</t>
        </is>
      </c>
      <c r="S2" s="2">
        <f>HYPERLINK("https://yandex.ru/maps/?&amp;text=57.004803, 48.74018", "57.004803, 48.74018")</f>
        <v/>
      </c>
      <c r="T2" s="2">
        <f>HYPERLINK("D:\venv_torgi\env\cache\objs_in_district/57.004803_48.74018.json", "57.004803_48.74018.json")</f>
        <v/>
      </c>
      <c r="V2" t="n">
        <v>2</v>
      </c>
      <c r="W2" s="9" t="n">
        <v>19308.70179420073</v>
      </c>
      <c r="X2" s="9" t="n">
        <v>17009.25993612824</v>
      </c>
    </row>
    <row r="3">
      <c r="A3" s="7" t="n">
        <v>1</v>
      </c>
      <c r="B3" t="n">
        <v>12</v>
      </c>
      <c r="C3" s="1" t="n">
        <v>481</v>
      </c>
      <c r="D3" s="2">
        <f>HYPERLINK("https://torgi.gov.ru/new/public/lots/lot/21000005980000000008_2/(lotInfo:info)", "21000005980000000008_2")</f>
        <v/>
      </c>
      <c r="E3" t="inlineStr">
        <is>
          <t>нежилое помещение I, назначение - нежилое, площадь - 481 кв. м, 1-этажное, кадастровый номер 12:02:0480103:812, местоположение: Республика Марий Эл, Горномарийский район, с. Виловатово, ул. Первомайская, д. 1, помещение I</t>
        </is>
      </c>
      <c r="F3" s="3" t="inlineStr">
        <is>
          <t>26.09.22 14:30</t>
        </is>
      </c>
      <c r="G3" t="inlineStr">
        <is>
          <t>Респ Марий Эл, Горномарийский р-н, село Виловатово, ул Первомайская, д 1</t>
        </is>
      </c>
      <c r="H3" s="4" t="n">
        <v>1237722</v>
      </c>
      <c r="I3" s="4" t="n">
        <v>2573.226611226611</v>
      </c>
      <c r="K3" s="5" t="n">
        <v>10.55</v>
      </c>
      <c r="M3" t="n">
        <v>244</v>
      </c>
      <c r="N3" s="6" t="n">
        <v>1300</v>
      </c>
      <c r="P3" s="10" t="n">
        <v>1.14134413999167</v>
      </c>
      <c r="Q3" t="inlineStr">
        <is>
          <t>EA</t>
        </is>
      </c>
      <c r="R3" t="inlineStr">
        <is>
          <t>М</t>
        </is>
      </c>
      <c r="S3" s="2">
        <f>HYPERLINK("https://yandex.ru/maps/?&amp;text=56.1774283, 46.6055249", "56.1774283, 46.6055249")</f>
        <v/>
      </c>
      <c r="U3" t="inlineStr">
        <is>
          <t xml:space="preserve">12:02:0480103:812, </t>
        </is>
      </c>
      <c r="V3" t="n">
        <v>1</v>
      </c>
      <c r="W3" s="9" t="n">
        <v>5510.163724820727</v>
      </c>
      <c r="X3" s="9" t="n">
        <v>2936.937113594116</v>
      </c>
    </row>
    <row r="4">
      <c r="A4" s="7" t="n">
        <v>2</v>
      </c>
      <c r="B4" t="n">
        <v>12</v>
      </c>
      <c r="C4" s="1" t="n">
        <v>428.2</v>
      </c>
      <c r="D4" s="2">
        <f>HYPERLINK("https://torgi.gov.ru/new/public/lots/lot/21000025550000000057_8/(lotInfo:info)", "21000025550000000057_8")</f>
        <v/>
      </c>
      <c r="E4" t="inlineStr">
        <is>
      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      </is>
      </c>
      <c r="F4" s="3" t="inlineStr">
        <is>
          <t>09.09.22 14:00</t>
        </is>
      </c>
      <c r="G4" t="inlineStr">
        <is>
          <t>г Йошкар-Ола, ул Баумана, д 100</t>
        </is>
      </c>
      <c r="H4" s="4" t="n">
        <v>4996667</v>
      </c>
      <c r="I4" s="4" t="n">
        <v>11669.00280242877</v>
      </c>
      <c r="K4" s="5" t="n">
        <v>2.46</v>
      </c>
      <c r="L4" s="4" t="n">
        <v>3889.67</v>
      </c>
      <c r="M4" t="n">
        <v>4743</v>
      </c>
      <c r="N4" s="6" t="n">
        <v>279199</v>
      </c>
      <c r="O4" t="n">
        <v>3</v>
      </c>
      <c r="P4" s="10" t="n">
        <v>1.196152576474618</v>
      </c>
      <c r="Q4" t="inlineStr">
        <is>
          <t>EA</t>
        </is>
      </c>
      <c r="R4" t="inlineStr">
        <is>
          <t>Д</t>
        </is>
      </c>
      <c r="S4" s="2">
        <f>HYPERLINK("https://yandex.ru/maps/?&amp;text=56.629086, 47.857883", "56.629086, 47.857883")</f>
        <v/>
      </c>
      <c r="T4" s="2">
        <f>HYPERLINK("D:\venv_torgi\env\cache\objs_in_district/56.629086_47.857883.json", "56.629086_47.857883.json")</f>
        <v/>
      </c>
      <c r="U4" t="inlineStr">
        <is>
          <t xml:space="preserve">12:05:0302016:1309, </t>
        </is>
      </c>
      <c r="W4" s="9" t="n">
        <v>25626.91056944348</v>
      </c>
      <c r="X4" s="9" t="n">
        <v>13957.90776701471</v>
      </c>
    </row>
    <row r="5">
      <c r="A5" s="7" t="n">
        <v>3</v>
      </c>
      <c r="B5" t="n">
        <v>12</v>
      </c>
      <c r="C5" s="1" t="n">
        <v>15.8</v>
      </c>
      <c r="D5" s="2">
        <f>HYPERLINK("https://torgi.gov.ru/new/public/lots/lot/21000005980000000008_1/(lotInfo:info)", "21000005980000000008_1")</f>
        <v/>
      </c>
      <c r="E5" t="inlineStr">
        <is>
          <t>Помещение, назначение - нежилое, площадью 15,8 кв. м, этаж № 1, с кадастровым номером 12:05:0503003:877, местоположение: Республика Марий Эл, г. Йошкар-Ола, ул. Первомайская, д. 106</t>
        </is>
      </c>
      <c r="F5" s="3" t="inlineStr">
        <is>
          <t>26.09.22 14:30</t>
        </is>
      </c>
      <c r="G5" t="inlineStr">
        <is>
          <t>г Йошкар-Ола, ул Первомайская, д 106</t>
        </is>
      </c>
      <c r="H5" s="4" t="n">
        <v>418921</v>
      </c>
      <c r="I5" s="4" t="n">
        <v>26513.98734177215</v>
      </c>
      <c r="K5" s="5" t="n">
        <v>5.31</v>
      </c>
      <c r="M5" t="n">
        <v>4995</v>
      </c>
      <c r="N5" s="6" t="n">
        <v>279199</v>
      </c>
      <c r="Q5" t="inlineStr">
        <is>
          <t>EA</t>
        </is>
      </c>
      <c r="R5" t="inlineStr">
        <is>
          <t>М</t>
        </is>
      </c>
      <c r="S5" s="2">
        <f>HYPERLINK("https://yandex.ru/maps/?&amp;text=56.641193, 47.88828", "56.641193, 47.88828")</f>
        <v/>
      </c>
      <c r="U5" t="inlineStr">
        <is>
          <t xml:space="preserve">12:05:0503003:877, </t>
        </is>
      </c>
      <c r="V5" t="n">
        <v>1</v>
      </c>
      <c r="W5" s="9" t="n">
        <v>17060.05925597169</v>
      </c>
      <c r="X5" s="9" t="n">
        <v>-9453.928085800457</v>
      </c>
    </row>
    <row r="6">
      <c r="A6" s="7" t="n">
        <v>4</v>
      </c>
      <c r="B6" t="n">
        <v>12</v>
      </c>
      <c r="C6" s="1" t="n">
        <v>105.6</v>
      </c>
      <c r="D6" s="2">
        <f>HYPERLINK("https://torgi.gov.ru/new/public/lots/lot/21000025550000000056_6/(lotInfo:info)", "21000025550000000056_6")</f>
        <v/>
      </c>
      <c r="E6" t="inlineStr">
        <is>
      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      </is>
      </c>
      <c r="F6" s="3" t="inlineStr">
        <is>
          <t>06.09.22 14:00</t>
        </is>
      </c>
      <c r="G6" t="inlineStr">
        <is>
          <t>г Йошкар-Ола, б-р Ураева, д 6/1</t>
        </is>
      </c>
      <c r="H6" s="4" t="n">
        <v>8086667</v>
      </c>
      <c r="I6" s="4" t="n">
        <v>76578.28598484849</v>
      </c>
      <c r="K6" s="5" t="n">
        <v>10.59</v>
      </c>
      <c r="L6" s="4" t="n">
        <v>3063.12</v>
      </c>
      <c r="M6" t="n">
        <v>7230</v>
      </c>
      <c r="N6" s="6" t="n">
        <v>279199</v>
      </c>
      <c r="O6" t="n">
        <v>25</v>
      </c>
      <c r="Q6" t="inlineStr">
        <is>
          <t>EA</t>
        </is>
      </c>
      <c r="R6" t="inlineStr">
        <is>
          <t>Д</t>
        </is>
      </c>
      <c r="S6" s="2">
        <f>HYPERLINK("https://yandex.ru/maps/?&amp;text=56.638709, 47.93034", "56.638709, 47.93034")</f>
        <v/>
      </c>
      <c r="T6" s="2">
        <f>HYPERLINK("D:\venv_torgi\env\cache\objs_in_district/56.638709_47.93034.json", "56.638709_47.93034.json")</f>
        <v/>
      </c>
      <c r="U6" t="inlineStr">
        <is>
          <t xml:space="preserve">12:05:0701006:6454, </t>
        </is>
      </c>
      <c r="W6" s="9" t="n">
        <v>25626.91056944348</v>
      </c>
      <c r="X6" s="9" t="n">
        <v>-50951.37541540501</v>
      </c>
    </row>
    <row r="7">
      <c r="A7" s="7" t="n">
        <v>5</v>
      </c>
      <c r="B7" t="n">
        <v>12</v>
      </c>
      <c r="C7" s="1" t="n">
        <v>10.7</v>
      </c>
      <c r="D7" s="2">
        <f>HYPERLINK("https://torgi.gov.ru/new/public/lots/lot/21000025550000000056_9/(lotInfo:info)", "21000025550000000056_9")</f>
        <v/>
      </c>
      <c r="E7" t="inlineStr">
        <is>
      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      </is>
      </c>
      <c r="F7" s="3" t="inlineStr">
        <is>
          <t>06.09.22 14:00</t>
        </is>
      </c>
      <c r="G7" t="inlineStr">
        <is>
          <t>г Йошкар-Ола, б-р Ураева, д 6/1</t>
        </is>
      </c>
      <c r="H7" s="4" t="n">
        <v>845000</v>
      </c>
      <c r="I7" s="4" t="n">
        <v>78971.96261682243</v>
      </c>
      <c r="K7" s="5" t="n">
        <v>10.92</v>
      </c>
      <c r="L7" s="4" t="n">
        <v>3158.84</v>
      </c>
      <c r="M7" t="n">
        <v>7230</v>
      </c>
      <c r="N7" s="6" t="n">
        <v>279199</v>
      </c>
      <c r="O7" t="n">
        <v>25</v>
      </c>
      <c r="Q7" t="inlineStr">
        <is>
          <t>EA</t>
        </is>
      </c>
      <c r="R7" t="inlineStr">
        <is>
          <t>Д</t>
        </is>
      </c>
      <c r="S7" s="2">
        <f>HYPERLINK("https://yandex.ru/maps/?&amp;text=56.638709, 47.93034", "56.638709, 47.93034")</f>
        <v/>
      </c>
      <c r="T7" s="2">
        <f>HYPERLINK("D:\venv_torgi\env\cache\objs_in_district/56.638709_47.93034.json", "56.638709_47.93034.json")</f>
        <v/>
      </c>
      <c r="U7" t="inlineStr">
        <is>
          <t xml:space="preserve">12:05:0701006:6451, </t>
        </is>
      </c>
      <c r="W7" s="9" t="n">
        <v>25626.91056944348</v>
      </c>
      <c r="X7" s="9" t="n">
        <v>-53345.05204737895</v>
      </c>
    </row>
    <row r="8">
      <c r="A8" s="7" t="n">
        <v>6</v>
      </c>
      <c r="B8" t="n">
        <v>16</v>
      </c>
      <c r="C8" s="1" t="n">
        <v>563.7</v>
      </c>
      <c r="D8" s="2">
        <f>HYPERLINK("https://torgi.gov.ru/new/public/lots/lot/22000123210000000004_1/(lotInfo:info)", "22000123210000000004_1")</f>
        <v/>
      </c>
      <c r="E8" t="inlineStr">
        <is>
          <t>Нежилое помещение №1000, общей площадью 563,7 кв.м, кадастровый номер: 16:38:130101:773</t>
        </is>
      </c>
      <c r="F8" s="3" t="inlineStr">
        <is>
          <t>06.09.22 14:00</t>
        </is>
      </c>
      <c r="G8" t="inlineStr">
        <is>
          <t>Респ Татарстан, Тетюшский р-н, село Кляшево, ул Ленина, д 12а, помещ 1000</t>
        </is>
      </c>
      <c r="H8" s="4" t="n">
        <v>655509</v>
      </c>
      <c r="I8" s="4" t="n">
        <v>1162.868547099521</v>
      </c>
      <c r="K8" s="5" t="n">
        <v>3.42</v>
      </c>
      <c r="L8" s="4" t="n">
        <v>1162</v>
      </c>
      <c r="M8" t="n">
        <v>340</v>
      </c>
      <c r="N8" s="6" t="n">
        <v>383</v>
      </c>
      <c r="O8" t="n">
        <v>1</v>
      </c>
      <c r="P8" s="10" t="n">
        <v>3.738423563492559</v>
      </c>
      <c r="Q8" t="inlineStr">
        <is>
          <t>EA</t>
        </is>
      </c>
      <c r="R8" t="inlineStr">
        <is>
          <t>М</t>
        </is>
      </c>
      <c r="S8" s="2">
        <f>HYPERLINK("https://yandex.ru/maps/?&amp;text=54.979764, 48.506438", "54.979764, 48.506438")</f>
        <v/>
      </c>
      <c r="T8" s="2">
        <f>HYPERLINK("D:\venv_torgi\env\cache\objs_in_district/54.979764_48.506438.json", "54.979764_48.506438.json")</f>
        <v/>
      </c>
      <c r="U8" t="inlineStr">
        <is>
          <t>16:38:130101:773</t>
        </is>
      </c>
      <c r="V8" t="n">
        <v>1</v>
      </c>
      <c r="W8" s="9" t="n">
        <v>5510.163724820727</v>
      </c>
      <c r="X8" s="9" t="n">
        <v>4347.295177721206</v>
      </c>
    </row>
    <row r="9">
      <c r="A9" s="7" t="n">
        <v>7</v>
      </c>
      <c r="B9" t="n">
        <v>16</v>
      </c>
      <c r="C9" s="1" t="n">
        <v>31.4</v>
      </c>
      <c r="D9" s="2">
        <f>HYPERLINK("https://torgi.gov.ru/new/public/lots/lot/21000017520000000004_4/(lotInfo:info)", "21000017520000000004_4")</f>
        <v/>
      </c>
      <c r="E9" t="inlineStr">
        <is>
          <t>16:47:011208:172, площадь 31,4 кв.м.</t>
        </is>
      </c>
      <c r="F9" s="3" t="inlineStr">
        <is>
          <t>19.09.22 14:00</t>
        </is>
      </c>
      <c r="G9" t="inlineStr">
        <is>
          <t>Респ Татарстан, г Елабуга, ул Тойминская, д 10, кв 3</t>
        </is>
      </c>
      <c r="H9" s="4" t="n">
        <v>331867</v>
      </c>
      <c r="I9" s="4" t="n">
        <v>10569.0127388535</v>
      </c>
      <c r="K9" s="5" t="n">
        <v>1.6</v>
      </c>
      <c r="L9" s="4" t="n">
        <v>754.9299999999999</v>
      </c>
      <c r="M9" t="n">
        <v>6624</v>
      </c>
      <c r="N9" s="6" t="n">
        <v>71991</v>
      </c>
      <c r="O9" t="n">
        <v>14</v>
      </c>
      <c r="P9" s="10" t="n">
        <v>0.82691631387846</v>
      </c>
      <c r="Q9" t="inlineStr">
        <is>
          <t>EA</t>
        </is>
      </c>
      <c r="R9" t="inlineStr">
        <is>
          <t>М</t>
        </is>
      </c>
      <c r="S9" s="2">
        <f>HYPERLINK("https://yandex.ru/maps/?&amp;text=55.755596, 52.067505", "55.755596, 52.067505")</f>
        <v/>
      </c>
      <c r="T9" s="2">
        <f>HYPERLINK("D:\venv_torgi\env\cache\objs_in_district/55.755596_52.067505.json", "55.755596_52.067505.json")</f>
        <v/>
      </c>
      <c r="U9" t="inlineStr">
        <is>
          <t>16:47:011208:172</t>
        </is>
      </c>
      <c r="V9" t="n">
        <v>2</v>
      </c>
      <c r="W9" s="9" t="n">
        <v>19308.70179420073</v>
      </c>
      <c r="X9" s="9" t="n">
        <v>8739.689055347226</v>
      </c>
    </row>
    <row r="10">
      <c r="A10" s="7" t="n">
        <v>8</v>
      </c>
      <c r="B10" t="n">
        <v>16</v>
      </c>
      <c r="C10" s="1" t="n">
        <v>29.5</v>
      </c>
      <c r="D10" s="2">
        <f>HYPERLINK("https://torgi.gov.ru/new/public/lots/lot/21000017520000000004_3/(lotInfo:info)", "21000017520000000004_3")</f>
        <v/>
      </c>
      <c r="E10" t="inlineStr">
        <is>
          <t>16:47:011208:171, площадь 29,5</t>
        </is>
      </c>
      <c r="F10" s="3" t="inlineStr">
        <is>
          <t>19.09.22 14:00</t>
        </is>
      </c>
      <c r="G10" t="inlineStr">
        <is>
          <t>Респ Татарстан, г Елабуга, ул Тойминская, д 10</t>
        </is>
      </c>
      <c r="H10" s="4" t="n">
        <v>315916</v>
      </c>
      <c r="I10" s="4" t="n">
        <v>10709.01694915254</v>
      </c>
      <c r="K10" s="5" t="n">
        <v>1.62</v>
      </c>
      <c r="L10" s="4" t="n">
        <v>764.9299999999999</v>
      </c>
      <c r="M10" t="n">
        <v>6624</v>
      </c>
      <c r="N10" s="6" t="n">
        <v>71991</v>
      </c>
      <c r="O10" t="n">
        <v>14</v>
      </c>
      <c r="P10" s="10" t="n">
        <v>0.8030321443957302</v>
      </c>
      <c r="Q10" t="inlineStr">
        <is>
          <t>EA</t>
        </is>
      </c>
      <c r="R10" t="inlineStr">
        <is>
          <t>М</t>
        </is>
      </c>
      <c r="S10" s="2">
        <f>HYPERLINK("https://yandex.ru/maps/?&amp;text=55.755596, 52.067505", "55.755596, 52.067505")</f>
        <v/>
      </c>
      <c r="T10" s="2">
        <f>HYPERLINK("D:\venv_torgi\env\cache\objs_in_district/55.755596_52.067505.json", "55.755596_52.067505.json")</f>
        <v/>
      </c>
      <c r="U10" t="inlineStr">
        <is>
          <t>16:47:011208:171</t>
        </is>
      </c>
      <c r="V10" t="n">
        <v>2</v>
      </c>
      <c r="W10" s="9" t="n">
        <v>19308.70179420073</v>
      </c>
      <c r="X10" s="9" t="n">
        <v>8599.684845048187</v>
      </c>
    </row>
    <row r="11">
      <c r="A11" s="7" t="n">
        <v>9</v>
      </c>
      <c r="B11" t="n">
        <v>16</v>
      </c>
      <c r="C11" s="1" t="n">
        <v>20.6</v>
      </c>
      <c r="D11" s="2">
        <f>HYPERLINK("https://torgi.gov.ru/new/public/lots/lot/21000017520000000004_5/(lotInfo:info)", "21000017520000000004_5")</f>
        <v/>
      </c>
      <c r="E11" t="inlineStr">
        <is>
          <t>16:47:011208:173, площадь 20,6</t>
        </is>
      </c>
      <c r="F11" s="3" t="inlineStr">
        <is>
          <t>19.09.22 14:00</t>
        </is>
      </c>
      <c r="G11" t="inlineStr">
        <is>
          <t>Респ Татарстан, г Елабуга, ул Тойминская, д 10</t>
        </is>
      </c>
      <c r="H11" s="4" t="n">
        <v>237436</v>
      </c>
      <c r="I11" s="4" t="n">
        <v>11526.01941747573</v>
      </c>
      <c r="K11" s="5" t="n">
        <v>1.74</v>
      </c>
      <c r="L11" s="4" t="n">
        <v>823.29</v>
      </c>
      <c r="M11" t="n">
        <v>6624</v>
      </c>
      <c r="N11" s="6" t="n">
        <v>71991</v>
      </c>
      <c r="O11" t="n">
        <v>14</v>
      </c>
      <c r="P11" s="10" t="n">
        <v>0.6752272484397266</v>
      </c>
      <c r="Q11" t="inlineStr">
        <is>
          <t>EA</t>
        </is>
      </c>
      <c r="R11" t="inlineStr">
        <is>
          <t>М</t>
        </is>
      </c>
      <c r="S11" s="2">
        <f>HYPERLINK("https://yandex.ru/maps/?&amp;text=55.755596, 52.067505", "55.755596, 52.067505")</f>
        <v/>
      </c>
      <c r="T11" s="2">
        <f>HYPERLINK("D:\venv_torgi\env\cache\objs_in_district/55.755596_52.067505.json", "55.755596_52.067505.json")</f>
        <v/>
      </c>
      <c r="U11" t="inlineStr">
        <is>
          <t>16:47:011208:173</t>
        </is>
      </c>
      <c r="V11" t="n">
        <v>2</v>
      </c>
      <c r="W11" s="9" t="n">
        <v>19308.70179420073</v>
      </c>
      <c r="X11" s="9" t="n">
        <v>7782.682376724995</v>
      </c>
    </row>
    <row r="12">
      <c r="A12" s="7" t="n">
        <v>10</v>
      </c>
      <c r="B12" t="n">
        <v>16</v>
      </c>
      <c r="C12" s="1" t="n">
        <v>20.4</v>
      </c>
      <c r="D12" s="2">
        <f>HYPERLINK("https://torgi.gov.ru/new/public/lots/lot/21000017520000000004_6/(lotInfo:info)", "21000017520000000004_6")</f>
        <v/>
      </c>
      <c r="E12" t="inlineStr">
        <is>
          <t>16:47:011208:174, площадь 20,4 кв.м.</t>
        </is>
      </c>
      <c r="F12" s="3" t="inlineStr">
        <is>
          <t>19.09.22 14:00</t>
        </is>
      </c>
      <c r="G12" t="inlineStr">
        <is>
          <t>Респ Татарстан, г Елабуга, ул Тойминская, д 10</t>
        </is>
      </c>
      <c r="H12" s="4" t="n">
        <v>235416</v>
      </c>
      <c r="I12" s="4" t="n">
        <v>11540</v>
      </c>
      <c r="K12" s="5" t="n">
        <v>1.74</v>
      </c>
      <c r="L12" s="4" t="n">
        <v>824.29</v>
      </c>
      <c r="M12" t="n">
        <v>6624</v>
      </c>
      <c r="N12" s="6" t="n">
        <v>71991</v>
      </c>
      <c r="O12" t="n">
        <v>14</v>
      </c>
      <c r="P12" s="10" t="n">
        <v>0.6731977291335117</v>
      </c>
      <c r="Q12" t="inlineStr">
        <is>
          <t>EA</t>
        </is>
      </c>
      <c r="R12" t="inlineStr">
        <is>
          <t>М</t>
        </is>
      </c>
      <c r="S12" s="2">
        <f>HYPERLINK("https://yandex.ru/maps/?&amp;text=55.755596, 52.067505", "55.755596, 52.067505")</f>
        <v/>
      </c>
      <c r="T12" s="2">
        <f>HYPERLINK("D:\venv_torgi\env\cache\objs_in_district/55.755596_52.067505.json", "55.755596_52.067505.json")</f>
        <v/>
      </c>
      <c r="U12" t="inlineStr">
        <is>
          <t>16:47:011208:174</t>
        </is>
      </c>
      <c r="V12" t="n">
        <v>2</v>
      </c>
      <c r="W12" s="9" t="n">
        <v>19308.70179420073</v>
      </c>
      <c r="X12" s="9" t="n">
        <v>7768.701794200726</v>
      </c>
    </row>
    <row r="13">
      <c r="A13" s="7" t="n">
        <v>11</v>
      </c>
      <c r="B13" t="n">
        <v>16</v>
      </c>
      <c r="C13" s="1" t="n">
        <v>20.2</v>
      </c>
      <c r="D13" s="2">
        <f>HYPERLINK("https://torgi.gov.ru/new/public/lots/lot/21000017520000000004_2/(lotInfo:info)", "21000017520000000004_2")</f>
        <v/>
      </c>
      <c r="E13" t="inlineStr">
        <is>
          <t>16:47:011208:169, площадь 20,2 кв.м.</t>
        </is>
      </c>
      <c r="F13" s="3" t="inlineStr">
        <is>
          <t>19.09.22 14:00</t>
        </is>
      </c>
      <c r="G13" t="inlineStr">
        <is>
          <t>Респ Татарстан, г Елабуга, ул Тойминская, д 10</t>
        </is>
      </c>
      <c r="H13" s="4" t="n">
        <v>233653</v>
      </c>
      <c r="I13" s="4" t="n">
        <v>11566.9801980198</v>
      </c>
      <c r="K13" s="5" t="n">
        <v>1.75</v>
      </c>
      <c r="L13" s="4" t="n">
        <v>826.14</v>
      </c>
      <c r="M13" t="n">
        <v>6624</v>
      </c>
      <c r="N13" s="6" t="n">
        <v>71991</v>
      </c>
      <c r="O13" t="n">
        <v>14</v>
      </c>
      <c r="P13" s="10" t="n">
        <v>0.6692949640828694</v>
      </c>
      <c r="Q13" t="inlineStr">
        <is>
          <t>EA</t>
        </is>
      </c>
      <c r="R13" t="inlineStr">
        <is>
          <t>М</t>
        </is>
      </c>
      <c r="S13" s="2">
        <f>HYPERLINK("https://yandex.ru/maps/?&amp;text=55.755596, 52.067505", "55.755596, 52.067505")</f>
        <v/>
      </c>
      <c r="T13" s="2">
        <f>HYPERLINK("D:\venv_torgi\env\cache\objs_in_district/55.755596_52.067505.json", "55.755596_52.067505.json")</f>
        <v/>
      </c>
      <c r="U13" t="inlineStr">
        <is>
          <t>16:47:011208:169</t>
        </is>
      </c>
      <c r="V13" t="n">
        <v>2</v>
      </c>
      <c r="W13" s="9" t="n">
        <v>19308.70179420073</v>
      </c>
      <c r="X13" s="9" t="n">
        <v>7741.721596180925</v>
      </c>
    </row>
    <row r="14">
      <c r="A14" s="7" t="n">
        <v>12</v>
      </c>
      <c r="B14" t="n">
        <v>16</v>
      </c>
      <c r="C14" s="1" t="n">
        <v>18.1</v>
      </c>
      <c r="D14" s="2">
        <f>HYPERLINK("https://torgi.gov.ru/new/public/lots/lot/21000017520000000004_7/(lotInfo:info)", "21000017520000000004_7")</f>
        <v/>
      </c>
      <c r="E14" t="inlineStr">
        <is>
          <t>16:47:011208:175, площадь 18,1 кв.м.</t>
        </is>
      </c>
      <c r="F14" s="3" t="inlineStr">
        <is>
          <t>19.09.22 14:00</t>
        </is>
      </c>
      <c r="G14" t="inlineStr">
        <is>
          <t>Респ Татарстан, г Елабуга, ул Тойминская, д 10</t>
        </is>
      </c>
      <c r="H14" s="4" t="n">
        <v>214141</v>
      </c>
      <c r="I14" s="4" t="n">
        <v>11830.99447513812</v>
      </c>
      <c r="K14" s="5" t="n">
        <v>1.79</v>
      </c>
      <c r="L14" s="4" t="n">
        <v>845</v>
      </c>
      <c r="M14" t="n">
        <v>6624</v>
      </c>
      <c r="N14" s="6" t="n">
        <v>71991</v>
      </c>
      <c r="O14" t="n">
        <v>14</v>
      </c>
      <c r="P14" s="10" t="n">
        <v>0.632043851831425</v>
      </c>
      <c r="Q14" t="inlineStr">
        <is>
          <t>EA</t>
        </is>
      </c>
      <c r="R14" t="inlineStr">
        <is>
          <t>М</t>
        </is>
      </c>
      <c r="S14" s="2">
        <f>HYPERLINK("https://yandex.ru/maps/?&amp;text=55.755596, 52.067505", "55.755596, 52.067505")</f>
        <v/>
      </c>
      <c r="T14" s="2">
        <f>HYPERLINK("D:\venv_torgi\env\cache\objs_in_district/55.755596_52.067505.json", "55.755596_52.067505.json")</f>
        <v/>
      </c>
      <c r="U14" t="inlineStr">
        <is>
          <t>16:47:011208:175</t>
        </is>
      </c>
      <c r="V14" t="n">
        <v>2</v>
      </c>
      <c r="W14" s="9" t="n">
        <v>19308.70179420073</v>
      </c>
      <c r="X14" s="9" t="n">
        <v>7477.707319062605</v>
      </c>
    </row>
    <row r="15">
      <c r="A15" s="7" t="n">
        <v>13</v>
      </c>
      <c r="B15" t="n">
        <v>16</v>
      </c>
      <c r="C15" s="1" t="n">
        <v>36.2</v>
      </c>
      <c r="D15" s="2">
        <f>HYPERLINK("https://torgi.gov.ru/new/public/lots/lot/21000017520000000004_1/(lotInfo:info)", "21000017520000000004_1")</f>
        <v/>
      </c>
      <c r="E15" t="inlineStr">
        <is>
          <t>16:47:011208:170, площадь 36,2 кв.м.</t>
        </is>
      </c>
      <c r="F15" s="3" t="inlineStr">
        <is>
          <t>19.09.22 14:00</t>
        </is>
      </c>
      <c r="G15" t="inlineStr">
        <is>
          <t>Респ Татарстан, г Елабуга, ул Тойминская, д 10</t>
        </is>
      </c>
      <c r="H15" s="4" t="n">
        <v>499886</v>
      </c>
      <c r="I15" s="4" t="n">
        <v>13809.00552486188</v>
      </c>
      <c r="K15" s="5" t="n">
        <v>2.08</v>
      </c>
      <c r="L15" s="4" t="n">
        <v>986.36</v>
      </c>
      <c r="M15" t="n">
        <v>6624</v>
      </c>
      <c r="N15" s="6" t="n">
        <v>71991</v>
      </c>
      <c r="O15" t="n">
        <v>14</v>
      </c>
      <c r="P15" s="10" t="n">
        <v>0.3982688151899959</v>
      </c>
      <c r="Q15" t="inlineStr">
        <is>
          <t>EA</t>
        </is>
      </c>
      <c r="R15" t="inlineStr">
        <is>
          <t>М</t>
        </is>
      </c>
      <c r="S15" s="2">
        <f>HYPERLINK("https://yandex.ru/maps/?&amp;text=55.755596, 52.067505", "55.755596, 52.067505")</f>
        <v/>
      </c>
      <c r="T15" s="2">
        <f>HYPERLINK("D:\venv_torgi\env\cache\objs_in_district/55.755596_52.067505.json", "55.755596_52.067505.json")</f>
        <v/>
      </c>
      <c r="W15" s="9" t="n">
        <v>19308.70179420073</v>
      </c>
      <c r="X15" s="9" t="n">
        <v>5499.696269338847</v>
      </c>
    </row>
    <row r="16">
      <c r="A16" s="7" t="n">
        <v>14</v>
      </c>
      <c r="B16" t="n">
        <v>16</v>
      </c>
      <c r="C16" s="1" t="n">
        <v>144.5</v>
      </c>
      <c r="D16" s="2">
        <f>HYPERLINK("https://torgi.gov.ru/new/public/lots/lot/21000002160000000031_1/(lotInfo:info)", "21000002160000000031_1")</f>
        <v/>
      </c>
      <c r="E16" t="inlineStr">
        <is>
          <t>- встроенное нежилое помещение, назначение: нежилое, этаж - 1, в том числе подземных этажей 0, площадью 120 кв.м, инв. №206, кадастровый номер: 16:51:011401:2108, расположенное по адресу: Республика Татарстан, г. Лениногорск, ул. Гончарова, д.1, помещение 3; - встроенное нежилое помещение, назначение: нежилое помещение, этаж 1, площадью 24,5 кв.м, инв. №206, кадастровый номер: 16:51:012902:1622, расположенное по адресу: Республика Татарстан, г. Лениногорск, ул. Гончарова, д.1, строение 1..</t>
        </is>
      </c>
      <c r="F16" s="3" t="inlineStr">
        <is>
          <t>11.10.22 14:00</t>
        </is>
      </c>
      <c r="G16" t="inlineStr">
        <is>
          <t>Респ Татарстан, г Лениногорск, ул Гончарова, д 1</t>
        </is>
      </c>
      <c r="H16" s="4" t="n">
        <v>2192145</v>
      </c>
      <c r="I16" s="4" t="n">
        <v>15170.55363321799</v>
      </c>
      <c r="K16" s="5" t="n">
        <v>7.65</v>
      </c>
      <c r="L16" s="4" t="n">
        <v>798.42</v>
      </c>
      <c r="M16" t="n">
        <v>1983</v>
      </c>
      <c r="N16" s="6" t="n">
        <v>85786</v>
      </c>
      <c r="O16" t="n">
        <v>19</v>
      </c>
      <c r="P16" s="10" t="n">
        <v>0.2727750259503843</v>
      </c>
      <c r="Q16" t="inlineStr">
        <is>
          <t>EA</t>
        </is>
      </c>
      <c r="R16" t="inlineStr">
        <is>
          <t>М</t>
        </is>
      </c>
      <c r="S16" s="2">
        <f>HYPERLINK("https://yandex.ru/maps/?&amp;text=54.603626, 52.44237", "54.603626, 52.44237")</f>
        <v/>
      </c>
      <c r="T16" s="2">
        <f>HYPERLINK("D:\venv_torgi\env\cache\objs_in_district/54.603626_52.44237.json", "54.603626_52.44237.json")</f>
        <v/>
      </c>
      <c r="U16" t="inlineStr">
        <is>
          <t xml:space="preserve">16:51:011401:2108, </t>
        </is>
      </c>
      <c r="V16" t="n">
        <v>4</v>
      </c>
      <c r="W16" s="9" t="n">
        <v>19308.70179420073</v>
      </c>
      <c r="X16" s="9" t="n">
        <v>4138.148160982735</v>
      </c>
    </row>
    <row r="17">
      <c r="A17" s="7" t="n">
        <v>15</v>
      </c>
      <c r="B17" t="n">
        <v>16</v>
      </c>
      <c r="C17" s="1" t="n">
        <v>41.2</v>
      </c>
      <c r="D17" s="2">
        <f>HYPERLINK("https://torgi.gov.ru/new/public/lots/lot/22000124620000000007_10/(lotInfo:info)", "22000124620000000007_10")</f>
        <v/>
      </c>
      <c r="E17" t="inlineStr">
        <is>
          <t>Нежилое помещение площадью 41,20 кв.м., кадастровый номер 16:11:120102:249, по адресу: РТ, с Александровка, ул. Бытовая, д.3, площадь  41,20 кв.м. (1453, Грачев А.В.). Начальная цена – 670000,0  руб.</t>
        </is>
      </c>
      <c r="F17" s="3" t="inlineStr">
        <is>
          <t>16.09.22 09:00</t>
        </is>
      </c>
      <c r="G17" t="inlineStr">
        <is>
          <t>Респ Татарстан, Бавлинский р-н, село Александровка, ул Бытовая, д 3</t>
        </is>
      </c>
      <c r="H17" s="4" t="n">
        <v>670000</v>
      </c>
      <c r="I17" s="4" t="n">
        <v>16262.1359223301</v>
      </c>
      <c r="K17" s="5" t="n">
        <v>64.02</v>
      </c>
      <c r="M17" t="n">
        <v>254</v>
      </c>
      <c r="N17" s="6" t="n">
        <v>1136</v>
      </c>
      <c r="Q17" t="inlineStr">
        <is>
          <t>EA</t>
        </is>
      </c>
      <c r="R17" t="inlineStr">
        <is>
          <t>Д</t>
        </is>
      </c>
      <c r="S17" s="2">
        <f>HYPERLINK("https://yandex.ru/maps/?&amp;text=54.467464, 53.282134", "54.467464, 53.282134")</f>
        <v/>
      </c>
      <c r="U17" t="inlineStr">
        <is>
          <t xml:space="preserve">16:11:120102:249, </t>
        </is>
      </c>
      <c r="W17" s="9" t="n">
        <v>5510.163724820727</v>
      </c>
      <c r="X17" s="9" t="n">
        <v>-10751.97219750937</v>
      </c>
    </row>
    <row r="18">
      <c r="A18" s="7" t="n">
        <v>16</v>
      </c>
      <c r="B18" t="n">
        <v>16</v>
      </c>
      <c r="C18" s="1" t="n">
        <v>13.9</v>
      </c>
      <c r="D18" s="2">
        <f>HYPERLINK("https://torgi.gov.ru/new/public/lots/lot/21000005260000000003_5/(lotInfo:info)", "21000005260000000003_5")</f>
        <v/>
      </c>
      <c r="E18" t="inlineStr">
        <is>
          <t>нежилое помещение 1-го этажа по ул. Тунакова д.50 пом.1000, площадью 13,9 кв.м., кадастровый номер 16:50:100421:1495</t>
        </is>
      </c>
      <c r="F18" s="3" t="inlineStr">
        <is>
          <t>13.09.22 09:00</t>
        </is>
      </c>
      <c r="G18" t="inlineStr">
        <is>
          <t>г Казань, ул Тунакова, д 50, помещ 1000</t>
        </is>
      </c>
      <c r="H18" s="4" t="n">
        <v>476381</v>
      </c>
      <c r="I18" s="4" t="n">
        <v>34272.01438848921</v>
      </c>
      <c r="K18" s="5" t="n">
        <v>6.52</v>
      </c>
      <c r="M18" t="n">
        <v>5258</v>
      </c>
      <c r="N18" s="6" t="n">
        <v>1284908</v>
      </c>
      <c r="Q18" t="inlineStr">
        <is>
          <t>EA</t>
        </is>
      </c>
      <c r="R18" t="inlineStr">
        <is>
          <t>М</t>
        </is>
      </c>
      <c r="S18" s="2">
        <f>HYPERLINK("https://yandex.ru/maps/?&amp;text=55.830643, 49.087288", "55.830643, 49.087288")</f>
        <v/>
      </c>
      <c r="U18" t="inlineStr">
        <is>
          <t>16:50:100421:1495</t>
        </is>
      </c>
      <c r="V18" t="n">
        <v>1</v>
      </c>
      <c r="W18" s="9" t="n">
        <v>18932.32209526419</v>
      </c>
      <c r="X18" s="9" t="n">
        <v>-15339.69229322502</v>
      </c>
    </row>
    <row r="19">
      <c r="A19" s="7" t="n">
        <v>17</v>
      </c>
      <c r="B19" t="n">
        <v>21</v>
      </c>
      <c r="C19" s="1" t="n">
        <v>357.2</v>
      </c>
      <c r="D19" s="2">
        <f>HYPERLINK("https://torgi.gov.ru/new/public/lots/lot/22000077840000000008_1/(lotInfo:info)", "22000077840000000008_1")</f>
        <v/>
      </c>
      <c r="E19" t="inlineStr">
        <is>
      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      </is>
      </c>
      <c r="F19" s="3" t="inlineStr">
        <is>
          <t>12.09.22 14:00</t>
        </is>
      </c>
      <c r="G19" t="inlineStr">
        <is>
          <t>Чувашская республика - Чувашия, Алатырский р-н, село Стемасы, ул 141 Стрелковой дивизии, д 36</t>
        </is>
      </c>
      <c r="H19" s="4" t="n">
        <v>695000</v>
      </c>
      <c r="I19" s="4" t="n">
        <v>1945.68868980963</v>
      </c>
      <c r="K19" s="5" t="n">
        <v>8.42</v>
      </c>
      <c r="L19" s="4" t="n">
        <v>486.25</v>
      </c>
      <c r="M19" t="n">
        <v>231</v>
      </c>
      <c r="N19" s="6" t="n">
        <v>1184</v>
      </c>
      <c r="O19" t="n">
        <v>4</v>
      </c>
      <c r="P19" s="10" t="n">
        <v>5.750001013094154</v>
      </c>
      <c r="Q19" t="inlineStr">
        <is>
          <t>PP</t>
        </is>
      </c>
      <c r="R19" t="inlineStr">
        <is>
          <t>М</t>
        </is>
      </c>
      <c r="S19" s="2">
        <f>HYPERLINK("https://yandex.ru/maps/?&amp;text=54.788735, 46.615925", "54.788735, 46.615925")</f>
        <v/>
      </c>
      <c r="T19" s="2">
        <f>HYPERLINK("D:\venv_torgi\env\cache\objs_in_district/54.788735_46.615925.json", "54.788735_46.615925.json")</f>
        <v/>
      </c>
      <c r="U19" t="inlineStr">
        <is>
          <t xml:space="preserve">21:06:250407:246, </t>
        </is>
      </c>
      <c r="W19" s="9" t="n">
        <v>13133.40062738084</v>
      </c>
      <c r="X19" s="9" t="n">
        <v>11187.71193757121</v>
      </c>
    </row>
    <row r="20">
      <c r="A20" s="7" t="n">
        <v>18</v>
      </c>
      <c r="B20" t="n">
        <v>21</v>
      </c>
      <c r="C20" s="1" t="n">
        <v>22.9</v>
      </c>
      <c r="D20" s="2">
        <f>HYPERLINK("https://torgi.gov.ru/new/public/lots/lot/21000025550000000059_7/(lotInfo:info)", "21000025550000000059_7")</f>
        <v/>
      </c>
      <c r="E20" t="inlineStr">
        <is>
          <t>Нежилое помещение, площадью 22,9 кв. м, расположенное по адресу: Чувашская Республика, Чебоксарский район, Синьяльское сельское поселение, д. Аркасы, ул. Садовая, д. 35 А, пом. 7, кадастровый номер 21:02:010510:988</t>
        </is>
      </c>
      <c r="F20" s="3" t="inlineStr">
        <is>
          <t>06.09.22 14:00</t>
        </is>
      </c>
      <c r="G20" t="inlineStr">
        <is>
          <t>Чувашская республика - Чувашия, Чебоксарский р-н, деревня Аркасы, ул Садовая, двлд 35А</t>
        </is>
      </c>
      <c r="H20" s="4" t="n">
        <v>204708.05</v>
      </c>
      <c r="I20" s="4" t="n">
        <v>8939.216157205241</v>
      </c>
      <c r="K20" s="5" t="n">
        <v>4.75</v>
      </c>
      <c r="M20" t="n">
        <v>1880</v>
      </c>
      <c r="N20" s="6" t="n">
        <v>144</v>
      </c>
      <c r="Q20" t="inlineStr">
        <is>
          <t>EA</t>
        </is>
      </c>
      <c r="R20" t="inlineStr">
        <is>
          <t>Д</t>
        </is>
      </c>
      <c r="S20" s="2">
        <f>HYPERLINK("https://yandex.ru/maps/?&amp;text=56.107187, 47.438755", "56.107187, 47.438755")</f>
        <v/>
      </c>
      <c r="U20" t="inlineStr">
        <is>
          <t>21:02:010510:988</t>
        </is>
      </c>
      <c r="W20" s="9" t="n">
        <v>8739.577271641509</v>
      </c>
      <c r="X20" s="9" t="n">
        <v>-199.6388855637324</v>
      </c>
    </row>
    <row r="21">
      <c r="A21" s="7" t="n">
        <v>19</v>
      </c>
      <c r="B21" t="n">
        <v>21</v>
      </c>
      <c r="C21" s="1" t="n">
        <v>34.5</v>
      </c>
      <c r="D21" s="2">
        <f>HYPERLINK("https://torgi.gov.ru/new/public/lots/lot/21000025550000000068_15/(lotInfo:info)", "21000025550000000068_15")</f>
        <v/>
      </c>
      <c r="E21" t="inlineStr">
        <is>
          <t>Нежилое помещение, площадью 34,50 кв. м, расположенное по адресу: Чувашская Республика, г. Чебоксары, ул. Кривова, д. 23, ГСК Чапаевский, бокс № 206, кадастровый номер 21:01:010805:449</t>
        </is>
      </c>
      <c r="F21" s="3" t="inlineStr">
        <is>
          <t>20.09.22 14:00</t>
        </is>
      </c>
      <c r="G21" t="inlineStr">
        <is>
          <t>г Чебоксары, ул Т.Кривова, д 23</t>
        </is>
      </c>
      <c r="H21" s="4" t="n">
        <v>330833</v>
      </c>
      <c r="I21" s="4" t="n">
        <v>9589.36231884058</v>
      </c>
      <c r="K21" s="5" t="n">
        <v>2</v>
      </c>
      <c r="M21" t="n">
        <v>4783</v>
      </c>
      <c r="N21" s="6" t="n">
        <v>502882</v>
      </c>
      <c r="P21" s="10" t="n">
        <v>0.7790608685682003</v>
      </c>
      <c r="Q21" t="inlineStr">
        <is>
          <t>EA</t>
        </is>
      </c>
      <c r="R21" t="inlineStr">
        <is>
          <t>Д</t>
        </is>
      </c>
      <c r="S21" s="2">
        <f>HYPERLINK("https://yandex.ru/maps/?&amp;text=56.144657, 47.194018", "56.144657, 47.194018")</f>
        <v/>
      </c>
      <c r="U21" t="inlineStr">
        <is>
          <t>21:01:010805:449</t>
        </is>
      </c>
      <c r="W21" s="9" t="n">
        <v>17060.05925597169</v>
      </c>
      <c r="X21" s="9" t="n">
        <v>7470.696937131113</v>
      </c>
    </row>
    <row r="22">
      <c r="A22" s="7" t="n">
        <v>20</v>
      </c>
      <c r="B22" t="n">
        <v>21</v>
      </c>
      <c r="C22" s="1" t="n">
        <v>20.6</v>
      </c>
      <c r="D22" s="2">
        <f>HYPERLINK("https://torgi.gov.ru/new/public/lots/lot/21000025550000000058_1/(lotInfo:info)", "21000025550000000058_1")</f>
        <v/>
      </c>
      <c r="E22" t="inlineStr">
        <is>
          <t>Нежилое помещение, площадью 20,60 кв. м, расположенное по адресу: Чувашская Республика, г. Новочебоксарск, ул. Строителей, вл. 33А, многоэтажная автостоянка с сервисным обслуживанием, гаражный бокс № 68, кадастровый номер 21:02:010510:2854</t>
        </is>
      </c>
      <c r="F22" s="3" t="inlineStr">
        <is>
          <t>06.09.22 14:00</t>
        </is>
      </c>
      <c r="G22" t="inlineStr">
        <is>
          <t>Чувашская республика - Чувашия, г Новочебоксарск, ул Строителей, влд 33А</t>
        </is>
      </c>
      <c r="H22" s="4" t="n">
        <v>300050</v>
      </c>
      <c r="I22" s="4" t="n">
        <v>14565.53398058252</v>
      </c>
      <c r="J22" t="inlineStr">
        <is>
          <t>многоэтажная автостоянка с сервисным обслуживанием</t>
        </is>
      </c>
      <c r="K22" s="5" t="n">
        <v>3.7</v>
      </c>
      <c r="M22" t="n">
        <v>3932</v>
      </c>
      <c r="N22" s="6" t="n">
        <v>126931</v>
      </c>
      <c r="Q22" t="inlineStr">
        <is>
          <t>EA</t>
        </is>
      </c>
      <c r="R22" t="inlineStr">
        <is>
          <t>Д</t>
        </is>
      </c>
      <c r="S22" s="2">
        <f>HYPERLINK("https://yandex.ru/maps/?&amp;text=56.108909, 47.451888", "56.108909, 47.451888")</f>
        <v/>
      </c>
      <c r="U22" t="inlineStr">
        <is>
          <t>21:02:010510:2854</t>
        </is>
      </c>
      <c r="W22" s="9" t="n">
        <v>8739.577271641509</v>
      </c>
      <c r="X22" s="9" t="n">
        <v>-5825.956708941012</v>
      </c>
    </row>
    <row r="23">
      <c r="A23" s="7" t="n">
        <v>21</v>
      </c>
      <c r="B23" t="n">
        <v>21</v>
      </c>
      <c r="C23" s="1" t="n">
        <v>17.2</v>
      </c>
      <c r="D23" s="2">
        <f>HYPERLINK("https://torgi.gov.ru/new/public/lots/lot/21000025550000000059_2/(lotInfo:info)", "21000025550000000059_2")</f>
        <v/>
      </c>
      <c r="E23" t="inlineStr">
        <is>
          <t>Нежилое помещение, площадью 17,20 кв. м, расположенное по адресу: Чувашская Республика, г. Чебоксары, ул. Л. Комсомола, д. 23/1, машино-место № 1, кадастровый номер 21:01:030310:4237</t>
        </is>
      </c>
      <c r="F23" s="3" t="inlineStr">
        <is>
          <t>06.09.22 14:00</t>
        </is>
      </c>
      <c r="G23" t="inlineStr">
        <is>
          <t>г. Чебоксары, ул. Л. Комсомола, д. 23/1</t>
        </is>
      </c>
      <c r="H23" s="4" t="n">
        <v>278375</v>
      </c>
      <c r="I23" s="4" t="n">
        <v>16184.59302325581</v>
      </c>
      <c r="J23" t="inlineStr">
        <is>
          <t>машино-место</t>
        </is>
      </c>
      <c r="K23" s="5" t="n">
        <v>2.23</v>
      </c>
      <c r="L23" s="4" t="n">
        <v>192.67</v>
      </c>
      <c r="M23" t="n">
        <v>7242</v>
      </c>
      <c r="N23" s="6" t="n">
        <v>502882</v>
      </c>
      <c r="O23" t="n">
        <v>84</v>
      </c>
      <c r="P23" s="10" t="n">
        <v>1.674398099088546</v>
      </c>
      <c r="Q23" t="inlineStr">
        <is>
          <t>EA</t>
        </is>
      </c>
      <c r="R23" t="inlineStr">
        <is>
          <t>Д</t>
        </is>
      </c>
      <c r="S23" s="2">
        <f>HYPERLINK("https://yandex.ru/maps/?&amp;text=56.108015, 47.284837", "56.108015, 47.284837")</f>
        <v/>
      </c>
      <c r="T23" s="2">
        <f>HYPERLINK("D:\venv_torgi\env\cache\objs_in_district/56.108015_47.284837.json", "56.108015_47.284837.json")</f>
        <v/>
      </c>
      <c r="U23" t="inlineStr">
        <is>
          <t>21:01:030310:4237</t>
        </is>
      </c>
      <c r="W23" s="9" t="n">
        <v>43284.04481591708</v>
      </c>
      <c r="X23" s="9" t="n">
        <v>27099.45179266128</v>
      </c>
    </row>
    <row r="24">
      <c r="A24" s="7" t="n">
        <v>22</v>
      </c>
      <c r="B24" t="n">
        <v>21</v>
      </c>
      <c r="C24" s="1" t="n">
        <v>21.9</v>
      </c>
      <c r="D24" s="2">
        <f>HYPERLINK("https://torgi.gov.ru/new/public/lots/lot/21000025550000000059_3/(lotInfo:info)", "21000025550000000059_3")</f>
        <v/>
      </c>
      <c r="E24" t="inlineStr">
        <is>
          <t>Нежилое помещение, площадью 21,90 кв. м, расположенное по адресу: Чувашская Республика, г. Чебоксары, ул. Ленинского Комсомола, д. 23, корп. 3, машино-место №34, кадастровый номер 21:01:030310:4500</t>
        </is>
      </c>
      <c r="F24" s="3" t="inlineStr">
        <is>
          <t>06.09.22 14:00</t>
        </is>
      </c>
      <c r="G24" t="inlineStr">
        <is>
          <t>г Чебоксары, ул Ленинского Комсомола, д 23 к 3</t>
        </is>
      </c>
      <c r="H24" s="4" t="n">
        <v>354875</v>
      </c>
      <c r="I24" s="4" t="n">
        <v>16204.33789954338</v>
      </c>
      <c r="J24" t="inlineStr">
        <is>
          <t>машино-место</t>
        </is>
      </c>
      <c r="K24" s="5" t="n">
        <v>3.59</v>
      </c>
      <c r="M24" t="n">
        <v>4514</v>
      </c>
      <c r="N24" s="6" t="n">
        <v>502882</v>
      </c>
      <c r="P24" s="10" t="n">
        <v>0.05280816542664338</v>
      </c>
      <c r="Q24" t="inlineStr">
        <is>
          <t>EA</t>
        </is>
      </c>
      <c r="R24" t="inlineStr">
        <is>
          <t>Д</t>
        </is>
      </c>
      <c r="S24" s="2">
        <f>HYPERLINK("https://yandex.ru/maps/?&amp;text=56.1083842, 47.2864305", "56.1083842, 47.2864305")</f>
        <v/>
      </c>
      <c r="U24" t="inlineStr">
        <is>
          <t>21:01:030310:4500</t>
        </is>
      </c>
      <c r="W24" s="9" t="n">
        <v>17060.05925597169</v>
      </c>
      <c r="X24" s="9" t="n">
        <v>855.7213564283138</v>
      </c>
    </row>
    <row r="25">
      <c r="A25" s="7" t="n">
        <v>23</v>
      </c>
      <c r="B25" t="n">
        <v>21</v>
      </c>
      <c r="C25" s="1" t="n">
        <v>417.1</v>
      </c>
      <c r="D25" s="2">
        <f>HYPERLINK("https://torgi.gov.ru/new/public/lots/lot/21000025550000000071_9/(lotInfo:info)", "21000025550000000071_9")</f>
        <v/>
      </c>
      <c r="E25" t="inlineStr">
        <is>
          <t>нежилое помещение, площадью 417,10 кв. м, расположенное по адресу: Чувашская Республика, г. Канаш, ул. 30 лет Победы, д. 94А, пом. 1, кадастровый № 21:04:050408:89</t>
        </is>
      </c>
      <c r="F25" s="3" t="inlineStr">
        <is>
          <t>14.09.22 14:00</t>
        </is>
      </c>
      <c r="G25" t="inlineStr">
        <is>
          <t>Чувашская республика - Чувашия, г Канаш, ул 30 лет Победы, д 94а</t>
        </is>
      </c>
      <c r="H25" s="4" t="n">
        <v>10000000</v>
      </c>
      <c r="I25" s="4" t="n">
        <v>23975.06593143131</v>
      </c>
      <c r="K25" s="5" t="n">
        <v>10.95</v>
      </c>
      <c r="M25" t="n">
        <v>2189</v>
      </c>
      <c r="N25" s="6" t="n">
        <v>45482</v>
      </c>
      <c r="Q25" t="inlineStr">
        <is>
          <t>EA</t>
        </is>
      </c>
      <c r="R25" t="inlineStr">
        <is>
          <t>Д</t>
        </is>
      </c>
      <c r="S25" s="2">
        <f>HYPERLINK("https://yandex.ru/maps/?&amp;text=55.497817, 47.500891", "55.497817, 47.500891")</f>
        <v/>
      </c>
      <c r="U25" t="inlineStr">
        <is>
          <t>21:04:050408:89</t>
        </is>
      </c>
      <c r="W25" s="9" t="n">
        <v>8739.577271641509</v>
      </c>
      <c r="X25" s="9" t="n">
        <v>-15235.4886597898</v>
      </c>
    </row>
    <row r="26">
      <c r="A26" s="7" t="n">
        <v>24</v>
      </c>
      <c r="B26" t="n">
        <v>21</v>
      </c>
      <c r="C26" s="1" t="n">
        <v>27.2</v>
      </c>
      <c r="D26" s="2">
        <f>HYPERLINK("https://torgi.gov.ru/new/public/lots/lot/21000029030000000006_1/(lotInfo:info)", "21000029030000000006_1")</f>
        <v/>
      </c>
      <c r="E26" t="inlineStr">
        <is>
          <t>Нежилое здание площадью 27,2 кв. м., кадастровый номер: 21:09:200101:647, расположенное по адресу: Чувашская Республика, Вурнарский район, д. Кумаши, ул. Молодежная, д. 7, пом. 1</t>
        </is>
      </c>
      <c r="F26" s="3" t="inlineStr">
        <is>
          <t>28.09.22 14:00</t>
        </is>
      </c>
      <c r="G26" t="inlineStr">
        <is>
          <t>Чувашская республика - Чувашия, Вурнарский р-н, деревня Кумаши, ул Молодежная, д 7</t>
        </is>
      </c>
      <c r="H26" s="4" t="n">
        <v>902197</v>
      </c>
      <c r="I26" s="4" t="n">
        <v>33169.00735294117</v>
      </c>
      <c r="J26" t="inlineStr">
        <is>
          <t>жилое здание</t>
        </is>
      </c>
      <c r="K26" s="5" t="n">
        <v>278.73</v>
      </c>
      <c r="M26" t="n">
        <v>119</v>
      </c>
      <c r="N26" s="6" t="n">
        <v>150</v>
      </c>
      <c r="Q26" t="inlineStr">
        <is>
          <t>EA</t>
        </is>
      </c>
      <c r="R26" t="inlineStr">
        <is>
          <t>М</t>
        </is>
      </c>
      <c r="S26" s="2">
        <f>HYPERLINK("https://yandex.ru/maps/?&amp;text=55.572482, 47.021586", "55.572482, 47.021586")</f>
        <v/>
      </c>
      <c r="U26" t="inlineStr">
        <is>
          <t xml:space="preserve">21:09:200101:647, </t>
        </is>
      </c>
      <c r="W26" s="9" t="n">
        <v>5510.163724820727</v>
      </c>
      <c r="X26" s="9" t="n">
        <v>-27658.84362812044</v>
      </c>
    </row>
    <row r="27">
      <c r="A27" s="7" t="n">
        <v>25</v>
      </c>
      <c r="B27" t="n">
        <v>21</v>
      </c>
      <c r="C27" s="1" t="n">
        <v>194</v>
      </c>
      <c r="D27" s="2">
        <f>HYPERLINK("https://torgi.gov.ru/new/public/lots/lot/21000025550000000063_1/(lotInfo:info)", "21000025550000000063_1")</f>
        <v/>
      </c>
      <c r="E27" t="inlineStr">
        <is>
          <t>Нежилое помещение, площадью 194 кв. м, расположенное по адресу: Чувашская Республика, г. Чебоксары, ул. Ленинского Комсомола, д. 25, корп. 2, пом. 1, кадастровый № 21:01:030310:2741</t>
        </is>
      </c>
      <c r="F27" s="3" t="inlineStr">
        <is>
          <t>12.09.22 14:00</t>
        </is>
      </c>
      <c r="G27" t="inlineStr">
        <is>
          <t>г Чебоксары, ул Ленинского Комсомола, д 25 к 2</t>
        </is>
      </c>
      <c r="H27" s="4" t="n">
        <v>7372333.05</v>
      </c>
      <c r="I27" s="4" t="n">
        <v>38001.71675257732</v>
      </c>
      <c r="K27" s="5" t="n">
        <v>4.81</v>
      </c>
      <c r="L27" s="4" t="n">
        <v>1310.38</v>
      </c>
      <c r="M27" t="n">
        <v>7905</v>
      </c>
      <c r="N27" s="6" t="n">
        <v>502882</v>
      </c>
      <c r="O27" t="n">
        <v>29</v>
      </c>
      <c r="P27" s="10" t="n">
        <v>0.1390023534392433</v>
      </c>
      <c r="Q27" t="inlineStr">
        <is>
          <t>EA</t>
        </is>
      </c>
      <c r="R27" t="inlineStr">
        <is>
          <t>Д</t>
        </is>
      </c>
      <c r="S27" s="2">
        <f>HYPERLINK("https://yandex.ru/maps/?&amp;text=56.108422, 47.289508", "56.108422, 47.289508")</f>
        <v/>
      </c>
      <c r="T27" s="2">
        <f>HYPERLINK("D:\venv_torgi\env\cache\objs_in_district/56.108422_47.289508.json", "56.108422_47.289508.json")</f>
        <v/>
      </c>
      <c r="U27" t="inlineStr">
        <is>
          <t>21:01:030310:2741</t>
        </is>
      </c>
      <c r="W27" s="9" t="n">
        <v>43284.04481591708</v>
      </c>
      <c r="X27" s="9" t="n">
        <v>5282.328063339766</v>
      </c>
    </row>
    <row r="28">
      <c r="A28" s="7" t="n">
        <v>26</v>
      </c>
      <c r="B28" t="n">
        <v>21</v>
      </c>
      <c r="C28" s="1" t="n">
        <v>186</v>
      </c>
      <c r="D28" s="2">
        <f>HYPERLINK("https://torgi.gov.ru/new/public/lots/lot/21000025550000000063_2/(lotInfo:info)", "21000025550000000063_2")</f>
        <v/>
      </c>
      <c r="E28" t="inlineStr">
        <is>
          <t>Нежилое помещение, площадью 186 кв. м, расположенное по адресу: Чувашская Республика, г. Чебоксары, ул. Ленинского Комсомола, д. 25, корп. 1, пом. 10.4, кадастровый номер 21:01:030310:2531</t>
        </is>
      </c>
      <c r="F28" s="3" t="inlineStr">
        <is>
          <t>12.09.22 14:00</t>
        </is>
      </c>
      <c r="G28" t="inlineStr">
        <is>
          <t>г Чебоксары, ул Ленинского Комсомола, д 25 к 1</t>
        </is>
      </c>
      <c r="H28" s="4" t="n">
        <v>7068458.05</v>
      </c>
      <c r="I28" s="4" t="n">
        <v>38002.4626344086</v>
      </c>
      <c r="K28" s="5" t="n">
        <v>4.53</v>
      </c>
      <c r="L28" s="4" t="n">
        <v>1225.87</v>
      </c>
      <c r="M28" t="n">
        <v>8385</v>
      </c>
      <c r="N28" s="6" t="n">
        <v>502882</v>
      </c>
      <c r="O28" t="n">
        <v>31</v>
      </c>
      <c r="P28" s="10" t="n">
        <v>0.1389799980153491</v>
      </c>
      <c r="Q28" t="inlineStr">
        <is>
          <t>EA</t>
        </is>
      </c>
      <c r="R28" t="inlineStr">
        <is>
          <t>Д</t>
        </is>
      </c>
      <c r="S28" s="2">
        <f>HYPERLINK("https://yandex.ru/maps/?&amp;text=56.108337, 47.288547", "56.108337, 47.288547")</f>
        <v/>
      </c>
      <c r="T28" s="2">
        <f>HYPERLINK("D:\venv_torgi\env\cache\objs_in_district/56.108337_47.288547.json", "56.108337_47.288547.json")</f>
        <v/>
      </c>
      <c r="U28" t="inlineStr">
        <is>
          <t>21:01:030310:2531</t>
        </is>
      </c>
      <c r="W28" s="9" t="n">
        <v>43284.04481591708</v>
      </c>
      <c r="X28" s="9" t="n">
        <v>5281.582181508486</v>
      </c>
    </row>
    <row r="29">
      <c r="A29" s="7" t="n">
        <v>27</v>
      </c>
      <c r="B29" t="n">
        <v>43</v>
      </c>
      <c r="C29" s="1" t="n">
        <v>96.3</v>
      </c>
      <c r="D29" s="2">
        <f>HYPERLINK("https://torgi.gov.ru/new/public/lots/lot/22000037380000000003_1/(lotInfo:info)", "22000037380000000003_1")</f>
        <v/>
      </c>
      <c r="E29" t="inlineStr">
        <is>
          <t>КН 43:39:030213:478, общая площадь 96,3 кв.м., адрес: РФ, Кировская обл., г. Яранск, ул. Карла Маркса, д. 31а, помещ. 1</t>
        </is>
      </c>
      <c r="F29" s="3" t="inlineStr">
        <is>
          <t>06.09.22 14:00</t>
        </is>
      </c>
      <c r="G29" t="inlineStr">
        <is>
          <t>Кировская обл, г Яранск, ул Карла Маркса, д 31а, помещ 1</t>
        </is>
      </c>
      <c r="H29" s="4" t="n">
        <v>153000</v>
      </c>
      <c r="I29" s="4" t="n">
        <v>1588.785046728972</v>
      </c>
      <c r="K29" s="5" t="n">
        <v>0.76</v>
      </c>
      <c r="M29" t="n">
        <v>2076</v>
      </c>
      <c r="N29" s="6" t="n">
        <v>16592</v>
      </c>
      <c r="P29" s="10" t="n">
        <v>4.500792753327302</v>
      </c>
      <c r="Q29" t="inlineStr">
        <is>
          <t>EA</t>
        </is>
      </c>
      <c r="R29" t="inlineStr">
        <is>
          <t>М</t>
        </is>
      </c>
      <c r="S29" s="2">
        <f>HYPERLINK("https://yandex.ru/maps/?&amp;text=57.3042, 47.876972", "57.3042, 47.876972")</f>
        <v/>
      </c>
      <c r="U29" t="inlineStr">
        <is>
          <t>43:39:030213:478</t>
        </is>
      </c>
      <c r="V29" t="n">
        <v>1</v>
      </c>
      <c r="W29" s="9" t="n">
        <v>8739.577271641509</v>
      </c>
      <c r="X29" s="9" t="n">
        <v>7150.792224912537</v>
      </c>
    </row>
    <row r="30">
      <c r="A30" s="7" t="n">
        <v>28</v>
      </c>
      <c r="B30" t="n">
        <v>43</v>
      </c>
      <c r="C30" s="1" t="n">
        <v>183.6</v>
      </c>
      <c r="D30" s="2">
        <f>HYPERLINK("https://torgi.gov.ru/new/public/lots/lot/21000016080000000223_4/(lotInfo:info)", "21000016080000000223_4")</f>
        <v/>
      </c>
      <c r="E30" t="inlineStr">
        <is>
          <t>Помещение спортивного зала № 1001 площадью 183,6 кв.м с кадастровым номером 43:31:010101:535 (реестровый номер федерального имущества П13440000555), расположенное по адресу: Кировская область, Советский р-н, г. Советск, ул. Энгельса, д. 59.</t>
        </is>
      </c>
      <c r="F30" s="3" t="inlineStr">
        <is>
          <t>30.09.22 15:00</t>
        </is>
      </c>
      <c r="G30" t="inlineStr">
        <is>
          <t>Кировская обл, г Советск, ул Энгельса, д 59</t>
        </is>
      </c>
      <c r="H30" s="4" t="n">
        <v>503000</v>
      </c>
      <c r="I30" s="4" t="n">
        <v>2739.651416122004</v>
      </c>
      <c r="J30" t="inlineStr">
        <is>
          <t>спортивного зала</t>
        </is>
      </c>
      <c r="K30" s="5" t="n">
        <v>0.19</v>
      </c>
      <c r="L30" s="4" t="n">
        <v>94.45</v>
      </c>
      <c r="M30" t="n">
        <v>14310</v>
      </c>
      <c r="N30" s="6" t="n">
        <v>63269</v>
      </c>
      <c r="O30" t="n">
        <v>29</v>
      </c>
      <c r="P30" s="10" t="n">
        <v>6.047868090288774</v>
      </c>
      <c r="Q30" t="inlineStr">
        <is>
          <t>PP</t>
        </is>
      </c>
      <c r="R30" t="inlineStr">
        <is>
          <t>М</t>
        </is>
      </c>
      <c r="S30" s="2">
        <f>HYPERLINK("https://yandex.ru/maps/?&amp;text=57.583956, 48.956216", "57.583956, 48.956216")</f>
        <v/>
      </c>
      <c r="T30" s="2">
        <f>HYPERLINK("D:\venv_torgi\env\cache\objs_in_district/57.583956_48.956216.json", "57.583956_48.956216.json")</f>
        <v/>
      </c>
      <c r="U30" t="inlineStr">
        <is>
          <t xml:space="preserve">43:31:010101:535 </t>
        </is>
      </c>
      <c r="W30" s="9" t="n">
        <v>19308.70179420073</v>
      </c>
      <c r="X30" s="9" t="n">
        <v>16569.05037807872</v>
      </c>
    </row>
    <row r="31">
      <c r="A31" s="7" t="n">
        <v>29</v>
      </c>
      <c r="B31" t="n">
        <v>43</v>
      </c>
      <c r="C31" s="1" t="n">
        <v>47.8</v>
      </c>
      <c r="D31" s="2">
        <f>HYPERLINK("https://torgi.gov.ru/new/public/lots/lot/21000013560000000048_1/(lotInfo:info)", "21000013560000000048_1")</f>
        <v/>
      </c>
      <c r="E31" t="inlineStr">
        <is>
          <t>Помещение склада, назначение: нежилое, 1-этажное, общей площадью 47,8 кв.м., расположенное по адресу: Кировская обл., г. Слободской, ул. Екатерининская, д.51ф/1,  пом.1002</t>
        </is>
      </c>
      <c r="F31" s="3" t="inlineStr">
        <is>
          <t>19.09.22 13:00</t>
        </is>
      </c>
      <c r="G31" t="inlineStr">
        <is>
          <t>Кировская обл, г Слободской, ул Екатерининская, зд 51ф/1, помещ 1002</t>
        </is>
      </c>
      <c r="H31" s="4" t="n">
        <v>150000</v>
      </c>
      <c r="I31" s="4" t="n">
        <v>3138.075313807532</v>
      </c>
      <c r="J31" t="inlineStr">
        <is>
          <t>склад</t>
        </is>
      </c>
      <c r="K31" s="5" t="n">
        <v>1</v>
      </c>
      <c r="L31" s="4" t="n">
        <v>80.45999999999999</v>
      </c>
      <c r="M31" t="n">
        <v>3147</v>
      </c>
      <c r="N31" s="6" t="n">
        <v>61963</v>
      </c>
      <c r="O31" t="n">
        <v>39</v>
      </c>
      <c r="P31" s="10" t="n">
        <v>5.153039638418631</v>
      </c>
      <c r="Q31" t="inlineStr">
        <is>
          <t>EA</t>
        </is>
      </c>
      <c r="R31" t="inlineStr">
        <is>
          <t>М</t>
        </is>
      </c>
      <c r="S31" s="2">
        <f>HYPERLINK("https://yandex.ru/maps/?&amp;text=58.733231, 50.185533", "58.733231, 50.185533")</f>
        <v/>
      </c>
      <c r="T31" s="2">
        <f>HYPERLINK("D:\venv_torgi\env\cache\objs_in_district/58.733231_50.185533.json", "58.733231_50.185533.json")</f>
        <v/>
      </c>
      <c r="U31" t="inlineStr">
        <is>
          <t>43:44:310196:406</t>
        </is>
      </c>
      <c r="V31" t="n">
        <v>1</v>
      </c>
      <c r="W31" s="9" t="n">
        <v>19308.70179420073</v>
      </c>
      <c r="X31" s="9" t="n">
        <v>16170.62648039319</v>
      </c>
    </row>
    <row r="32">
      <c r="A32" s="7" t="n">
        <v>30</v>
      </c>
      <c r="B32" t="n">
        <v>43</v>
      </c>
      <c r="C32" s="1" t="n">
        <v>75.59999999999999</v>
      </c>
      <c r="D32" s="2">
        <f>HYPERLINK("https://torgi.gov.ru/new/public/lots/lot/21000013520000000023_4/(lotInfo:info)", "21000013520000000023_4")</f>
        <v/>
      </c>
      <c r="E32" t="inlineStr">
        <is>
          <t>Нежилое помещение, назначение: нежилое, номер, тип этажа, на котором расположено помещение: 1, площадь 75,6 кв.м, кадастровый номер: 43:42:000028:756, расположенное по адресу: Кировская область, г. Кирово-Чепецк, ул. Труда, тер гк № З-3/4, бокс 23</t>
        </is>
      </c>
      <c r="F32" s="3" t="inlineStr">
        <is>
          <t>26.09.22 15:00</t>
        </is>
      </c>
      <c r="G32" t="inlineStr">
        <is>
          <t>Кировская обл, г Кирово-Чепецк, ул Труда</t>
        </is>
      </c>
      <c r="H32" s="4" t="n">
        <v>260000</v>
      </c>
      <c r="I32" s="4" t="n">
        <v>3439.153439153439</v>
      </c>
      <c r="K32" s="5" t="n">
        <v>2.04</v>
      </c>
      <c r="M32" t="n">
        <v>1683</v>
      </c>
      <c r="N32" s="6" t="n">
        <v>45058</v>
      </c>
      <c r="P32" s="10" t="n">
        <v>1.541200160523454</v>
      </c>
      <c r="Q32" t="inlineStr">
        <is>
          <t>EA</t>
        </is>
      </c>
      <c r="R32" t="inlineStr">
        <is>
          <t>М</t>
        </is>
      </c>
      <c r="S32" s="2">
        <f>HYPERLINK("https://yandex.ru/maps/?&amp;text=58.560478, 50.008385", "58.560478, 50.008385")</f>
        <v/>
      </c>
      <c r="U32" t="inlineStr">
        <is>
          <t xml:space="preserve">43:42:000028:756, </t>
        </is>
      </c>
      <c r="V32" t="n">
        <v>1</v>
      </c>
      <c r="W32" s="9" t="n">
        <v>8739.577271641509</v>
      </c>
      <c r="X32" s="9" t="n">
        <v>5300.42383248807</v>
      </c>
    </row>
    <row r="33">
      <c r="A33" s="7" t="n">
        <v>31</v>
      </c>
      <c r="B33" t="n">
        <v>43</v>
      </c>
      <c r="C33" s="1" t="n">
        <v>91.3</v>
      </c>
      <c r="D33" s="2">
        <f>HYPERLINK("https://torgi.gov.ru/new/public/lots/lot/21000013520000000024_3/(lotInfo:info)", "21000013520000000024_3")</f>
        <v/>
      </c>
      <c r="E33" t="inlineStr">
        <is>
          <t>Нежилое помещение, назначение: нежилое помещение, площадь 91,3 кв.м., кадастровый номер:43:06:310117:81, номер этажа на котором расположено помещение: 1,  расположенное по адресу: Кировская область, Верхошижемский район, пгт Верхошижемье, ул. Советская, д. 10, пом. 1001</t>
        </is>
      </c>
      <c r="F33" s="3" t="inlineStr">
        <is>
          <t>28.09.22 15:00</t>
        </is>
      </c>
      <c r="G33" t="inlineStr">
        <is>
          <t>Кировская обл, пгт Верхошижемье, ул Советская, д 10</t>
        </is>
      </c>
      <c r="H33" s="4" t="n">
        <v>330000</v>
      </c>
      <c r="I33" s="4" t="n">
        <v>3614.457831325301</v>
      </c>
      <c r="K33" s="5" t="n">
        <v>6.37</v>
      </c>
      <c r="M33" t="n">
        <v>567</v>
      </c>
      <c r="N33" s="6" t="n">
        <v>4198</v>
      </c>
      <c r="P33" s="10" t="n">
        <v>0.5244786305337346</v>
      </c>
      <c r="Q33" t="inlineStr">
        <is>
          <t>PP</t>
        </is>
      </c>
      <c r="R33" t="inlineStr">
        <is>
          <t>М</t>
        </is>
      </c>
      <c r="S33" s="2">
        <f>HYPERLINK("https://yandex.ru/maps/?&amp;text=58.010773, 49.10769", "58.010773, 49.10769")</f>
        <v/>
      </c>
      <c r="U33" t="inlineStr">
        <is>
          <t xml:space="preserve">43:06:310117:81, </t>
        </is>
      </c>
      <c r="V33" t="n">
        <v>1</v>
      </c>
      <c r="W33" s="9" t="n">
        <v>5510.163724820727</v>
      </c>
      <c r="X33" s="9" t="n">
        <v>1895.705893495426</v>
      </c>
    </row>
    <row r="34">
      <c r="A34" s="7" t="n">
        <v>32</v>
      </c>
      <c r="B34" t="n">
        <v>43</v>
      </c>
      <c r="C34" s="1" t="n">
        <v>169.1</v>
      </c>
      <c r="D34" s="2">
        <f>HYPERLINK("https://torgi.gov.ru/new/public/lots/lot/21000013520000000023_6/(lotInfo:info)", "21000013520000000023_6")</f>
        <v/>
      </c>
      <c r="E34" t="inlineStr">
        <is>
          <t>Нежилое помещение, назначение: нежилое, номер, тип этажа, на котором расположено помещение: 1, площадь 169,1 кв. м, кадастровый номер:т 43:04:310106:672,  расположенное по адресу: Кировская область, Богородский район, пгт Богородское, ул. Коммуны, д. 9, помещения на поэтажном плане с номерами: 1, 2, 3, 4, 5, 6, 7, 8, 9, 10, 11, 12, 13, 14, 15, 16, 17</t>
        </is>
      </c>
      <c r="F34" s="3" t="inlineStr">
        <is>
          <t>26.09.22 15:00</t>
        </is>
      </c>
      <c r="G34" t="inlineStr">
        <is>
          <t>Кировская обл, пгт Богородское, ул Коммуны, д 9</t>
        </is>
      </c>
      <c r="H34" s="4" t="n">
        <v>640000</v>
      </c>
      <c r="I34" s="4" t="n">
        <v>3784.742755765819</v>
      </c>
      <c r="K34" s="5" t="n">
        <v>14.12</v>
      </c>
      <c r="M34" t="n">
        <v>268</v>
      </c>
      <c r="N34" s="6" t="n">
        <v>2954</v>
      </c>
      <c r="P34" s="10" t="n">
        <v>0.4558885716674765</v>
      </c>
      <c r="Q34" t="inlineStr">
        <is>
          <t>EA</t>
        </is>
      </c>
      <c r="R34" t="inlineStr">
        <is>
          <t>М</t>
        </is>
      </c>
      <c r="S34" s="2">
        <f>HYPERLINK("https://yandex.ru/maps/?&amp;text=57.830006, 50.739613", "57.830006, 50.739613")</f>
        <v/>
      </c>
      <c r="U34" t="inlineStr">
        <is>
          <t>43:04:310106:672</t>
        </is>
      </c>
      <c r="V34" t="n">
        <v>1</v>
      </c>
      <c r="W34" s="9" t="n">
        <v>5510.163724820727</v>
      </c>
      <c r="X34" s="9" t="n">
        <v>1725.420969054908</v>
      </c>
    </row>
    <row r="35">
      <c r="A35" s="7" t="n">
        <v>33</v>
      </c>
      <c r="B35" t="n">
        <v>43</v>
      </c>
      <c r="C35" s="1" t="n">
        <v>39.5</v>
      </c>
      <c r="D35" s="2">
        <f>HYPERLINK("https://torgi.gov.ru/new/public/lots/lot/21000013520000000023_2/(lotInfo:info)", "21000013520000000023_2")</f>
        <v/>
      </c>
      <c r="E35" t="inlineStr">
        <is>
          <t>Нежилое помещение, назначение: нежилое, номер, тип этажа, на котором расположено помещение: 2, площадь 39,5 кв. м, кадастровый номер: 43:30:430504:224, расположенное по адресу: Кировская область, Слободской район, с. Карино, ул. Ленина, д. 27, пом. 1002</t>
        </is>
      </c>
      <c r="F35" s="3" t="inlineStr">
        <is>
          <t>26.09.22 15:00</t>
        </is>
      </c>
      <c r="G35" t="inlineStr">
        <is>
          <t>Кировская обл, Слободской р-н, село Карино, ул Ленина, д 27</t>
        </is>
      </c>
      <c r="H35" s="4" t="n">
        <v>150000</v>
      </c>
      <c r="I35" s="4" t="n">
        <v>3797.46835443038</v>
      </c>
      <c r="K35" s="5" t="n">
        <v>29.9</v>
      </c>
      <c r="M35" t="n">
        <v>127</v>
      </c>
      <c r="N35" s="6" t="n">
        <v>634</v>
      </c>
      <c r="P35" s="10" t="n">
        <v>0.4510097808694581</v>
      </c>
      <c r="Q35" t="inlineStr">
        <is>
          <t>EA</t>
        </is>
      </c>
      <c r="R35" t="inlineStr">
        <is>
          <t>М</t>
        </is>
      </c>
      <c r="S35" s="2">
        <f>HYPERLINK("https://yandex.ru/maps/?&amp;text=58.618745, 50.340618", "58.618745, 50.340618")</f>
        <v/>
      </c>
      <c r="U35" t="inlineStr">
        <is>
          <t xml:space="preserve">43:30:430504:224, </t>
        </is>
      </c>
      <c r="V35" t="n">
        <v>2</v>
      </c>
      <c r="W35" s="9" t="n">
        <v>5510.163724820727</v>
      </c>
      <c r="X35" s="9" t="n">
        <v>1712.695370390347</v>
      </c>
    </row>
    <row r="36">
      <c r="A36" s="7" t="n">
        <v>34</v>
      </c>
      <c r="B36" t="n">
        <v>43</v>
      </c>
      <c r="C36" s="1" t="n">
        <v>84.09999999999999</v>
      </c>
      <c r="D36" s="2">
        <f>HYPERLINK("https://torgi.gov.ru/new/public/lots/lot/21000013520000000023_5/(lotInfo:info)", "21000013520000000023_5")</f>
        <v/>
      </c>
      <c r="E36" t="inlineStr">
        <is>
          <t>Нежилое помещение, назначение: нежилое, номер, тип этажа, на котором расположено помещение: 1, площадь 84,1 кв. м, кадастровый номер: 43:32:310108:377, расположенное по адресу: Кировская область, Сунский район, пос. Суна, ул. Набережная, д. 3</t>
        </is>
      </c>
      <c r="F36" s="3" t="inlineStr">
        <is>
          <t>26.09.22 15:00</t>
        </is>
      </c>
      <c r="G36" t="inlineStr">
        <is>
          <t>Кировская область, Сунский район, пос. Суна, ул. Набережная, д. 3</t>
        </is>
      </c>
      <c r="H36" s="4" t="n">
        <v>320000</v>
      </c>
      <c r="I36" s="4" t="n">
        <v>3804.99405469679</v>
      </c>
      <c r="Q36" t="inlineStr">
        <is>
          <t>EA</t>
        </is>
      </c>
      <c r="R36" t="inlineStr">
        <is>
          <t>М</t>
        </is>
      </c>
      <c r="U36" t="inlineStr">
        <is>
          <t xml:space="preserve">43:32:310108:377, </t>
        </is>
      </c>
      <c r="V36" t="n">
        <v>1</v>
      </c>
    </row>
    <row r="37">
      <c r="A37" s="7" t="n">
        <v>35</v>
      </c>
      <c r="B37" t="n">
        <v>43</v>
      </c>
      <c r="C37" s="1" t="n">
        <v>120.5</v>
      </c>
      <c r="D37" s="2">
        <f>HYPERLINK("https://torgi.gov.ru/new/public/lots/lot/21000016080000000211_2/(lotInfo:info)", "21000016080000000211_2")</f>
        <v/>
      </c>
      <c r="E37" t="inlineStr">
        <is>
          <t>Нежилое помещение площадью 120,5 кв.м с кадастровым номером 43:40:000300:241 (реестровый номер федерального имущества П13440000372), расположенное по адресу: Кировская область, г. Киров, ул. Московская, д. 8, пом. 1002.</t>
        </is>
      </c>
      <c r="F37" s="3" t="inlineStr">
        <is>
          <t>22.09.22 13:00</t>
        </is>
      </c>
      <c r="G37" t="inlineStr">
        <is>
          <t>г Киров, ул Московская, д 8</t>
        </is>
      </c>
      <c r="H37" s="4" t="n">
        <v>488000</v>
      </c>
      <c r="I37" s="4" t="n">
        <v>4049.792531120332</v>
      </c>
      <c r="K37" s="5" t="n">
        <v>0.49</v>
      </c>
      <c r="L37" s="4" t="n">
        <v>68.63</v>
      </c>
      <c r="M37" t="n">
        <v>8346</v>
      </c>
      <c r="N37" s="6" t="n">
        <v>558344</v>
      </c>
      <c r="O37" t="n">
        <v>59</v>
      </c>
      <c r="P37" s="10" t="n">
        <v>3.767824930740138</v>
      </c>
      <c r="Q37" t="inlineStr">
        <is>
          <t>EA</t>
        </is>
      </c>
      <c r="R37" t="inlineStr">
        <is>
          <t>М</t>
        </is>
      </c>
      <c r="S37" s="2">
        <f>HYPERLINK("https://yandex.ru/maps/?&amp;text=58.60358, 49.67942", "58.60358, 49.67942")</f>
        <v/>
      </c>
      <c r="T37" s="2">
        <f>HYPERLINK("D:\venv_torgi\env\cache\objs_in_district/58.60358_49.67942.json", "58.60358_49.67942.json")</f>
        <v/>
      </c>
      <c r="U37" t="inlineStr">
        <is>
          <t xml:space="preserve">43:40:000300:241 </t>
        </is>
      </c>
      <c r="W37" s="9" t="n">
        <v>19308.70179420073</v>
      </c>
      <c r="X37" s="9" t="n">
        <v>15258.90926308039</v>
      </c>
    </row>
    <row r="38">
      <c r="A38" s="7" t="n">
        <v>36</v>
      </c>
      <c r="B38" t="n">
        <v>43</v>
      </c>
      <c r="C38" s="1" t="n">
        <v>55</v>
      </c>
      <c r="D38" s="2">
        <f>HYPERLINK("https://torgi.gov.ru/new/public/lots/lot/22000111280000000004_1/(lotInfo:info)", "22000111280000000004_1")</f>
        <v/>
      </c>
      <c r="E38" t="inlineStr">
        <is>
          <t>Нежилое помещение, этаж 1, площадью 55,0 кв.м., кадастровый номер 43:39:030246:1196, расположенное по адресу: Кировская область, город Яранск, улица Некрасова,  дом 76</t>
        </is>
      </c>
      <c r="F38" s="3" t="inlineStr">
        <is>
          <t>29.09.22 07:00</t>
        </is>
      </c>
      <c r="G38" t="inlineStr">
        <is>
          <t>Кировская обл, г Яранск, ул Некрасова, д 76</t>
        </is>
      </c>
      <c r="H38" s="4" t="n">
        <v>229000</v>
      </c>
      <c r="I38" s="4" t="n">
        <v>4163.636363636364</v>
      </c>
      <c r="K38" s="5" t="n">
        <v>2.87</v>
      </c>
      <c r="M38" t="n">
        <v>1453</v>
      </c>
      <c r="N38" s="6" t="n">
        <v>16592</v>
      </c>
      <c r="P38" s="10" t="n">
        <v>1.099025108909533</v>
      </c>
      <c r="Q38" t="inlineStr">
        <is>
          <t>EA</t>
        </is>
      </c>
      <c r="R38" t="inlineStr">
        <is>
          <t>М</t>
        </is>
      </c>
      <c r="S38" s="2">
        <f>HYPERLINK("https://yandex.ru/maps/?&amp;text=57.294163, 47.885217", "57.294163, 47.885217")</f>
        <v/>
      </c>
      <c r="U38" t="inlineStr">
        <is>
          <t xml:space="preserve">43:39:030246:1196, </t>
        </is>
      </c>
      <c r="V38" t="n">
        <v>1</v>
      </c>
      <c r="W38" s="9" t="n">
        <v>8739.577271641509</v>
      </c>
      <c r="X38" s="9" t="n">
        <v>4575.940908005145</v>
      </c>
    </row>
    <row r="39">
      <c r="A39" s="7" t="n">
        <v>37</v>
      </c>
      <c r="B39" t="n">
        <v>43</v>
      </c>
      <c r="C39" s="1" t="n">
        <v>664</v>
      </c>
      <c r="D39" s="2">
        <f>HYPERLINK("https://torgi.gov.ru/new/public/lots/lot/22000006140000000043_1/(lotInfo:info)", "22000006140000000043_1")</f>
        <v/>
      </c>
      <c r="E39" t="inlineStr">
        <is>
          <t>нежилое помещение. Площадь 664,9 кв.м. Этаж 2. Адрес объекта: Кировская область, город Кирово-Чепецк, микрорайон Каринторф, улица Ленинская, дом 9а. Кадастровый номер: 43:12:000109:726</t>
        </is>
      </c>
      <c r="F39" s="3" t="inlineStr">
        <is>
          <t>04.09.22 20:00</t>
        </is>
      </c>
      <c r="G39" t="inlineStr">
        <is>
          <t>Кировская обл, г Кирово-Чепецк, мкр Каринторф, ул Ленинская, д 9а</t>
        </is>
      </c>
      <c r="H39" s="4" t="n">
        <v>3007000</v>
      </c>
      <c r="I39" s="4" t="n">
        <v>4528.614457831325</v>
      </c>
      <c r="K39" s="5" t="n">
        <v>7.33</v>
      </c>
      <c r="L39" s="4" t="n">
        <v>2264</v>
      </c>
      <c r="M39" t="n">
        <v>618</v>
      </c>
      <c r="N39" s="6" t="n">
        <v>45058</v>
      </c>
      <c r="O39" t="n">
        <v>2</v>
      </c>
      <c r="P39" s="10" t="n">
        <v>1.900092456461882</v>
      </c>
      <c r="Q39" t="inlineStr">
        <is>
          <t>PP</t>
        </is>
      </c>
      <c r="R39" t="inlineStr">
        <is>
          <t>М</t>
        </is>
      </c>
      <c r="S39" s="2">
        <f>HYPERLINK("https://yandex.ru/maps/?&amp;text=58.553562, 50.186", "58.553562, 50.186")</f>
        <v/>
      </c>
      <c r="T39" s="2">
        <f>HYPERLINK("D:\venv_torgi\env\cache\objs_in_district/58.553562_50.186.json", "58.553562_50.186.json")</f>
        <v/>
      </c>
      <c r="U39" t="inlineStr">
        <is>
          <t>43:12:000109:726</t>
        </is>
      </c>
      <c r="V39" t="n">
        <v>2</v>
      </c>
      <c r="W39" s="9" t="n">
        <v>13133.40062738084</v>
      </c>
      <c r="X39" s="9" t="n">
        <v>8604.786169549519</v>
      </c>
    </row>
    <row r="40">
      <c r="A40" s="7" t="n">
        <v>38</v>
      </c>
      <c r="B40" t="n">
        <v>43</v>
      </c>
      <c r="C40" s="1" t="n">
        <v>39</v>
      </c>
      <c r="D40" s="2">
        <f>HYPERLINK("https://torgi.gov.ru/new/public/lots/lot/21000013520000000024_6/(lotInfo:info)", "21000013520000000024_6")</f>
        <v/>
      </c>
      <c r="E40" t="inlineStr">
        <is>
          <t>Нежилое помещение, назначение: нежилое помещение, номер этажа на котором расположено помещение: 1,  площадь 39,0 кв.м, кадастровый номер: 43:22:310115:559, расположенное по адресу: Кировская область, Омутнинский район, Омутнинское г.п., г. Омутнинск, тер. гк Металлург 2, стр. 1, бокс 1301</t>
        </is>
      </c>
      <c r="F40" s="3" t="inlineStr">
        <is>
          <t>28.09.22 15:00</t>
        </is>
      </c>
      <c r="G40" t="inlineStr">
        <is>
          <t xml:space="preserve">Кировская область, Омутнинский район, Омутнинское г.п., г. Омутнинск, тер. гк Металлург 2, стр. 1, бокс 1301              </t>
        </is>
      </c>
      <c r="H40" s="4" t="n">
        <v>200000</v>
      </c>
      <c r="I40" s="4" t="n">
        <v>5128.205128205128</v>
      </c>
      <c r="Q40" t="inlineStr">
        <is>
          <t>PP</t>
        </is>
      </c>
      <c r="R40" t="inlineStr">
        <is>
          <t>М</t>
        </is>
      </c>
      <c r="U40" t="inlineStr">
        <is>
          <t xml:space="preserve">43:22:310115:559, </t>
        </is>
      </c>
      <c r="V40" t="n">
        <v>1</v>
      </c>
    </row>
    <row r="41">
      <c r="A41" s="7" t="n">
        <v>39</v>
      </c>
      <c r="B41" t="n">
        <v>43</v>
      </c>
      <c r="C41" s="1" t="n">
        <v>58.9</v>
      </c>
      <c r="D41" s="2">
        <f>HYPERLINK("https://torgi.gov.ru/new/public/lots/lot/21000016080000000211_1/(lotInfo:info)", "21000016080000000211_1")</f>
        <v/>
      </c>
      <c r="E41" t="inlineStr">
        <is>
          <t>Нежилое помещение площадью 58,9 кв.м с кадастровым номером 43:40:000300:247 (реестровый номер федерального имущества П13440000734), расположенное по адресу: Кировская область, г. Киров, ул. Московская, д. 8, пом. 1001.</t>
        </is>
      </c>
      <c r="F41" s="3" t="inlineStr">
        <is>
          <t>22.09.22 13:00</t>
        </is>
      </c>
      <c r="G41" t="inlineStr">
        <is>
          <t>г Киров, ул Московская, д 8</t>
        </is>
      </c>
      <c r="H41" s="4" t="n">
        <v>317000</v>
      </c>
      <c r="I41" s="4" t="n">
        <v>5382.003395585739</v>
      </c>
      <c r="K41" s="5" t="n">
        <v>0.64</v>
      </c>
      <c r="L41" s="4" t="n">
        <v>91.22</v>
      </c>
      <c r="M41" t="n">
        <v>8346</v>
      </c>
      <c r="N41" s="6" t="n">
        <v>558344</v>
      </c>
      <c r="O41" t="n">
        <v>59</v>
      </c>
      <c r="P41" s="10" t="n">
        <v>2.587642068386191</v>
      </c>
      <c r="Q41" t="inlineStr">
        <is>
          <t>EA</t>
        </is>
      </c>
      <c r="R41" t="inlineStr">
        <is>
          <t>М</t>
        </is>
      </c>
      <c r="S41" s="2">
        <f>HYPERLINK("https://yandex.ru/maps/?&amp;text=58.60358, 49.67942", "58.60358, 49.67942")</f>
        <v/>
      </c>
      <c r="T41" s="2">
        <f>HYPERLINK("D:\venv_torgi\env\cache\objs_in_district/58.60358_49.67942.json", "58.60358_49.67942.json")</f>
        <v/>
      </c>
      <c r="U41" t="inlineStr">
        <is>
          <t xml:space="preserve">43:40:000300:247 </t>
        </is>
      </c>
      <c r="W41" s="9" t="n">
        <v>19308.70179420073</v>
      </c>
      <c r="X41" s="9" t="n">
        <v>13926.69839861499</v>
      </c>
    </row>
    <row r="42">
      <c r="A42" s="7" t="n">
        <v>40</v>
      </c>
      <c r="B42" t="n">
        <v>43</v>
      </c>
      <c r="C42" s="1" t="n">
        <v>25.9</v>
      </c>
      <c r="D42" s="2">
        <f>HYPERLINK("https://torgi.gov.ru/new/public/lots/lot/22000083240000000006_5/(lotInfo:info)", "22000083240000000006_5")</f>
        <v/>
      </c>
      <c r="E42" t="inlineStr">
        <is>
          <t>Нежилое помещение, площадью 25,9 кв. м., расположенное по адресу: Кировская обл., г. Котельнич, ул. Победы, д.72а, пом. 1004, кадастровый номер 43:43:310749:256,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      </is>
      </c>
      <c r="F42" s="3" t="inlineStr">
        <is>
          <t>11.09.22 20:59</t>
        </is>
      </c>
      <c r="G42" t="inlineStr">
        <is>
          <t>Кировская обл, г Котельнич, ул Победы, д 72а</t>
        </is>
      </c>
      <c r="H42" s="4" t="n">
        <v>205249.47</v>
      </c>
      <c r="I42" s="4" t="n">
        <v>7924.689961389962</v>
      </c>
      <c r="K42" s="5" t="n">
        <v>32.88</v>
      </c>
      <c r="L42" s="4" t="n">
        <v>1320.67</v>
      </c>
      <c r="M42" t="n">
        <v>241</v>
      </c>
      <c r="N42" s="6" t="n">
        <v>23943</v>
      </c>
      <c r="O42" t="n">
        <v>6</v>
      </c>
      <c r="P42" s="10" t="n">
        <v>0.6572762709163821</v>
      </c>
      <c r="Q42" t="inlineStr">
        <is>
          <t>EA</t>
        </is>
      </c>
      <c r="R42" t="inlineStr">
        <is>
          <t>М</t>
        </is>
      </c>
      <c r="S42" s="2">
        <f>HYPERLINK("https://yandex.ru/maps/?&amp;text=58.288201, 48.30571", "58.288201, 48.30571")</f>
        <v/>
      </c>
      <c r="T42" s="2">
        <f>HYPERLINK("D:\venv_torgi\env\cache\objs_in_district/58.288201_48.30571.json", "58.288201_48.30571.json")</f>
        <v/>
      </c>
      <c r="U42" t="inlineStr">
        <is>
          <t xml:space="preserve">43:43:310749:256, </t>
        </is>
      </c>
      <c r="V42" t="n">
        <v>1</v>
      </c>
      <c r="W42" s="9" t="n">
        <v>13133.40062738084</v>
      </c>
      <c r="X42" s="9" t="n">
        <v>5208.710665990882</v>
      </c>
    </row>
    <row r="43">
      <c r="A43" s="7" t="n">
        <v>41</v>
      </c>
      <c r="B43" t="n">
        <v>43</v>
      </c>
      <c r="C43" s="1" t="n">
        <v>38.5</v>
      </c>
      <c r="D43" s="2">
        <f>HYPERLINK("https://torgi.gov.ru/new/public/lots/lot/22000083240000000006_4/(lotInfo:info)", "22000083240000000006_4")</f>
        <v/>
      </c>
      <c r="E43" t="inlineStr">
        <is>
          <t>Нежилое помещение, площадью 38,5 кв. м., расположенное по адресу: Кировская обл., г. Котельнич, ул. Победы, д.72а, пом. 1003, кадастровый номер 43:43:310749:259,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      </is>
      </c>
      <c r="F43" s="3" t="inlineStr">
        <is>
          <t>11.09.22 20:59</t>
        </is>
      </c>
      <c r="G43" t="inlineStr">
        <is>
          <t>Кировская обл, г Котельнич, ул Победы, д 72а</t>
        </is>
      </c>
      <c r="H43" s="4" t="n">
        <v>305100.57</v>
      </c>
      <c r="I43" s="4" t="n">
        <v>7924.69012987013</v>
      </c>
      <c r="K43" s="5" t="n">
        <v>32.88</v>
      </c>
      <c r="L43" s="4" t="n">
        <v>1320.67</v>
      </c>
      <c r="M43" t="n">
        <v>241</v>
      </c>
      <c r="N43" s="6" t="n">
        <v>23943</v>
      </c>
      <c r="O43" t="n">
        <v>6</v>
      </c>
      <c r="P43" s="10" t="n">
        <v>0.657276235682426</v>
      </c>
      <c r="Q43" t="inlineStr">
        <is>
          <t>EA</t>
        </is>
      </c>
      <c r="R43" t="inlineStr">
        <is>
          <t>М</t>
        </is>
      </c>
      <c r="S43" s="2">
        <f>HYPERLINK("https://yandex.ru/maps/?&amp;text=58.288201, 48.30571", "58.288201, 48.30571")</f>
        <v/>
      </c>
      <c r="T43" s="2">
        <f>HYPERLINK("D:\venv_torgi\env\cache\objs_in_district/58.288201_48.30571.json", "58.288201_48.30571.json")</f>
        <v/>
      </c>
      <c r="U43" t="inlineStr">
        <is>
          <t xml:space="preserve">43:43:310749:259, </t>
        </is>
      </c>
      <c r="V43" t="n">
        <v>1</v>
      </c>
      <c r="W43" s="9" t="n">
        <v>13133.40062738084</v>
      </c>
      <c r="X43" s="9" t="n">
        <v>5208.710497510715</v>
      </c>
    </row>
    <row r="44">
      <c r="A44" s="7" t="n">
        <v>42</v>
      </c>
      <c r="B44" t="n">
        <v>43</v>
      </c>
      <c r="C44" s="1" t="n">
        <v>51</v>
      </c>
      <c r="D44" s="2">
        <f>HYPERLINK("https://torgi.gov.ru/new/public/lots/lot/22000083240000000006_3/(lotInfo:info)", "22000083240000000006_3")</f>
        <v/>
      </c>
      <c r="E44" t="inlineStr">
        <is>
          <t>Нежилое помещение, площадью 51,0 кв. м., расположенное по адресу: Кировская обл., г. Котельнич, ул. Прудная, д.41, пом. 1003, кадастровый номер 43:43:310743:623, на 1 этаже пятиэтажного жилого дома 1973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 Требует ремонта.</t>
        </is>
      </c>
      <c r="F44" s="3" t="inlineStr">
        <is>
          <t>11.09.22 20:59</t>
        </is>
      </c>
      <c r="G44" t="inlineStr">
        <is>
          <t>Кировская обл, г Котельнич, ул Прудная, д 41</t>
        </is>
      </c>
      <c r="H44" s="4" t="n">
        <v>468389.61</v>
      </c>
      <c r="I44" s="4" t="n">
        <v>9184.110000000001</v>
      </c>
      <c r="K44" s="5" t="n">
        <v>6.32</v>
      </c>
      <c r="M44" t="n">
        <v>1453</v>
      </c>
      <c r="N44" s="6" t="n">
        <v>23943</v>
      </c>
      <c r="Q44" t="inlineStr">
        <is>
          <t>EA</t>
        </is>
      </c>
      <c r="R44" t="inlineStr">
        <is>
          <t>М</t>
        </is>
      </c>
      <c r="S44" s="2">
        <f>HYPERLINK("https://yandex.ru/maps/?&amp;text=58.30037, 48.333298", "58.30037, 48.333298")</f>
        <v/>
      </c>
      <c r="U44" t="inlineStr">
        <is>
          <t xml:space="preserve">43:43:310743:623, </t>
        </is>
      </c>
      <c r="V44" t="n">
        <v>1</v>
      </c>
      <c r="W44" s="9" t="n">
        <v>8739.577271641509</v>
      </c>
      <c r="X44" s="9" t="n">
        <v>-444.532728358492</v>
      </c>
    </row>
    <row r="45">
      <c r="A45" s="7" t="n">
        <v>43</v>
      </c>
      <c r="B45" t="n">
        <v>43</v>
      </c>
      <c r="C45" s="1" t="n">
        <v>33.3</v>
      </c>
      <c r="D45" s="2">
        <f>HYPERLINK("https://torgi.gov.ru/new/public/lots/lot/21000013520000000023_1/(lotInfo:info)", "21000013520000000023_1")</f>
        <v/>
      </c>
      <c r="E45" t="inlineStr">
        <is>
          <t>Нежилое помещение, назначение: нежилое, номер, тип этажа, на котором расположено помещение: 1, площадь 33,3 кв. м, кадастровый номер: 43:09:310130:167, расположенное по адресу: Кировская область, Зуевский район, г. Зуевка, ул. Водопроводная, д. 41, пом. 1001</t>
        </is>
      </c>
      <c r="F45" s="3" t="inlineStr">
        <is>
          <t>26.09.22 15:00</t>
        </is>
      </c>
      <c r="G45" t="inlineStr">
        <is>
          <t>Кировская обл, г Зуевка, ул Водопроводная, д 41</t>
        </is>
      </c>
      <c r="H45" s="4" t="n">
        <v>310000</v>
      </c>
      <c r="I45" s="4" t="n">
        <v>9309.30930930931</v>
      </c>
      <c r="K45" s="5" t="n">
        <v>47.49</v>
      </c>
      <c r="M45" t="n">
        <v>196</v>
      </c>
      <c r="N45" s="6" t="n">
        <v>10926</v>
      </c>
      <c r="Q45" t="inlineStr">
        <is>
          <t>EA</t>
        </is>
      </c>
      <c r="R45" t="inlineStr">
        <is>
          <t>М</t>
        </is>
      </c>
      <c r="S45" s="2">
        <f>HYPERLINK("https://yandex.ru/maps/?&amp;text=58.39952, 51.111103", "58.39952, 51.111103")</f>
        <v/>
      </c>
      <c r="U45" t="inlineStr">
        <is>
          <t xml:space="preserve">43:09:310130:167, </t>
        </is>
      </c>
      <c r="V45" t="n">
        <v>1</v>
      </c>
      <c r="W45" s="9" t="n">
        <v>5510.163724820727</v>
      </c>
      <c r="X45" s="9" t="n">
        <v>-3799.145584488583</v>
      </c>
    </row>
    <row r="46">
      <c r="A46" s="7" t="n">
        <v>44</v>
      </c>
      <c r="B46" t="n">
        <v>43</v>
      </c>
      <c r="C46" s="1" t="n">
        <v>33</v>
      </c>
      <c r="D46" s="2">
        <f>HYPERLINK("https://torgi.gov.ru/new/public/lots/lot/21000013520000000023_3/(lotInfo:info)", "21000013520000000023_3")</f>
        <v/>
      </c>
      <c r="E46" t="inlineStr">
        <is>
          <t>Нежилое помещение, назначение: нежилое, номер, тип этажа, на котором расположено помещение: 1, площадь 33,0 кв.м, кадастровый номер: 43:30:340702:364, расположенное по адресу: Кировская область, Слободской район, д. Стеклофилины, ул. Заводская, д. 22, пом. 1001</t>
        </is>
      </c>
      <c r="F46" s="3" t="inlineStr">
        <is>
          <t>26.09.22 15:00</t>
        </is>
      </c>
      <c r="G46" t="inlineStr">
        <is>
          <t>Кировская обл, Слободской р-н, деревня Стеклофилины, ул Заводская, д 22</t>
        </is>
      </c>
      <c r="H46" s="4" t="n">
        <v>310000</v>
      </c>
      <c r="I46" s="4" t="n">
        <v>9393.939393939394</v>
      </c>
      <c r="K46" s="5" t="n">
        <v>159.2</v>
      </c>
      <c r="M46" t="n">
        <v>59</v>
      </c>
      <c r="N46" s="6" t="n">
        <v>237</v>
      </c>
      <c r="Q46" t="inlineStr">
        <is>
          <t>EA</t>
        </is>
      </c>
      <c r="R46" t="inlineStr">
        <is>
          <t>М</t>
        </is>
      </c>
      <c r="S46" s="2">
        <f>HYPERLINK("https://yandex.ru/maps/?&amp;text=58.7635, 50.199107", "58.7635, 50.199107")</f>
        <v/>
      </c>
      <c r="U46" t="inlineStr">
        <is>
          <t xml:space="preserve">43:30:340702:364, </t>
        </is>
      </c>
      <c r="V46" t="n">
        <v>1</v>
      </c>
      <c r="W46" s="9" t="n">
        <v>5510.163724820727</v>
      </c>
      <c r="X46" s="9" t="n">
        <v>-3883.775669118667</v>
      </c>
    </row>
    <row r="47">
      <c r="A47" s="7" t="n">
        <v>45</v>
      </c>
      <c r="B47" t="n">
        <v>43</v>
      </c>
      <c r="C47" s="1" t="n">
        <v>239.7</v>
      </c>
      <c r="D47" s="2">
        <f>HYPERLINK("https://torgi.gov.ru/new/public/lots/lot/21000028500000000041_2/(lotInfo:info)", "21000028500000000041_2")</f>
        <v/>
      </c>
      <c r="E47" t="inlineStr">
        <is>
          <t>нежилое помещение с кадастровым номером 43:40:000118:1282 с движимым имуществом – пожарной сигнализацией с реестровым номером 14:009986 расположено на втором этаже, общая площадь составляет 239,7 кв. метра, год постройки 1966.</t>
        </is>
      </c>
      <c r="F47" s="3" t="inlineStr">
        <is>
          <t>13.10.22 14:00</t>
        </is>
      </c>
      <c r="G47" t="inlineStr">
        <is>
          <t>г Киров, ул Циолковского, д 2а</t>
        </is>
      </c>
      <c r="H47" s="4" t="n">
        <v>3399400</v>
      </c>
      <c r="I47" s="4" t="n">
        <v>14181.89403420943</v>
      </c>
      <c r="K47" s="5" t="n">
        <v>3.83</v>
      </c>
      <c r="M47" t="n">
        <v>3705</v>
      </c>
      <c r="N47" s="6" t="n">
        <v>558344</v>
      </c>
      <c r="Q47" t="inlineStr">
        <is>
          <t>PP</t>
        </is>
      </c>
      <c r="R47" t="inlineStr">
        <is>
          <t>М</t>
        </is>
      </c>
      <c r="S47" s="2">
        <f>HYPERLINK("https://yandex.ru/maps/?&amp;text=58.6047459, 49.6101529", "58.6047459, 49.6101529")</f>
        <v/>
      </c>
      <c r="U47" t="inlineStr">
        <is>
          <t xml:space="preserve">43:40:000118:1282 </t>
        </is>
      </c>
      <c r="V47" t="n">
        <v>2</v>
      </c>
      <c r="W47" s="9" t="n">
        <v>9296.612186904271</v>
      </c>
      <c r="X47" s="9" t="n">
        <v>-4885.281847305159</v>
      </c>
    </row>
    <row r="48">
      <c r="A48" s="7" t="n">
        <v>46</v>
      </c>
      <c r="B48" t="n">
        <v>43</v>
      </c>
      <c r="C48" s="1" t="n">
        <v>16</v>
      </c>
      <c r="D48" s="2">
        <f>HYPERLINK("https://torgi.gov.ru/new/public/lots/lot/22000021530000000005_1/(lotInfo:info)", "22000021530000000005_1")</f>
        <v/>
      </c>
      <c r="E48" t="inlineStr">
        <is>
          <t>Гагарина, дом 4, помещение 10, общей площадью 16,0 кв.м, кадастровый номер 43:41:000038:1457. Помещение расположено на первом этаже жилого четырехэтажного дома коридорного типа. Имеются освещение, отопление, водоснабжение и канализация на этаже.  Состояние помещения удовлетворительное. Право собственности муниципального образования городского округа город Вятские Поляны Кировской области зарегистрировано за № 43:41:000038:1457-43/043/2022-1 от 24.01.2022.</t>
        </is>
      </c>
      <c r="F48" s="3" t="inlineStr">
        <is>
          <t>12.09.22 14:00</t>
        </is>
      </c>
      <c r="G48" t="inlineStr">
        <is>
          <t>Кировская обл, г Вятские Поляны, ул Гагарина, д 4, помещ 10</t>
        </is>
      </c>
      <c r="H48" s="4" t="n">
        <v>252000</v>
      </c>
      <c r="I48" s="4" t="n">
        <v>15750</v>
      </c>
      <c r="K48" s="5" t="n">
        <v>4.49</v>
      </c>
      <c r="M48" t="n">
        <v>3506</v>
      </c>
      <c r="N48" s="6" t="n">
        <v>33719</v>
      </c>
      <c r="Q48" t="inlineStr">
        <is>
          <t>EA</t>
        </is>
      </c>
      <c r="R48" t="inlineStr">
        <is>
          <t>М</t>
        </is>
      </c>
      <c r="S48" s="2">
        <f>HYPERLINK("https://yandex.ru/maps/?&amp;text=56.222896, 51.075916", "56.222896, 51.075916")</f>
        <v/>
      </c>
      <c r="U48" t="inlineStr">
        <is>
          <t>43:41:000038:1457</t>
        </is>
      </c>
      <c r="V48" t="n">
        <v>1</v>
      </c>
      <c r="W48" s="9" t="n">
        <v>8739.577271641509</v>
      </c>
      <c r="X48" s="9" t="n">
        <v>-7010.422728358491</v>
      </c>
    </row>
    <row r="49">
      <c r="A49" s="7" t="n">
        <v>47</v>
      </c>
      <c r="B49" t="n">
        <v>43</v>
      </c>
      <c r="C49" s="1" t="n">
        <v>36</v>
      </c>
      <c r="D49" s="2">
        <f>HYPERLINK("https://torgi.gov.ru/new/public/lots/lot/22000036380000000009_1/(lotInfo:info)", "22000036380000000009_1")</f>
        <v/>
      </c>
      <c r="E49" t="inlineStr">
        <is>
          <t>Нежилое помещение - коммунальное здание</t>
        </is>
      </c>
      <c r="F49" s="3" t="inlineStr">
        <is>
          <t>21.09.22 12:00</t>
        </is>
      </c>
      <c r="G49" t="inlineStr">
        <is>
          <t>пгт Первомайский, ул. Магистральная, 8а</t>
        </is>
      </c>
      <c r="H49" s="4" t="n">
        <v>569166.67</v>
      </c>
      <c r="I49" s="4" t="n">
        <v>15810.18527777778</v>
      </c>
      <c r="J49" t="inlineStr">
        <is>
          <t>здание</t>
        </is>
      </c>
      <c r="K49" s="5" t="n">
        <v>10.08</v>
      </c>
      <c r="L49" s="4" t="inlineStr"/>
      <c r="M49" t="n">
        <v>1569</v>
      </c>
      <c r="N49" s="6" t="n">
        <v>111034</v>
      </c>
      <c r="Q49" t="inlineStr">
        <is>
          <t>EA</t>
        </is>
      </c>
      <c r="R49" t="inlineStr">
        <is>
          <t>М</t>
        </is>
      </c>
      <c r="S49" s="2">
        <f>HYPERLINK("https://yandex.ru/maps/?&amp;text=59.072841, 49.287172", "59.072841, 49.287172")</f>
        <v/>
      </c>
      <c r="T49" s="8">
        <f>HYPERLINK("D:\venv_torgi\env\cache\objs_in_district/59.072841_49.287172.json", "59.072841_49.287172.json")</f>
        <v/>
      </c>
      <c r="U49" t="inlineStr">
        <is>
          <t>43:38:260148:149</t>
        </is>
      </c>
      <c r="W49" s="9" t="n">
        <v>8739.577271641509</v>
      </c>
      <c r="X49" s="9" t="n">
        <v>-7070.608006136272</v>
      </c>
    </row>
    <row r="50">
      <c r="A50" s="7" t="n">
        <v>48</v>
      </c>
      <c r="B50" t="n">
        <v>43</v>
      </c>
      <c r="C50" s="1" t="n">
        <v>123.6</v>
      </c>
      <c r="D50" s="2">
        <f>HYPERLINK("https://torgi.gov.ru/new/public/lots/lot/21000028500000000035_1/(lotInfo:info)", "21000028500000000035_1")</f>
        <v/>
      </c>
      <c r="E50" t="inlineStr">
        <is>
          <t>нежилое помещение с кадастровым номером 43:40:000733:521 расположено на первом этаже, общая площадь составляет 123,6 кв. метра, год постройки 1953.</t>
        </is>
      </c>
      <c r="F50" s="3" t="inlineStr">
        <is>
          <t>07.09.22 14:00</t>
        </is>
      </c>
      <c r="G50" t="inlineStr">
        <is>
          <t>г Киров, ул Советская (Нововятский), д 68</t>
        </is>
      </c>
      <c r="H50" s="4" t="n">
        <v>2763000</v>
      </c>
      <c r="I50" s="4" t="n">
        <v>22354.36893203884</v>
      </c>
      <c r="K50" s="5" t="n">
        <v>12.23</v>
      </c>
      <c r="L50" s="4" t="n">
        <v>827.9299999999999</v>
      </c>
      <c r="M50" t="n">
        <v>1828</v>
      </c>
      <c r="N50" s="6" t="n">
        <v>558344</v>
      </c>
      <c r="O50" t="n">
        <v>27</v>
      </c>
      <c r="Q50" t="inlineStr">
        <is>
          <t>PP</t>
        </is>
      </c>
      <c r="R50" t="inlineStr">
        <is>
          <t>М</t>
        </is>
      </c>
      <c r="S50" s="2">
        <f>HYPERLINK("https://yandex.ru/maps/?&amp;text=58.503702, 49.714591", "58.503702, 49.714591")</f>
        <v/>
      </c>
      <c r="T50" s="2">
        <f>HYPERLINK("D:\venv_torgi\env\cache\objs_in_district/58.503702_49.714591.json", "58.503702_49.714591.json")</f>
        <v/>
      </c>
      <c r="U50" t="inlineStr">
        <is>
          <t xml:space="preserve">43:40:000733:521 </t>
        </is>
      </c>
      <c r="V50" t="n">
        <v>1</v>
      </c>
      <c r="W50" s="9" t="n">
        <v>19308.70179420073</v>
      </c>
      <c r="X50" s="9" t="n">
        <v>-3045.667137838114</v>
      </c>
    </row>
    <row r="51">
      <c r="A51" s="7" t="n">
        <v>49</v>
      </c>
      <c r="B51" t="n">
        <v>91</v>
      </c>
      <c r="C51" s="1" t="n">
        <v>387.4</v>
      </c>
      <c r="D51" s="2">
        <f>HYPERLINK("https://torgi.gov.ru/new/public/lots/lot/22000127710000000002_1/(lotInfo:info)", "22000127710000000002_1")</f>
        <v/>
      </c>
      <c r="E51" t="inlineStr">
        <is>
          <t>Здание котельной и теплового пункта, количество этажей, в том числе подземных этажей: 2, в том числе подземных 1</t>
        </is>
      </c>
      <c r="F51" s="3" t="inlineStr">
        <is>
          <t>29.09.22 13:00</t>
        </is>
      </c>
      <c r="G51" t="inlineStr">
        <is>
          <t>Респ Крым, Симферопольский р-н, село Мирное, ул Стадионная, д 23</t>
        </is>
      </c>
      <c r="H51" s="4" t="n">
        <v>2778900</v>
      </c>
      <c r="I51" s="4" t="n">
        <v>7173.20598864223</v>
      </c>
      <c r="J51" t="inlineStr">
        <is>
          <t>Здание</t>
        </is>
      </c>
      <c r="K51" s="5" t="inlineStr"/>
      <c r="M51" t="n">
        <v>0</v>
      </c>
      <c r="N51" s="6" t="n">
        <v>9284</v>
      </c>
      <c r="Q51" t="inlineStr">
        <is>
          <t>EA</t>
        </is>
      </c>
      <c r="R51" t="inlineStr">
        <is>
          <t>М</t>
        </is>
      </c>
      <c r="S51" s="2">
        <f>HYPERLINK("https://yandex.ru/maps/?&amp;text=44.98921, 34.065697", "44.98921, 34.065697")</f>
        <v/>
      </c>
      <c r="V51" t="n">
        <v>2</v>
      </c>
      <c r="W51" s="9" t="n">
        <v>5510.163724820727</v>
      </c>
      <c r="X51" s="9" t="n">
        <v>-1663.042263821503</v>
      </c>
    </row>
    <row r="52">
      <c r="A52" s="7" t="n">
        <v>50</v>
      </c>
      <c r="B52" t="n">
        <v>91</v>
      </c>
      <c r="C52" s="1" t="n">
        <v>33.6</v>
      </c>
      <c r="D52" s="2">
        <f>HYPERLINK("https://torgi.gov.ru/new/public/lots/lot/21000018250000000019_3/(lotInfo:info)", "21000018250000000019_3")</f>
        <v/>
      </c>
      <c r="E52" t="inlineStr">
        <is>
          <t>Лот № 3: Нежилое здание-сарай, общей площадью 33,6 кв.м., расположенное по адресу: Республика Крым, г. Евпатория, пгт. Заозерное, ул. Чкалова, д. 86, кадастровый номер: 90:18:020109:1361/.Правообладатель: Публичное акционерное общество «Пиреус банк МКБ». Начальная стоимость – 475 200 руб. 00 коп. включая НДС 79 200,00 руб.</t>
        </is>
      </c>
      <c r="F52" s="3" t="inlineStr">
        <is>
          <t>14.09.22 14:00</t>
        </is>
      </c>
      <c r="G52" t="inlineStr">
        <is>
          <t>Респ Крым, г Евпатория, пгт Заозерное, ул Чкалова, д 86</t>
        </is>
      </c>
      <c r="H52" s="4" t="n">
        <v>475200</v>
      </c>
      <c r="I52" s="4" t="n">
        <v>14142.85714285714</v>
      </c>
      <c r="J52" t="inlineStr">
        <is>
          <t>сарай</t>
        </is>
      </c>
      <c r="K52" s="5" t="inlineStr"/>
      <c r="M52" t="n">
        <v>0</v>
      </c>
      <c r="N52" s="6" t="n">
        <v>133327</v>
      </c>
      <c r="Q52" t="inlineStr">
        <is>
          <t>EA</t>
        </is>
      </c>
      <c r="R52" t="inlineStr">
        <is>
          <t>Д</t>
        </is>
      </c>
      <c r="S52" s="2">
        <f>HYPERLINK("https://yandex.ru/maps/?&amp;text=45.157601, 33.274622", "45.157601, 33.274622")</f>
        <v/>
      </c>
      <c r="U52" t="inlineStr">
        <is>
          <t>90:18:020109:1361</t>
        </is>
      </c>
      <c r="W52" s="9" t="n">
        <v>5510.163724820727</v>
      </c>
      <c r="X52" s="9" t="n">
        <v>-8632.693418036411</v>
      </c>
    </row>
    <row r="53">
      <c r="A53" s="7" t="n">
        <v>51</v>
      </c>
      <c r="B53" t="n">
        <v>91</v>
      </c>
      <c r="C53" s="1" t="n">
        <v>13.4</v>
      </c>
      <c r="D53" s="2">
        <f>HYPERLINK("https://torgi.gov.ru/new/public/lots/lot/21000018250000000019_1/(lotInfo:info)", "21000018250000000019_1")</f>
        <v/>
      </c>
      <c r="E53" t="inlineStr">
        <is>
          <t>Лот № 1: Нежилое здание-сарай, общей площадью 13,4 кв.м., расположенное по адресу: Республика Крым, г. Евпатория, пгт. Заозерное, ул. Чкалова, д. 86,  кадастровый номер: 90:18:020109:1359.Правообладатель: Публичное акционерное общество «Пиреус банк МКБ». Начальная стоимость – 293 280 руб. 00 коп. включая НДС 48880,00 руб.</t>
        </is>
      </c>
      <c r="F53" s="3" t="inlineStr">
        <is>
          <t>14.09.22 14:00</t>
        </is>
      </c>
      <c r="G53" t="inlineStr">
        <is>
          <t>Респ Крым, г Евпатория, пгт Заозерное, ул Чкалова, д 86</t>
        </is>
      </c>
      <c r="H53" s="4" t="n">
        <v>293280</v>
      </c>
      <c r="I53" s="4" t="n">
        <v>21886.56716417911</v>
      </c>
      <c r="J53" t="inlineStr">
        <is>
          <t>сарай</t>
        </is>
      </c>
      <c r="K53" s="5" t="inlineStr"/>
      <c r="M53" t="n">
        <v>0</v>
      </c>
      <c r="N53" s="6" t="n">
        <v>133327</v>
      </c>
      <c r="Q53" t="inlineStr">
        <is>
          <t>EA</t>
        </is>
      </c>
      <c r="R53" t="inlineStr">
        <is>
          <t>Д</t>
        </is>
      </c>
      <c r="S53" s="2">
        <f>HYPERLINK("https://yandex.ru/maps/?&amp;text=45.157601, 33.274622", "45.157601, 33.274622")</f>
        <v/>
      </c>
      <c r="U53" t="inlineStr">
        <is>
          <t>90:18:020109:1359</t>
        </is>
      </c>
      <c r="W53" s="9" t="n">
        <v>5510.163724820727</v>
      </c>
      <c r="X53" s="9" t="n">
        <v>-16376.40343935838</v>
      </c>
    </row>
    <row r="54">
      <c r="A54" s="7" t="n">
        <v>52</v>
      </c>
      <c r="B54" t="n">
        <v>91</v>
      </c>
      <c r="C54" s="1" t="n">
        <v>39.3</v>
      </c>
      <c r="D54" s="2">
        <f>HYPERLINK("https://torgi.gov.ru/new/public/lots/lot/22000057550000000008_1/(lotInfo:info)", "22000057550000000008_1")</f>
        <v/>
      </c>
      <c r="E54" t="inlineStr">
        <is>
      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      </is>
      </c>
      <c r="F54" s="3" t="inlineStr">
        <is>
          <t>09.09.22 14:00</t>
        </is>
      </c>
      <c r="G54" t="inlineStr">
        <is>
          <t>Респ Крым, Красногвардейский р-н, село Полтавка, ул Центральная</t>
        </is>
      </c>
      <c r="H54" s="4" t="n">
        <v>1199532</v>
      </c>
      <c r="I54" s="4" t="n">
        <v>30522.44274809161</v>
      </c>
      <c r="K54" s="5" t="n">
        <v>41.36</v>
      </c>
      <c r="L54" s="4" t="inlineStr"/>
      <c r="M54" t="n">
        <v>738</v>
      </c>
      <c r="N54" s="6" t="n">
        <v>1937</v>
      </c>
      <c r="Q54" t="inlineStr">
        <is>
          <t>PP</t>
        </is>
      </c>
      <c r="R54" t="inlineStr">
        <is>
          <t>М</t>
        </is>
      </c>
      <c r="S54" s="2">
        <f>HYPERLINK("https://yandex.ru/maps/?&amp;text=45.349588, 34.18767", "45.349588, 34.18767")</f>
        <v/>
      </c>
      <c r="T54" s="8">
        <f>HYPERLINK("D:\venv_torgi\env\cache\objs_in_district/45.349588_34.18767.json", "45.349588_34.18767.json")</f>
        <v/>
      </c>
      <c r="U54" t="inlineStr">
        <is>
          <t>90:05:170101:532</t>
        </is>
      </c>
      <c r="W54" s="9" t="n">
        <v>5510.163724820727</v>
      </c>
      <c r="X54" s="9" t="n">
        <v>-25012.27902327088</v>
      </c>
    </row>
    <row r="55">
      <c r="A55" s="7" t="n">
        <v>53</v>
      </c>
      <c r="B55" t="n">
        <v>91</v>
      </c>
      <c r="C55" s="1" t="n">
        <v>22.3</v>
      </c>
      <c r="D55" s="2">
        <f>HYPERLINK("https://torgi.gov.ru/new/public/lots/lot/21000018250000000018_2/(lotInfo:info)", "21000018250000000018_2")</f>
        <v/>
      </c>
      <c r="E55" t="inlineStr">
        <is>
          <t>Лот № 2: Нежилое помещение площадью 22,3 кв. м. по адресу: Республика Крым, г. Симферополь, б-р И. Франко, д. 4. Кадастровый номер 90:22:010217:13478.Право собственности: Малышев А.В. Начальная цена продажи – 1 932 000,00 руб. НДС не облагается.Сумма задатка – 966 000,00 руб. Шаг аукциона – 38 640,00 руб.</t>
        </is>
      </c>
      <c r="F55" s="3" t="inlineStr">
        <is>
          <t>14.09.22 14:00</t>
        </is>
      </c>
      <c r="G55" t="inlineStr">
        <is>
          <t>Республика Крым,  г. Симферополь, б-р И. Франко, д. 4. Кадастровый номер 90:22:010217:13478</t>
        </is>
      </c>
      <c r="H55" s="4" t="n">
        <v>1932000</v>
      </c>
      <c r="I55" s="4" t="n">
        <v>86636.77130044842</v>
      </c>
      <c r="K55" s="5" t="n">
        <v>11.35</v>
      </c>
      <c r="L55" s="4" t="n">
        <v>1203.28</v>
      </c>
      <c r="M55" t="n">
        <v>7635</v>
      </c>
      <c r="N55" s="6" t="n">
        <v>372704</v>
      </c>
      <c r="O55" t="n">
        <v>72</v>
      </c>
      <c r="Q55" t="inlineStr">
        <is>
          <t>EA</t>
        </is>
      </c>
      <c r="R55" t="inlineStr">
        <is>
          <t>Д</t>
        </is>
      </c>
      <c r="S55" s="2">
        <f>HYPERLINK("https://yandex.ru/maps/?&amp;text=44.956032, 34.100192", "44.956032, 34.100192")</f>
        <v/>
      </c>
      <c r="T55" s="2">
        <f>HYPERLINK("D:\venv_torgi\env\cache\objs_in_district/44.956032_34.100192.json", "44.956032_34.100192.json")</f>
        <v/>
      </c>
      <c r="U55" t="inlineStr">
        <is>
          <t>90:22:010217:13478</t>
        </is>
      </c>
      <c r="W55" s="9" t="n">
        <v>43284.04481591708</v>
      </c>
      <c r="X55" s="9" t="n">
        <v>-43352.72648453134</v>
      </c>
    </row>
  </sheetData>
  <autoFilter ref="B1:AA1000"/>
  <conditionalFormatting sqref="A1:AA1000">
    <cfRule type="notContainsBlanks" priority="9" dxfId="2">
      <formula>LEN(TRIM(A1))&gt;0</formula>
    </cfRule>
  </conditionalFormatting>
  <conditionalFormatting sqref="F1:F1000">
    <cfRule type="timePeriod" priority="4" dxfId="1" timePeriod="nextWeek">
      <formula>AND(ROUNDDOWN(F1,0)-TODAY()&gt;(7-WEEKDAY(TODAY())),ROUNDDOWN(F1,0)-TODAY()&lt;(15-WEEKDAY(TODAY())))</formula>
    </cfRule>
  </conditionalFormatting>
  <conditionalFormatting sqref="I1:I1000">
    <cfRule type="cellIs" priority="2" operator="between" dxfId="0">
      <formula>1</formula>
      <formula>10000</formula>
    </cfRule>
  </conditionalFormatting>
  <conditionalFormatting sqref="J1:K1000">
    <cfRule type="cellIs" priority="3" operator="between" dxfId="0">
      <formula>0.1</formula>
      <formula>10</formula>
    </cfRule>
  </conditionalFormatting>
  <conditionalFormatting sqref="M1:M1000">
    <cfRule type="cellIs" priority="6" operator="between" dxfId="1">
      <formula>0.1</formula>
      <formula>999</formula>
    </cfRule>
  </conditionalFormatting>
  <conditionalFormatting sqref="N1:N1000">
    <cfRule type="cellIs" priority="5" operator="between" dxfId="1">
      <formula>0.1</formula>
      <formula>2999</formula>
    </cfRule>
  </conditionalFormatting>
  <conditionalFormatting sqref="P1:P1000">
    <cfRule type="cellIs" priority="10" operator="between" dxfId="0">
      <formula>1</formula>
      <formula>100000</formula>
    </cfRule>
  </conditionalFormatting>
  <conditionalFormatting sqref="Q1:Q1000">
    <cfRule type="containsText" priority="1" operator="containsText" dxfId="0" text="PP">
      <formula>NOT(ISERROR(SEARCH("PP",Q1)))</formula>
    </cfRule>
  </conditionalFormatting>
  <conditionalFormatting sqref="X1:X1000">
    <cfRule type="cellIs" priority="7" operator="between" dxfId="1">
      <formula>-100000</formula>
      <formula>-100</formula>
    </cfRule>
    <cfRule type="cellIs" priority="8" operator="between" dxfId="0">
      <formula>100</formula>
      <formula>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2022-09-04T15:48:47Z</dcterms:created>
  <dcterms:modified xsi:type="dcterms:W3CDTF">2022-09-04T15:48:47Z</dcterms:modified>
</cp:coreProperties>
</file>