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Sheet1!$A$1:$AA$1000</definedName>
  </definedNames>
  <calcPr calcId="125725"/>
</workbook>
</file>

<file path=xl/calcChain.xml><?xml version="1.0" encoding="utf-8"?>
<calcChain xmlns="http://schemas.openxmlformats.org/spreadsheetml/2006/main">
  <c r="T45" i="1"/>
  <c r="S45"/>
  <c r="D45"/>
  <c r="T44"/>
  <c r="S44"/>
  <c r="D44"/>
  <c r="S43"/>
  <c r="D43"/>
  <c r="S42"/>
  <c r="D42"/>
  <c r="T24"/>
  <c r="S24"/>
  <c r="D24"/>
  <c r="T22"/>
  <c r="S22"/>
  <c r="D22"/>
  <c r="T29"/>
  <c r="S29"/>
  <c r="D29"/>
  <c r="D41"/>
  <c r="S26"/>
  <c r="D26"/>
  <c r="S40"/>
  <c r="D40"/>
  <c r="T15"/>
  <c r="S15"/>
  <c r="D15"/>
  <c r="T14"/>
  <c r="S14"/>
  <c r="D14"/>
  <c r="T9"/>
  <c r="S9"/>
  <c r="D9"/>
  <c r="T27"/>
  <c r="S27"/>
  <c r="D27"/>
  <c r="T4"/>
  <c r="S4"/>
  <c r="D4"/>
  <c r="T3"/>
  <c r="S3"/>
  <c r="D3"/>
  <c r="T2"/>
  <c r="S2"/>
  <c r="D2"/>
  <c r="S5"/>
  <c r="D5"/>
  <c r="T39"/>
  <c r="S39"/>
  <c r="D39"/>
  <c r="T38"/>
  <c r="S38"/>
  <c r="D38"/>
  <c r="S28"/>
  <c r="D28"/>
  <c r="D37"/>
  <c r="S25"/>
  <c r="D25"/>
  <c r="T19"/>
  <c r="S19"/>
  <c r="D19"/>
  <c r="S20"/>
  <c r="D20"/>
  <c r="S36"/>
  <c r="D36"/>
  <c r="D35"/>
  <c r="T16"/>
  <c r="S16"/>
  <c r="D16"/>
  <c r="T34"/>
  <c r="S34"/>
  <c r="D34"/>
  <c r="S33"/>
  <c r="D33"/>
  <c r="T23"/>
  <c r="S23"/>
  <c r="D23"/>
  <c r="T21"/>
  <c r="S21"/>
  <c r="D21"/>
  <c r="T13"/>
  <c r="S13"/>
  <c r="D13"/>
  <c r="T12"/>
  <c r="S12"/>
  <c r="D12"/>
  <c r="T11"/>
  <c r="S11"/>
  <c r="D11"/>
  <c r="T10"/>
  <c r="S10"/>
  <c r="D10"/>
  <c r="T18"/>
  <c r="S18"/>
  <c r="D18"/>
  <c r="T17"/>
  <c r="S17"/>
  <c r="D17"/>
  <c r="T7"/>
  <c r="S7"/>
  <c r="D7"/>
  <c r="T8"/>
  <c r="S8"/>
  <c r="D8"/>
  <c r="T32"/>
  <c r="S32"/>
  <c r="D32"/>
  <c r="T31"/>
  <c r="S31"/>
  <c r="D31"/>
  <c r="T30"/>
  <c r="S30"/>
  <c r="D30"/>
  <c r="T6"/>
  <c r="S6"/>
  <c r="D6"/>
</calcChain>
</file>

<file path=xl/sharedStrings.xml><?xml version="1.0" encoding="utf-8"?>
<sst xmlns="http://schemas.openxmlformats.org/spreadsheetml/2006/main" count="354" uniqueCount="180">
  <si>
    <t>Регион</t>
  </si>
  <si>
    <t>Общая площадь</t>
  </si>
  <si>
    <t>id</t>
  </si>
  <si>
    <t>Название</t>
  </si>
  <si>
    <t>Окончания подачи заявок</t>
  </si>
  <si>
    <t>Адрес</t>
  </si>
  <si>
    <t>Цена</t>
  </si>
  <si>
    <t>Цена за кв.м</t>
  </si>
  <si>
    <t>Тип объекта</t>
  </si>
  <si>
    <t>Чел/кв.м</t>
  </si>
  <si>
    <t>Ком/кв.м</t>
  </si>
  <si>
    <t>Жителей</t>
  </si>
  <si>
    <t>Жителей в нп</t>
  </si>
  <si>
    <t>Коммерческих объектов</t>
  </si>
  <si>
    <t>Прирост ст</t>
  </si>
  <si>
    <t>Форма проведения</t>
  </si>
  <si>
    <t>Имущество</t>
  </si>
  <si>
    <t>Координаты</t>
  </si>
  <si>
    <t>Описание коммерческих объектов</t>
  </si>
  <si>
    <t>Кадастровый номер</t>
  </si>
  <si>
    <t>Этаж</t>
  </si>
  <si>
    <t>Предсказываемая</t>
  </si>
  <si>
    <t>Разница с реальной</t>
  </si>
  <si>
    <t>Отдельный вход</t>
  </si>
  <si>
    <t>Культурное наследие</t>
  </si>
  <si>
    <t>Ремонт</t>
  </si>
  <si>
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</si>
  <si>
    <t>14.09.22 14:00</t>
  </si>
  <si>
    <t>Респ Марий Эл, пгт Новый Торъял, ул Юбилейная, д 4</t>
  </si>
  <si>
    <t>бытовых помещений</t>
  </si>
  <si>
    <t>EA</t>
  </si>
  <si>
    <t>М</t>
  </si>
  <si>
    <t>2</t>
  </si>
  <si>
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</si>
  <si>
    <t>09.09.22 14:00</t>
  </si>
  <si>
    <t>г Йошкар-Ола, ул Баумана, д 100</t>
  </si>
  <si>
    <t>Нежилое помещение</t>
  </si>
  <si>
    <t>Д</t>
  </si>
  <si>
    <t xml:space="preserve">12:05:0302016:1309, </t>
  </si>
  <si>
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</si>
  <si>
    <t>06.09.22 14:00</t>
  </si>
  <si>
    <t>г Йошкар-Ола, б-р Ураева, д 6/1</t>
  </si>
  <si>
    <t xml:space="preserve">12:05:0701006:6454, </t>
  </si>
  <si>
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</si>
  <si>
    <t xml:space="preserve">12:05:0701006:6451, </t>
  </si>
  <si>
    <t>Нежилое помещение №1000, общей площадью 563,7 кв.м, кадастровый номер: 16:38:130101:773</t>
  </si>
  <si>
    <t>Респ Татарстан, Тетюшский р-н, село Кляшево, ул Ленина, д 12а, помещ 1000</t>
  </si>
  <si>
    <t>16:38:130101:773</t>
  </si>
  <si>
    <t>1</t>
  </si>
  <si>
    <t>помещения 1 этажа по ул.Главная, д.69б, пом.1004, Площадь –217,8 кв.м,кадастровый номер 16:50:000000:10993</t>
  </si>
  <si>
    <t>30.08.22 09:00</t>
  </si>
  <si>
    <t>г Казань, ул Главная, д 69б, помещ 1004</t>
  </si>
  <si>
    <t>16:50:000000:10993</t>
  </si>
  <si>
    <t>16:47:011208:172, площадь 31,4 кв.м.</t>
  </si>
  <si>
    <t>19.09.22 14:00</t>
  </si>
  <si>
    <t>Респ Татарстан, г Елабуга, ул Тойминская, д 10, кв 3</t>
  </si>
  <si>
    <t>16:47:011208:172</t>
  </si>
  <si>
    <t>16:47:011208:171, площадь 29,5</t>
  </si>
  <si>
    <t>Респ Татарстан, г Елабуга, ул Тойминская, д 10</t>
  </si>
  <si>
    <t>16:47:011208:171</t>
  </si>
  <si>
    <t>16:47:011208:173, площадь 20,6</t>
  </si>
  <si>
    <t>16:47:011208:173</t>
  </si>
  <si>
    <t>16:47:011208:174, площадь 20,4 кв.м.</t>
  </si>
  <si>
    <t>16:47:011208:174</t>
  </si>
  <si>
    <t>16:47:011208:169, площадь 20,2 кв.м.</t>
  </si>
  <si>
    <t>16:47:011208:169</t>
  </si>
  <si>
    <t>16:47:011208:175, площадь 18,1 кв.м.</t>
  </si>
  <si>
    <t>16:47:011208:175</t>
  </si>
  <si>
    <t>16:47:011208:170, площадь 36,2 кв.м.</t>
  </si>
  <si>
    <t>- встроенное нежилое помещение, назначение: нежилое, этаж - 1, в том числе подземных этажей 0, площадью 120 кв.м, инв. №206, кадастровый номер: 16:51:011401:2108, расположенное по адресу: Республика Татарстан, г. Лениногорск, ул. Гончарова, д.1, помещение 3; - встроенное нежилое помещение, назначение: нежилое помещение, этаж 1, площадью 24,5 кв.м, инв. №206, кадастровый номер: 16:51:012902:1622, расположенное по адресу: Республика Татарстан, г. Лениногорск, ул. Гончарова, д.1, строение 1..</t>
  </si>
  <si>
    <t>11.10.22 14:00</t>
  </si>
  <si>
    <t>Респ Татарстан, г Лениногорск, ул Гончарова, д 1</t>
  </si>
  <si>
    <t xml:space="preserve">16:51:011401:2108, </t>
  </si>
  <si>
    <t>4</t>
  </si>
  <si>
    <t>нежилое помещение 1-го этажа по ул. Тунакова д.50 пом.1000, площадью 13,9 кв.м., кадастровый номер 16:50:100421:1495</t>
  </si>
  <si>
    <t>13.09.22 09:00</t>
  </si>
  <si>
    <t>г Казань, ул Тунакова, д 50, помещ 1000</t>
  </si>
  <si>
    <t>16:50:100421:1495</t>
  </si>
  <si>
    <t>помещения мансарды по ул.Галиаскара Камала, д.20/7, пом.1201, Площадь –160,6 кв.м, кадастровый номер 16:50:011816:115</t>
  </si>
  <si>
    <t>г Казань, ул Галиаскара Камала, д 20/7, помещ 1201</t>
  </si>
  <si>
    <t>16:50:011816:115</t>
  </si>
  <si>
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</si>
  <si>
    <t>12.09.22 14:00</t>
  </si>
  <si>
    <t>Чувашская республика - Чувашия, Алатырский р-н, село Стемасы, ул 141 Стрелковой дивизии, д 36</t>
  </si>
  <si>
    <t>PP</t>
  </si>
  <si>
    <t xml:space="preserve">21:06:250407:246, </t>
  </si>
  <si>
    <t>Нежилое помещение, площадью 20,20 кв. м, расположенное по адресу: Чувашская Республика, г. Новочебоксарск, гаражный кооператив № 7 "Прогресс", гараж-бокс № 665, кадастровый номер 21:02:010905:1073</t>
  </si>
  <si>
    <t>31.08.22 14:00</t>
  </si>
  <si>
    <t>г. Новочебоксарск, гаражный кооператив № 7 "Прогресс", гараж-бокс № 665</t>
  </si>
  <si>
    <t>гаражный кооператив</t>
  </si>
  <si>
    <t>21:02:010905:1073</t>
  </si>
  <si>
    <t>Нежилое помещение, площадью 22,9 кв. м, расположенное по адресу: Чувашская Республика, Чебоксарский район, Синьяльское сельское поселение, д. Аркасы, ул. Садовая, д. 35 А, пом. 7, кадастровый номер 21:02:010510:988</t>
  </si>
  <si>
    <t>Чувашская республика - Чувашия, Чебоксарский р-н, деревня Аркасы, ул Садовая, двлд 35А</t>
  </si>
  <si>
    <t>21:02:010510:988</t>
  </si>
  <si>
    <t>Нежилое помещение, площадью 34,50 кв. м, расположенное по адресу: Чувашская Республика, г. Чебоксары, ул. Кривова, д. 23, ГСК Чапаевский, бокс № 206, кадастровый номер 21:01:010805:449</t>
  </si>
  <si>
    <t>20.09.22 14:00</t>
  </si>
  <si>
    <t>г Чебоксары, ул Т.Кривова, д 23</t>
  </si>
  <si>
    <t>21:01:010805:449</t>
  </si>
  <si>
    <t>Нежилое помещение, общей площадью 33 кв. м., расположенное по адресу: Чувашская Республика, г. Козловка, ул. Маяковского, д. 6А, пом.1, с кадастровым номером 21:12:000000:7595 (свидетельство о муниципальной регистрации права собственности Козловского района от 14 сентября 2010 г. 21 АД 268156, запись регистрации 14 сентября 2010 г. № 21-21-06/010/2010-268</t>
  </si>
  <si>
    <t>29.08.22 14:00</t>
  </si>
  <si>
    <t>Чувашская республика - Чувашия, г Козловка, ул Маяковского, д 6а</t>
  </si>
  <si>
    <t xml:space="preserve">21:12:000000:7595 </t>
  </si>
  <si>
    <t>Нежилое помещение, площадью 20,60 кв. м, расположенное по адресу: Чувашская Республика, г. Новочебоксарск, ул. Строителей, вл. 33А, многоэтажная автостоянка с сервисным обслуживанием, гаражный бокс № 68, кадастровый номер 21:02:010510:2854</t>
  </si>
  <si>
    <t>Чувашская республика - Чувашия, г Новочебоксарск, ул Строителей, влд 33А</t>
  </si>
  <si>
    <t>гаражный бокс</t>
  </si>
  <si>
    <t>21:02:010510:2854</t>
  </si>
  <si>
    <t>Нежилое помещение, площадью 17,20 кв. м, расположенное по адресу: Чувашская Республика, г. Чебоксары, ул. Л. Комсомола, д. 23/1, машино-место № 1, кадастровый номер 21:01:030310:4237</t>
  </si>
  <si>
    <t>г. Чебоксары, ул. Л. Комсомола, д. 23/1</t>
  </si>
  <si>
    <t>21:01:030310:4237</t>
  </si>
  <si>
    <t>Нежилое помещение, площадью 21,90 кв. м, расположенное по адресу: Чувашская Республика, г. Чебоксары, ул. Ленинского Комсомола, д. 23, корп. 3, машино-место №34, кадастровый номер 21:01:030310:4500</t>
  </si>
  <si>
    <t>г Чебоксары, ул Ленинского Комсомола, д 23 к 3</t>
  </si>
  <si>
    <t>21:01:030310:4500</t>
  </si>
  <si>
    <t>Нежилое помещение, площадью 194 кв. м, расположенное по адресу: Чувашская Республика, г. Чебоксары, ул. Ленинского Комсомола, д. 25, корп. 2, пом. 1, кадастровый № 21:01:030310:2741</t>
  </si>
  <si>
    <t>г Чебоксары, ул Ленинского Комсомола, д 25 к 2</t>
  </si>
  <si>
    <t>21:01:030310:2741</t>
  </si>
  <si>
    <t>Нежилое помещение, площадью 186 кв. м, расположенное по адресу: Чувашская Республика, г. Чебоксары, ул. Ленинского Комсомола, д. 25, корп. 1, пом. 10.4, кадастровый номер 21:01:030310:2531</t>
  </si>
  <si>
    <t>г Чебоксары, ул Ленинского Комсомола, д 25 к 1</t>
  </si>
  <si>
    <t>21:01:030310:2531</t>
  </si>
  <si>
    <t>КН 43:39:030213:478, общая площадь 96,3 кв.м., адрес: РФ, Кировская обл., г. Яранск, ул. Карла Маркса, д. 31а, помещ. 1</t>
  </si>
  <si>
    <t>Кировская обл, г Яранск, ул Карла Маркса, д 31а, помещ 1</t>
  </si>
  <si>
    <t>43:39:030213:478</t>
  </si>
  <si>
    <t>Гараж, назначение: нежилое, 1-этажное, общей площадью 50,8 кв.м., расположенное по адресу: Кировская обл., г.Слободской, ул. Екатерининская, д. 51ф/1, пом.1001</t>
  </si>
  <si>
    <t>19.09.22 13:00</t>
  </si>
  <si>
    <t>Кировская обл, г Слободской, ул Екатерининская, зд 51ф/1, помещ 1001</t>
  </si>
  <si>
    <t>Гараж</t>
  </si>
  <si>
    <t>43:44:310196:185</t>
  </si>
  <si>
    <t>Помещение склада, назначение: нежилое, 1-этажное, общей площадью 47,8 кв.м., расположенное по адресу: Кировская обл., г. Слободской, ул. Екатерининская, д.51ф/1,  пом.1002</t>
  </si>
  <si>
    <t>Кировская обл, г Слободской, ул Екатерининская, зд 51ф/1, помещ 1002</t>
  </si>
  <si>
    <t>43:44:310196:406</t>
  </si>
  <si>
    <t>Нежилое помещение площадью 120,5 кв.м с кадастровым номером 43:40:000300:241 (реестровый номер федерального имущества П13440000372), расположенное по адресу: Кировская область, г. Киров, ул. Московская, д. 8, пом. 1002.</t>
  </si>
  <si>
    <t>22.09.22 13:00</t>
  </si>
  <si>
    <t>г Киров, ул Московская, д 8</t>
  </si>
  <si>
    <t xml:space="preserve">43:40:000300:241 </t>
  </si>
  <si>
    <t>нежилое помещение. Площадь 664,9 кв.м. Этаж 2. Адрес объекта: Кировская область, город Кирово-Чепецк, микрорайон Каринторф, улица Ленинская, дом 9а. Кадастровый номер: 43:12:000109:726</t>
  </si>
  <si>
    <t>04.09.22 20:00</t>
  </si>
  <si>
    <t>Кировская обл, г Кирово-Чепецк, мкр Каринторф, ул Ленинская, д 9а</t>
  </si>
  <si>
    <t>43:12:000109:726</t>
  </si>
  <si>
    <t>Нежилое помещение площадью 58,9 кв.м с кадастровым номером 43:40:000300:247 (реестровый номер федерального имущества П13440000734), расположенное по адресу: Кировская область, г. Киров, ул. Московская, д. 8, пом. 1001.</t>
  </si>
  <si>
    <t xml:space="preserve">43:40:000300:247 </t>
  </si>
  <si>
    <t>Нежилое помещение, площадью 25,9 кв. м., расположенное по адресу: Кировская обл., г. Котельнич, ул. Победы, д.72а, пом. 1004, кадастровый номер 43:43:310749:256,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</si>
  <si>
    <t>11.09.22 20:59</t>
  </si>
  <si>
    <t>Кировская обл, г Котельнич, ул Победы, д 72а</t>
  </si>
  <si>
    <t xml:space="preserve">43:43:310749:256, </t>
  </si>
  <si>
    <t>Нежилое помещение, площадью 38,5 кв. м., расположенное по адресу: Кировская обл., г. Котельнич, ул. Победы, д.72а, пом. 1003, кадастровый номер 43:43:310749:259,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</si>
  <si>
    <t xml:space="preserve">43:43:310749:259, </t>
  </si>
  <si>
    <t>Нежилое помещение, площадью 51,0 кв. м., расположенное по адресу: Кировская обл., г. Котельнич, ул. Прудная, д.41, пом. 1003, кадастровый номер 43:43:310743:623, на 1 этаже пятиэтажного жилого дома 1973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 Требует ремонта.</t>
  </si>
  <si>
    <t>Кировская обл, г Котельнич, ул Прудная, д 41</t>
  </si>
  <si>
    <t xml:space="preserve">43:43:310743:623, </t>
  </si>
  <si>
    <t>Гагарина, дом 4, помещение 10, общей площадью 16,0 кв.м, кадастровый номер 43:41:000038:1457. Помещение расположено на первом этаже жилого четырехэтажного дома коридорного типа. Имеются освещение, отопление, водоснабжение и канализация на этаже.  Состояние помещения удовлетворительное. Право собственности муниципального образования городского округа город Вятские Поляны Кировской области зарегистрировано за № 43:41:000038:1457-43/043/2022-1 от 24.01.2022.</t>
  </si>
  <si>
    <t>Кировская обл, г Вятские Поляны, ул Гагарина, д 4, помещ 10</t>
  </si>
  <si>
    <t>43:41:000038:1457</t>
  </si>
  <si>
    <t>Нежилое помещение - коммунальное здание</t>
  </si>
  <si>
    <t>21.09.22 12:00</t>
  </si>
  <si>
    <t>пгт Первомайский, ул. Магистральная, 8а</t>
  </si>
  <si>
    <t xml:space="preserve">здание, </t>
  </si>
  <si>
    <t>43:38:260148:149</t>
  </si>
  <si>
    <t>нежилое помещение с кадастровым номером 43:40:000733:521 расположено на первом этаже, общая площадь составляет 123,6 кв. метра, год постройки 1953.</t>
  </si>
  <si>
    <t>07.09.22 14:00</t>
  </si>
  <si>
    <t>г Киров, ул Советская (Нововятский), д 68</t>
  </si>
  <si>
    <t xml:space="preserve">43:40:000733:521 </t>
  </si>
  <si>
    <t>В соответствии с пунктом 1 и Приложением № 3 к информационному сообщению</t>
  </si>
  <si>
    <t>12.09.22 06:00</t>
  </si>
  <si>
    <t>Республика Крым, Кировский район, с. Золотое Поле, ул. Тагакова, уч. 1б</t>
  </si>
  <si>
    <t>-</t>
  </si>
  <si>
    <t>В соответствии с пунктом 1 и Приложением № 3 к информационного сообщения</t>
  </si>
  <si>
    <t>Респ Крым, Кировский р-н, село Шубино, ул Ленина, д 62а</t>
  </si>
  <si>
    <t xml:space="preserve">здание </t>
  </si>
  <si>
    <t>0</t>
  </si>
  <si>
    <t>Лот № 3: Нежилое здание-сарай, общей площадью 33,6 кв.м., расположенное по адресу: Республика Крым, г. Евпатория, пгт. Заозерное, ул. Чкалова, д. 86, кадастровый номер: 90:18:020109:1361/.Правообладатель: Публичное акционерное общество «Пиреус банк МКБ». Начальная стоимость – 475 200 руб. 00 коп. включая НДС 79 200,00 руб.</t>
  </si>
  <si>
    <t>Респ Крым, г Евпатория, пгт Заозерное, ул Чкалова, д 86</t>
  </si>
  <si>
    <t>здание-</t>
  </si>
  <si>
    <t>90:18:020109:1361</t>
  </si>
  <si>
    <t>Лот № 1: Нежилое здание-сарай, общей площадью 13,4 кв.м., расположенное по адресу: Республика Крым, г. Евпатория, пгт. Заозерное, ул. Чкалова, д. 86,  кадастровый номер: 90:18:020109:1359.Правообладатель: Публичное акционерное общество «Пиреус банк МКБ». Начальная стоимость – 293 280 руб. 00 коп. включая НДС 48880,00 руб.</t>
  </si>
  <si>
    <t>90:18:020109:1359</t>
  </si>
  <si>
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</si>
  <si>
    <t>Респ Крым, Красногвардейский р-н, село Полтавка, ул Центральная</t>
  </si>
  <si>
    <t>90:05:170101:532</t>
  </si>
  <si>
    <t>Лот № 2: Нежилое помещение площадью 22,3 кв. м. по адресу: Республика Крым, г. Симферополь, б-р И. Франко, д. 4. Кадастровый номер 90:22:010217:13478.Право собственности: Малышев А.В. Начальная цена продажи – 1 932 000,00 руб. НДС не облагается.Сумма задатка – 966 000,00 руб. Шаг аукциона – 38 640,00 руб.</t>
  </si>
  <si>
    <t>Республика Крым,  г. Симферополь, б-р И. Франко, д. 4. Кадастровый номер 90:22:010217:13478</t>
  </si>
  <si>
    <t>90:22:010217:13478</t>
  </si>
</sst>
</file>

<file path=xl/styles.xml><?xml version="1.0" encoding="utf-8"?>
<styleSheet xmlns="http://schemas.openxmlformats.org/spreadsheetml/2006/main">
  <numFmts count="8">
    <numFmt numFmtId="164" formatCode="#\ ##0.0\м\2"/>
    <numFmt numFmtId="165" formatCode="dd\.mm\.yy\ hh:mm"/>
    <numFmt numFmtId="166" formatCode="#\ ###\ ##0\₽"/>
    <numFmt numFmtId="167" formatCode="#\ ###\ ##0.0\₽"/>
    <numFmt numFmtId="168" formatCode="#\ ###\ ##0"/>
    <numFmt numFmtId="169" formatCode="_-* #\ ##0.00\₽_-;\-* #\ ##0.00\₽_-"/>
    <numFmt numFmtId="170" formatCode="_-* #\ ##0.0\₽_-;\-* #\ ##0.0\₽\-"/>
    <numFmt numFmtId="171" formatCode="_-* #\ ##0\₽_-;\-* #\ ##0\₽\-"/>
  </numFmts>
  <fonts count="8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</font>
    <font>
      <b/>
      <sz val="11"/>
      <color rgb="FF006100"/>
      <name val="Calibri"/>
    </font>
    <font>
      <sz val="11"/>
      <color rgb="FF9C0006"/>
      <name val="Calibri"/>
    </font>
    <font>
      <b/>
      <sz val="11"/>
      <color rgb="FF006100"/>
      <name val="Calibri"/>
    </font>
    <font>
      <sz val="11"/>
      <color rgb="FF9C0006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 vertical="top"/>
    </xf>
    <xf numFmtId="169" fontId="0" fillId="0" borderId="0" xfId="0" applyNumberFormat="1"/>
    <xf numFmtId="170" fontId="0" fillId="0" borderId="0" xfId="0" applyNumberFormat="1"/>
    <xf numFmtId="0" fontId="3" fillId="0" borderId="0" xfId="0" applyFont="1"/>
    <xf numFmtId="9" fontId="4" fillId="2" borderId="0" xfId="0" applyNumberFormat="1" applyFont="1" applyFill="1"/>
    <xf numFmtId="171" fontId="0" fillId="0" borderId="0" xfId="0" applyNumberFormat="1"/>
    <xf numFmtId="171" fontId="4" fillId="2" borderId="0" xfId="0" applyNumberFormat="1" applyFont="1" applyFill="1"/>
    <xf numFmtId="171" fontId="5" fillId="3" borderId="0" xfId="0" applyNumberFormat="1" applyFont="1" applyFill="1"/>
    <xf numFmtId="9" fontId="6" fillId="4" borderId="0" xfId="0" applyNumberFormat="1" applyFont="1" applyFill="1"/>
    <xf numFmtId="171" fontId="0" fillId="0" borderId="0" xfId="0" applyNumberFormat="1"/>
    <xf numFmtId="171" fontId="6" fillId="4" borderId="0" xfId="0" applyNumberFormat="1" applyFont="1" applyFill="1"/>
    <xf numFmtId="171" fontId="7" fillId="5" borderId="0" xfId="0" applyNumberFormat="1" applyFont="1" applyFill="1"/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45"/>
  <sheetViews>
    <sheetView tabSelected="1" workbookViewId="0">
      <selection activeCell="L12" sqref="L12"/>
    </sheetView>
  </sheetViews>
  <sheetFormatPr defaultRowHeight="15"/>
  <cols>
    <col min="2" max="2" width="3.7109375" customWidth="1"/>
    <col min="3" max="3" width="9.7109375" style="1" customWidth="1"/>
    <col min="4" max="4" width="23.7109375" style="2" customWidth="1"/>
    <col min="5" max="5" width="12.7109375" customWidth="1"/>
    <col min="6" max="6" width="12.7109375" style="3" customWidth="1"/>
    <col min="7" max="7" width="40.7109375" customWidth="1"/>
    <col min="8" max="8" width="12.7109375" style="4" customWidth="1"/>
    <col min="9" max="9" width="9.7109375" style="4" customWidth="1"/>
    <col min="11" max="11" width="8.7109375" style="5" customWidth="1"/>
    <col min="12" max="12" width="8.7109375" style="4" customWidth="1"/>
    <col min="13" max="13" width="5.7109375" customWidth="1"/>
    <col min="14" max="14" width="10.7109375" style="6" customWidth="1"/>
    <col min="15" max="15" width="5.7109375" customWidth="1"/>
    <col min="16" max="16" width="6.7109375" customWidth="1"/>
    <col min="17" max="18" width="3.7109375" customWidth="1"/>
    <col min="19" max="20" width="22.7109375" style="2" customWidth="1"/>
    <col min="21" max="21" width="17.7109375" customWidth="1"/>
    <col min="22" max="22" width="5.7109375" style="7" customWidth="1"/>
    <col min="23" max="24" width="9.7109375" style="4" customWidth="1"/>
  </cols>
  <sheetData>
    <row r="1" spans="1:27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</row>
    <row r="2" spans="1:27">
      <c r="A2" s="8">
        <v>27</v>
      </c>
      <c r="B2">
        <v>43</v>
      </c>
      <c r="C2" s="1">
        <v>50.8</v>
      </c>
      <c r="D2" s="2" t="str">
        <f>HYPERLINK("https://torgi.gov.ru/new/public/lots/lot/21000013560000000047_1/(lotInfo:info)", "21000013560000000047_1")</f>
        <v>21000013560000000047_1</v>
      </c>
      <c r="E2" t="s">
        <v>121</v>
      </c>
      <c r="F2" s="3" t="s">
        <v>122</v>
      </c>
      <c r="G2" t="s">
        <v>123</v>
      </c>
      <c r="H2" s="4">
        <v>159000</v>
      </c>
      <c r="I2" s="4">
        <v>3129.9212598425202</v>
      </c>
      <c r="J2" t="s">
        <v>124</v>
      </c>
      <c r="K2" s="5">
        <v>0.99</v>
      </c>
      <c r="L2" s="4">
        <v>80.23</v>
      </c>
      <c r="M2">
        <v>3147</v>
      </c>
      <c r="N2" s="6">
        <v>61963</v>
      </c>
      <c r="O2">
        <v>39</v>
      </c>
      <c r="P2" s="16">
        <v>6.3536531496876512</v>
      </c>
      <c r="Q2" t="s">
        <v>30</v>
      </c>
      <c r="R2" t="s">
        <v>31</v>
      </c>
      <c r="S2" s="2" t="str">
        <f>HYPERLINK("https://yandex.ru/maps/?&amp;text=58.733231, 50.185533", "58.733231, 50.185533")</f>
        <v>58.733231, 50.185533</v>
      </c>
      <c r="T2" s="2" t="str">
        <f>HYPERLINK("D:\venv_torgi\env\cache\objs_in_district/58.733231_50.185533.json", "58.733231_50.185533.json")</f>
        <v>58.733231_50.185533.json</v>
      </c>
      <c r="U2" t="s">
        <v>125</v>
      </c>
      <c r="V2" s="7" t="s">
        <v>48</v>
      </c>
      <c r="W2" s="17">
        <v>23016.355330715291</v>
      </c>
      <c r="X2" s="18">
        <v>19886.434070872769</v>
      </c>
      <c r="Y2">
        <v>0</v>
      </c>
    </row>
    <row r="3" spans="1:27">
      <c r="A3" s="8">
        <v>28</v>
      </c>
      <c r="B3">
        <v>43</v>
      </c>
      <c r="C3" s="1">
        <v>47.8</v>
      </c>
      <c r="D3" s="2" t="str">
        <f>HYPERLINK("https://torgi.gov.ru/new/public/lots/lot/21000013560000000048_1/(lotInfo:info)", "21000013560000000048_1")</f>
        <v>21000013560000000048_1</v>
      </c>
      <c r="E3" t="s">
        <v>126</v>
      </c>
      <c r="F3" s="3" t="s">
        <v>122</v>
      </c>
      <c r="G3" t="s">
        <v>127</v>
      </c>
      <c r="H3" s="4">
        <v>150000</v>
      </c>
      <c r="I3" s="4">
        <v>3138.075313807532</v>
      </c>
      <c r="J3" t="s">
        <v>36</v>
      </c>
      <c r="K3" s="5">
        <v>1</v>
      </c>
      <c r="L3" s="4">
        <v>80.459999999999994</v>
      </c>
      <c r="M3">
        <v>3147</v>
      </c>
      <c r="N3" s="6">
        <v>61963</v>
      </c>
      <c r="O3">
        <v>39</v>
      </c>
      <c r="P3" s="16">
        <v>6.3345452320546043</v>
      </c>
      <c r="Q3" t="s">
        <v>30</v>
      </c>
      <c r="R3" t="s">
        <v>31</v>
      </c>
      <c r="S3" s="2" t="str">
        <f>HYPERLINK("https://yandex.ru/maps/?&amp;text=58.733231, 50.185533", "58.733231, 50.185533")</f>
        <v>58.733231, 50.185533</v>
      </c>
      <c r="T3" s="2" t="str">
        <f>HYPERLINK("D:\venv_torgi\env\cache\objs_in_district/58.733231_50.185533.json", "58.733231_50.185533.json")</f>
        <v>58.733231_50.185533.json</v>
      </c>
      <c r="U3" t="s">
        <v>128</v>
      </c>
      <c r="V3" s="7" t="s">
        <v>48</v>
      </c>
      <c r="W3" s="17">
        <v>23016.355330715291</v>
      </c>
      <c r="X3" s="18">
        <v>19878.28001690776</v>
      </c>
      <c r="Y3">
        <v>0</v>
      </c>
    </row>
    <row r="4" spans="1:27">
      <c r="A4" s="8">
        <v>29</v>
      </c>
      <c r="B4">
        <v>43</v>
      </c>
      <c r="C4" s="1">
        <v>120.5</v>
      </c>
      <c r="D4" s="2" t="str">
        <f>HYPERLINK("https://torgi.gov.ru/new/public/lots/lot/21000016080000000211_2/(lotInfo:info)", "21000016080000000211_2")</f>
        <v>21000016080000000211_2</v>
      </c>
      <c r="E4" t="s">
        <v>129</v>
      </c>
      <c r="F4" s="3" t="s">
        <v>130</v>
      </c>
      <c r="G4" t="s">
        <v>131</v>
      </c>
      <c r="H4" s="4">
        <v>488000</v>
      </c>
      <c r="I4" s="4">
        <v>4049.7925311203321</v>
      </c>
      <c r="J4" t="s">
        <v>36</v>
      </c>
      <c r="K4" s="5">
        <v>0.49</v>
      </c>
      <c r="L4" s="4">
        <v>68.63</v>
      </c>
      <c r="M4">
        <v>8346</v>
      </c>
      <c r="N4" s="6">
        <v>558344</v>
      </c>
      <c r="O4">
        <v>59</v>
      </c>
      <c r="P4" s="16">
        <v>4.6833418388344104</v>
      </c>
      <c r="Q4" t="s">
        <v>30</v>
      </c>
      <c r="R4" t="s">
        <v>31</v>
      </c>
      <c r="S4" s="2" t="str">
        <f>HYPERLINK("https://yandex.ru/maps/?&amp;text=58.60358, 49.67942", "58.60358, 49.67942")</f>
        <v>58.60358, 49.67942</v>
      </c>
      <c r="T4" s="2" t="str">
        <f>HYPERLINK("D:\venv_torgi\env\cache\objs_in_district/58.60358_49.67942.json", "58.60358_49.67942.json")</f>
        <v>58.60358_49.67942.json</v>
      </c>
      <c r="U4" t="s">
        <v>132</v>
      </c>
      <c r="W4" s="17">
        <v>23016.355330715291</v>
      </c>
      <c r="X4" s="18">
        <v>18966.562799594951</v>
      </c>
      <c r="Y4">
        <v>0</v>
      </c>
    </row>
    <row r="5" spans="1:27">
      <c r="A5" s="8">
        <v>26</v>
      </c>
      <c r="B5">
        <v>43</v>
      </c>
      <c r="C5" s="1">
        <v>96.3</v>
      </c>
      <c r="D5" s="2" t="str">
        <f>HYPERLINK("https://torgi.gov.ru/new/public/lots/lot/22000037380000000003_1/(lotInfo:info)", "22000037380000000003_1")</f>
        <v>22000037380000000003_1</v>
      </c>
      <c r="E5" t="s">
        <v>118</v>
      </c>
      <c r="F5" s="3" t="s">
        <v>40</v>
      </c>
      <c r="G5" t="s">
        <v>119</v>
      </c>
      <c r="H5" s="4">
        <v>153000</v>
      </c>
      <c r="I5" s="4">
        <v>1588.785046728972</v>
      </c>
      <c r="J5" t="s">
        <v>36</v>
      </c>
      <c r="K5" s="5">
        <v>0.76</v>
      </c>
      <c r="M5">
        <v>2076</v>
      </c>
      <c r="N5" s="6">
        <v>16592</v>
      </c>
      <c r="P5" s="16">
        <v>4.3089747017577524</v>
      </c>
      <c r="Q5" t="s">
        <v>30</v>
      </c>
      <c r="R5" t="s">
        <v>31</v>
      </c>
      <c r="S5" s="2" t="str">
        <f>HYPERLINK("https://yandex.ru/maps/?&amp;text=57.3042, 47.876972", "57.3042, 47.876972")</f>
        <v>57.3042, 47.876972</v>
      </c>
      <c r="U5" t="s">
        <v>120</v>
      </c>
      <c r="V5" s="7" t="s">
        <v>48</v>
      </c>
      <c r="W5" s="17">
        <v>8434.8196196151184</v>
      </c>
      <c r="X5" s="18">
        <v>6846.0345728861466</v>
      </c>
      <c r="Y5">
        <v>0</v>
      </c>
    </row>
    <row r="6" spans="1:27">
      <c r="A6" s="8">
        <v>0</v>
      </c>
      <c r="B6">
        <v>12</v>
      </c>
      <c r="C6" s="1">
        <v>388.79</v>
      </c>
      <c r="D6" s="2" t="str">
        <f>HYPERLINK("https://torgi.gov.ru/new/public/lots/lot/21000001330000000001_1/(lotInfo:info)", "21000001330000000001_1")</f>
        <v>21000001330000000001_1</v>
      </c>
      <c r="E6" t="s">
        <v>26</v>
      </c>
      <c r="F6" s="3" t="s">
        <v>27</v>
      </c>
      <c r="G6" t="s">
        <v>28</v>
      </c>
      <c r="H6" s="4">
        <v>894000</v>
      </c>
      <c r="I6" s="4">
        <v>2299.441858072481</v>
      </c>
      <c r="J6" t="s">
        <v>29</v>
      </c>
      <c r="K6" s="5">
        <v>0.87</v>
      </c>
      <c r="L6" s="4">
        <v>95.79</v>
      </c>
      <c r="M6">
        <v>2634</v>
      </c>
      <c r="N6" s="6">
        <v>5916</v>
      </c>
      <c r="O6">
        <v>24</v>
      </c>
      <c r="P6" s="16">
        <v>3.9721591148482109</v>
      </c>
      <c r="Q6" t="s">
        <v>30</v>
      </c>
      <c r="R6" t="s">
        <v>31</v>
      </c>
      <c r="S6" s="2" t="str">
        <f>HYPERLINK("https://yandex.ru/maps/?&amp;text=57.004803, 48.74018", "57.004803, 48.74018")</f>
        <v>57.004803, 48.74018</v>
      </c>
      <c r="T6" s="2" t="str">
        <f>HYPERLINK("D:\venv_torgi\env\cache\objs_in_district/57.004803_48.74018.json", "57.004803_48.74018.json")</f>
        <v>57.004803_48.74018.json</v>
      </c>
      <c r="V6" s="7" t="s">
        <v>32</v>
      </c>
      <c r="W6" s="17">
        <v>11433.19079367859</v>
      </c>
      <c r="X6" s="18">
        <v>9133.7489356061124</v>
      </c>
      <c r="Y6">
        <v>0</v>
      </c>
    </row>
    <row r="7" spans="1:27">
      <c r="A7" s="8">
        <v>5</v>
      </c>
      <c r="B7">
        <v>16</v>
      </c>
      <c r="C7" s="1">
        <v>217.8</v>
      </c>
      <c r="D7" s="2" t="str">
        <f>HYPERLINK("https://torgi.gov.ru/new/public/lots/lot/21000026240000000020_2/(lotInfo:info)", "21000026240000000020_2")</f>
        <v>21000026240000000020_2</v>
      </c>
      <c r="E7" t="s">
        <v>49</v>
      </c>
      <c r="F7" s="3" t="s">
        <v>50</v>
      </c>
      <c r="G7" t="s">
        <v>51</v>
      </c>
      <c r="H7" s="4">
        <v>1463616</v>
      </c>
      <c r="I7" s="4">
        <v>6720</v>
      </c>
      <c r="J7" t="s">
        <v>36</v>
      </c>
      <c r="K7" s="5">
        <v>1.69</v>
      </c>
      <c r="L7" s="4">
        <v>94.65</v>
      </c>
      <c r="M7">
        <v>3983</v>
      </c>
      <c r="N7" s="6">
        <v>1284908</v>
      </c>
      <c r="O7">
        <v>71</v>
      </c>
      <c r="P7" s="12">
        <v>3.5785925057644818</v>
      </c>
      <c r="Q7" t="s">
        <v>30</v>
      </c>
      <c r="R7" t="s">
        <v>31</v>
      </c>
      <c r="S7" s="2" t="str">
        <f>HYPERLINK("https://yandex.ru/maps/?&amp;text=55.863985, 49.225845", "55.863985, 49.225845")</f>
        <v>55.863985, 49.225845</v>
      </c>
      <c r="T7" s="2" t="str">
        <f>HYPERLINK("D:\venv_torgi\env\cache\objs_in_district/55.863985_49.225845.json", "55.863985_49.225845.json")</f>
        <v>55.863985_49.225845.json</v>
      </c>
      <c r="U7" t="s">
        <v>52</v>
      </c>
      <c r="V7" s="7" t="s">
        <v>48</v>
      </c>
      <c r="W7" s="13">
        <v>30768.141638737321</v>
      </c>
      <c r="X7" s="14">
        <v>24048.141638737321</v>
      </c>
      <c r="Y7">
        <v>0</v>
      </c>
    </row>
    <row r="8" spans="1:27">
      <c r="A8" s="8">
        <v>4</v>
      </c>
      <c r="B8">
        <v>16</v>
      </c>
      <c r="C8" s="1">
        <v>563.70000000000005</v>
      </c>
      <c r="D8" s="2" t="str">
        <f>HYPERLINK("https://torgi.gov.ru/new/public/lots/lot/22000123210000000004_1/(lotInfo:info)", "22000123210000000004_1")</f>
        <v>22000123210000000004_1</v>
      </c>
      <c r="E8" t="s">
        <v>45</v>
      </c>
      <c r="F8" s="3" t="s">
        <v>40</v>
      </c>
      <c r="G8" t="s">
        <v>46</v>
      </c>
      <c r="H8" s="4">
        <v>655509</v>
      </c>
      <c r="I8" s="4">
        <v>1162.868547099521</v>
      </c>
      <c r="J8" t="s">
        <v>36</v>
      </c>
      <c r="K8" s="5">
        <v>3.42</v>
      </c>
      <c r="L8" s="4">
        <v>1162</v>
      </c>
      <c r="M8">
        <v>340</v>
      </c>
      <c r="N8" s="6">
        <v>383</v>
      </c>
      <c r="O8">
        <v>1</v>
      </c>
      <c r="P8" s="16">
        <v>3.5361962781081719</v>
      </c>
      <c r="Q8" t="s">
        <v>30</v>
      </c>
      <c r="R8" t="s">
        <v>31</v>
      </c>
      <c r="S8" s="2" t="str">
        <f>HYPERLINK("https://yandex.ru/maps/?&amp;text=54.979764, 48.506438", "54.979764, 48.506438")</f>
        <v>54.979764, 48.506438</v>
      </c>
      <c r="T8" s="2" t="str">
        <f>HYPERLINK("D:\venv_torgi\env\cache\objs_in_district/54.979764_48.506438.json", "54.979764_48.506438.json")</f>
        <v>54.979764_48.506438.json</v>
      </c>
      <c r="U8" t="s">
        <v>47</v>
      </c>
      <c r="V8" s="7" t="s">
        <v>48</v>
      </c>
      <c r="W8" s="17">
        <v>5274.9999752819049</v>
      </c>
      <c r="X8" s="18">
        <v>4112.1314281823834</v>
      </c>
      <c r="Y8">
        <v>0</v>
      </c>
    </row>
    <row r="9" spans="1:27">
      <c r="A9" s="8">
        <v>31</v>
      </c>
      <c r="B9">
        <v>43</v>
      </c>
      <c r="C9" s="1">
        <v>58.9</v>
      </c>
      <c r="D9" s="2" t="str">
        <f>HYPERLINK("https://torgi.gov.ru/new/public/lots/lot/21000016080000000211_1/(lotInfo:info)", "21000016080000000211_1")</f>
        <v>21000016080000000211_1</v>
      </c>
      <c r="E9" t="s">
        <v>137</v>
      </c>
      <c r="F9" s="3" t="s">
        <v>130</v>
      </c>
      <c r="G9" t="s">
        <v>131</v>
      </c>
      <c r="H9" s="4">
        <v>317000</v>
      </c>
      <c r="I9" s="4">
        <v>5382.0033955857389</v>
      </c>
      <c r="J9" t="s">
        <v>36</v>
      </c>
      <c r="K9" s="5">
        <v>0.64</v>
      </c>
      <c r="L9" s="4">
        <v>91.22</v>
      </c>
      <c r="M9">
        <v>8346</v>
      </c>
      <c r="N9" s="6">
        <v>558344</v>
      </c>
      <c r="O9">
        <v>59</v>
      </c>
      <c r="P9" s="16">
        <v>3.276540469965711</v>
      </c>
      <c r="Q9" t="s">
        <v>30</v>
      </c>
      <c r="R9" t="s">
        <v>31</v>
      </c>
      <c r="S9" s="2" t="str">
        <f>HYPERLINK("https://yandex.ru/maps/?&amp;text=58.60358, 49.67942", "58.60358, 49.67942")</f>
        <v>58.60358, 49.67942</v>
      </c>
      <c r="T9" s="2" t="str">
        <f>HYPERLINK("D:\venv_torgi\env\cache\objs_in_district/58.60358_49.67942.json", "58.60358_49.67942.json")</f>
        <v>58.60358_49.67942.json</v>
      </c>
      <c r="U9" t="s">
        <v>138</v>
      </c>
      <c r="W9" s="17">
        <v>23016.355330715291</v>
      </c>
      <c r="X9" s="18">
        <v>17634.351935129551</v>
      </c>
      <c r="Y9">
        <v>0</v>
      </c>
    </row>
    <row r="10" spans="1:27">
      <c r="A10" s="8">
        <v>8</v>
      </c>
      <c r="B10">
        <v>16</v>
      </c>
      <c r="C10" s="1">
        <v>20.6</v>
      </c>
      <c r="D10" s="2" t="str">
        <f>HYPERLINK("https://torgi.gov.ru/new/public/lots/lot/21000017520000000004_5/(lotInfo:info)", "21000017520000000004_5")</f>
        <v>21000017520000000004_5</v>
      </c>
      <c r="E10" t="s">
        <v>60</v>
      </c>
      <c r="F10" s="3" t="s">
        <v>54</v>
      </c>
      <c r="G10" t="s">
        <v>58</v>
      </c>
      <c r="H10" s="4">
        <v>237436</v>
      </c>
      <c r="I10" s="4">
        <v>11526.019417475731</v>
      </c>
      <c r="J10" t="s">
        <v>36</v>
      </c>
      <c r="K10" s="5">
        <v>1.74</v>
      </c>
      <c r="L10" s="4">
        <v>823.29</v>
      </c>
      <c r="M10">
        <v>6624</v>
      </c>
      <c r="N10" s="6">
        <v>71991</v>
      </c>
      <c r="O10">
        <v>14</v>
      </c>
      <c r="P10" s="16">
        <v>2.074861778318323</v>
      </c>
      <c r="Q10" t="s">
        <v>30</v>
      </c>
      <c r="R10" t="s">
        <v>31</v>
      </c>
      <c r="S10" s="2" t="str">
        <f>HYPERLINK("https://yandex.ru/maps/?&amp;text=55.755596, 52.067505", "55.755596, 52.067505")</f>
        <v>55.755596, 52.067505</v>
      </c>
      <c r="T10" s="2" t="str">
        <f>HYPERLINK("D:\venv_torgi\env\cache\objs_in_district/55.755596_52.067505.json", "55.755596_52.067505.json")</f>
        <v>55.755596_52.067505.json</v>
      </c>
      <c r="U10" t="s">
        <v>61</v>
      </c>
      <c r="V10" s="7" t="s">
        <v>32</v>
      </c>
      <c r="W10" s="17">
        <v>35440.916562950937</v>
      </c>
      <c r="X10" s="18">
        <v>23914.89714547521</v>
      </c>
      <c r="Y10">
        <v>0</v>
      </c>
    </row>
    <row r="11" spans="1:27">
      <c r="A11" s="8">
        <v>9</v>
      </c>
      <c r="B11">
        <v>16</v>
      </c>
      <c r="C11" s="1">
        <v>20.399999999999999</v>
      </c>
      <c r="D11" s="2" t="str">
        <f>HYPERLINK("https://torgi.gov.ru/new/public/lots/lot/21000017520000000004_6/(lotInfo:info)", "21000017520000000004_6")</f>
        <v>21000017520000000004_6</v>
      </c>
      <c r="E11" t="s">
        <v>62</v>
      </c>
      <c r="F11" s="3" t="s">
        <v>54</v>
      </c>
      <c r="G11" t="s">
        <v>58</v>
      </c>
      <c r="H11" s="4">
        <v>235416</v>
      </c>
      <c r="I11" s="4">
        <v>11540</v>
      </c>
      <c r="J11" t="s">
        <v>36</v>
      </c>
      <c r="K11" s="5">
        <v>1.74</v>
      </c>
      <c r="L11" s="4">
        <v>824.29</v>
      </c>
      <c r="M11">
        <v>6624</v>
      </c>
      <c r="N11" s="6">
        <v>71991</v>
      </c>
      <c r="O11">
        <v>14</v>
      </c>
      <c r="P11" s="16">
        <v>2.071136617240116</v>
      </c>
      <c r="Q11" t="s">
        <v>30</v>
      </c>
      <c r="R11" t="s">
        <v>31</v>
      </c>
      <c r="S11" s="2" t="str">
        <f>HYPERLINK("https://yandex.ru/maps/?&amp;text=55.755596, 52.067505", "55.755596, 52.067505")</f>
        <v>55.755596, 52.067505</v>
      </c>
      <c r="T11" s="2" t="str">
        <f>HYPERLINK("D:\venv_torgi\env\cache\objs_in_district/55.755596_52.067505.json", "55.755596_52.067505.json")</f>
        <v>55.755596_52.067505.json</v>
      </c>
      <c r="U11" t="s">
        <v>63</v>
      </c>
      <c r="V11" s="7" t="s">
        <v>32</v>
      </c>
      <c r="W11" s="17">
        <v>35440.916562950937</v>
      </c>
      <c r="X11" s="18">
        <v>23900.916562950941</v>
      </c>
      <c r="Y11">
        <v>0</v>
      </c>
    </row>
    <row r="12" spans="1:27">
      <c r="A12" s="8">
        <v>10</v>
      </c>
      <c r="B12">
        <v>16</v>
      </c>
      <c r="C12" s="1">
        <v>20.2</v>
      </c>
      <c r="D12" s="2" t="str">
        <f>HYPERLINK("https://torgi.gov.ru/new/public/lots/lot/21000017520000000004_2/(lotInfo:info)", "21000017520000000004_2")</f>
        <v>21000017520000000004_2</v>
      </c>
      <c r="E12" t="s">
        <v>64</v>
      </c>
      <c r="F12" s="3" t="s">
        <v>54</v>
      </c>
      <c r="G12" t="s">
        <v>58</v>
      </c>
      <c r="H12" s="4">
        <v>233653</v>
      </c>
      <c r="I12" s="4">
        <v>11566.980198019801</v>
      </c>
      <c r="J12" t="s">
        <v>36</v>
      </c>
      <c r="K12" s="5">
        <v>1.75</v>
      </c>
      <c r="L12" s="4">
        <v>826.14</v>
      </c>
      <c r="M12">
        <v>6624</v>
      </c>
      <c r="N12" s="6">
        <v>71991</v>
      </c>
      <c r="O12">
        <v>14</v>
      </c>
      <c r="P12" s="16">
        <v>2.0639731335425129</v>
      </c>
      <c r="Q12" t="s">
        <v>30</v>
      </c>
      <c r="R12" t="s">
        <v>31</v>
      </c>
      <c r="S12" s="2" t="str">
        <f>HYPERLINK("https://yandex.ru/maps/?&amp;text=55.755596, 52.067505", "55.755596, 52.067505")</f>
        <v>55.755596, 52.067505</v>
      </c>
      <c r="T12" s="2" t="str">
        <f>HYPERLINK("D:\venv_torgi\env\cache\objs_in_district/55.755596_52.067505.json", "55.755596_52.067505.json")</f>
        <v>55.755596_52.067505.json</v>
      </c>
      <c r="U12" t="s">
        <v>65</v>
      </c>
      <c r="V12" s="7" t="s">
        <v>32</v>
      </c>
      <c r="W12" s="17">
        <v>35440.916562950937</v>
      </c>
      <c r="X12" s="18">
        <v>23873.936364931131</v>
      </c>
      <c r="Y12">
        <v>0</v>
      </c>
    </row>
    <row r="13" spans="1:27">
      <c r="A13" s="8">
        <v>11</v>
      </c>
      <c r="B13">
        <v>16</v>
      </c>
      <c r="C13" s="1">
        <v>18.100000000000001</v>
      </c>
      <c r="D13" s="2" t="str">
        <f>HYPERLINK("https://torgi.gov.ru/new/public/lots/lot/21000017520000000004_7/(lotInfo:info)", "21000017520000000004_7")</f>
        <v>21000017520000000004_7</v>
      </c>
      <c r="E13" t="s">
        <v>66</v>
      </c>
      <c r="F13" s="3" t="s">
        <v>54</v>
      </c>
      <c r="G13" t="s">
        <v>58</v>
      </c>
      <c r="H13" s="4">
        <v>214141</v>
      </c>
      <c r="I13" s="4">
        <v>11830.994475138121</v>
      </c>
      <c r="J13" t="s">
        <v>36</v>
      </c>
      <c r="K13" s="5">
        <v>1.79</v>
      </c>
      <c r="L13" s="4">
        <v>845</v>
      </c>
      <c r="M13">
        <v>6624</v>
      </c>
      <c r="N13" s="6">
        <v>71991</v>
      </c>
      <c r="O13">
        <v>14</v>
      </c>
      <c r="P13" s="16">
        <v>1.9955991136186531</v>
      </c>
      <c r="Q13" t="s">
        <v>30</v>
      </c>
      <c r="R13" t="s">
        <v>31</v>
      </c>
      <c r="S13" s="2" t="str">
        <f>HYPERLINK("https://yandex.ru/maps/?&amp;text=55.755596, 52.067505", "55.755596, 52.067505")</f>
        <v>55.755596, 52.067505</v>
      </c>
      <c r="T13" s="2" t="str">
        <f>HYPERLINK("D:\venv_torgi\env\cache\objs_in_district/55.755596_52.067505.json", "55.755596_52.067505.json")</f>
        <v>55.755596_52.067505.json</v>
      </c>
      <c r="U13" t="s">
        <v>67</v>
      </c>
      <c r="V13" s="7" t="s">
        <v>32</v>
      </c>
      <c r="W13" s="17">
        <v>35440.916562950937</v>
      </c>
      <c r="X13" s="18">
        <v>23609.922087812822</v>
      </c>
      <c r="Y13">
        <v>0</v>
      </c>
    </row>
    <row r="14" spans="1:27">
      <c r="A14" s="8">
        <v>32</v>
      </c>
      <c r="B14">
        <v>43</v>
      </c>
      <c r="C14" s="1">
        <v>25.9</v>
      </c>
      <c r="D14" s="2" t="str">
        <f>HYPERLINK("https://torgi.gov.ru/new/public/lots/lot/22000083240000000006_5/(lotInfo:info)", "22000083240000000006_5")</f>
        <v>22000083240000000006_5</v>
      </c>
      <c r="E14" t="s">
        <v>139</v>
      </c>
      <c r="F14" s="3" t="s">
        <v>140</v>
      </c>
      <c r="G14" t="s">
        <v>141</v>
      </c>
      <c r="H14" s="4">
        <v>205249.47</v>
      </c>
      <c r="I14" s="4">
        <v>7924.6899613899623</v>
      </c>
      <c r="J14" t="s">
        <v>36</v>
      </c>
      <c r="K14" s="5">
        <v>32.880000000000003</v>
      </c>
      <c r="L14" s="4">
        <v>1320.67</v>
      </c>
      <c r="M14">
        <v>241</v>
      </c>
      <c r="N14" s="6">
        <v>23943</v>
      </c>
      <c r="O14">
        <v>6</v>
      </c>
      <c r="P14" s="16">
        <v>1.9043855902065221</v>
      </c>
      <c r="Q14" t="s">
        <v>30</v>
      </c>
      <c r="R14" t="s">
        <v>31</v>
      </c>
      <c r="S14" s="2" t="str">
        <f>HYPERLINK("https://yandex.ru/maps/?&amp;text=58.288201, 48.30571", "58.288201, 48.30571")</f>
        <v>58.288201, 48.30571</v>
      </c>
      <c r="T14" s="2" t="str">
        <f>HYPERLINK("D:\venv_torgi\env\cache\objs_in_district/58.288201_48.30571.json", "58.288201_48.30571.json")</f>
        <v>58.288201_48.30571.json</v>
      </c>
      <c r="U14" t="s">
        <v>142</v>
      </c>
      <c r="V14" s="7" t="s">
        <v>48</v>
      </c>
      <c r="W14" s="17">
        <v>23016.355330715291</v>
      </c>
      <c r="X14" s="18">
        <v>15091.665369325319</v>
      </c>
      <c r="Y14">
        <v>0</v>
      </c>
    </row>
    <row r="15" spans="1:27">
      <c r="A15" s="8">
        <v>33</v>
      </c>
      <c r="B15">
        <v>43</v>
      </c>
      <c r="C15" s="1">
        <v>38.5</v>
      </c>
      <c r="D15" s="2" t="str">
        <f>HYPERLINK("https://torgi.gov.ru/new/public/lots/lot/22000083240000000006_4/(lotInfo:info)", "22000083240000000006_4")</f>
        <v>22000083240000000006_4</v>
      </c>
      <c r="E15" t="s">
        <v>143</v>
      </c>
      <c r="F15" s="3" t="s">
        <v>140</v>
      </c>
      <c r="G15" t="s">
        <v>141</v>
      </c>
      <c r="H15" s="4">
        <v>305100.57</v>
      </c>
      <c r="I15" s="4">
        <v>7924.6901298701296</v>
      </c>
      <c r="J15" t="s">
        <v>36</v>
      </c>
      <c r="K15" s="5">
        <v>32.880000000000003</v>
      </c>
      <c r="L15" s="4">
        <v>1320.67</v>
      </c>
      <c r="M15">
        <v>241</v>
      </c>
      <c r="N15" s="6">
        <v>23943</v>
      </c>
      <c r="O15">
        <v>6</v>
      </c>
      <c r="P15" s="16">
        <v>1.904385528458824</v>
      </c>
      <c r="Q15" t="s">
        <v>30</v>
      </c>
      <c r="R15" t="s">
        <v>31</v>
      </c>
      <c r="S15" s="2" t="str">
        <f>HYPERLINK("https://yandex.ru/maps/?&amp;text=58.288201, 48.30571", "58.288201, 48.30571")</f>
        <v>58.288201, 48.30571</v>
      </c>
      <c r="T15" s="2" t="str">
        <f>HYPERLINK("D:\venv_torgi\env\cache\objs_in_district/58.288201_48.30571.json", "58.288201_48.30571.json")</f>
        <v>58.288201_48.30571.json</v>
      </c>
      <c r="U15" t="s">
        <v>144</v>
      </c>
      <c r="V15" s="7" t="s">
        <v>48</v>
      </c>
      <c r="W15" s="17">
        <v>23016.355330715291</v>
      </c>
      <c r="X15" s="18">
        <v>15091.66520084516</v>
      </c>
      <c r="Y15">
        <v>0</v>
      </c>
    </row>
    <row r="16" spans="1:27">
      <c r="A16" s="8">
        <v>16</v>
      </c>
      <c r="B16">
        <v>21</v>
      </c>
      <c r="C16" s="1">
        <v>357.2</v>
      </c>
      <c r="D16" s="2" t="str">
        <f>HYPERLINK("https://torgi.gov.ru/new/public/lots/lot/22000077840000000008_1/(lotInfo:info)", "22000077840000000008_1")</f>
        <v>22000077840000000008_1</v>
      </c>
      <c r="E16" t="s">
        <v>81</v>
      </c>
      <c r="F16" s="3" t="s">
        <v>82</v>
      </c>
      <c r="G16" t="s">
        <v>83</v>
      </c>
      <c r="H16" s="4">
        <v>695000</v>
      </c>
      <c r="I16" s="4">
        <v>1945.68868980963</v>
      </c>
      <c r="J16" t="s">
        <v>36</v>
      </c>
      <c r="K16" s="5">
        <v>8.42</v>
      </c>
      <c r="L16" s="4">
        <v>486.25</v>
      </c>
      <c r="M16">
        <v>231</v>
      </c>
      <c r="N16" s="6">
        <v>1184</v>
      </c>
      <c r="O16">
        <v>4</v>
      </c>
      <c r="P16" s="16">
        <v>1.7111222894542391</v>
      </c>
      <c r="Q16" t="s">
        <v>84</v>
      </c>
      <c r="R16" t="s">
        <v>31</v>
      </c>
      <c r="S16" s="2" t="str">
        <f>HYPERLINK("https://yandex.ru/maps/?&amp;text=54.788735, 46.615925", "54.788735, 46.615925")</f>
        <v>54.788735, 46.615925</v>
      </c>
      <c r="T16" s="2" t="str">
        <f>HYPERLINK("D:\venv_torgi\env\cache\objs_in_district/54.788735_46.615925.json", "54.788735_46.615925.json")</f>
        <v>54.788735_46.615925.json</v>
      </c>
      <c r="U16" t="s">
        <v>85</v>
      </c>
      <c r="W16" s="13">
        <v>5274.9999752819049</v>
      </c>
      <c r="X16" s="18">
        <v>3329.3112854722749</v>
      </c>
      <c r="Y16">
        <v>0</v>
      </c>
    </row>
    <row r="17" spans="1:25">
      <c r="A17" s="8">
        <v>6</v>
      </c>
      <c r="B17">
        <v>16</v>
      </c>
      <c r="C17" s="1">
        <v>31.4</v>
      </c>
      <c r="D17" s="2" t="str">
        <f>HYPERLINK("https://torgi.gov.ru/new/public/lots/lot/21000017520000000004_4/(lotInfo:info)", "21000017520000000004_4")</f>
        <v>21000017520000000004_4</v>
      </c>
      <c r="E17" t="s">
        <v>53</v>
      </c>
      <c r="F17" s="3" t="s">
        <v>54</v>
      </c>
      <c r="G17" t="s">
        <v>55</v>
      </c>
      <c r="H17" s="4">
        <v>331867</v>
      </c>
      <c r="I17" s="4">
        <v>10569.0127388535</v>
      </c>
      <c r="J17" t="s">
        <v>36</v>
      </c>
      <c r="K17" s="5">
        <v>1.6</v>
      </c>
      <c r="L17" s="4">
        <v>754.93</v>
      </c>
      <c r="M17">
        <v>6624</v>
      </c>
      <c r="N17" s="6">
        <v>71991</v>
      </c>
      <c r="O17">
        <v>14</v>
      </c>
      <c r="P17" s="16">
        <v>1.177720464476613</v>
      </c>
      <c r="Q17" t="s">
        <v>30</v>
      </c>
      <c r="R17" t="s">
        <v>31</v>
      </c>
      <c r="S17" s="2" t="str">
        <f>HYPERLINK("https://yandex.ru/maps/?&amp;text=55.755596, 52.067505", "55.755596, 52.067505")</f>
        <v>55.755596, 52.067505</v>
      </c>
      <c r="T17" s="2" t="str">
        <f>HYPERLINK("D:\venv_torgi\env\cache\objs_in_district/55.755596_52.067505.json", "55.755596_52.067505.json")</f>
        <v>55.755596_52.067505.json</v>
      </c>
      <c r="U17" t="s">
        <v>56</v>
      </c>
      <c r="V17" s="7" t="s">
        <v>32</v>
      </c>
      <c r="W17" s="13">
        <v>23016.355330715291</v>
      </c>
      <c r="X17" s="18">
        <v>12447.34259186179</v>
      </c>
      <c r="Y17">
        <v>0</v>
      </c>
    </row>
    <row r="18" spans="1:25">
      <c r="A18" s="8">
        <v>7</v>
      </c>
      <c r="B18">
        <v>16</v>
      </c>
      <c r="C18" s="1">
        <v>29.5</v>
      </c>
      <c r="D18" s="2" t="str">
        <f>HYPERLINK("https://torgi.gov.ru/new/public/lots/lot/21000017520000000004_3/(lotInfo:info)", "21000017520000000004_3")</f>
        <v>21000017520000000004_3</v>
      </c>
      <c r="E18" t="s">
        <v>57</v>
      </c>
      <c r="F18" s="3" t="s">
        <v>54</v>
      </c>
      <c r="G18" t="s">
        <v>58</v>
      </c>
      <c r="H18" s="4">
        <v>315916</v>
      </c>
      <c r="I18" s="4">
        <v>10709.016949152539</v>
      </c>
      <c r="J18" t="s">
        <v>36</v>
      </c>
      <c r="K18" s="5">
        <v>1.62</v>
      </c>
      <c r="L18" s="4">
        <v>764.93</v>
      </c>
      <c r="M18">
        <v>6624</v>
      </c>
      <c r="N18" s="6">
        <v>71991</v>
      </c>
      <c r="O18">
        <v>14</v>
      </c>
      <c r="P18" s="16">
        <v>1.149250060953231</v>
      </c>
      <c r="Q18" t="s">
        <v>30</v>
      </c>
      <c r="R18" t="s">
        <v>31</v>
      </c>
      <c r="S18" s="2" t="str">
        <f>HYPERLINK("https://yandex.ru/maps/?&amp;text=55.755596, 52.067505", "55.755596, 52.067505")</f>
        <v>55.755596, 52.067505</v>
      </c>
      <c r="T18" s="2" t="str">
        <f>HYPERLINK("D:\venv_torgi\env\cache\objs_in_district/55.755596_52.067505.json", "55.755596_52.067505.json")</f>
        <v>55.755596_52.067505.json</v>
      </c>
      <c r="U18" t="s">
        <v>59</v>
      </c>
      <c r="V18" s="7" t="s">
        <v>32</v>
      </c>
      <c r="W18" s="17">
        <v>23016.355330715291</v>
      </c>
      <c r="X18" s="18">
        <v>12307.338381562749</v>
      </c>
      <c r="Y18">
        <v>0</v>
      </c>
    </row>
    <row r="19" spans="1:25">
      <c r="A19" s="8">
        <v>20</v>
      </c>
      <c r="B19">
        <v>21</v>
      </c>
      <c r="C19" s="1">
        <v>33</v>
      </c>
      <c r="D19" s="2" t="str">
        <f>HYPERLINK("https://torgi.gov.ru/new/public/lots/lot/22000018250000000008_1/(lotInfo:info)", "22000018250000000008_1")</f>
        <v>22000018250000000008_1</v>
      </c>
      <c r="E19" t="s">
        <v>98</v>
      </c>
      <c r="F19" s="3" t="s">
        <v>99</v>
      </c>
      <c r="G19" t="s">
        <v>100</v>
      </c>
      <c r="H19" s="4">
        <v>374814</v>
      </c>
      <c r="I19" s="4">
        <v>11358</v>
      </c>
      <c r="J19" t="s">
        <v>36</v>
      </c>
      <c r="K19" s="5">
        <v>3.43</v>
      </c>
      <c r="L19" s="4">
        <v>516.27</v>
      </c>
      <c r="M19">
        <v>3309</v>
      </c>
      <c r="N19" s="6">
        <v>8680</v>
      </c>
      <c r="O19">
        <v>22</v>
      </c>
      <c r="P19" s="16">
        <v>1.026444385518162</v>
      </c>
      <c r="Q19" t="s">
        <v>30</v>
      </c>
      <c r="R19" t="s">
        <v>31</v>
      </c>
      <c r="S19" s="2" t="str">
        <f>HYPERLINK("https://yandex.ru/maps/?&amp;text=55.837586, 48.242828", "55.837586, 48.242828")</f>
        <v>55.837586, 48.242828</v>
      </c>
      <c r="T19" s="2" t="str">
        <f>HYPERLINK("D:\venv_torgi\env\cache\objs_in_district/55.837586_48.242828.json", "55.837586_48.242828.json")</f>
        <v>55.837586_48.242828.json</v>
      </c>
      <c r="U19" t="s">
        <v>101</v>
      </c>
      <c r="W19" s="17">
        <v>23016.355330715291</v>
      </c>
      <c r="X19" s="18">
        <v>11658.355330715291</v>
      </c>
      <c r="Y19">
        <v>0</v>
      </c>
    </row>
    <row r="20" spans="1:25">
      <c r="A20" s="8">
        <v>19</v>
      </c>
      <c r="B20">
        <v>21</v>
      </c>
      <c r="C20" s="1">
        <v>34.5</v>
      </c>
      <c r="D20" s="2" t="str">
        <f>HYPERLINK("https://torgi.gov.ru/new/public/lots/lot/21000025550000000068_15/(lotInfo:info)", "21000025550000000068_15")</f>
        <v>21000025550000000068_15</v>
      </c>
      <c r="E20" t="s">
        <v>94</v>
      </c>
      <c r="F20" s="3" t="s">
        <v>95</v>
      </c>
      <c r="G20" t="s">
        <v>96</v>
      </c>
      <c r="H20" s="4">
        <v>330833</v>
      </c>
      <c r="I20" s="4">
        <v>9589.36231884058</v>
      </c>
      <c r="J20" t="s">
        <v>36</v>
      </c>
      <c r="K20" s="5">
        <v>2</v>
      </c>
      <c r="M20">
        <v>4783</v>
      </c>
      <c r="N20" s="6">
        <v>502882</v>
      </c>
      <c r="P20" s="16">
        <v>0.9370214168479073</v>
      </c>
      <c r="Q20" t="s">
        <v>30</v>
      </c>
      <c r="R20" t="s">
        <v>37</v>
      </c>
      <c r="S20" s="2" t="str">
        <f>HYPERLINK("https://yandex.ru/maps/?&amp;text=56.144657, 47.194018", "56.144657, 47.194018")</f>
        <v>56.144657, 47.194018</v>
      </c>
      <c r="U20" t="s">
        <v>97</v>
      </c>
      <c r="W20" s="17">
        <v>18574.800185508509</v>
      </c>
      <c r="X20" s="18">
        <v>8985.4378666679331</v>
      </c>
      <c r="Y20">
        <v>0</v>
      </c>
    </row>
    <row r="21" spans="1:25">
      <c r="A21" s="8">
        <v>12</v>
      </c>
      <c r="B21">
        <v>16</v>
      </c>
      <c r="C21" s="1">
        <v>36.200000000000003</v>
      </c>
      <c r="D21" s="2" t="str">
        <f>HYPERLINK("https://torgi.gov.ru/new/public/lots/lot/21000017520000000004_1/(lotInfo:info)", "21000017520000000004_1")</f>
        <v>21000017520000000004_1</v>
      </c>
      <c r="E21" t="s">
        <v>68</v>
      </c>
      <c r="F21" s="3" t="s">
        <v>54</v>
      </c>
      <c r="G21" t="s">
        <v>58</v>
      </c>
      <c r="H21" s="4">
        <v>499886</v>
      </c>
      <c r="I21" s="4">
        <v>13809.005524861879</v>
      </c>
      <c r="J21" t="s">
        <v>36</v>
      </c>
      <c r="K21" s="5">
        <v>2.08</v>
      </c>
      <c r="L21" s="4">
        <v>986.36</v>
      </c>
      <c r="M21">
        <v>6624</v>
      </c>
      <c r="N21" s="6">
        <v>71991</v>
      </c>
      <c r="O21">
        <v>14</v>
      </c>
      <c r="P21" s="16">
        <v>0.66676414816956953</v>
      </c>
      <c r="Q21" t="s">
        <v>30</v>
      </c>
      <c r="R21" t="s">
        <v>31</v>
      </c>
      <c r="S21" s="2" t="str">
        <f>HYPERLINK("https://yandex.ru/maps/?&amp;text=55.755596, 52.067505", "55.755596, 52.067505")</f>
        <v>55.755596, 52.067505</v>
      </c>
      <c r="T21" s="2" t="str">
        <f>HYPERLINK("D:\venv_torgi\env\cache\objs_in_district/55.755596_52.067505.json", "55.755596_52.067505.json")</f>
        <v>55.755596_52.067505.json</v>
      </c>
      <c r="W21" s="17">
        <v>23016.355330715291</v>
      </c>
      <c r="X21" s="18">
        <v>9207.3498058534078</v>
      </c>
      <c r="Y21">
        <v>0</v>
      </c>
    </row>
    <row r="22" spans="1:25">
      <c r="A22" s="8">
        <v>38</v>
      </c>
      <c r="B22">
        <v>91</v>
      </c>
      <c r="C22" s="1">
        <v>451.7</v>
      </c>
      <c r="D22" s="2" t="str">
        <f>HYPERLINK("https://torgi.gov.ru/new/public/lots/lot/22000138010000000002_1/(lotInfo:info)", "22000138010000000002_1")</f>
        <v>22000138010000000002_1</v>
      </c>
      <c r="E22" t="s">
        <v>160</v>
      </c>
      <c r="F22" s="3" t="s">
        <v>161</v>
      </c>
      <c r="G22" t="s">
        <v>162</v>
      </c>
      <c r="H22" s="4">
        <v>1437000</v>
      </c>
      <c r="I22" s="4">
        <v>3181.3150321009521</v>
      </c>
      <c r="J22" t="s">
        <v>154</v>
      </c>
      <c r="K22" s="5">
        <v>5.47</v>
      </c>
      <c r="L22" s="4">
        <v>3181</v>
      </c>
      <c r="M22">
        <v>582</v>
      </c>
      <c r="N22" s="6">
        <v>2543</v>
      </c>
      <c r="O22">
        <v>1</v>
      </c>
      <c r="P22" s="16">
        <v>0.6581193380896565</v>
      </c>
      <c r="Q22" t="s">
        <v>30</v>
      </c>
      <c r="R22" t="s">
        <v>31</v>
      </c>
      <c r="S22" s="2" t="str">
        <f>HYPERLINK("https://yandex.ru/maps/?&amp;text=45.131196, 34.995957", "45.131196, 34.995957")</f>
        <v>45.131196, 34.995957</v>
      </c>
      <c r="T22" s="2" t="str">
        <f>HYPERLINK("D:\venv_torgi\env\cache\objs_in_district/45.131196_34.995957.json", "45.131196_34.995957.json")</f>
        <v>45.131196_34.995957.json</v>
      </c>
      <c r="U22" t="s">
        <v>163</v>
      </c>
      <c r="W22" s="17">
        <v>5274.9999752819049</v>
      </c>
      <c r="X22" s="18">
        <v>2093.6849431809528</v>
      </c>
      <c r="Y22">
        <v>0</v>
      </c>
    </row>
    <row r="23" spans="1:25">
      <c r="A23" s="8">
        <v>13</v>
      </c>
      <c r="B23">
        <v>16</v>
      </c>
      <c r="C23" s="1">
        <v>144.5</v>
      </c>
      <c r="D23" s="2" t="str">
        <f>HYPERLINK("https://torgi.gov.ru/new/public/lots/lot/21000002160000000031_1/(lotInfo:info)", "21000002160000000031_1")</f>
        <v>21000002160000000031_1</v>
      </c>
      <c r="E23" t="s">
        <v>69</v>
      </c>
      <c r="F23" s="3" t="s">
        <v>70</v>
      </c>
      <c r="G23" t="s">
        <v>71</v>
      </c>
      <c r="H23" s="4">
        <v>2192145</v>
      </c>
      <c r="I23" s="4">
        <v>15170.553633217991</v>
      </c>
      <c r="J23" t="s">
        <v>36</v>
      </c>
      <c r="K23" s="5">
        <v>7.65</v>
      </c>
      <c r="L23" s="4">
        <v>798.42</v>
      </c>
      <c r="M23">
        <v>1983</v>
      </c>
      <c r="N23" s="6">
        <v>85786</v>
      </c>
      <c r="O23">
        <v>19</v>
      </c>
      <c r="P23" s="16">
        <v>0.51717306350098158</v>
      </c>
      <c r="Q23" t="s">
        <v>30</v>
      </c>
      <c r="R23" t="s">
        <v>31</v>
      </c>
      <c r="S23" s="2" t="str">
        <f>HYPERLINK("https://yandex.ru/maps/?&amp;text=54.603626, 52.44237", "54.603626, 52.44237")</f>
        <v>54.603626, 52.44237</v>
      </c>
      <c r="T23" s="2" t="str">
        <f>HYPERLINK("D:\venv_torgi\env\cache\objs_in_district/54.603626_52.44237.json", "54.603626_52.44237.json")</f>
        <v>54.603626_52.44237.json</v>
      </c>
      <c r="U23" t="s">
        <v>72</v>
      </c>
      <c r="V23" s="7" t="s">
        <v>73</v>
      </c>
      <c r="W23" s="17">
        <v>23016.355330715291</v>
      </c>
      <c r="X23" s="18">
        <v>7845.8016974972961</v>
      </c>
      <c r="Y23">
        <v>0</v>
      </c>
    </row>
    <row r="24" spans="1:25">
      <c r="A24" s="8">
        <v>39</v>
      </c>
      <c r="B24">
        <v>91</v>
      </c>
      <c r="C24" s="1">
        <v>137.30000000000001</v>
      </c>
      <c r="D24" s="2" t="str">
        <f>HYPERLINK("https://torgi.gov.ru/new/public/lots/lot/22000138010000000002_2/(lotInfo:info)", "22000138010000000002_2")</f>
        <v>22000138010000000002_2</v>
      </c>
      <c r="E24" t="s">
        <v>164</v>
      </c>
      <c r="F24" s="3" t="s">
        <v>161</v>
      </c>
      <c r="G24" t="s">
        <v>165</v>
      </c>
      <c r="H24" s="4">
        <v>807000</v>
      </c>
      <c r="I24" s="4">
        <v>5877.6402039329932</v>
      </c>
      <c r="J24" t="s">
        <v>166</v>
      </c>
      <c r="K24" s="5">
        <v>11.8</v>
      </c>
      <c r="L24" s="10"/>
      <c r="M24">
        <v>498</v>
      </c>
      <c r="N24" s="6">
        <v>890</v>
      </c>
      <c r="O24" t="s">
        <v>167</v>
      </c>
      <c r="P24" s="16">
        <v>0.43506906291593039</v>
      </c>
      <c r="Q24" t="s">
        <v>30</v>
      </c>
      <c r="R24" t="s">
        <v>31</v>
      </c>
      <c r="S24" s="2" t="str">
        <f>HYPERLINK("https://yandex.ru/maps/?&amp;text=45.27548, 35.208372", "45.27548, 35.208372")</f>
        <v>45.27548, 35.208372</v>
      </c>
      <c r="T24" s="11" t="str">
        <f>HYPERLINK("D:\venv_torgi\env\cache\objs_in_district/45.27548_35.208372.json", "45.27548_35.208372.json")</f>
        <v>45.27548_35.208372.json</v>
      </c>
      <c r="U24" t="s">
        <v>163</v>
      </c>
      <c r="W24" s="17">
        <v>8434.8196196151184</v>
      </c>
      <c r="X24" s="18">
        <v>2557.1794156821252</v>
      </c>
      <c r="Y24">
        <v>0</v>
      </c>
    </row>
    <row r="25" spans="1:25">
      <c r="A25" s="8">
        <v>21</v>
      </c>
      <c r="B25">
        <v>21</v>
      </c>
      <c r="C25" s="1">
        <v>20.6</v>
      </c>
      <c r="D25" s="2" t="str">
        <f>HYPERLINK("https://torgi.gov.ru/new/public/lots/lot/21000025550000000058_1/(lotInfo:info)", "21000025550000000058_1")</f>
        <v>21000025550000000058_1</v>
      </c>
      <c r="E25" t="s">
        <v>102</v>
      </c>
      <c r="F25" s="3" t="s">
        <v>40</v>
      </c>
      <c r="G25" t="s">
        <v>103</v>
      </c>
      <c r="H25" s="4">
        <v>300050</v>
      </c>
      <c r="I25" s="4">
        <v>14565.533980582521</v>
      </c>
      <c r="J25" t="s">
        <v>104</v>
      </c>
      <c r="K25" s="5">
        <v>3.7</v>
      </c>
      <c r="M25">
        <v>3932</v>
      </c>
      <c r="N25" s="6">
        <v>126931</v>
      </c>
      <c r="P25" s="16">
        <v>0.37971436849660961</v>
      </c>
      <c r="Q25" t="s">
        <v>30</v>
      </c>
      <c r="R25" t="s">
        <v>37</v>
      </c>
      <c r="S25" s="2" t="str">
        <f>HYPERLINK("https://yandex.ru/maps/?&amp;text=56.108909, 47.451888", "56.108909, 47.451888")</f>
        <v>56.108909, 47.451888</v>
      </c>
      <c r="U25" t="s">
        <v>105</v>
      </c>
      <c r="W25" s="17">
        <v>20096.276517835318</v>
      </c>
      <c r="X25" s="18">
        <v>5530.7425372528014</v>
      </c>
      <c r="Y25">
        <v>0</v>
      </c>
    </row>
    <row r="26" spans="1:25">
      <c r="A26" s="8">
        <v>35</v>
      </c>
      <c r="B26">
        <v>43</v>
      </c>
      <c r="C26" s="1">
        <v>16</v>
      </c>
      <c r="D26" s="2" t="str">
        <f>HYPERLINK("https://torgi.gov.ru/new/public/lots/lot/22000021530000000005_1/(lotInfo:info)", "22000021530000000005_1")</f>
        <v>22000021530000000005_1</v>
      </c>
      <c r="E26" t="s">
        <v>148</v>
      </c>
      <c r="F26" s="3" t="s">
        <v>82</v>
      </c>
      <c r="G26" t="s">
        <v>149</v>
      </c>
      <c r="H26" s="4">
        <v>252000</v>
      </c>
      <c r="I26" s="4">
        <v>15750</v>
      </c>
      <c r="J26" t="s">
        <v>36</v>
      </c>
      <c r="K26" s="5">
        <v>4.49</v>
      </c>
      <c r="M26">
        <v>3506</v>
      </c>
      <c r="N26" s="6">
        <v>33719</v>
      </c>
      <c r="P26" s="16">
        <v>0.27595406462446492</v>
      </c>
      <c r="Q26" t="s">
        <v>30</v>
      </c>
      <c r="R26" t="s">
        <v>31</v>
      </c>
      <c r="S26" s="2" t="str">
        <f>HYPERLINK("https://yandex.ru/maps/?&amp;text=56.222896, 51.075916", "56.222896, 51.075916")</f>
        <v>56.222896, 51.075916</v>
      </c>
      <c r="U26" t="s">
        <v>150</v>
      </c>
      <c r="V26" s="7" t="s">
        <v>48</v>
      </c>
      <c r="W26" s="17">
        <v>20096.276517835318</v>
      </c>
      <c r="X26" s="18">
        <v>4346.276517835322</v>
      </c>
      <c r="Y26">
        <v>0</v>
      </c>
    </row>
    <row r="27" spans="1:25">
      <c r="A27" s="8">
        <v>30</v>
      </c>
      <c r="B27">
        <v>43</v>
      </c>
      <c r="C27" s="1">
        <v>664</v>
      </c>
      <c r="D27" s="2" t="str">
        <f>HYPERLINK("https://torgi.gov.ru/new/public/lots/lot/22000006140000000043_1/(lotInfo:info)", "22000006140000000043_1")</f>
        <v>22000006140000000043_1</v>
      </c>
      <c r="E27" t="s">
        <v>133</v>
      </c>
      <c r="F27" s="3" t="s">
        <v>134</v>
      </c>
      <c r="G27" t="s">
        <v>135</v>
      </c>
      <c r="H27" s="4">
        <v>3007000</v>
      </c>
      <c r="I27" s="4">
        <v>4528.6144578313251</v>
      </c>
      <c r="J27" t="s">
        <v>36</v>
      </c>
      <c r="K27" s="5">
        <v>7.33</v>
      </c>
      <c r="L27" s="4">
        <v>2264</v>
      </c>
      <c r="M27">
        <v>618</v>
      </c>
      <c r="N27" s="6">
        <v>45058</v>
      </c>
      <c r="O27">
        <v>2</v>
      </c>
      <c r="P27" s="16">
        <v>0.16481542520358661</v>
      </c>
      <c r="Q27" t="s">
        <v>84</v>
      </c>
      <c r="R27" t="s">
        <v>31</v>
      </c>
      <c r="S27" s="2" t="str">
        <f>HYPERLINK("https://yandex.ru/maps/?&amp;text=58.553562, 50.186", "58.553562, 50.186")</f>
        <v>58.553562, 50.186</v>
      </c>
      <c r="T27" s="2" t="str">
        <f>HYPERLINK("D:\venv_torgi\env\cache\objs_in_district/58.553562_50.186.json", "58.553562_50.186.json")</f>
        <v>58.553562_50.186.json</v>
      </c>
      <c r="U27" t="s">
        <v>136</v>
      </c>
      <c r="V27" s="7" t="s">
        <v>32</v>
      </c>
      <c r="W27" s="17">
        <v>5274.9999752819049</v>
      </c>
      <c r="X27" s="18">
        <v>746.38551745057975</v>
      </c>
      <c r="Y27">
        <v>0</v>
      </c>
    </row>
    <row r="28" spans="1:25">
      <c r="A28" s="8">
        <v>23</v>
      </c>
      <c r="B28">
        <v>21</v>
      </c>
      <c r="C28" s="1">
        <v>21.9</v>
      </c>
      <c r="D28" s="2" t="str">
        <f>HYPERLINK("https://torgi.gov.ru/new/public/lots/lot/21000025550000000059_3/(lotInfo:info)", "21000025550000000059_3")</f>
        <v>21000025550000000059_3</v>
      </c>
      <c r="E28" t="s">
        <v>109</v>
      </c>
      <c r="F28" s="3" t="s">
        <v>40</v>
      </c>
      <c r="G28" t="s">
        <v>110</v>
      </c>
      <c r="H28" s="4">
        <v>354875</v>
      </c>
      <c r="I28" s="4">
        <v>16204.33789954338</v>
      </c>
      <c r="J28" t="s">
        <v>36</v>
      </c>
      <c r="K28" s="5">
        <v>3.59</v>
      </c>
      <c r="M28">
        <v>4514</v>
      </c>
      <c r="N28" s="6">
        <v>502882</v>
      </c>
      <c r="P28" s="16">
        <v>0.1462856613247944</v>
      </c>
      <c r="Q28" t="s">
        <v>30</v>
      </c>
      <c r="R28" t="s">
        <v>37</v>
      </c>
      <c r="S28" s="2" t="str">
        <f>HYPERLINK("https://yandex.ru/maps/?&amp;text=56.1083842, 47.2864305", "56.1083842, 47.2864305")</f>
        <v>56.1083842, 47.2864305</v>
      </c>
      <c r="U28" t="s">
        <v>111</v>
      </c>
      <c r="W28" s="17">
        <v>18574.800185508509</v>
      </c>
      <c r="X28" s="18">
        <v>2370.462285965134</v>
      </c>
      <c r="Y28">
        <v>0</v>
      </c>
    </row>
    <row r="29" spans="1:25">
      <c r="A29" s="8">
        <v>37</v>
      </c>
      <c r="B29">
        <v>43</v>
      </c>
      <c r="C29" s="1">
        <v>123.6</v>
      </c>
      <c r="D29" s="2" t="str">
        <f>HYPERLINK("https://torgi.gov.ru/new/public/lots/lot/21000028500000000035_1/(lotInfo:info)", "21000028500000000035_1")</f>
        <v>21000028500000000035_1</v>
      </c>
      <c r="E29" t="s">
        <v>156</v>
      </c>
      <c r="F29" s="3" t="s">
        <v>157</v>
      </c>
      <c r="G29" t="s">
        <v>158</v>
      </c>
      <c r="H29" s="4">
        <v>2763000</v>
      </c>
      <c r="I29" s="4">
        <v>22354.36893203884</v>
      </c>
      <c r="J29" t="s">
        <v>36</v>
      </c>
      <c r="K29" s="5">
        <v>12.23</v>
      </c>
      <c r="L29" s="4">
        <v>827.93</v>
      </c>
      <c r="M29">
        <v>1828</v>
      </c>
      <c r="N29" s="6">
        <v>558344</v>
      </c>
      <c r="O29">
        <v>27</v>
      </c>
      <c r="P29" s="16">
        <v>2.961328949562389E-2</v>
      </c>
      <c r="Q29" t="s">
        <v>84</v>
      </c>
      <c r="R29" t="s">
        <v>31</v>
      </c>
      <c r="S29" s="2" t="str">
        <f>HYPERLINK("https://yandex.ru/maps/?&amp;text=58.503702, 49.714591", "58.503702, 49.714591")</f>
        <v>58.503702, 49.714591</v>
      </c>
      <c r="T29" s="2" t="str">
        <f>HYPERLINK("D:\venv_torgi\env\cache\objs_in_district/58.503702_49.714591.json", "58.503702_49.714591.json")</f>
        <v>58.503702_49.714591.json</v>
      </c>
      <c r="U29" t="s">
        <v>159</v>
      </c>
      <c r="V29" s="7" t="s">
        <v>48</v>
      </c>
      <c r="W29" s="17">
        <v>23016.355330715291</v>
      </c>
      <c r="X29" s="18">
        <v>661.9863986764467</v>
      </c>
      <c r="Y29">
        <v>0</v>
      </c>
    </row>
    <row r="30" spans="1:25">
      <c r="A30" s="8">
        <v>1</v>
      </c>
      <c r="B30">
        <v>12</v>
      </c>
      <c r="C30" s="1">
        <v>428.2</v>
      </c>
      <c r="D30" s="2" t="str">
        <f>HYPERLINK("https://torgi.gov.ru/new/public/lots/lot/21000025550000000057_8/(lotInfo:info)", "21000025550000000057_8")</f>
        <v>21000025550000000057_8</v>
      </c>
      <c r="E30" t="s">
        <v>33</v>
      </c>
      <c r="F30" s="3" t="s">
        <v>34</v>
      </c>
      <c r="G30" t="s">
        <v>35</v>
      </c>
      <c r="H30" s="4">
        <v>4996667</v>
      </c>
      <c r="I30" s="4">
        <v>11669.002802428769</v>
      </c>
      <c r="J30" t="s">
        <v>36</v>
      </c>
      <c r="K30" s="5">
        <v>2.46</v>
      </c>
      <c r="L30" s="4">
        <v>3889.67</v>
      </c>
      <c r="M30">
        <v>4743</v>
      </c>
      <c r="N30" s="6">
        <v>279199</v>
      </c>
      <c r="O30">
        <v>3</v>
      </c>
      <c r="Q30" t="s">
        <v>30</v>
      </c>
      <c r="R30" t="s">
        <v>37</v>
      </c>
      <c r="S30" s="2" t="str">
        <f>HYPERLINK("https://yandex.ru/maps/?&amp;text=56.629086, 47.857883", "56.629086, 47.857883")</f>
        <v>56.629086, 47.857883</v>
      </c>
      <c r="T30" s="2" t="str">
        <f>HYPERLINK("D:\venv_torgi\env\cache\objs_in_district/56.629086_47.857883.json", "56.629086_47.857883.json")</f>
        <v>56.629086_47.857883.json</v>
      </c>
      <c r="U30" t="s">
        <v>38</v>
      </c>
      <c r="W30" s="17">
        <v>5274.9999752819049</v>
      </c>
      <c r="X30" s="19">
        <v>-6394.0028271468645</v>
      </c>
      <c r="Y30">
        <v>0</v>
      </c>
    </row>
    <row r="31" spans="1:25">
      <c r="A31" s="8">
        <v>2</v>
      </c>
      <c r="B31">
        <v>12</v>
      </c>
      <c r="C31" s="1">
        <v>105.6</v>
      </c>
      <c r="D31" s="2" t="str">
        <f>HYPERLINK("https://torgi.gov.ru/new/public/lots/lot/21000025550000000056_6/(lotInfo:info)", "21000025550000000056_6")</f>
        <v>21000025550000000056_6</v>
      </c>
      <c r="E31" t="s">
        <v>39</v>
      </c>
      <c r="F31" s="3" t="s">
        <v>40</v>
      </c>
      <c r="G31" t="s">
        <v>41</v>
      </c>
      <c r="H31" s="4">
        <v>8086667</v>
      </c>
      <c r="I31" s="4">
        <v>76578.285984848495</v>
      </c>
      <c r="J31" t="s">
        <v>36</v>
      </c>
      <c r="K31" s="5">
        <v>10.59</v>
      </c>
      <c r="L31" s="4">
        <v>3063.12</v>
      </c>
      <c r="M31">
        <v>7230</v>
      </c>
      <c r="N31" s="6">
        <v>279199</v>
      </c>
      <c r="O31">
        <v>25</v>
      </c>
      <c r="Q31" t="s">
        <v>30</v>
      </c>
      <c r="R31" t="s">
        <v>37</v>
      </c>
      <c r="S31" s="2" t="str">
        <f>HYPERLINK("https://yandex.ru/maps/?&amp;text=56.638709, 47.93034", "56.638709, 47.93034")</f>
        <v>56.638709, 47.93034</v>
      </c>
      <c r="T31" s="2" t="str">
        <f>HYPERLINK("D:\venv_torgi\env\cache\objs_in_district/56.638709_47.93034.json", "56.638709_47.93034.json")</f>
        <v>56.638709_47.93034.json</v>
      </c>
      <c r="U31" t="s">
        <v>42</v>
      </c>
      <c r="W31" s="17">
        <v>33345.672304716347</v>
      </c>
      <c r="X31" s="19">
        <v>-43232.613680132141</v>
      </c>
      <c r="Y31">
        <v>0</v>
      </c>
    </row>
    <row r="32" spans="1:25">
      <c r="A32" s="8">
        <v>3</v>
      </c>
      <c r="B32">
        <v>12</v>
      </c>
      <c r="C32" s="1">
        <v>10.7</v>
      </c>
      <c r="D32" s="2" t="str">
        <f>HYPERLINK("https://torgi.gov.ru/new/public/lots/lot/21000025550000000056_9/(lotInfo:info)", "21000025550000000056_9")</f>
        <v>21000025550000000056_9</v>
      </c>
      <c r="E32" t="s">
        <v>43</v>
      </c>
      <c r="F32" s="3" t="s">
        <v>40</v>
      </c>
      <c r="G32" t="s">
        <v>41</v>
      </c>
      <c r="H32" s="4">
        <v>845000</v>
      </c>
      <c r="I32" s="4">
        <v>78971.962616822435</v>
      </c>
      <c r="J32" t="s">
        <v>36</v>
      </c>
      <c r="K32" s="5">
        <v>10.92</v>
      </c>
      <c r="L32" s="4">
        <v>3158.84</v>
      </c>
      <c r="M32">
        <v>7230</v>
      </c>
      <c r="N32" s="6">
        <v>279199</v>
      </c>
      <c r="O32">
        <v>25</v>
      </c>
      <c r="Q32" t="s">
        <v>30</v>
      </c>
      <c r="R32" t="s">
        <v>37</v>
      </c>
      <c r="S32" s="2" t="str">
        <f>HYPERLINK("https://yandex.ru/maps/?&amp;text=56.638709, 47.93034", "56.638709, 47.93034")</f>
        <v>56.638709, 47.93034</v>
      </c>
      <c r="T32" s="2" t="str">
        <f>HYPERLINK("D:\venv_torgi\env\cache\objs_in_district/56.638709_47.93034.json", "56.638709_47.93034.json")</f>
        <v>56.638709_47.93034.json</v>
      </c>
      <c r="U32" t="s">
        <v>44</v>
      </c>
      <c r="W32" s="17">
        <v>35440.916562950937</v>
      </c>
      <c r="X32" s="19">
        <v>-43531.046053871498</v>
      </c>
      <c r="Y32">
        <v>0</v>
      </c>
    </row>
    <row r="33" spans="1:25">
      <c r="A33" s="8">
        <v>14</v>
      </c>
      <c r="B33">
        <v>16</v>
      </c>
      <c r="C33" s="1">
        <v>13.9</v>
      </c>
      <c r="D33" s="2" t="str">
        <f>HYPERLINK("https://torgi.gov.ru/new/public/lots/lot/21000005260000000003_5/(lotInfo:info)", "21000005260000000003_5")</f>
        <v>21000005260000000003_5</v>
      </c>
      <c r="E33" t="s">
        <v>74</v>
      </c>
      <c r="F33" s="3" t="s">
        <v>75</v>
      </c>
      <c r="G33" t="s">
        <v>76</v>
      </c>
      <c r="H33" s="4">
        <v>476381</v>
      </c>
      <c r="I33" s="4">
        <v>34272.01438848921</v>
      </c>
      <c r="J33" t="s">
        <v>36</v>
      </c>
      <c r="K33" s="5">
        <v>6.52</v>
      </c>
      <c r="M33">
        <v>5258</v>
      </c>
      <c r="N33" s="6">
        <v>1284908</v>
      </c>
      <c r="Q33" t="s">
        <v>30</v>
      </c>
      <c r="R33" t="s">
        <v>31</v>
      </c>
      <c r="S33" s="2" t="str">
        <f>HYPERLINK("https://yandex.ru/maps/?&amp;text=55.830643, 49.087288", "55.830643, 49.087288")</f>
        <v>55.830643, 49.087288</v>
      </c>
      <c r="U33" t="s">
        <v>77</v>
      </c>
      <c r="V33" s="7" t="s">
        <v>48</v>
      </c>
      <c r="W33" s="17">
        <v>21298.946127100229</v>
      </c>
      <c r="X33" s="15">
        <v>-12973.06826138898</v>
      </c>
      <c r="Y33">
        <v>0</v>
      </c>
    </row>
    <row r="34" spans="1:25">
      <c r="A34" s="8">
        <v>15</v>
      </c>
      <c r="B34">
        <v>16</v>
      </c>
      <c r="C34" s="1">
        <v>160.6</v>
      </c>
      <c r="D34" s="2" t="str">
        <f>HYPERLINK("https://torgi.gov.ru/new/public/lots/lot/21000026240000000020_1/(lotInfo:info)", "21000026240000000020_1")</f>
        <v>21000026240000000020_1</v>
      </c>
      <c r="E34" t="s">
        <v>78</v>
      </c>
      <c r="F34" s="3" t="s">
        <v>50</v>
      </c>
      <c r="G34" t="s">
        <v>79</v>
      </c>
      <c r="H34" s="4">
        <v>7392700</v>
      </c>
      <c r="I34" s="4">
        <v>46031.755915317561</v>
      </c>
      <c r="J34" t="s">
        <v>36</v>
      </c>
      <c r="K34" s="5">
        <v>10.79</v>
      </c>
      <c r="L34" s="4">
        <v>568.28</v>
      </c>
      <c r="M34">
        <v>4266</v>
      </c>
      <c r="N34" s="6">
        <v>1284908</v>
      </c>
      <c r="O34">
        <v>81</v>
      </c>
      <c r="Q34" t="s">
        <v>30</v>
      </c>
      <c r="R34" t="s">
        <v>31</v>
      </c>
      <c r="S34" s="2" t="str">
        <f>HYPERLINK("https://yandex.ru/maps/?&amp;text=55.784577, 49.109118", "55.784577, 49.109118")</f>
        <v>55.784577, 49.109118</v>
      </c>
      <c r="T34" s="2" t="str">
        <f>HYPERLINK("D:\venv_torgi\env\cache\objs_in_district/55.784577_49.109118.json", "55.784577_49.109118.json")</f>
        <v>55.784577_49.109118.json</v>
      </c>
      <c r="U34" t="s">
        <v>80</v>
      </c>
      <c r="W34" s="17">
        <v>30768.141638737321</v>
      </c>
      <c r="X34" s="15">
        <v>-15263.61427658024</v>
      </c>
      <c r="Y34">
        <v>0</v>
      </c>
    </row>
    <row r="35" spans="1:25">
      <c r="A35" s="8">
        <v>17</v>
      </c>
      <c r="B35">
        <v>21</v>
      </c>
      <c r="C35" s="1">
        <v>20.2</v>
      </c>
      <c r="D35" s="2" t="str">
        <f>HYPERLINK("https://torgi.gov.ru/new/public/lots/lot/21000025550000000054_3/(lotInfo:info)", "21000025550000000054_3")</f>
        <v>21000025550000000054_3</v>
      </c>
      <c r="E35" t="s">
        <v>86</v>
      </c>
      <c r="F35" s="3" t="s">
        <v>87</v>
      </c>
      <c r="G35" t="s">
        <v>88</v>
      </c>
      <c r="H35" s="4">
        <v>113050</v>
      </c>
      <c r="I35" s="4">
        <v>5596.5346534653463</v>
      </c>
      <c r="J35" t="s">
        <v>89</v>
      </c>
      <c r="Q35" t="s">
        <v>30</v>
      </c>
      <c r="R35" t="s">
        <v>37</v>
      </c>
      <c r="U35" t="s">
        <v>90</v>
      </c>
      <c r="Y35">
        <v>0</v>
      </c>
    </row>
    <row r="36" spans="1:25">
      <c r="A36" s="8">
        <v>18</v>
      </c>
      <c r="B36">
        <v>21</v>
      </c>
      <c r="C36" s="1">
        <v>22.9</v>
      </c>
      <c r="D36" s="2" t="str">
        <f>HYPERLINK("https://torgi.gov.ru/new/public/lots/lot/21000025550000000059_7/(lotInfo:info)", "21000025550000000059_7")</f>
        <v>21000025550000000059_7</v>
      </c>
      <c r="E36" t="s">
        <v>91</v>
      </c>
      <c r="F36" s="3" t="s">
        <v>40</v>
      </c>
      <c r="G36" t="s">
        <v>92</v>
      </c>
      <c r="H36" s="4">
        <v>204708.05</v>
      </c>
      <c r="I36" s="4">
        <v>8939.216157205241</v>
      </c>
      <c r="J36" t="s">
        <v>36</v>
      </c>
      <c r="K36" s="5">
        <v>4.75</v>
      </c>
      <c r="M36">
        <v>1880</v>
      </c>
      <c r="N36" s="6">
        <v>144</v>
      </c>
      <c r="Q36" t="s">
        <v>30</v>
      </c>
      <c r="R36" t="s">
        <v>37</v>
      </c>
      <c r="S36" s="2" t="str">
        <f>HYPERLINK("https://yandex.ru/maps/?&amp;text=56.107187, 47.438755", "56.107187, 47.438755")</f>
        <v>56.107187, 47.438755</v>
      </c>
      <c r="U36" t="s">
        <v>93</v>
      </c>
      <c r="W36" s="17">
        <v>8434.8196196151184</v>
      </c>
      <c r="X36" s="19">
        <v>-504.39653759012248</v>
      </c>
      <c r="Y36">
        <v>0</v>
      </c>
    </row>
    <row r="37" spans="1:25">
      <c r="A37" s="8">
        <v>22</v>
      </c>
      <c r="B37">
        <v>21</v>
      </c>
      <c r="C37" s="1">
        <v>17.2</v>
      </c>
      <c r="D37" s="2" t="str">
        <f>HYPERLINK("https://torgi.gov.ru/new/public/lots/lot/21000025550000000059_2/(lotInfo:info)", "21000025550000000059_2")</f>
        <v>21000025550000000059_2</v>
      </c>
      <c r="E37" t="s">
        <v>106</v>
      </c>
      <c r="F37" s="3" t="s">
        <v>40</v>
      </c>
      <c r="G37" t="s">
        <v>107</v>
      </c>
      <c r="H37" s="4">
        <v>278375</v>
      </c>
      <c r="I37" s="4">
        <v>16184.593023255809</v>
      </c>
      <c r="J37" t="s">
        <v>36</v>
      </c>
      <c r="Q37" t="s">
        <v>30</v>
      </c>
      <c r="R37" t="s">
        <v>37</v>
      </c>
      <c r="U37" t="s">
        <v>108</v>
      </c>
      <c r="Y37">
        <v>0</v>
      </c>
    </row>
    <row r="38" spans="1:25">
      <c r="A38" s="8">
        <v>24</v>
      </c>
      <c r="B38">
        <v>21</v>
      </c>
      <c r="C38" s="1">
        <v>194</v>
      </c>
      <c r="D38" s="2" t="str">
        <f>HYPERLINK("https://torgi.gov.ru/new/public/lots/lot/21000025550000000063_1/(lotInfo:info)", "21000025550000000063_1")</f>
        <v>21000025550000000063_1</v>
      </c>
      <c r="E38" t="s">
        <v>112</v>
      </c>
      <c r="F38" s="3" t="s">
        <v>82</v>
      </c>
      <c r="G38" t="s">
        <v>113</v>
      </c>
      <c r="H38" s="4">
        <v>7372333.0499999998</v>
      </c>
      <c r="I38" s="4">
        <v>38001.716752577318</v>
      </c>
      <c r="J38" t="s">
        <v>36</v>
      </c>
      <c r="K38" s="5">
        <v>4.8099999999999996</v>
      </c>
      <c r="L38" s="4">
        <v>1310.3800000000001</v>
      </c>
      <c r="M38">
        <v>7905</v>
      </c>
      <c r="N38" s="6">
        <v>502882</v>
      </c>
      <c r="O38">
        <v>29</v>
      </c>
      <c r="Q38" t="s">
        <v>30</v>
      </c>
      <c r="R38" t="s">
        <v>37</v>
      </c>
      <c r="S38" s="2" t="str">
        <f>HYPERLINK("https://yandex.ru/maps/?&amp;text=56.108422, 47.289508", "56.108422, 47.289508")</f>
        <v>56.108422, 47.289508</v>
      </c>
      <c r="T38" s="2" t="str">
        <f>HYPERLINK("D:\venv_torgi\env\cache\objs_in_district/56.108422_47.289508.json", "56.108422_47.289508.json")</f>
        <v>56.108422_47.289508.json</v>
      </c>
      <c r="U38" t="s">
        <v>114</v>
      </c>
      <c r="W38" s="17">
        <v>17287.03441121992</v>
      </c>
      <c r="X38" s="19">
        <v>-20714.682341357398</v>
      </c>
      <c r="Y38">
        <v>0</v>
      </c>
    </row>
    <row r="39" spans="1:25">
      <c r="A39" s="8">
        <v>25</v>
      </c>
      <c r="B39">
        <v>21</v>
      </c>
      <c r="C39" s="1">
        <v>186</v>
      </c>
      <c r="D39" s="2" t="str">
        <f>HYPERLINK("https://torgi.gov.ru/new/public/lots/lot/21000025550000000063_2/(lotInfo:info)", "21000025550000000063_2")</f>
        <v>21000025550000000063_2</v>
      </c>
      <c r="E39" t="s">
        <v>115</v>
      </c>
      <c r="F39" s="3" t="s">
        <v>82</v>
      </c>
      <c r="G39" t="s">
        <v>116</v>
      </c>
      <c r="H39" s="4">
        <v>7068458.0499999998</v>
      </c>
      <c r="I39" s="4">
        <v>38002.462634408599</v>
      </c>
      <c r="J39" t="s">
        <v>36</v>
      </c>
      <c r="K39" s="5">
        <v>4.53</v>
      </c>
      <c r="L39" s="4">
        <v>1225.8699999999999</v>
      </c>
      <c r="M39">
        <v>8385</v>
      </c>
      <c r="N39" s="6">
        <v>502882</v>
      </c>
      <c r="O39">
        <v>31</v>
      </c>
      <c r="Q39" t="s">
        <v>30</v>
      </c>
      <c r="R39" t="s">
        <v>37</v>
      </c>
      <c r="S39" s="2" t="str">
        <f>HYPERLINK("https://yandex.ru/maps/?&amp;text=56.108337, 47.288547", "56.108337, 47.288547")</f>
        <v>56.108337, 47.288547</v>
      </c>
      <c r="T39" s="2" t="str">
        <f>HYPERLINK("D:\venv_torgi\env\cache\objs_in_district/56.108337_47.288547.json", "56.108337_47.288547.json")</f>
        <v>56.108337_47.288547.json</v>
      </c>
      <c r="U39" t="s">
        <v>117</v>
      </c>
      <c r="W39" s="17">
        <v>17287.03441121992</v>
      </c>
      <c r="X39" s="19">
        <v>-20715.428223188679</v>
      </c>
      <c r="Y39">
        <v>0</v>
      </c>
    </row>
    <row r="40" spans="1:25">
      <c r="A40" s="8">
        <v>34</v>
      </c>
      <c r="B40">
        <v>43</v>
      </c>
      <c r="C40" s="1">
        <v>51</v>
      </c>
      <c r="D40" s="2" t="str">
        <f>HYPERLINK("https://torgi.gov.ru/new/public/lots/lot/22000083240000000006_3/(lotInfo:info)", "22000083240000000006_3")</f>
        <v>22000083240000000006_3</v>
      </c>
      <c r="E40" t="s">
        <v>145</v>
      </c>
      <c r="F40" s="3" t="s">
        <v>140</v>
      </c>
      <c r="G40" t="s">
        <v>146</v>
      </c>
      <c r="H40" s="4">
        <v>468389.61</v>
      </c>
      <c r="I40" s="4">
        <v>9184.11</v>
      </c>
      <c r="J40" t="s">
        <v>36</v>
      </c>
      <c r="K40" s="5">
        <v>6.32</v>
      </c>
      <c r="M40">
        <v>1453</v>
      </c>
      <c r="N40" s="6">
        <v>23943</v>
      </c>
      <c r="Q40" t="s">
        <v>30</v>
      </c>
      <c r="R40" t="s">
        <v>31</v>
      </c>
      <c r="S40" s="2" t="str">
        <f>HYPERLINK("https://yandex.ru/maps/?&amp;text=58.30037, 48.333298", "58.30037, 48.333298")</f>
        <v>58.30037, 48.333298</v>
      </c>
      <c r="U40" t="s">
        <v>147</v>
      </c>
      <c r="V40" s="7" t="s">
        <v>48</v>
      </c>
      <c r="W40" s="17">
        <v>8434.8196196151184</v>
      </c>
      <c r="X40" s="19">
        <v>-749.29038038488216</v>
      </c>
      <c r="Y40">
        <v>0</v>
      </c>
    </row>
    <row r="41" spans="1:25">
      <c r="A41" s="8">
        <v>36</v>
      </c>
      <c r="B41">
        <v>43</v>
      </c>
      <c r="C41" s="1">
        <v>36</v>
      </c>
      <c r="D41" s="2" t="str">
        <f>HYPERLINK("https://torgi.gov.ru/new/public/lots/lot/22000036380000000009_1/(lotInfo:info)", "22000036380000000009_1")</f>
        <v>22000036380000000009_1</v>
      </c>
      <c r="E41" t="s">
        <v>151</v>
      </c>
      <c r="F41" s="3" t="s">
        <v>152</v>
      </c>
      <c r="G41" t="s">
        <v>153</v>
      </c>
      <c r="H41" s="4">
        <v>569166.67000000004</v>
      </c>
      <c r="I41" s="4">
        <v>15810.18527777778</v>
      </c>
      <c r="J41" t="s">
        <v>154</v>
      </c>
      <c r="Q41" t="s">
        <v>30</v>
      </c>
      <c r="R41" t="s">
        <v>31</v>
      </c>
      <c r="U41" t="s">
        <v>155</v>
      </c>
      <c r="Y41">
        <v>0</v>
      </c>
    </row>
    <row r="42" spans="1:25">
      <c r="A42" s="8">
        <v>40</v>
      </c>
      <c r="B42">
        <v>91</v>
      </c>
      <c r="C42" s="1">
        <v>33.6</v>
      </c>
      <c r="D42" s="2" t="str">
        <f>HYPERLINK("https://torgi.gov.ru/new/public/lots/lot/21000018250000000019_3/(lotInfo:info)", "21000018250000000019_3")</f>
        <v>21000018250000000019_3</v>
      </c>
      <c r="E42" t="s">
        <v>168</v>
      </c>
      <c r="F42" s="3" t="s">
        <v>27</v>
      </c>
      <c r="G42" t="s">
        <v>169</v>
      </c>
      <c r="H42" s="4">
        <v>475200</v>
      </c>
      <c r="I42" s="4">
        <v>14142.857142857139</v>
      </c>
      <c r="J42" t="s">
        <v>170</v>
      </c>
      <c r="K42" s="9"/>
      <c r="M42">
        <v>0</v>
      </c>
      <c r="N42" s="6">
        <v>133327</v>
      </c>
      <c r="Q42" t="s">
        <v>30</v>
      </c>
      <c r="R42" t="s">
        <v>37</v>
      </c>
      <c r="S42" s="2" t="str">
        <f>HYPERLINK("https://yandex.ru/maps/?&amp;text=45.157601, 33.274622", "45.157601, 33.274622")</f>
        <v>45.157601, 33.274622</v>
      </c>
      <c r="U42" t="s">
        <v>171</v>
      </c>
      <c r="W42" s="17">
        <v>8434.8196196151184</v>
      </c>
      <c r="X42" s="19">
        <v>-5708.0375232420211</v>
      </c>
      <c r="Y42">
        <v>0</v>
      </c>
    </row>
    <row r="43" spans="1:25">
      <c r="A43" s="8">
        <v>41</v>
      </c>
      <c r="B43">
        <v>91</v>
      </c>
      <c r="C43" s="1">
        <v>13.4</v>
      </c>
      <c r="D43" s="2" t="str">
        <f>HYPERLINK("https://torgi.gov.ru/new/public/lots/lot/21000018250000000019_1/(lotInfo:info)", "21000018250000000019_1")</f>
        <v>21000018250000000019_1</v>
      </c>
      <c r="E43" t="s">
        <v>172</v>
      </c>
      <c r="F43" s="3" t="s">
        <v>27</v>
      </c>
      <c r="G43" t="s">
        <v>169</v>
      </c>
      <c r="H43" s="4">
        <v>293280</v>
      </c>
      <c r="I43" s="4">
        <v>21886.567164179109</v>
      </c>
      <c r="J43" t="s">
        <v>170</v>
      </c>
      <c r="K43" s="9"/>
      <c r="M43">
        <v>0</v>
      </c>
      <c r="N43" s="6">
        <v>133327</v>
      </c>
      <c r="Q43" t="s">
        <v>30</v>
      </c>
      <c r="R43" t="s">
        <v>37</v>
      </c>
      <c r="S43" s="2" t="str">
        <f>HYPERLINK("https://yandex.ru/maps/?&amp;text=45.157601, 33.274622", "45.157601, 33.274622")</f>
        <v>45.157601, 33.274622</v>
      </c>
      <c r="U43" t="s">
        <v>173</v>
      </c>
      <c r="W43" s="17">
        <v>20096.276517835318</v>
      </c>
      <c r="X43" s="19">
        <v>-1790.2906463437871</v>
      </c>
      <c r="Y43">
        <v>0</v>
      </c>
    </row>
    <row r="44" spans="1:25">
      <c r="A44" s="8">
        <v>42</v>
      </c>
      <c r="B44">
        <v>91</v>
      </c>
      <c r="C44" s="1">
        <v>39.299999999999997</v>
      </c>
      <c r="D44" s="2" t="str">
        <f>HYPERLINK("https://torgi.gov.ru/new/public/lots/lot/22000057550000000008_1/(lotInfo:info)", "22000057550000000008_1")</f>
        <v>22000057550000000008_1</v>
      </c>
      <c r="E44" t="s">
        <v>174</v>
      </c>
      <c r="F44" s="3" t="s">
        <v>34</v>
      </c>
      <c r="G44" t="s">
        <v>175</v>
      </c>
      <c r="H44" s="4">
        <v>1199532</v>
      </c>
      <c r="I44" s="4">
        <v>30522.442748091609</v>
      </c>
      <c r="J44" t="s">
        <v>36</v>
      </c>
      <c r="K44" s="5">
        <v>41.36</v>
      </c>
      <c r="L44" s="10"/>
      <c r="M44">
        <v>738</v>
      </c>
      <c r="N44" s="6">
        <v>1937</v>
      </c>
      <c r="O44" t="s">
        <v>167</v>
      </c>
      <c r="Q44" t="s">
        <v>84</v>
      </c>
      <c r="R44" t="s">
        <v>31</v>
      </c>
      <c r="S44" s="2" t="str">
        <f>HYPERLINK("https://yandex.ru/maps/?&amp;text=45.349588, 34.18767", "45.349588, 34.18767")</f>
        <v>45.349588, 34.18767</v>
      </c>
      <c r="T44" s="11" t="str">
        <f>HYPERLINK("D:\venv_torgi\env\cache\objs_in_district/45.349588_34.18767.json", "45.349588_34.18767.json")</f>
        <v>45.349588_34.18767.json</v>
      </c>
      <c r="U44" t="s">
        <v>176</v>
      </c>
      <c r="W44" s="17">
        <v>8434.8196196151184</v>
      </c>
      <c r="X44" s="19">
        <v>-22087.623128476491</v>
      </c>
      <c r="Y44">
        <v>0</v>
      </c>
    </row>
    <row r="45" spans="1:25">
      <c r="A45" s="8">
        <v>43</v>
      </c>
      <c r="B45">
        <v>91</v>
      </c>
      <c r="C45" s="1">
        <v>22.3</v>
      </c>
      <c r="D45" s="2" t="str">
        <f>HYPERLINK("https://torgi.gov.ru/new/public/lots/lot/21000018250000000018_2/(lotInfo:info)", "21000018250000000018_2")</f>
        <v>21000018250000000018_2</v>
      </c>
      <c r="E45" t="s">
        <v>177</v>
      </c>
      <c r="F45" s="3" t="s">
        <v>27</v>
      </c>
      <c r="G45" t="s">
        <v>178</v>
      </c>
      <c r="H45" s="4">
        <v>1932000</v>
      </c>
      <c r="I45" s="4">
        <v>86636.771300448425</v>
      </c>
      <c r="J45" t="s">
        <v>36</v>
      </c>
      <c r="K45" s="5">
        <v>11.35</v>
      </c>
      <c r="L45" s="4">
        <v>1203.28</v>
      </c>
      <c r="M45">
        <v>7635</v>
      </c>
      <c r="N45" s="6">
        <v>372704</v>
      </c>
      <c r="O45">
        <v>72</v>
      </c>
      <c r="Q45" t="s">
        <v>30</v>
      </c>
      <c r="R45" t="s">
        <v>37</v>
      </c>
      <c r="S45" s="2" t="str">
        <f>HYPERLINK("https://yandex.ru/maps/?&amp;text=44.956032, 34.100192", "44.956032, 34.100192")</f>
        <v>44.956032, 34.100192</v>
      </c>
      <c r="T45" s="2" t="str">
        <f>HYPERLINK("D:\venv_torgi\env\cache\objs_in_district/44.956032_34.100192.json", "44.956032_34.100192.json")</f>
        <v>44.956032_34.100192.json</v>
      </c>
      <c r="U45" t="s">
        <v>179</v>
      </c>
      <c r="W45" s="17">
        <v>35440.916562950937</v>
      </c>
      <c r="X45" s="19">
        <v>-51195.854737497488</v>
      </c>
      <c r="Y45">
        <v>0</v>
      </c>
    </row>
  </sheetData>
  <autoFilter ref="A1:AA1000">
    <sortState ref="A2:AA45">
      <sortCondition descending="1" ref="P1:P1000"/>
    </sortState>
  </autoFilter>
  <conditionalFormatting sqref="F1:F1000">
    <cfRule type="timePeriod" dxfId="4" priority="4" timePeriod="nextWeek">
      <formula>AND(ROUNDDOWN(F1,0)-TODAY()&gt;(7-WEEKDAY(TODAY())),ROUNDDOWN(F1,0)-TODAY()&lt;(15-WEEKDAY(TODAY())))</formula>
    </cfRule>
    <cfRule type="timePeriod" dxfId="3" priority="5" timePeriod="thisWeek">
      <formula>AND(TODAY()-ROUNDDOWN(F1,0)&lt;=WEEKDAY(TODAY())-1,ROUNDDOWN(F1,0)-TODAY()&lt;=7-WEEKDAY(TODAY()))</formula>
    </cfRule>
  </conditionalFormatting>
  <conditionalFormatting sqref="I1:I1000">
    <cfRule type="cellIs" dxfId="2" priority="2" operator="between">
      <formula>1</formula>
      <formula>10000</formula>
    </cfRule>
  </conditionalFormatting>
  <conditionalFormatting sqref="J1:K1000">
    <cfRule type="cellIs" dxfId="1" priority="3" operator="between">
      <formula>0.1</formula>
      <formula>10</formula>
    </cfRule>
  </conditionalFormatting>
  <conditionalFormatting sqref="Q1:Q1000">
    <cfRule type="containsText" dxfId="0" priority="1" operator="containsText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2022-08-28T08:16:16Z</dcterms:created>
  <dcterms:modified xsi:type="dcterms:W3CDTF">2022-08-28T08:19:59Z</dcterms:modified>
</cp:coreProperties>
</file>