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Sheet1!$A$1:$T$1000</definedName>
  </definedNames>
  <calcPr calcId="125725"/>
</workbook>
</file>

<file path=xl/calcChain.xml><?xml version="1.0" encoding="utf-8"?>
<calcChain xmlns="http://schemas.openxmlformats.org/spreadsheetml/2006/main">
  <c r="Q76" i="1"/>
  <c r="N76"/>
  <c r="D76"/>
  <c r="Q75"/>
  <c r="N75"/>
  <c r="D75"/>
  <c r="Q74"/>
  <c r="N74"/>
  <c r="D74"/>
  <c r="Q73"/>
  <c r="N73"/>
  <c r="D73"/>
  <c r="Q72"/>
  <c r="N72"/>
  <c r="D72"/>
  <c r="Q71"/>
  <c r="N71"/>
  <c r="D71"/>
  <c r="Q70"/>
  <c r="N70"/>
  <c r="D70"/>
  <c r="Q69"/>
  <c r="N69"/>
  <c r="D69"/>
  <c r="Q68"/>
  <c r="N68"/>
  <c r="D68"/>
  <c r="Q67"/>
  <c r="N67"/>
  <c r="D67"/>
  <c r="Q66"/>
  <c r="N66"/>
  <c r="D66"/>
  <c r="Q65"/>
  <c r="N65"/>
  <c r="D65"/>
  <c r="Q64"/>
  <c r="N64"/>
  <c r="D64"/>
  <c r="Q63"/>
  <c r="N63"/>
  <c r="D63"/>
  <c r="Q62"/>
  <c r="N62"/>
  <c r="D62"/>
  <c r="Q61"/>
  <c r="N61"/>
  <c r="D61"/>
  <c r="Q60"/>
  <c r="N60"/>
  <c r="D60"/>
  <c r="Q59"/>
  <c r="N59"/>
  <c r="D59"/>
  <c r="Q58"/>
  <c r="N58"/>
  <c r="D58"/>
  <c r="Q57"/>
  <c r="N57"/>
  <c r="D57"/>
  <c r="Q56"/>
  <c r="N56"/>
  <c r="D56"/>
  <c r="Q55"/>
  <c r="N55"/>
  <c r="D55"/>
  <c r="Q54"/>
  <c r="N54"/>
  <c r="D54"/>
  <c r="Q53"/>
  <c r="N53"/>
  <c r="D53"/>
  <c r="Q52"/>
  <c r="N52"/>
  <c r="D52"/>
  <c r="Q51"/>
  <c r="N51"/>
  <c r="D51"/>
  <c r="Q50"/>
  <c r="N50"/>
  <c r="D50"/>
  <c r="Q49"/>
  <c r="N49"/>
  <c r="D49"/>
  <c r="Q48"/>
  <c r="N48"/>
  <c r="D48"/>
  <c r="Q47"/>
  <c r="N47"/>
  <c r="D47"/>
  <c r="Q46"/>
  <c r="N46"/>
  <c r="D46"/>
  <c r="Q45"/>
  <c r="N45"/>
  <c r="D45"/>
  <c r="Q44"/>
  <c r="N44"/>
  <c r="D44"/>
  <c r="Q43"/>
  <c r="N43"/>
  <c r="D43"/>
  <c r="Q42"/>
  <c r="N42"/>
  <c r="D42"/>
  <c r="Q41"/>
  <c r="N41"/>
  <c r="D41"/>
  <c r="Q40"/>
  <c r="N40"/>
  <c r="D40"/>
  <c r="Q39"/>
  <c r="N39"/>
  <c r="D39"/>
  <c r="Q38"/>
  <c r="N38"/>
  <c r="D38"/>
  <c r="Q37"/>
  <c r="N37"/>
  <c r="D37"/>
  <c r="Q36"/>
  <c r="N36"/>
  <c r="D36"/>
  <c r="Q35"/>
  <c r="N35"/>
  <c r="D35"/>
  <c r="Q34"/>
  <c r="N34"/>
  <c r="D34"/>
  <c r="Q33"/>
  <c r="N33"/>
  <c r="D33"/>
  <c r="Q32"/>
  <c r="N32"/>
  <c r="D32"/>
  <c r="Q31"/>
  <c r="N31"/>
  <c r="D31"/>
  <c r="Q30"/>
  <c r="N30"/>
  <c r="D30"/>
  <c r="Q29"/>
  <c r="N29"/>
  <c r="D29"/>
  <c r="Q28"/>
  <c r="N28"/>
  <c r="D28"/>
  <c r="Q27"/>
  <c r="N27"/>
  <c r="D27"/>
  <c r="Q26"/>
  <c r="N26"/>
  <c r="D26"/>
  <c r="Q25"/>
  <c r="N25"/>
  <c r="D25"/>
  <c r="Q24"/>
  <c r="N24"/>
  <c r="D24"/>
  <c r="Q23"/>
  <c r="N23"/>
  <c r="D23"/>
  <c r="Q22"/>
  <c r="N22"/>
  <c r="D22"/>
  <c r="Q21"/>
  <c r="N21"/>
  <c r="D21"/>
  <c r="Q20"/>
  <c r="N20"/>
  <c r="D20"/>
  <c r="Q19"/>
  <c r="N19"/>
  <c r="D19"/>
  <c r="Q18"/>
  <c r="N18"/>
  <c r="D18"/>
  <c r="Q17"/>
  <c r="N17"/>
  <c r="D17"/>
  <c r="Q16"/>
  <c r="N16"/>
  <c r="D16"/>
  <c r="Q15"/>
  <c r="N15"/>
  <c r="D15"/>
  <c r="Q14"/>
  <c r="N14"/>
  <c r="D14"/>
  <c r="Q13"/>
  <c r="N13"/>
  <c r="D13"/>
  <c r="Q12"/>
  <c r="N12"/>
  <c r="D12"/>
  <c r="Q11"/>
  <c r="N11"/>
  <c r="D11"/>
  <c r="Q10"/>
  <c r="N10"/>
  <c r="D10"/>
  <c r="Q9"/>
  <c r="N9"/>
  <c r="D9"/>
  <c r="Q8"/>
  <c r="N8"/>
  <c r="D8"/>
  <c r="Q7"/>
  <c r="N7"/>
  <c r="D7"/>
  <c r="Q6"/>
  <c r="N6"/>
  <c r="D6"/>
  <c r="Q5"/>
  <c r="N5"/>
  <c r="D5"/>
  <c r="Q4"/>
  <c r="N4"/>
  <c r="D4"/>
  <c r="Q3"/>
  <c r="N3"/>
  <c r="D3"/>
  <c r="Q2"/>
  <c r="N2"/>
  <c r="D2"/>
</calcChain>
</file>

<file path=xl/sharedStrings.xml><?xml version="1.0" encoding="utf-8"?>
<sst xmlns="http://schemas.openxmlformats.org/spreadsheetml/2006/main" count="693" uniqueCount="395">
  <si>
    <t>Регион</t>
  </si>
  <si>
    <t>Общая площадь</t>
  </si>
  <si>
    <t>id</t>
  </si>
  <si>
    <t>Название</t>
  </si>
  <si>
    <t>Цена за кв.м</t>
  </si>
  <si>
    <t>Цена</t>
  </si>
  <si>
    <t>Адрес</t>
  </si>
  <si>
    <t>Окончания подачи заявок</t>
  </si>
  <si>
    <t>Кадастровый номер</t>
  </si>
  <si>
    <t>Cтоимость чел/кв.м</t>
  </si>
  <si>
    <t>Форма проведения</t>
  </si>
  <si>
    <t>Имущество</t>
  </si>
  <si>
    <t>Координаты</t>
  </si>
  <si>
    <t>Жителей в округе</t>
  </si>
  <si>
    <t>Коммерческих объектов</t>
  </si>
  <si>
    <t>Описание коммерческих объектов</t>
  </si>
  <si>
    <t>Жителей h3</t>
  </si>
  <si>
    <t xml:space="preserve">H3 чел/кв.м </t>
  </si>
  <si>
    <t>Расстояние до почты</t>
  </si>
  <si>
    <t>12</t>
  </si>
  <si>
    <t>Помещение, назначение – нежилое., количество этажей – 1, 2по адресу: Республика Марий Эл, Моркинский район, пгт. Морки, ул. Мира, д.42, пом. 5 (1 этаж (поз. 2;20); 2 этаж (поз. 31-59)</t>
  </si>
  <si>
    <t>Респ Марий Эл, пгт Морки, ул Мира, д 42, помещ 5</t>
  </si>
  <si>
    <t>23 08 22 14:00</t>
  </si>
  <si>
    <t xml:space="preserve">12:13:0990117:580, </t>
  </si>
  <si>
    <t>EA</t>
  </si>
  <si>
    <t>М</t>
  </si>
  <si>
    <t>2286</t>
  </si>
  <si>
    <t>4</t>
  </si>
  <si>
    <t>Помещение нежилое .расположенное по адресу: РМЭ, г. Йошкар-Ола, бул. Ураева, д.6/1, пом.4, принадлежащее ООО «Компания «Чукшинский карьер».</t>
  </si>
  <si>
    <t>г Йошкар-Ола, б-р Ураева, д 6/1, помещ 4</t>
  </si>
  <si>
    <t>06 09 22 14:00</t>
  </si>
  <si>
    <t xml:space="preserve">12:05:0701006:6454, </t>
  </si>
  <si>
    <t>Д</t>
  </si>
  <si>
    <t>7230</t>
  </si>
  <si>
    <t>25</t>
  </si>
  <si>
    <t>Помещение нежилое .расположенное по адресу: РМЭ, г. Йошкар-Ола, бул. Ураева, д.6/1, пом.1, принадлежащее ООО «Компания</t>
  </si>
  <si>
    <t>г Йошкар-Ола, б-р Ураева, д 6/1, помещ 1</t>
  </si>
  <si>
    <t xml:space="preserve">12:05:0701006:6451, </t>
  </si>
  <si>
    <t>Блок бытовых помещений, назначение: нежилое.,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</si>
  <si>
    <t>Респ Марий Эл, пгт Новый Торъял, ул Юбилейная, д 4</t>
  </si>
  <si>
    <t>14 09 22 14:00</t>
  </si>
  <si>
    <t>1236</t>
  </si>
  <si>
    <t>24</t>
  </si>
  <si>
    <t>Помещение нежилое .расположенное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</si>
  <si>
    <t>г Йошкар-Ола, ул Баумана, д 100</t>
  </si>
  <si>
    <t>09 09 22 14:00</t>
  </si>
  <si>
    <t xml:space="preserve">12:05:0302016:1309, </t>
  </si>
  <si>
    <t>592</t>
  </si>
  <si>
    <t>3</t>
  </si>
  <si>
    <t>16</t>
  </si>
  <si>
    <t>помещения мансарды по ул.Галиаскара Камала, д.20/7, пом.1201</t>
  </si>
  <si>
    <t>г Казань, ул Галиаскара Камала, д 20/7, помещ 1201</t>
  </si>
  <si>
    <t>30 08 22 09:00</t>
  </si>
  <si>
    <t>16:50:011816:115</t>
  </si>
  <si>
    <t>2508</t>
  </si>
  <si>
    <t>81</t>
  </si>
  <si>
    <t>помещения 1 этажа по ул.Главная, д.69б, пом.1004,</t>
  </si>
  <si>
    <t>г Казань, ул Главная, д 69б</t>
  </si>
  <si>
    <t>16:50:000000:10993</t>
  </si>
  <si>
    <t>2232</t>
  </si>
  <si>
    <t>71</t>
  </si>
  <si>
    <t>Нежилое помещение №1000</t>
  </si>
  <si>
    <t>Респ Татарстан, г Тетюши, ул Ленина, д 37</t>
  </si>
  <si>
    <t>16:38:130101:773</t>
  </si>
  <si>
    <t>528</t>
  </si>
  <si>
    <t>6</t>
  </si>
  <si>
    <t>Помещение 1002, нежилое, Этаж № 1</t>
  </si>
  <si>
    <t>Респ Татарстан, пгт Алексеевское, ул Казакова, д 9Б</t>
  </si>
  <si>
    <t>27 08 22 05:00</t>
  </si>
  <si>
    <t>16:05:010504:438</t>
  </si>
  <si>
    <t>906</t>
  </si>
  <si>
    <t>18</t>
  </si>
  <si>
    <t>21</t>
  </si>
  <si>
    <t>нежилое помещение, расположенное по адресу: Чувашская Республика, г. Новочебоксарск, ул. Промышленная, д. 78</t>
  </si>
  <si>
    <t>Чувашская республика - Чувашия, г Новочебоксарск, ул Промышленная, влд 78Д</t>
  </si>
  <si>
    <t>15 08 22 14:00</t>
  </si>
  <si>
    <t>21:02:000000:32517</t>
  </si>
  <si>
    <t>39</t>
  </si>
  <si>
    <t>14</t>
  </si>
  <si>
    <t>нежилое помещение, расположенное по адресу: Чувашская Республика, г. Чебоксары, ул. Сельская, д. 39, пом. 45, 46, 47</t>
  </si>
  <si>
    <t>г Чебоксары, ул Сельская, д 39, помещ 45</t>
  </si>
  <si>
    <t>21:01:010103:544</t>
  </si>
  <si>
    <t>5472</t>
  </si>
  <si>
    <t>37</t>
  </si>
  <si>
    <t>21:02:000000:32513</t>
  </si>
  <si>
    <t>50</t>
  </si>
  <si>
    <t>Продажа нежилого помещения 95,9 кв.м. в г.о. Лыткарино</t>
  </si>
  <si>
    <t>Московская обл, г Лыткарино, ул Ухтомского, д 25, помещ 3</t>
  </si>
  <si>
    <t>26 08 22 15:00</t>
  </si>
  <si>
    <t>50:53:0020103:2581</t>
  </si>
  <si>
    <t>6834</t>
  </si>
  <si>
    <t>28</t>
  </si>
  <si>
    <t>Продажа нежилого помещения 165,5 кв.м в г.о. Серпухов</t>
  </si>
  <si>
    <t>Московская обл, г Серпухов, ул Крюкова, д 1, помещ 3</t>
  </si>
  <si>
    <t>02 09 22 15:00</t>
  </si>
  <si>
    <t>50:58:0020101:155</t>
  </si>
  <si>
    <t>1587</t>
  </si>
  <si>
    <t>10</t>
  </si>
  <si>
    <t>Продажа нежилого помещения 156,6 кв.м в г.о. Серпухов</t>
  </si>
  <si>
    <t>Московская обл, г Серпухов, ул Революции, д 21/67</t>
  </si>
  <si>
    <t>50:58:0100402:377</t>
  </si>
  <si>
    <t>3096</t>
  </si>
  <si>
    <t>59</t>
  </si>
  <si>
    <t>Продажа нежилого помещения 99,2 кв.м в г.о. Электросталь</t>
  </si>
  <si>
    <t>Московская обл, г Электросталь, ул Карла Маркса, д 26, помещ 05</t>
  </si>
  <si>
    <t>25 08 22 15:00</t>
  </si>
  <si>
    <t>50:46:0000000:5133</t>
  </si>
  <si>
    <t>PP</t>
  </si>
  <si>
    <t>471</t>
  </si>
  <si>
    <t>51</t>
  </si>
  <si>
    <t>Продажа нежилого помещения 154,8 кв.м в г.о. Электросталь</t>
  </si>
  <si>
    <t>Московская обл, г Электросталь, ул Первомайская, д 28, помещ 3</t>
  </si>
  <si>
    <t>50:46:0010502:1775</t>
  </si>
  <si>
    <t>4170</t>
  </si>
  <si>
    <t>36</t>
  </si>
  <si>
    <t>Продажа нежилого помещения 35,4 кв.м в г.о. Лыткарино</t>
  </si>
  <si>
    <t>Московская обл, г Лыткарино, ул Октябрьская, д 12, помещ 2</t>
  </si>
  <si>
    <t>50:53:0010107:1524</t>
  </si>
  <si>
    <t>6939</t>
  </si>
  <si>
    <t>43</t>
  </si>
  <si>
    <t>Продажа нежилого помещения 26,6 кв.м в Богородском г.о.</t>
  </si>
  <si>
    <t>Московская обл, г Ногинск, Рузинский проезд, д 4</t>
  </si>
  <si>
    <t>50:16:0301004:2950</t>
  </si>
  <si>
    <t>2423</t>
  </si>
  <si>
    <t>13</t>
  </si>
  <si>
    <t>Продажа нежилого помещения 29,6 кв.м в Богородском г.о.</t>
  </si>
  <si>
    <t>Московская обл, г Ногинск, ул Московская, д 3</t>
  </si>
  <si>
    <t>50:16:0402019:595</t>
  </si>
  <si>
    <t>864</t>
  </si>
  <si>
    <t>Продажа нежилого помещения 149,9 кв.м в Богородском г.о.</t>
  </si>
  <si>
    <t>Московская обл, г Ногинск, ул Радченко, д 15, помещ 1</t>
  </si>
  <si>
    <t>50:16:0302008:3674</t>
  </si>
  <si>
    <t>1843</t>
  </si>
  <si>
    <t>17</t>
  </si>
  <si>
    <t>Продажа нежилого помещения 20,5 кв.м в Богородском г.о.</t>
  </si>
  <si>
    <t>Московская обл, г Ногинск, ул Декабристов, д 110</t>
  </si>
  <si>
    <t>50:16:0000000:67459</t>
  </si>
  <si>
    <t>2661</t>
  </si>
  <si>
    <t>Продажа нежилого помещения 243,8 кв.м. в Богородском г.о.</t>
  </si>
  <si>
    <t>Московская обл, г Ногинск, г Старая Купавна, проезд Текстильщиков, д 3/4, помещ 2</t>
  </si>
  <si>
    <t>50:16:0602003:7604</t>
  </si>
  <si>
    <t>3051</t>
  </si>
  <si>
    <t>48</t>
  </si>
  <si>
    <t>Продажа нежилого помещения 74,2 кв.м. в Богородском г.о.</t>
  </si>
  <si>
    <t>Московская обл, г Ногинск, ул Декабристов, д 108</t>
  </si>
  <si>
    <t>50:16:0000000:66901</t>
  </si>
  <si>
    <t>3129</t>
  </si>
  <si>
    <t>15</t>
  </si>
  <si>
    <t>Продажа нежилого помещения 163,7 кв.м в Дмитровском г.о.</t>
  </si>
  <si>
    <t>Московская обл, г Дмитров, ул Космонавтов, д 52, помещ 18</t>
  </si>
  <si>
    <t>17 08 22 15:00</t>
  </si>
  <si>
    <t>50:04:0010202:6922</t>
  </si>
  <si>
    <t>4686</t>
  </si>
  <si>
    <t>Продажа нежилого помещения 74,6 кв.м. в г.о. Электрогорск</t>
  </si>
  <si>
    <t>Московская обл, г Электрогорск, ул Советская, д 35, помещ 8</t>
  </si>
  <si>
    <t>50:17:0011505:498</t>
  </si>
  <si>
    <t>2718</t>
  </si>
  <si>
    <t>Продажа нежилого помещения 79,4 кв.м в г.о. Кашира</t>
  </si>
  <si>
    <t>Московская обл, г Кашира, ул Сергея Ионова, д 3</t>
  </si>
  <si>
    <t>16 08 22 15:00</t>
  </si>
  <si>
    <t>50:37:0060613:128</t>
  </si>
  <si>
    <t>5331</t>
  </si>
  <si>
    <t>22</t>
  </si>
  <si>
    <t>Продажа нежилого помещения 138,6  кв.м в Дмитровском г.о.</t>
  </si>
  <si>
    <t>Московская обл, г Дмитров, ул Космонавтов, д 52, помещ 19</t>
  </si>
  <si>
    <t>50:04:0010202:6923</t>
  </si>
  <si>
    <t>Продажа нежилого помещения 171,8 кв.м. в г.о. Коломна</t>
  </si>
  <si>
    <t>Московская область, р-н. Коломенский, д. Подлужье, ул. Луговая, д. 3, пом. 28</t>
  </si>
  <si>
    <t>15 09 22 15:00</t>
  </si>
  <si>
    <t>50:34:0050113:518</t>
  </si>
  <si>
    <t>189</t>
  </si>
  <si>
    <t>0</t>
  </si>
  <si>
    <t>Продажа нежилого помещения 258 кв.м в г.о. Павловский Посад</t>
  </si>
  <si>
    <t>Московская обл, г Павловский Посад, ул Орджоникидзе, д 3/1, помещ 2</t>
  </si>
  <si>
    <t>16 09 22 15:00</t>
  </si>
  <si>
    <t>50:17:0021502:30</t>
  </si>
  <si>
    <t>2841</t>
  </si>
  <si>
    <t>30</t>
  </si>
  <si>
    <t>Продажа нежилого помещения 48,6 кв.м в г.о. Пушкинский</t>
  </si>
  <si>
    <t>Московская обл, г Пушкино, г Ивантеевка, ул Карла Маркса, д 1, помещ 197</t>
  </si>
  <si>
    <t>50:43:0020301:649</t>
  </si>
  <si>
    <t>3675</t>
  </si>
  <si>
    <t>44</t>
  </si>
  <si>
    <t>Продажа нежилого помещения 19,3 кв.м. в г.о. Химки</t>
  </si>
  <si>
    <t>Московская обл, г Химки, ул Союзная, стр 4, помещ 152</t>
  </si>
  <si>
    <t>12 09 22 15:00</t>
  </si>
  <si>
    <t>50:10:0000000:9893</t>
  </si>
  <si>
    <t>2382</t>
  </si>
  <si>
    <t>55</t>
  </si>
  <si>
    <t>Продажа нежилого помещения 694,3 кв.м. в г.о. Луховицы</t>
  </si>
  <si>
    <t>Московская обл, г Луховицы, поселок Орешково, ул Парковая, д 2</t>
  </si>
  <si>
    <t>07 09 22 15:00</t>
  </si>
  <si>
    <t>50:35:0030405:1682</t>
  </si>
  <si>
    <t>937</t>
  </si>
  <si>
    <t>Продажа нежилого помещения 19,9 кв.м. в  г.о. Химки</t>
  </si>
  <si>
    <t>Московская обл, г Химки, ул Союзная, д 4</t>
  </si>
  <si>
    <t>50:10:0000000:9894</t>
  </si>
  <si>
    <t>2253</t>
  </si>
  <si>
    <t>Продажа нежилого помещения 20,1 кв.м. в г.о. Долгопрудный</t>
  </si>
  <si>
    <t>Московская обл, г Долгопрудный, ул Циолковского, д 32/12</t>
  </si>
  <si>
    <t>50:42:0010218:531</t>
  </si>
  <si>
    <t>8704</t>
  </si>
  <si>
    <t>160</t>
  </si>
  <si>
    <t>Продажа нежилого помещения 335,2 кв.м в г.о. Луховицы</t>
  </si>
  <si>
    <t>Московская обл, г Луховицы, поселок Сельхозтехника, д 24</t>
  </si>
  <si>
    <t>50:35:0000000:20800</t>
  </si>
  <si>
    <t>891</t>
  </si>
  <si>
    <t>2</t>
  </si>
  <si>
    <t>Продажа нежилого помещения 228,3 кв.м. в г.о. Долгопрудный</t>
  </si>
  <si>
    <t>Московская обл, г Долгопрудный, ул Дирижабельная, д 24</t>
  </si>
  <si>
    <t>50:42:0000000:37694</t>
  </si>
  <si>
    <t>6822</t>
  </si>
  <si>
    <t>73</t>
  </si>
  <si>
    <t>Продажа нежилого помещения 30,9 кв.м в г.о. Коломна</t>
  </si>
  <si>
    <t>Московская обл, г Коломна, ул Октябрьской революции, д 154, кв 2</t>
  </si>
  <si>
    <t>05 09 22 15:00</t>
  </si>
  <si>
    <t>50:57:0000000:7243</t>
  </si>
  <si>
    <t>1324</t>
  </si>
  <si>
    <t>8</t>
  </si>
  <si>
    <t>Продажа нежилого помещения 64,8 кв.м. в г.о. Пушкинский</t>
  </si>
  <si>
    <t>Московская обл, г Пушкино, г Ивантеевка, Детский проезд, д 24, помещ 1</t>
  </si>
  <si>
    <t>08 09 22 15:00</t>
  </si>
  <si>
    <t>50:43:0030304:1156</t>
  </si>
  <si>
    <t>3744</t>
  </si>
  <si>
    <t>Продажа нежилого помещения 82 кв.м в г.о. Кашира</t>
  </si>
  <si>
    <t>50:37:0070116:828</t>
  </si>
  <si>
    <t>Продажа нежилого помещения 283,7 кв.м. в г.о. Долгопрудный</t>
  </si>
  <si>
    <t>Московская обл, г Долгопрудный, ул Дирижабельная, д 26</t>
  </si>
  <si>
    <t>50:42:0000000:39346</t>
  </si>
  <si>
    <t>6966</t>
  </si>
  <si>
    <t>76</t>
  </si>
  <si>
    <t>58</t>
  </si>
  <si>
    <t xml:space="preserve">Помещениеадрес: </t>
  </si>
  <si>
    <t>Пензенская обл, Бессоновский р-н, село Кижеватово, ул Молодежная, д 28, кв 7</t>
  </si>
  <si>
    <t>24 08 22 14:00</t>
  </si>
  <si>
    <t xml:space="preserve">58:05:0160203:870, </t>
  </si>
  <si>
    <t>1536</t>
  </si>
  <si>
    <t>Лот №5: Нежилое помещение, расположенное по адресу: Пензенская область, Сердобский район, г. Сердобск, ул. М. Горького,249, пом. н-2.       Техническое состояние объекта удовлетворительное.</t>
  </si>
  <si>
    <t>Пензенская обл, г Сердобск, ул К.Маркса</t>
  </si>
  <si>
    <t>12 09 22 14:00</t>
  </si>
  <si>
    <t>58:32:0020140:1317</t>
  </si>
  <si>
    <t>834</t>
  </si>
  <si>
    <t>Лот №3: Нежилое помещение, расположенное по адресу: Пензенская область, Сердобский район, г. Сердобск, ул. Лесная,37, с земельным участком, категория земель: земли населенных пунктов, разрешенное использование: коммунальное обслуживание, расположенным по адресу: Пензенская область, Сердобский район,  г. Сердобск, ул. Лесная.Техническое состояние объекта удовлетворительное.</t>
  </si>
  <si>
    <t>Пензенская обл, г Сердобск, ул Лесная, зд 37</t>
  </si>
  <si>
    <t>58:32:0020512:334</t>
  </si>
  <si>
    <t>975</t>
  </si>
  <si>
    <t>77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</si>
  <si>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г. Москва, ул. Якорная, Дом 9.</t>
  </si>
  <si>
    <t>г Москва, ул Якорная, д 9</t>
  </si>
  <si>
    <t>16 08 22 12:00</t>
  </si>
  <si>
    <t>77:05:0004009:13807; 77:05:0004009:13808</t>
  </si>
  <si>
    <t>9192</t>
  </si>
  <si>
    <t>33</t>
  </si>
  <si>
    <t>Продажа имущества, находящегося в собственности города Москвы, нежилое помещение по адресу: город Москва, Первомайская улица, дом 25/26, цокольный этаж № 0</t>
  </si>
  <si>
    <t>г Москва, ул Первомайская, д 25/26, помещ 3/Н</t>
  </si>
  <si>
    <t>15 08 22 12:00</t>
  </si>
  <si>
    <t>77:03:0005004:5095</t>
  </si>
  <si>
    <t>12186</t>
  </si>
  <si>
    <t>123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</si>
  <si>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.</t>
  </si>
  <si>
    <t>г Москва, Карманицкий пер, д 3А стр 4, помещ 3П</t>
  </si>
  <si>
    <t>17 08 22 12:00</t>
  </si>
  <si>
    <t>77:01:0001060:2215</t>
  </si>
  <si>
    <t>16530</t>
  </si>
  <si>
    <t>305</t>
  </si>
  <si>
    <t xml:space="preserve">Продажа имущества, находящегося в хозяйственном ведении ГУП "ЦУГИ", расположенного по адресу: </t>
  </si>
  <si>
    <t>г Москва, ул Лётчика Бабушкина, д 38 к 2, помещ 1/П</t>
  </si>
  <si>
    <t>77:02:0010009:3795</t>
  </si>
  <si>
    <t>6264</t>
  </si>
  <si>
    <t>89</t>
  </si>
  <si>
    <t>г Москва, ул 1-я Дубровская, д 5А, помещ 2/П</t>
  </si>
  <si>
    <t>77:04:0001019:9656</t>
  </si>
  <si>
    <t>8451</t>
  </si>
  <si>
    <t>57</t>
  </si>
  <si>
    <t>Продажа имущества, находящегося в собственности города Москвы, нежилое помещение по адресу: ., Этаж № 1</t>
  </si>
  <si>
    <t>г Москва, ул Нижняя Первомайская, д 53</t>
  </si>
  <si>
    <t>12 09 22 12:00</t>
  </si>
  <si>
    <t xml:space="preserve">77:03:0005014:11807 </t>
  </si>
  <si>
    <t>16035</t>
  </si>
  <si>
    <t>104</t>
  </si>
  <si>
    <t xml:space="preserve">Продажа имущества, находящегося в собственности города Москвы, нежилое помещение по адресу: </t>
  </si>
  <si>
    <t>г Москва, ул Мытная, д 25 к 1</t>
  </si>
  <si>
    <t>08 09 22 12:00</t>
  </si>
  <si>
    <t xml:space="preserve">77:01:0006007:3888 </t>
  </si>
  <si>
    <t>11418</t>
  </si>
  <si>
    <t>156</t>
  </si>
  <si>
    <t>г Москва, ул Коминтерна, д 8, помещ 1П</t>
  </si>
  <si>
    <t>77:02:0010008:4833</t>
  </si>
  <si>
    <t>12051</t>
  </si>
  <si>
    <t>Продажа имущества, находящегося в собственности города Москвы, нежилое помещение по адресу: ., Этаж № 1.</t>
  </si>
  <si>
    <t>г Москва, г Зеленоград, к 146</t>
  </si>
  <si>
    <t>06 09 22 12:00</t>
  </si>
  <si>
    <t>77:10:0000000:2691</t>
  </si>
  <si>
    <t>8982</t>
  </si>
  <si>
    <t>38</t>
  </si>
  <si>
    <t>Аукцион в электронной форме по продаже нежилого помещения, закреплённого за КП «УГС» на праве оперативного управления, по адресу: г. Москва, Бескудниковский бульвар, д. 52, корп. 1, помещение 22н, этаж 1</t>
  </si>
  <si>
    <t>г Москва, Бескудниковский б-р, д 52 к 1, помещ 22Н</t>
  </si>
  <si>
    <t>23 08 22 12:00</t>
  </si>
  <si>
    <t>77:09:0002021:6695</t>
  </si>
  <si>
    <t>8151</t>
  </si>
  <si>
    <t>67</t>
  </si>
  <si>
    <t>Продажа имущества, находящегося в собственности города Москвы, нежилое помещение по адресу:   (Этаж № 2)</t>
  </si>
  <si>
    <t>г Москва, ул Нижние Поля, д 29 стр 1, помещ 2/2</t>
  </si>
  <si>
    <t>15 09 22 12:00</t>
  </si>
  <si>
    <t xml:space="preserve">77:04:0004018:1611, </t>
  </si>
  <si>
    <t>1728</t>
  </si>
  <si>
    <t>32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</si>
  <si>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город Москва, внутригородская территория муниципальный округ Войковский, Ленинградское шоссе, дом 8, корпус 3, площадь 60,40</t>
  </si>
  <si>
    <t>г Москва, Ленинградское шоссе, д 8 к 3, помещ 4П</t>
  </si>
  <si>
    <t>30 08 22 12:00</t>
  </si>
  <si>
    <t>77:09:0003013:2544</t>
  </si>
  <si>
    <t>5694</t>
  </si>
  <si>
    <t>182</t>
  </si>
  <si>
    <t>Продажа имущества, находящегося в собственности города Москвы, нежилое помещение по адресу:   (Этаж № 1)</t>
  </si>
  <si>
    <t>г Москва, ул Введенского, д 16, помещ 1/1</t>
  </si>
  <si>
    <t>77:06:0008001:2776</t>
  </si>
  <si>
    <t>9595</t>
  </si>
  <si>
    <t>63</t>
  </si>
  <si>
    <t>г Москва, ул Генерала Глаголева, д 19</t>
  </si>
  <si>
    <t>14 09 22 12:00</t>
  </si>
  <si>
    <t>77:08:0010006:5866</t>
  </si>
  <si>
    <t>8359</t>
  </si>
  <si>
    <t>53</t>
  </si>
  <si>
    <t>г Москва, г Зеленоград, к 441</t>
  </si>
  <si>
    <t>13 09 22 12:00</t>
  </si>
  <si>
    <t>77:10:0000000:3322</t>
  </si>
  <si>
    <t>9057</t>
  </si>
  <si>
    <t>122</t>
  </si>
  <si>
    <t xml:space="preserve">Продажа имущества, находящегося в собственности города Москвы, нежилое помещение по адресу:   (Этаж № 1). </t>
  </si>
  <si>
    <t>77:08:0010006:5887</t>
  </si>
  <si>
    <t>г Москва, г Зеленоград, к 1403</t>
  </si>
  <si>
    <t>77:10:0000000:2590</t>
  </si>
  <si>
    <t>8994</t>
  </si>
  <si>
    <t xml:space="preserve"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</t>
  </si>
  <si>
    <t>г Москва, ул Пулковская, д 3 к 3, помещ 2П</t>
  </si>
  <si>
    <t>77:09:0001020:2318</t>
  </si>
  <si>
    <t>8418</t>
  </si>
  <si>
    <t>45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</si>
  <si>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 (нежилое помещение )</t>
  </si>
  <si>
    <t>г. Москва, Строгино, ул. Лыковская 2-я, вл. 23, корп. 1, пом. XIII</t>
  </si>
  <si>
    <t>77:08:0013010:1203</t>
  </si>
  <si>
    <t>633</t>
  </si>
  <si>
    <t>г Москва, ул Бутлерова, д 22, помещ 4/1</t>
  </si>
  <si>
    <t>31 08 22 12:00</t>
  </si>
  <si>
    <t xml:space="preserve">77:06:0008003:1052, </t>
  </si>
  <si>
    <t>4011</t>
  </si>
  <si>
    <t xml:space="preserve">Продажа объекта нежилого фонда, находящегося в хозяйственном ведении Государственного унитарного предприятия города Москвы «Центр управления городским имуществом» (ГУП «ЦУГИ»), по адресу: </t>
  </si>
  <si>
    <t>г Москва, Ленинградское шоссе, д 8 к 1, помещ 3/1</t>
  </si>
  <si>
    <t>29 08 22 12:00</t>
  </si>
  <si>
    <t>77:09:0003018:10762</t>
  </si>
  <si>
    <t>5802</t>
  </si>
  <si>
    <t>148</t>
  </si>
  <si>
    <t>Продажа имущества, находящегося в собственности города Москвы, нежилое помещение по адресу:  , Этаж № 1</t>
  </si>
  <si>
    <t>г Москва, ул Генерала Белобородова, д 18, помещ 1/1</t>
  </si>
  <si>
    <t>77:08:0002022:3598</t>
  </si>
  <si>
    <t>8502</t>
  </si>
  <si>
    <t>103</t>
  </si>
  <si>
    <t>г Москва, ул Старая Басманная, д 5 стр 1, помещ 1/П</t>
  </si>
  <si>
    <t>24 08 22 12:00</t>
  </si>
  <si>
    <t>77:01:0003008:3576</t>
  </si>
  <si>
    <t>12602</t>
  </si>
  <si>
    <t>240</t>
  </si>
  <si>
    <t>В соответствии с Извещением.</t>
  </si>
  <si>
    <t>Москва, Коньково, ул. Введенского, д. 3, корп. 6, пом. I</t>
  </si>
  <si>
    <t>22 08 22 14:30</t>
  </si>
  <si>
    <t>77:06:0008002:1155</t>
  </si>
  <si>
    <t>4326</t>
  </si>
  <si>
    <t>г Москва, Дмитровское шоссе, д 115 к 1</t>
  </si>
  <si>
    <t>19 08 22 12:00</t>
  </si>
  <si>
    <t>77:02:0025016:1512</t>
  </si>
  <si>
    <t>7908</t>
  </si>
  <si>
    <t>42</t>
  </si>
  <si>
    <t>г Москва, Петровско-Разумовский проезд, д 16, помещ 7П</t>
  </si>
  <si>
    <t xml:space="preserve">77:09:0004011:6556, </t>
  </si>
  <si>
    <t>13206</t>
  </si>
  <si>
    <t>95</t>
  </si>
  <si>
    <t>г Москва, ул Бутлерова, д 22, помещ 5/1</t>
  </si>
  <si>
    <t xml:space="preserve">77:06:0008003:1053, </t>
  </si>
  <si>
    <t>г Москва, ул Нижняя Первомайская, д 13, помещ 2/Н</t>
  </si>
  <si>
    <t>77:03:0005014:11774</t>
  </si>
  <si>
    <t>16920</t>
  </si>
  <si>
    <t>98</t>
  </si>
  <si>
    <t>91</t>
  </si>
  <si>
    <t>Фундамент - бутовый; стены и перегородки- природный камень; полы цементные; отделка-побелка,покраска; электроснабжение - есть; водоснабжения и канализации нет.</t>
  </si>
  <si>
    <t>Респ Крым, Красногвардейский р-н, село Полтавка, ул Центральная, д 10, помещ 4</t>
  </si>
  <si>
    <t>90:05:170101:532</t>
  </si>
  <si>
    <t>738</t>
  </si>
  <si>
    <t>В соответствии с пунктом 1 и Приложением № 3 к информационного сообщения</t>
  </si>
  <si>
    <t>Респ Крым, Кировский р-н, село Шубино, ул Ленина, д 62а</t>
  </si>
  <si>
    <t>12 09 22 06:00</t>
  </si>
  <si>
    <t>-</t>
  </si>
  <si>
    <t>498</t>
  </si>
  <si>
    <t>В соответствии с пунктом 1 и Приложением № 3 к информационному сообщению</t>
  </si>
  <si>
    <t>респ Крым, Кировский р-н, с. Золотое Поле, ул. Тагакова, уч. 1б</t>
  </si>
  <si>
    <t>882</t>
  </si>
</sst>
</file>

<file path=xl/styles.xml><?xml version="1.0" encoding="utf-8"?>
<styleSheet xmlns="http://schemas.openxmlformats.org/spreadsheetml/2006/main">
  <numFmts count="3">
    <numFmt numFmtId="164" formatCode="#\ ##0.0\ \м\2"/>
    <numFmt numFmtId="165" formatCode="#\ ###\ ##0\ \₽"/>
    <numFmt numFmtId="166" formatCode="_-* #\ ##0.00\ \₽_-;\-* #\ ##0.00\ \₽_-"/>
  </numFmts>
  <fonts count="4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166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76"/>
  <sheetViews>
    <sheetView tabSelected="1" topLeftCell="A55" workbookViewId="0"/>
  </sheetViews>
  <sheetFormatPr defaultRowHeight="15"/>
  <cols>
    <col min="2" max="2" width="3.7109375" customWidth="1"/>
    <col min="3" max="3" width="9.7109375" style="1" customWidth="1"/>
    <col min="4" max="4" width="22.7109375" style="2" customWidth="1"/>
    <col min="5" max="5" width="40.7109375" customWidth="1"/>
    <col min="6" max="7" width="12.7109375" style="3" customWidth="1"/>
    <col min="8" max="8" width="40.7109375" customWidth="1"/>
    <col min="9" max="9" width="12.7109375" customWidth="1"/>
    <col min="10" max="10" width="18.7109375" customWidth="1"/>
    <col min="11" max="11" width="12.7109375" style="3" customWidth="1"/>
    <col min="14" max="14" width="22.7109375" style="2" customWidth="1"/>
    <col min="17" max="17" width="22.7109375" style="2" customWidth="1"/>
  </cols>
  <sheetData>
    <row r="1" spans="1:20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>
      <c r="A2" s="4">
        <v>0</v>
      </c>
      <c r="B2" t="s">
        <v>19</v>
      </c>
      <c r="C2" s="1">
        <v>476.6</v>
      </c>
      <c r="D2" s="2" t="str">
        <f>HYPERLINK("https://torgi.gov.ru/new/public/lots/lot/21000022630000000002_10/(lotInfo:info)", "21000022630000000002_10")</f>
        <v>21000022630000000002_10</v>
      </c>
      <c r="E2" t="s">
        <v>20</v>
      </c>
      <c r="F2" s="3">
        <v>2248.0067142257658</v>
      </c>
      <c r="G2" s="3">
        <v>1071400</v>
      </c>
      <c r="H2" t="s">
        <v>21</v>
      </c>
      <c r="I2" t="s">
        <v>22</v>
      </c>
      <c r="J2" t="s">
        <v>23</v>
      </c>
      <c r="K2" s="5">
        <v>0.98</v>
      </c>
      <c r="L2" t="s">
        <v>24</v>
      </c>
      <c r="M2" t="s">
        <v>25</v>
      </c>
      <c r="N2" s="2" t="str">
        <f>HYPERLINK("https://yandex.ru/maps/?&amp;text=56.437214, 49.019527", "56.437214, 49.019527")</f>
        <v>56.437214, 49.019527</v>
      </c>
      <c r="O2" t="s">
        <v>26</v>
      </c>
      <c r="P2" t="s">
        <v>27</v>
      </c>
      <c r="Q2" s="6" t="str">
        <f>HYPERLINK("D:\torgi_project\venv_torgi\cache\objs_in_district/56.437214_49.019527.json", "56.437214_49.019527.json")</f>
        <v>56.437214_49.019527.json</v>
      </c>
      <c r="R2">
        <v>498</v>
      </c>
      <c r="S2" s="5">
        <v>4.51</v>
      </c>
      <c r="T2">
        <v>2074</v>
      </c>
    </row>
    <row r="3" spans="1:20">
      <c r="A3" s="4">
        <v>1</v>
      </c>
      <c r="B3" t="s">
        <v>19</v>
      </c>
      <c r="C3" s="1">
        <v>105.6</v>
      </c>
      <c r="D3" s="2" t="str">
        <f>HYPERLINK("https://torgi.gov.ru/new/public/lots/lot/21000025550000000056_6/(lotInfo:info)", "21000025550000000056_6")</f>
        <v>21000025550000000056_6</v>
      </c>
      <c r="E3" t="s">
        <v>28</v>
      </c>
      <c r="F3" s="3">
        <v>76578.285984848495</v>
      </c>
      <c r="G3" s="3">
        <v>8086667</v>
      </c>
      <c r="H3" t="s">
        <v>29</v>
      </c>
      <c r="I3" t="s">
        <v>30</v>
      </c>
      <c r="J3" t="s">
        <v>31</v>
      </c>
      <c r="K3" s="5">
        <v>10.59</v>
      </c>
      <c r="L3" t="s">
        <v>24</v>
      </c>
      <c r="M3" t="s">
        <v>32</v>
      </c>
      <c r="N3" s="2" t="str">
        <f>HYPERLINK("https://yandex.ru/maps/?&amp;text=56.638709, 47.93034", "56.638709, 47.93034")</f>
        <v>56.638709, 47.93034</v>
      </c>
      <c r="O3" t="s">
        <v>33</v>
      </c>
      <c r="P3" t="s">
        <v>34</v>
      </c>
      <c r="Q3" s="6" t="str">
        <f>HYPERLINK("D:\torgi_project\venv_torgi\cache\objs_in_district/56.638709_47.93034.json", "56.638709_47.93034.json")</f>
        <v>56.638709_47.93034.json</v>
      </c>
      <c r="R3">
        <v>3493</v>
      </c>
      <c r="S3" s="5">
        <v>21.92</v>
      </c>
      <c r="T3">
        <v>856</v>
      </c>
    </row>
    <row r="4" spans="1:20">
      <c r="A4" s="4">
        <v>2</v>
      </c>
      <c r="B4" t="s">
        <v>19</v>
      </c>
      <c r="C4" s="1">
        <v>10.7</v>
      </c>
      <c r="D4" s="2" t="str">
        <f>HYPERLINK("https://torgi.gov.ru/new/public/lots/lot/21000025550000000056_9/(lotInfo:info)", "21000025550000000056_9")</f>
        <v>21000025550000000056_9</v>
      </c>
      <c r="E4" t="s">
        <v>35</v>
      </c>
      <c r="F4" s="3">
        <v>78971.962616822435</v>
      </c>
      <c r="G4" s="3">
        <v>845000</v>
      </c>
      <c r="H4" t="s">
        <v>36</v>
      </c>
      <c r="I4" t="s">
        <v>30</v>
      </c>
      <c r="J4" t="s">
        <v>37</v>
      </c>
      <c r="K4" s="5">
        <v>10.92</v>
      </c>
      <c r="L4" t="s">
        <v>24</v>
      </c>
      <c r="M4" t="s">
        <v>32</v>
      </c>
      <c r="N4" s="2" t="str">
        <f>HYPERLINK("https://yandex.ru/maps/?&amp;text=56.638709, 47.93034", "56.638709, 47.93034")</f>
        <v>56.638709, 47.93034</v>
      </c>
      <c r="O4" t="s">
        <v>33</v>
      </c>
      <c r="P4" t="s">
        <v>34</v>
      </c>
      <c r="Q4" s="6" t="str">
        <f>HYPERLINK("D:\torgi_project\venv_torgi\cache\objs_in_district/56.638709_47.93034.json", "56.638709_47.93034.json")</f>
        <v>56.638709_47.93034.json</v>
      </c>
      <c r="R4">
        <v>3493</v>
      </c>
      <c r="S4" s="5">
        <v>22.61</v>
      </c>
      <c r="T4">
        <v>856</v>
      </c>
    </row>
    <row r="5" spans="1:20">
      <c r="A5" s="4">
        <v>3</v>
      </c>
      <c r="B5" t="s">
        <v>19</v>
      </c>
      <c r="C5" s="1">
        <v>388.79</v>
      </c>
      <c r="D5" s="2" t="str">
        <f>HYPERLINK("https://torgi.gov.ru/new/public/lots/lot/21000001330000000001_1/(lotInfo:info)", "21000001330000000001_1")</f>
        <v>21000001330000000001_1</v>
      </c>
      <c r="E5" t="s">
        <v>38</v>
      </c>
      <c r="F5" s="3">
        <v>2299.441858072481</v>
      </c>
      <c r="G5" s="3">
        <v>894000</v>
      </c>
      <c r="H5" t="s">
        <v>39</v>
      </c>
      <c r="I5" t="s">
        <v>40</v>
      </c>
      <c r="K5" s="5">
        <v>1.86</v>
      </c>
      <c r="L5" t="s">
        <v>24</v>
      </c>
      <c r="M5" t="s">
        <v>25</v>
      </c>
      <c r="N5" s="2" t="str">
        <f>HYPERLINK("https://yandex.ru/maps/?&amp;text=57.004803, 48.74018", "57.004803, 48.74018")</f>
        <v>57.004803, 48.74018</v>
      </c>
      <c r="O5" t="s">
        <v>41</v>
      </c>
      <c r="P5" t="s">
        <v>42</v>
      </c>
      <c r="Q5" s="6" t="str">
        <f>HYPERLINK("D:\torgi_project\venv_torgi\cache\objs_in_district/57.004803_48.74018.json", "57.004803_48.74018.json")</f>
        <v>57.004803_48.74018.json</v>
      </c>
      <c r="R5">
        <v>2634</v>
      </c>
      <c r="S5" s="5">
        <v>0.87</v>
      </c>
      <c r="T5">
        <v>425</v>
      </c>
    </row>
    <row r="6" spans="1:20">
      <c r="A6" s="4">
        <v>4</v>
      </c>
      <c r="B6" t="s">
        <v>19</v>
      </c>
      <c r="C6" s="1">
        <v>428.2</v>
      </c>
      <c r="D6" s="2" t="str">
        <f>HYPERLINK("https://torgi.gov.ru/new/public/lots/lot/21000025550000000057_8/(lotInfo:info)", "21000025550000000057_8")</f>
        <v>21000025550000000057_8</v>
      </c>
      <c r="E6" t="s">
        <v>43</v>
      </c>
      <c r="F6" s="3">
        <v>11669.002802428769</v>
      </c>
      <c r="G6" s="3">
        <v>4996667</v>
      </c>
      <c r="H6" t="s">
        <v>44</v>
      </c>
      <c r="I6" t="s">
        <v>45</v>
      </c>
      <c r="J6" t="s">
        <v>46</v>
      </c>
      <c r="K6" s="5">
        <v>19.71</v>
      </c>
      <c r="L6" t="s">
        <v>24</v>
      </c>
      <c r="M6" t="s">
        <v>32</v>
      </c>
      <c r="N6" s="2" t="str">
        <f>HYPERLINK("https://yandex.ru/maps/?&amp;text=56.629086, 47.857883", "56.629086, 47.857883")</f>
        <v>56.629086, 47.857883</v>
      </c>
      <c r="O6" t="s">
        <v>47</v>
      </c>
      <c r="P6" t="s">
        <v>48</v>
      </c>
      <c r="Q6" s="6" t="str">
        <f>HYPERLINK("D:\torgi_project\venv_torgi\cache\objs_in_district/56.629086_47.857883.json", "56.629086_47.857883.json")</f>
        <v>56.629086_47.857883.json</v>
      </c>
      <c r="R6">
        <v>4743</v>
      </c>
      <c r="S6" s="5">
        <v>2.46</v>
      </c>
      <c r="T6">
        <v>1052</v>
      </c>
    </row>
    <row r="7" spans="1:20">
      <c r="A7" s="4">
        <v>5</v>
      </c>
      <c r="B7" t="s">
        <v>49</v>
      </c>
      <c r="C7" s="1">
        <v>160.6</v>
      </c>
      <c r="D7" s="2" t="str">
        <f>HYPERLINK("https://torgi.gov.ru/new/public/lots/lot/21000026240000000020_1/(lotInfo:info)", "21000026240000000020_1")</f>
        <v>21000026240000000020_1</v>
      </c>
      <c r="E7" t="s">
        <v>50</v>
      </c>
      <c r="F7" s="3">
        <v>46031.755915317561</v>
      </c>
      <c r="G7" s="3">
        <v>7392700</v>
      </c>
      <c r="H7" t="s">
        <v>51</v>
      </c>
      <c r="I7" t="s">
        <v>52</v>
      </c>
      <c r="J7" t="s">
        <v>53</v>
      </c>
      <c r="K7" s="5">
        <v>18.350000000000001</v>
      </c>
      <c r="L7" t="s">
        <v>24</v>
      </c>
      <c r="M7" t="s">
        <v>25</v>
      </c>
      <c r="N7" s="2" t="str">
        <f>HYPERLINK("https://yandex.ru/maps/?&amp;text=55.784577, 49.109118", "55.784577, 49.109118")</f>
        <v>55.784577, 49.109118</v>
      </c>
      <c r="O7" t="s">
        <v>54</v>
      </c>
      <c r="P7" t="s">
        <v>55</v>
      </c>
      <c r="Q7" s="6" t="str">
        <f>HYPERLINK("D:\torgi_project\venv_torgi\cache\objs_in_district/55.784577_49.109118.json", "55.784577_49.109118.json")</f>
        <v>55.784577_49.109118.json</v>
      </c>
      <c r="R7">
        <v>4266</v>
      </c>
      <c r="S7" s="5">
        <v>10.79</v>
      </c>
      <c r="T7">
        <v>337</v>
      </c>
    </row>
    <row r="8" spans="1:20">
      <c r="A8" s="4">
        <v>6</v>
      </c>
      <c r="B8" t="s">
        <v>49</v>
      </c>
      <c r="C8" s="1">
        <v>217.8</v>
      </c>
      <c r="D8" s="2" t="str">
        <f>HYPERLINK("https://torgi.gov.ru/new/public/lots/lot/21000026240000000020_2/(lotInfo:info)", "21000026240000000020_2")</f>
        <v>21000026240000000020_2</v>
      </c>
      <c r="E8" t="s">
        <v>56</v>
      </c>
      <c r="F8" s="3">
        <v>6720</v>
      </c>
      <c r="G8" s="3">
        <v>1463616</v>
      </c>
      <c r="H8" t="s">
        <v>57</v>
      </c>
      <c r="I8" t="s">
        <v>52</v>
      </c>
      <c r="J8" t="s">
        <v>58</v>
      </c>
      <c r="K8" s="5">
        <v>3.01</v>
      </c>
      <c r="L8" t="s">
        <v>24</v>
      </c>
      <c r="M8" t="s">
        <v>25</v>
      </c>
      <c r="N8" s="2" t="str">
        <f>HYPERLINK("https://yandex.ru/maps/?&amp;text=55.863985, 49.225845", "55.863985, 49.225845")</f>
        <v>55.863985, 49.225845</v>
      </c>
      <c r="O8" t="s">
        <v>59</v>
      </c>
      <c r="P8" t="s">
        <v>60</v>
      </c>
      <c r="Q8" s="6" t="str">
        <f>HYPERLINK("D:\torgi_project\venv_torgi\cache\objs_in_district/55.863985_49.225845.json", "55.863985_49.225845.json")</f>
        <v>55.863985_49.225845.json</v>
      </c>
      <c r="R8">
        <v>3983</v>
      </c>
      <c r="S8" s="5">
        <v>1.69</v>
      </c>
      <c r="T8">
        <v>534</v>
      </c>
    </row>
    <row r="9" spans="1:20">
      <c r="A9" s="4">
        <v>7</v>
      </c>
      <c r="B9" t="s">
        <v>49</v>
      </c>
      <c r="C9" s="1">
        <v>563.70000000000005</v>
      </c>
      <c r="D9" s="2" t="str">
        <f>HYPERLINK("https://torgi.gov.ru/new/public/lots/lot/22000123210000000004_1/(lotInfo:info)", "22000123210000000004_1")</f>
        <v>22000123210000000004_1</v>
      </c>
      <c r="E9" t="s">
        <v>61</v>
      </c>
      <c r="F9" s="3">
        <v>1162.868547099521</v>
      </c>
      <c r="G9" s="3">
        <v>655509</v>
      </c>
      <c r="H9" t="s">
        <v>62</v>
      </c>
      <c r="I9" t="s">
        <v>30</v>
      </c>
      <c r="J9" t="s">
        <v>63</v>
      </c>
      <c r="K9" s="5">
        <v>2.2000000000000002</v>
      </c>
      <c r="L9" t="s">
        <v>24</v>
      </c>
      <c r="M9" t="s">
        <v>25</v>
      </c>
      <c r="N9" s="2" t="str">
        <f>HYPERLINK("https://yandex.ru/maps/?&amp;text=54.93757, 48.83902", "54.93757, 48.83902")</f>
        <v>54.93757, 48.83902</v>
      </c>
      <c r="O9" t="s">
        <v>64</v>
      </c>
      <c r="P9" t="s">
        <v>65</v>
      </c>
      <c r="Q9" s="6" t="str">
        <f>HYPERLINK("D:\torgi_project\venv_torgi\cache\objs_in_district/54.93757_48.83902.json", "54.93757_48.83902.json")</f>
        <v>54.93757_48.83902.json</v>
      </c>
      <c r="R9">
        <v>520</v>
      </c>
      <c r="S9" s="5">
        <v>2.2400000000000002</v>
      </c>
      <c r="T9">
        <v>378</v>
      </c>
    </row>
    <row r="10" spans="1:20">
      <c r="A10" s="4">
        <v>8</v>
      </c>
      <c r="B10" t="s">
        <v>49</v>
      </c>
      <c r="C10" s="1">
        <v>26.9</v>
      </c>
      <c r="D10" s="2" t="str">
        <f>HYPERLINK("https://torgi.gov.ru/new/public/lots/lot/21000029570000000011_1/(lotInfo:info)", "21000029570000000011_1")</f>
        <v>21000029570000000011_1</v>
      </c>
      <c r="E10" t="s">
        <v>66</v>
      </c>
      <c r="F10" s="3">
        <v>21521.003717472118</v>
      </c>
      <c r="G10" s="3">
        <v>578915</v>
      </c>
      <c r="H10" t="s">
        <v>67</v>
      </c>
      <c r="I10" t="s">
        <v>68</v>
      </c>
      <c r="J10" t="s">
        <v>69</v>
      </c>
      <c r="K10" s="5">
        <v>23.75</v>
      </c>
      <c r="L10" t="s">
        <v>24</v>
      </c>
      <c r="M10" t="s">
        <v>25</v>
      </c>
      <c r="N10" s="2" t="str">
        <f>HYPERLINK("https://yandex.ru/maps/?&amp;text=55.30253, 50.10958", "55.30253, 50.10958")</f>
        <v>55.30253, 50.10958</v>
      </c>
      <c r="O10" t="s">
        <v>70</v>
      </c>
      <c r="P10" t="s">
        <v>71</v>
      </c>
      <c r="Q10" s="6" t="str">
        <f>HYPERLINK("D:\torgi_project\venv_torgi\cache\objs_in_district/55.30253_50.10958.json", "55.30253_50.10958.json")</f>
        <v>55.30253_50.10958.json</v>
      </c>
      <c r="R10">
        <v>906</v>
      </c>
      <c r="S10" s="5">
        <v>23.75</v>
      </c>
      <c r="T10">
        <v>916</v>
      </c>
    </row>
    <row r="11" spans="1:20">
      <c r="A11" s="4">
        <v>9</v>
      </c>
      <c r="B11" t="s">
        <v>72</v>
      </c>
      <c r="C11" s="1">
        <v>138</v>
      </c>
      <c r="D11" s="2" t="str">
        <f>HYPERLINK("https://torgi.gov.ru/new/public/lots/lot/21000025550000000046_12/(lotInfo:info)", "21000025550000000046_12")</f>
        <v>21000025550000000046_12</v>
      </c>
      <c r="E11" t="s">
        <v>73</v>
      </c>
      <c r="F11" s="3">
        <v>8756.6445652173916</v>
      </c>
      <c r="G11" s="3">
        <v>1208416.95</v>
      </c>
      <c r="H11" t="s">
        <v>74</v>
      </c>
      <c r="I11" t="s">
        <v>75</v>
      </c>
      <c r="J11" t="s">
        <v>76</v>
      </c>
      <c r="K11" s="5">
        <v>224.53</v>
      </c>
      <c r="L11" t="s">
        <v>24</v>
      </c>
      <c r="M11" t="s">
        <v>32</v>
      </c>
      <c r="N11" s="2" t="str">
        <f>HYPERLINK("https://yandex.ru/maps/?&amp;text=56.07907, 47.506935", "56.07907, 47.506935")</f>
        <v>56.07907, 47.506935</v>
      </c>
      <c r="O11" t="s">
        <v>77</v>
      </c>
      <c r="P11" t="s">
        <v>78</v>
      </c>
      <c r="Q11" s="6" t="str">
        <f>HYPERLINK("D:\torgi_project\venv_torgi\cache\objs_in_district/56.07907_47.506935.json", "56.07907_47.506935.json")</f>
        <v>56.07907_47.506935.json</v>
      </c>
      <c r="R11">
        <v>3527</v>
      </c>
      <c r="S11" s="5">
        <v>2.48</v>
      </c>
      <c r="T11">
        <v>393</v>
      </c>
    </row>
    <row r="12" spans="1:20">
      <c r="A12" s="4">
        <v>10</v>
      </c>
      <c r="B12" t="s">
        <v>72</v>
      </c>
      <c r="C12" s="1">
        <v>126.3</v>
      </c>
      <c r="D12" s="2" t="str">
        <f>HYPERLINK("https://torgi.gov.ru/new/public/lots/lot/21000025550000000046_11/(lotInfo:info)", "21000025550000000046_11")</f>
        <v>21000025550000000046_11</v>
      </c>
      <c r="E12" t="s">
        <v>79</v>
      </c>
      <c r="F12" s="3">
        <v>8317.1658749010294</v>
      </c>
      <c r="G12" s="3">
        <v>1050458.05</v>
      </c>
      <c r="H12" t="s">
        <v>80</v>
      </c>
      <c r="I12" t="s">
        <v>75</v>
      </c>
      <c r="J12" t="s">
        <v>81</v>
      </c>
      <c r="K12" s="5">
        <v>1.52</v>
      </c>
      <c r="L12" t="s">
        <v>24</v>
      </c>
      <c r="M12" t="s">
        <v>32</v>
      </c>
      <c r="N12" s="2" t="str">
        <f>HYPERLINK("https://yandex.ru/maps/?&amp;text=56.15064, 47.183184", "56.15064, 47.183184")</f>
        <v>56.15064, 47.183184</v>
      </c>
      <c r="O12" t="s">
        <v>82</v>
      </c>
      <c r="P12" t="s">
        <v>83</v>
      </c>
      <c r="Q12" s="6" t="str">
        <f>HYPERLINK("D:\torgi_project\venv_torgi\cache\objs_in_district/56.15064_47.183184.json", "56.15064_47.183184.json")</f>
        <v>56.15064_47.183184.json</v>
      </c>
      <c r="R12">
        <v>4337</v>
      </c>
      <c r="S12" s="5">
        <v>3.82</v>
      </c>
      <c r="T12">
        <v>813</v>
      </c>
    </row>
    <row r="13" spans="1:20">
      <c r="A13" s="4">
        <v>11</v>
      </c>
      <c r="B13" t="s">
        <v>72</v>
      </c>
      <c r="C13" s="1">
        <v>154.30000000000001</v>
      </c>
      <c r="D13" s="2" t="str">
        <f>HYPERLINK("https://torgi.gov.ru/new/public/lots/lot/21000025550000000046_13/(lotInfo:info)", "21000025550000000046_13")</f>
        <v>21000025550000000046_13</v>
      </c>
      <c r="E13" t="s">
        <v>73</v>
      </c>
      <c r="F13" s="3">
        <v>8758.9112119248202</v>
      </c>
      <c r="G13" s="3">
        <v>1351500</v>
      </c>
      <c r="H13" t="s">
        <v>74</v>
      </c>
      <c r="I13" t="s">
        <v>75</v>
      </c>
      <c r="J13" t="s">
        <v>84</v>
      </c>
      <c r="K13" s="5">
        <v>224.59</v>
      </c>
      <c r="L13" t="s">
        <v>24</v>
      </c>
      <c r="M13" t="s">
        <v>32</v>
      </c>
      <c r="N13" s="2" t="str">
        <f>HYPERLINK("https://yandex.ru/maps/?&amp;text=56.07907, 47.506935", "56.07907, 47.506935")</f>
        <v>56.07907, 47.506935</v>
      </c>
      <c r="O13" t="s">
        <v>77</v>
      </c>
      <c r="P13" t="s">
        <v>78</v>
      </c>
      <c r="Q13" s="6" t="str">
        <f>HYPERLINK("D:\torgi_project\venv_torgi\cache\objs_in_district/56.07907_47.506935.json", "56.07907_47.506935.json")</f>
        <v>56.07907_47.506935.json</v>
      </c>
      <c r="R13">
        <v>3527</v>
      </c>
      <c r="S13" s="5">
        <v>2.48</v>
      </c>
      <c r="T13">
        <v>393</v>
      </c>
    </row>
    <row r="14" spans="1:20">
      <c r="A14" s="4">
        <v>12</v>
      </c>
      <c r="B14" t="s">
        <v>85</v>
      </c>
      <c r="C14" s="1">
        <v>95.9</v>
      </c>
      <c r="D14" s="2" t="str">
        <f>HYPERLINK("https://torgi.gov.ru/new/public/lots/lot/21000004710000001306_1/(lotInfo:info)", "21000004710000001306_1")</f>
        <v>21000004710000001306_1</v>
      </c>
      <c r="E14" t="s">
        <v>86</v>
      </c>
      <c r="F14" s="3">
        <v>32368.790406673619</v>
      </c>
      <c r="G14" s="3">
        <v>3104167</v>
      </c>
      <c r="H14" t="s">
        <v>87</v>
      </c>
      <c r="I14" t="s">
        <v>88</v>
      </c>
      <c r="J14" t="s">
        <v>89</v>
      </c>
      <c r="K14" s="5">
        <v>4.74</v>
      </c>
      <c r="L14" t="s">
        <v>24</v>
      </c>
      <c r="M14" t="s">
        <v>25</v>
      </c>
      <c r="N14" s="2" t="str">
        <f>HYPERLINK("https://yandex.ru/maps/?&amp;text=55.574894, 37.900665", "55.574894, 37.900665")</f>
        <v>55.574894, 37.900665</v>
      </c>
      <c r="O14" t="s">
        <v>90</v>
      </c>
      <c r="P14" t="s">
        <v>91</v>
      </c>
      <c r="Q14" s="6" t="str">
        <f>HYPERLINK("D:\torgi_project\venv_torgi\cache\objs_in_district/55.574894_37.900665.json", "55.574894_37.900665.json")</f>
        <v>55.574894_37.900665.json</v>
      </c>
      <c r="R14">
        <v>3944</v>
      </c>
      <c r="S14" s="5">
        <v>8.2100000000000009</v>
      </c>
      <c r="T14">
        <v>479</v>
      </c>
    </row>
    <row r="15" spans="1:20">
      <c r="A15" s="4">
        <v>13</v>
      </c>
      <c r="B15" t="s">
        <v>85</v>
      </c>
      <c r="C15" s="1">
        <v>165.5</v>
      </c>
      <c r="D15" s="2" t="str">
        <f>HYPERLINK("https://torgi.gov.ru/new/public/lots/lot/21000004710000000785_1/(lotInfo:info)", "21000004710000000785_1")</f>
        <v>21000004710000000785_1</v>
      </c>
      <c r="E15" t="s">
        <v>92</v>
      </c>
      <c r="F15" s="3">
        <v>21299.09365558912</v>
      </c>
      <c r="G15" s="3">
        <v>3525000</v>
      </c>
      <c r="H15" t="s">
        <v>93</v>
      </c>
      <c r="I15" t="s">
        <v>94</v>
      </c>
      <c r="J15" t="s">
        <v>95</v>
      </c>
      <c r="K15" s="5">
        <v>13.42</v>
      </c>
      <c r="L15" t="s">
        <v>24</v>
      </c>
      <c r="M15" t="s">
        <v>25</v>
      </c>
      <c r="N15" s="2" t="str">
        <f>HYPERLINK("https://yandex.ru/maps/?&amp;text=54.933, 37.37951", "54.933, 37.37951")</f>
        <v>54.933, 37.37951</v>
      </c>
      <c r="O15" t="s">
        <v>96</v>
      </c>
      <c r="P15" t="s">
        <v>97</v>
      </c>
      <c r="Q15" s="6" t="str">
        <f>HYPERLINK("D:\torgi_project\venv_torgi\cache\objs_in_district/54.933_37.37951.json", "54.933_37.37951.json")</f>
        <v>54.933_37.37951.json</v>
      </c>
      <c r="R15">
        <v>1466</v>
      </c>
      <c r="S15" s="5">
        <v>14.53</v>
      </c>
      <c r="T15">
        <v>1520</v>
      </c>
    </row>
    <row r="16" spans="1:20">
      <c r="A16" s="4">
        <v>14</v>
      </c>
      <c r="B16" t="s">
        <v>85</v>
      </c>
      <c r="C16" s="1">
        <v>156.6</v>
      </c>
      <c r="D16" s="2" t="str">
        <f>HYPERLINK("https://torgi.gov.ru/new/public/lots/lot/21000004710000000858_1/(lotInfo:info)", "21000004710000000858_1")</f>
        <v>21000004710000000858_1</v>
      </c>
      <c r="E16" t="s">
        <v>98</v>
      </c>
      <c r="F16" s="3">
        <v>32879.948914431683</v>
      </c>
      <c r="G16" s="3">
        <v>5149000</v>
      </c>
      <c r="H16" t="s">
        <v>99</v>
      </c>
      <c r="I16" t="s">
        <v>94</v>
      </c>
      <c r="J16" t="s">
        <v>100</v>
      </c>
      <c r="K16" s="5">
        <v>10.62</v>
      </c>
      <c r="L16" t="s">
        <v>24</v>
      </c>
      <c r="M16" t="s">
        <v>25</v>
      </c>
      <c r="N16" s="2" t="str">
        <f>HYPERLINK("https://yandex.ru/maps/?&amp;text=54.915839, 37.421874", "54.915839, 37.421874")</f>
        <v>54.915839, 37.421874</v>
      </c>
      <c r="O16" t="s">
        <v>101</v>
      </c>
      <c r="P16" t="s">
        <v>102</v>
      </c>
      <c r="Q16" s="6" t="str">
        <f>HYPERLINK("D:\torgi_project\venv_torgi\cache\objs_in_district/54.915839_37.421874.json", "54.915839_37.421874.json")</f>
        <v>54.915839_37.421874.json</v>
      </c>
      <c r="R16">
        <v>3810</v>
      </c>
      <c r="S16" s="5">
        <v>8.6300000000000008</v>
      </c>
      <c r="T16">
        <v>271</v>
      </c>
    </row>
    <row r="17" spans="1:20">
      <c r="A17" s="4">
        <v>15</v>
      </c>
      <c r="B17" t="s">
        <v>85</v>
      </c>
      <c r="C17" s="1">
        <v>99.2</v>
      </c>
      <c r="D17" s="2" t="str">
        <f>HYPERLINK("https://torgi.gov.ru/new/public/lots/lot/21000004710000001785_1/(lotInfo:info)", "21000004710000001785_1")</f>
        <v>21000004710000001785_1</v>
      </c>
      <c r="E17" t="s">
        <v>103</v>
      </c>
      <c r="F17" s="3">
        <v>24697.580645161292</v>
      </c>
      <c r="G17" s="3">
        <v>2450000</v>
      </c>
      <c r="H17" t="s">
        <v>104</v>
      </c>
      <c r="I17" t="s">
        <v>105</v>
      </c>
      <c r="J17" t="s">
        <v>106</v>
      </c>
      <c r="K17" s="5">
        <v>52.44</v>
      </c>
      <c r="L17" t="s">
        <v>107</v>
      </c>
      <c r="M17" t="s">
        <v>25</v>
      </c>
      <c r="N17" s="2" t="str">
        <f>HYPERLINK("https://yandex.ru/maps/?&amp;text=55.79628, 38.466183", "55.79628, 38.466183")</f>
        <v>55.79628, 38.466183</v>
      </c>
      <c r="O17" t="s">
        <v>108</v>
      </c>
      <c r="P17" t="s">
        <v>109</v>
      </c>
      <c r="Q17" s="6" t="str">
        <f>HYPERLINK("D:\torgi_project\venv_torgi\cache\objs_in_district/55.79628_38.466183.json", "55.79628_38.466183.json")</f>
        <v>55.79628_38.466183.json</v>
      </c>
      <c r="R17">
        <v>4607</v>
      </c>
      <c r="S17" s="5">
        <v>5.36</v>
      </c>
      <c r="T17">
        <v>409</v>
      </c>
    </row>
    <row r="18" spans="1:20">
      <c r="A18" s="4">
        <v>16</v>
      </c>
      <c r="B18" t="s">
        <v>85</v>
      </c>
      <c r="C18" s="1">
        <v>154.80000000000001</v>
      </c>
      <c r="D18" s="2" t="str">
        <f>HYPERLINK("https://torgi.gov.ru/new/public/lots/lot/21000004710000001786_1/(lotInfo:info)", "21000004710000001786_1")</f>
        <v>21000004710000001786_1</v>
      </c>
      <c r="E18" t="s">
        <v>110</v>
      </c>
      <c r="F18" s="3">
        <v>26718.346253229971</v>
      </c>
      <c r="G18" s="3">
        <v>4136000</v>
      </c>
      <c r="H18" t="s">
        <v>111</v>
      </c>
      <c r="I18" t="s">
        <v>105</v>
      </c>
      <c r="J18" t="s">
        <v>112</v>
      </c>
      <c r="K18" s="5">
        <v>6.41</v>
      </c>
      <c r="L18" t="s">
        <v>107</v>
      </c>
      <c r="M18" t="s">
        <v>25</v>
      </c>
      <c r="N18" s="2" t="str">
        <f>HYPERLINK("https://yandex.ru/maps/?&amp;text=55.796005, 38.443806", "55.796005, 38.443806")</f>
        <v>55.796005, 38.443806</v>
      </c>
      <c r="O18" t="s">
        <v>113</v>
      </c>
      <c r="P18" t="s">
        <v>114</v>
      </c>
      <c r="Q18" s="6" t="str">
        <f>HYPERLINK("D:\torgi_project\venv_torgi\cache\objs_in_district/55.796005_38.443806.json", "55.796005_38.443806.json")</f>
        <v>55.796005_38.443806.json</v>
      </c>
      <c r="R18">
        <v>4449</v>
      </c>
      <c r="S18" s="5">
        <v>6.01</v>
      </c>
      <c r="T18">
        <v>445</v>
      </c>
    </row>
    <row r="19" spans="1:20">
      <c r="A19" s="4">
        <v>17</v>
      </c>
      <c r="B19" t="s">
        <v>85</v>
      </c>
      <c r="C19" s="1">
        <v>35.4</v>
      </c>
      <c r="D19" s="2" t="str">
        <f>HYPERLINK("https://torgi.gov.ru/new/public/lots/lot/21000004710000001895_1/(lotInfo:info)", "21000004710000001895_1")</f>
        <v>21000004710000001895_1</v>
      </c>
      <c r="E19" t="s">
        <v>115</v>
      </c>
      <c r="F19" s="3">
        <v>56497.175141242937</v>
      </c>
      <c r="G19" s="3">
        <v>2000000</v>
      </c>
      <c r="H19" t="s">
        <v>116</v>
      </c>
      <c r="I19" t="s">
        <v>88</v>
      </c>
      <c r="J19" t="s">
        <v>117</v>
      </c>
      <c r="K19" s="5">
        <v>8.14</v>
      </c>
      <c r="L19" t="s">
        <v>24</v>
      </c>
      <c r="M19" t="s">
        <v>25</v>
      </c>
      <c r="N19" s="2" t="str">
        <f>HYPERLINK("https://yandex.ru/maps/?&amp;text=55.576645, 37.908356", "55.576645, 37.908356")</f>
        <v>55.576645, 37.908356</v>
      </c>
      <c r="O19" t="s">
        <v>118</v>
      </c>
      <c r="P19" t="s">
        <v>119</v>
      </c>
      <c r="Q19" s="6" t="str">
        <f>HYPERLINK("D:\torgi_project\venv_torgi\cache\objs_in_district/55.576645_37.908356.json", "55.576645_37.908356.json")</f>
        <v>55.576645_37.908356.json</v>
      </c>
      <c r="R19">
        <v>4512</v>
      </c>
      <c r="S19" s="5">
        <v>12.52</v>
      </c>
      <c r="T19">
        <v>381</v>
      </c>
    </row>
    <row r="20" spans="1:20">
      <c r="A20" s="4">
        <v>18</v>
      </c>
      <c r="B20" t="s">
        <v>85</v>
      </c>
      <c r="C20" s="1">
        <v>26.6</v>
      </c>
      <c r="D20" s="2" t="str">
        <f>HYPERLINK("https://torgi.gov.ru/new/public/lots/lot/21000004710000001892_1/(lotInfo:info)", "21000004710000001892_1")</f>
        <v>21000004710000001892_1</v>
      </c>
      <c r="E20" t="s">
        <v>120</v>
      </c>
      <c r="F20" s="3">
        <v>55263.15789473684</v>
      </c>
      <c r="G20" s="3">
        <v>1470000</v>
      </c>
      <c r="H20" t="s">
        <v>121</v>
      </c>
      <c r="I20" t="s">
        <v>88</v>
      </c>
      <c r="J20" t="s">
        <v>122</v>
      </c>
      <c r="K20" s="5">
        <v>22.81</v>
      </c>
      <c r="L20" t="s">
        <v>24</v>
      </c>
      <c r="M20" t="s">
        <v>25</v>
      </c>
      <c r="N20" s="2" t="str">
        <f>HYPERLINK("https://yandex.ru/maps/?&amp;text=55.889523, 38.48255", "55.889523, 38.48255")</f>
        <v>55.889523, 38.48255</v>
      </c>
      <c r="O20" t="s">
        <v>123</v>
      </c>
      <c r="P20" t="s">
        <v>124</v>
      </c>
      <c r="Q20" s="6" t="str">
        <f>HYPERLINK("D:\torgi_project\venv_torgi\cache\objs_in_district/55.889523_38.48255.json", "55.889523_38.48255.json")</f>
        <v>55.889523_38.48255.json</v>
      </c>
      <c r="R20">
        <v>745</v>
      </c>
      <c r="S20" s="5">
        <v>74.180000000000007</v>
      </c>
      <c r="T20">
        <v>0</v>
      </c>
    </row>
    <row r="21" spans="1:20">
      <c r="A21" s="4">
        <v>19</v>
      </c>
      <c r="B21" t="s">
        <v>85</v>
      </c>
      <c r="C21" s="1">
        <v>29.6</v>
      </c>
      <c r="D21" s="2" t="str">
        <f>HYPERLINK("https://torgi.gov.ru/new/public/lots/lot/21000004710000001894_1/(lotInfo:info)", "21000004710000001894_1")</f>
        <v>21000004710000001894_1</v>
      </c>
      <c r="E21" t="s">
        <v>125</v>
      </c>
      <c r="F21" s="3">
        <v>54054.054054054053</v>
      </c>
      <c r="G21" s="3">
        <v>1600000</v>
      </c>
      <c r="H21" t="s">
        <v>126</v>
      </c>
      <c r="I21" t="s">
        <v>88</v>
      </c>
      <c r="J21" t="s">
        <v>127</v>
      </c>
      <c r="K21" s="5">
        <v>62.56</v>
      </c>
      <c r="L21" t="s">
        <v>24</v>
      </c>
      <c r="M21" t="s">
        <v>25</v>
      </c>
      <c r="N21" s="2" t="str">
        <f>HYPERLINK("https://yandex.ru/maps/?&amp;text=55.83291, 38.478302", "55.83291, 38.478302")</f>
        <v>55.83291, 38.478302</v>
      </c>
      <c r="O21" t="s">
        <v>128</v>
      </c>
      <c r="P21" t="s">
        <v>71</v>
      </c>
      <c r="Q21" s="6" t="str">
        <f>HYPERLINK("D:\torgi_project\venv_torgi\cache\objs_in_district/55.83291_38.478302.json", "55.83291_38.478302.json")</f>
        <v>55.83291_38.478302.json</v>
      </c>
      <c r="R21">
        <v>485</v>
      </c>
      <c r="S21" s="5">
        <v>111.45</v>
      </c>
      <c r="T21">
        <v>148</v>
      </c>
    </row>
    <row r="22" spans="1:20">
      <c r="A22" s="4">
        <v>20</v>
      </c>
      <c r="B22" t="s">
        <v>85</v>
      </c>
      <c r="C22" s="1">
        <v>149.9</v>
      </c>
      <c r="D22" s="2" t="str">
        <f>HYPERLINK("https://torgi.gov.ru/new/public/lots/lot/21000004710000001893_1/(lotInfo:info)", "21000004710000001893_1")</f>
        <v>21000004710000001893_1</v>
      </c>
      <c r="E22" t="s">
        <v>129</v>
      </c>
      <c r="F22" s="3">
        <v>32421.614409606402</v>
      </c>
      <c r="G22" s="3">
        <v>4860000</v>
      </c>
      <c r="H22" t="s">
        <v>130</v>
      </c>
      <c r="I22" t="s">
        <v>88</v>
      </c>
      <c r="J22" t="s">
        <v>131</v>
      </c>
      <c r="K22" s="5">
        <v>17.59</v>
      </c>
      <c r="L22" t="s">
        <v>24</v>
      </c>
      <c r="M22" t="s">
        <v>25</v>
      </c>
      <c r="N22" s="2" t="str">
        <f>HYPERLINK("https://yandex.ru/maps/?&amp;text=55.844337, 38.414143", "55.844337, 38.414143")</f>
        <v>55.844337, 38.414143</v>
      </c>
      <c r="O22" t="s">
        <v>132</v>
      </c>
      <c r="P22" t="s">
        <v>133</v>
      </c>
      <c r="Q22" s="6" t="str">
        <f>HYPERLINK("D:\torgi_project\venv_torgi\cache\objs_in_district/55.844337_38.414143.json", "55.844337_38.414143.json")</f>
        <v>55.844337_38.414143.json</v>
      </c>
      <c r="R22">
        <v>740</v>
      </c>
      <c r="S22" s="5">
        <v>43.81</v>
      </c>
      <c r="T22">
        <v>842</v>
      </c>
    </row>
    <row r="23" spans="1:20">
      <c r="A23" s="4">
        <v>21</v>
      </c>
      <c r="B23" t="s">
        <v>85</v>
      </c>
      <c r="C23" s="1">
        <v>20.5</v>
      </c>
      <c r="D23" s="2" t="str">
        <f>HYPERLINK("https://torgi.gov.ru/new/public/lots/lot/21000004710000001891_1/(lotInfo:info)", "21000004710000001891_1")</f>
        <v>21000004710000001891_1</v>
      </c>
      <c r="E23" t="s">
        <v>134</v>
      </c>
      <c r="F23" s="3">
        <v>56585.365853658543</v>
      </c>
      <c r="G23" s="3">
        <v>1160000</v>
      </c>
      <c r="H23" t="s">
        <v>135</v>
      </c>
      <c r="I23" t="s">
        <v>88</v>
      </c>
      <c r="J23" t="s">
        <v>136</v>
      </c>
      <c r="K23" s="5">
        <v>21.26</v>
      </c>
      <c r="L23" t="s">
        <v>24</v>
      </c>
      <c r="M23" t="s">
        <v>25</v>
      </c>
      <c r="N23" s="2" t="str">
        <f>HYPERLINK("https://yandex.ru/maps/?&amp;text=55.878666, 38.43054", "55.878666, 38.43054")</f>
        <v>55.878666, 38.43054</v>
      </c>
      <c r="O23" t="s">
        <v>137</v>
      </c>
      <c r="P23" t="s">
        <v>49</v>
      </c>
      <c r="Q23" s="6" t="str">
        <f>HYPERLINK("D:\torgi_project\venv_torgi\cache\objs_in_district/55.878666_38.43054.json", "55.878666_38.43054.json")</f>
        <v>55.878666_38.43054.json</v>
      </c>
      <c r="R23">
        <v>1219</v>
      </c>
      <c r="S23" s="5">
        <v>46.42</v>
      </c>
      <c r="T23">
        <v>995</v>
      </c>
    </row>
    <row r="24" spans="1:20">
      <c r="A24" s="4">
        <v>22</v>
      </c>
      <c r="B24" t="s">
        <v>85</v>
      </c>
      <c r="C24" s="1">
        <v>243.8</v>
      </c>
      <c r="D24" s="2" t="str">
        <f>HYPERLINK("https://torgi.gov.ru/new/public/lots/lot/21000004710000001886_1/(lotInfo:info)", "21000004710000001886_1")</f>
        <v>21000004710000001886_1</v>
      </c>
      <c r="E24" t="s">
        <v>138</v>
      </c>
      <c r="F24" s="3">
        <v>30844.954881050038</v>
      </c>
      <c r="G24" s="3">
        <v>7520000</v>
      </c>
      <c r="H24" t="s">
        <v>139</v>
      </c>
      <c r="I24" t="s">
        <v>88</v>
      </c>
      <c r="J24" t="s">
        <v>140</v>
      </c>
      <c r="K24" s="5">
        <v>10.11</v>
      </c>
      <c r="L24" t="s">
        <v>24</v>
      </c>
      <c r="M24" t="s">
        <v>25</v>
      </c>
      <c r="N24" s="2" t="str">
        <f>HYPERLINK("https://yandex.ru/maps/?&amp;text=55.807157, 38.166847", "55.807157, 38.166847")</f>
        <v>55.807157, 38.166847</v>
      </c>
      <c r="O24" t="s">
        <v>141</v>
      </c>
      <c r="P24" t="s">
        <v>142</v>
      </c>
      <c r="Q24" s="6" t="str">
        <f>HYPERLINK("D:\torgi_project\venv_torgi\cache\objs_in_district/55.807157_38.166847.json", "55.807157_38.166847.json")</f>
        <v>55.807157_38.166847.json</v>
      </c>
      <c r="R24">
        <v>1119</v>
      </c>
      <c r="S24" s="5">
        <v>27.56</v>
      </c>
      <c r="T24">
        <v>961</v>
      </c>
    </row>
    <row r="25" spans="1:20">
      <c r="A25" s="4">
        <v>23</v>
      </c>
      <c r="B25" t="s">
        <v>85</v>
      </c>
      <c r="C25" s="1">
        <v>74.2</v>
      </c>
      <c r="D25" s="2" t="str">
        <f>HYPERLINK("https://torgi.gov.ru/new/public/lots/lot/21000004710000001885_1/(lotInfo:info)", "21000004710000001885_1")</f>
        <v>21000004710000001885_1</v>
      </c>
      <c r="E25" t="s">
        <v>143</v>
      </c>
      <c r="F25" s="3">
        <v>35579.514824797843</v>
      </c>
      <c r="G25" s="3">
        <v>2640000</v>
      </c>
      <c r="H25" t="s">
        <v>144</v>
      </c>
      <c r="I25" t="s">
        <v>88</v>
      </c>
      <c r="J25" t="s">
        <v>145</v>
      </c>
      <c r="K25" s="5">
        <v>11.37</v>
      </c>
      <c r="L25" t="s">
        <v>24</v>
      </c>
      <c r="M25" t="s">
        <v>25</v>
      </c>
      <c r="N25" s="2" t="str">
        <f>HYPERLINK("https://yandex.ru/maps/?&amp;text=55.877705, 38.431175", "55.877705, 38.431175")</f>
        <v>55.877705, 38.431175</v>
      </c>
      <c r="O25" t="s">
        <v>146</v>
      </c>
      <c r="P25" t="s">
        <v>147</v>
      </c>
      <c r="Q25" s="6" t="str">
        <f>HYPERLINK("D:\torgi_project\venv_torgi\cache\objs_in_district/55.877705_38.431175.json", "55.877705_38.431175.json")</f>
        <v>55.877705_38.431175.json</v>
      </c>
      <c r="R25">
        <v>1219</v>
      </c>
      <c r="S25" s="5">
        <v>29.19</v>
      </c>
      <c r="T25">
        <v>910</v>
      </c>
    </row>
    <row r="26" spans="1:20">
      <c r="A26" s="4">
        <v>24</v>
      </c>
      <c r="B26" t="s">
        <v>85</v>
      </c>
      <c r="C26" s="1">
        <v>163.69999999999999</v>
      </c>
      <c r="D26" s="2" t="str">
        <f>HYPERLINK("https://torgi.gov.ru/new/public/lots/lot/21000004710000002201_1/(lotInfo:info)", "21000004710000002201_1")</f>
        <v>21000004710000002201_1</v>
      </c>
      <c r="E26" t="s">
        <v>148</v>
      </c>
      <c r="F26" s="3">
        <v>31729.535736102629</v>
      </c>
      <c r="G26" s="3">
        <v>5194125</v>
      </c>
      <c r="H26" t="s">
        <v>149</v>
      </c>
      <c r="I26" t="s">
        <v>150</v>
      </c>
      <c r="J26" t="s">
        <v>151</v>
      </c>
      <c r="K26" s="5">
        <v>6.77</v>
      </c>
      <c r="L26" t="s">
        <v>24</v>
      </c>
      <c r="M26" t="s">
        <v>25</v>
      </c>
      <c r="N26" s="2" t="str">
        <f>HYPERLINK("https://yandex.ru/maps/?&amp;text=56.341003, 37.548286", "56.341003, 37.548286")</f>
        <v>56.341003, 37.548286</v>
      </c>
      <c r="O26" t="s">
        <v>152</v>
      </c>
      <c r="P26" t="s">
        <v>124</v>
      </c>
      <c r="Q26" s="6" t="str">
        <f>HYPERLINK("D:\torgi_project\venv_torgi\cache\objs_in_district/56.341003_37.548286.json", "56.341003_37.548286.json")</f>
        <v>56.341003_37.548286.json</v>
      </c>
      <c r="R26">
        <v>579</v>
      </c>
      <c r="S26" s="5">
        <v>54.8</v>
      </c>
      <c r="T26">
        <v>194</v>
      </c>
    </row>
    <row r="27" spans="1:20">
      <c r="A27" s="4">
        <v>25</v>
      </c>
      <c r="B27" t="s">
        <v>85</v>
      </c>
      <c r="C27" s="1">
        <v>74.599999999999994</v>
      </c>
      <c r="D27" s="2" t="str">
        <f>HYPERLINK("https://torgi.gov.ru/new/public/lots/lot/21000004710000001510_1/(lotInfo:info)", "21000004710000001510_1")</f>
        <v>21000004710000001510_1</v>
      </c>
      <c r="E27" t="s">
        <v>153</v>
      </c>
      <c r="F27" s="3">
        <v>40812.332439678277</v>
      </c>
      <c r="G27" s="3">
        <v>3044600</v>
      </c>
      <c r="H27" t="s">
        <v>154</v>
      </c>
      <c r="I27" t="s">
        <v>94</v>
      </c>
      <c r="J27" t="s">
        <v>155</v>
      </c>
      <c r="K27" s="5">
        <v>15.02</v>
      </c>
      <c r="L27" t="s">
        <v>24</v>
      </c>
      <c r="M27" t="s">
        <v>25</v>
      </c>
      <c r="N27" s="2" t="str">
        <f>HYPERLINK("https://yandex.ru/maps/?&amp;text=55.868945, 38.782292", "55.868945, 38.782292")</f>
        <v>55.868945, 38.782292</v>
      </c>
      <c r="O27" t="s">
        <v>156</v>
      </c>
      <c r="P27" t="s">
        <v>42</v>
      </c>
      <c r="Q27" s="6" t="str">
        <f>HYPERLINK("D:\torgi_project\venv_torgi\cache\objs_in_district/55.868945_38.782292.json", "55.868945_38.782292.json")</f>
        <v>55.868945_38.782292.json</v>
      </c>
      <c r="R27">
        <v>1628</v>
      </c>
      <c r="S27" s="5">
        <v>25.07</v>
      </c>
      <c r="T27">
        <v>137</v>
      </c>
    </row>
    <row r="28" spans="1:20">
      <c r="A28" s="4">
        <v>26</v>
      </c>
      <c r="B28" t="s">
        <v>85</v>
      </c>
      <c r="C28" s="1">
        <v>79.400000000000006</v>
      </c>
      <c r="D28" s="2" t="str">
        <f>HYPERLINK("https://torgi.gov.ru/new/public/lots/lot/21000004710000001722_1/(lotInfo:info)", "21000004710000001722_1")</f>
        <v>21000004710000001722_1</v>
      </c>
      <c r="E28" t="s">
        <v>157</v>
      </c>
      <c r="F28" s="3">
        <v>14564.86146095718</v>
      </c>
      <c r="G28" s="3">
        <v>1156450</v>
      </c>
      <c r="H28" t="s">
        <v>158</v>
      </c>
      <c r="I28" t="s">
        <v>159</v>
      </c>
      <c r="J28" t="s">
        <v>160</v>
      </c>
      <c r="K28" s="5">
        <v>2.73</v>
      </c>
      <c r="L28" t="s">
        <v>24</v>
      </c>
      <c r="M28" t="s">
        <v>25</v>
      </c>
      <c r="N28" s="2" t="str">
        <f>HYPERLINK("https://yandex.ru/maps/?&amp;text=54.848655, 38.248738", "54.848655, 38.248738")</f>
        <v>54.848655, 38.248738</v>
      </c>
      <c r="O28" t="s">
        <v>161</v>
      </c>
      <c r="P28" t="s">
        <v>162</v>
      </c>
      <c r="Q28" s="6" t="str">
        <f>HYPERLINK("D:\torgi_project\venv_torgi\cache\objs_in_district/54.848655_38.248738.json", "54.848655_38.248738.json")</f>
        <v>54.848655_38.248738.json</v>
      </c>
      <c r="R28">
        <v>1302</v>
      </c>
      <c r="S28" s="5">
        <v>11.19</v>
      </c>
      <c r="T28">
        <v>585</v>
      </c>
    </row>
    <row r="29" spans="1:20">
      <c r="A29" s="4">
        <v>27</v>
      </c>
      <c r="B29" t="s">
        <v>85</v>
      </c>
      <c r="C29" s="1">
        <v>138.6</v>
      </c>
      <c r="D29" s="2" t="str">
        <f>HYPERLINK("https://torgi.gov.ru/new/public/lots/lot/21000004710000002203_1/(lotInfo:info)", "21000004710000002203_1")</f>
        <v>21000004710000002203_1</v>
      </c>
      <c r="E29" t="s">
        <v>163</v>
      </c>
      <c r="F29" s="3">
        <v>32292.871572871569</v>
      </c>
      <c r="G29" s="3">
        <v>4475792</v>
      </c>
      <c r="H29" t="s">
        <v>164</v>
      </c>
      <c r="I29" t="s">
        <v>150</v>
      </c>
      <c r="J29" t="s">
        <v>165</v>
      </c>
      <c r="K29" s="5">
        <v>6.89</v>
      </c>
      <c r="L29" t="s">
        <v>24</v>
      </c>
      <c r="M29" t="s">
        <v>25</v>
      </c>
      <c r="N29" s="2" t="str">
        <f>HYPERLINK("https://yandex.ru/maps/?&amp;text=56.341003, 37.548286", "56.341003, 37.548286")</f>
        <v>56.341003, 37.548286</v>
      </c>
      <c r="O29" t="s">
        <v>152</v>
      </c>
      <c r="P29" t="s">
        <v>124</v>
      </c>
      <c r="Q29" s="6" t="str">
        <f>HYPERLINK("D:\torgi_project\venv_torgi\cache\objs_in_district/56.341003_37.548286.json", "56.341003_37.548286.json")</f>
        <v>56.341003_37.548286.json</v>
      </c>
      <c r="R29">
        <v>579</v>
      </c>
      <c r="S29" s="5">
        <v>55.77</v>
      </c>
      <c r="T29">
        <v>194</v>
      </c>
    </row>
    <row r="30" spans="1:20">
      <c r="A30" s="4">
        <v>28</v>
      </c>
      <c r="B30" t="s">
        <v>85</v>
      </c>
      <c r="C30" s="1">
        <v>171.8</v>
      </c>
      <c r="D30" s="2" t="str">
        <f>HYPERLINK("https://torgi.gov.ru/new/public/lots/lot/21000004710000002151_1/(lotInfo:info)", "21000004710000002151_1")</f>
        <v>21000004710000002151_1</v>
      </c>
      <c r="E30" t="s">
        <v>166</v>
      </c>
      <c r="F30" s="3">
        <v>23140.686845168799</v>
      </c>
      <c r="G30" s="3">
        <v>3975570</v>
      </c>
      <c r="H30" t="s">
        <v>167</v>
      </c>
      <c r="I30" t="s">
        <v>168</v>
      </c>
      <c r="J30" t="s">
        <v>169</v>
      </c>
      <c r="K30" s="5">
        <v>122.44</v>
      </c>
      <c r="L30" t="s">
        <v>24</v>
      </c>
      <c r="M30" t="s">
        <v>25</v>
      </c>
      <c r="N30" s="2" t="str">
        <f>HYPERLINK("https://yandex.ru/maps/?&amp;text=55.179987, 38.745605", "55.179987, 38.745605")</f>
        <v>55.179987, 38.745605</v>
      </c>
      <c r="O30" t="s">
        <v>170</v>
      </c>
      <c r="P30" t="s">
        <v>171</v>
      </c>
      <c r="Q30" s="6" t="str">
        <f>HYPERLINK("D:\torgi_project\venv_torgi\cache\objs_in_district/55.179987_38.745605.json", "55.179987_38.745605.json")</f>
        <v>55.179987_38.745605.json</v>
      </c>
      <c r="R30">
        <v>70</v>
      </c>
      <c r="S30" s="5">
        <v>330.58</v>
      </c>
    </row>
    <row r="31" spans="1:20">
      <c r="A31" s="4">
        <v>29</v>
      </c>
      <c r="B31" t="s">
        <v>85</v>
      </c>
      <c r="C31" s="1">
        <v>258</v>
      </c>
      <c r="D31" s="2" t="str">
        <f>HYPERLINK("https://torgi.gov.ru/new/public/lots/lot/21000004710000001768_1/(lotInfo:info)", "21000004710000001768_1")</f>
        <v>21000004710000001768_1</v>
      </c>
      <c r="E31" t="s">
        <v>172</v>
      </c>
      <c r="F31" s="3">
        <v>13872.093023255809</v>
      </c>
      <c r="G31" s="3">
        <v>3579000</v>
      </c>
      <c r="H31" t="s">
        <v>173</v>
      </c>
      <c r="I31" t="s">
        <v>174</v>
      </c>
      <c r="J31" t="s">
        <v>175</v>
      </c>
      <c r="K31" s="5">
        <v>4.88</v>
      </c>
      <c r="L31" t="s">
        <v>24</v>
      </c>
      <c r="M31" t="s">
        <v>25</v>
      </c>
      <c r="N31" s="2" t="str">
        <f>HYPERLINK("https://yandex.ru/maps/?&amp;text=55.77192, 38.656456", "55.77192, 38.656456")</f>
        <v>55.77192, 38.656456</v>
      </c>
      <c r="O31" t="s">
        <v>176</v>
      </c>
      <c r="P31" t="s">
        <v>177</v>
      </c>
      <c r="Q31" s="6" t="str">
        <f>HYPERLINK("D:\torgi_project\venv_torgi\cache\objs_in_district/55.77192_38.656456.json", "55.77192_38.656456.json")</f>
        <v>55.77192_38.656456.json</v>
      </c>
      <c r="R31">
        <v>1447</v>
      </c>
      <c r="S31" s="5">
        <v>9.59</v>
      </c>
      <c r="T31">
        <v>472</v>
      </c>
    </row>
    <row r="32" spans="1:20">
      <c r="A32" s="4">
        <v>30</v>
      </c>
      <c r="B32" t="s">
        <v>85</v>
      </c>
      <c r="C32" s="1">
        <v>48.6</v>
      </c>
      <c r="D32" s="2" t="str">
        <f>HYPERLINK("https://torgi.gov.ru/new/public/lots/lot/21000004710000002219_1/(lotInfo:info)", "21000004710000002219_1")</f>
        <v>21000004710000002219_1</v>
      </c>
      <c r="E32" t="s">
        <v>178</v>
      </c>
      <c r="F32" s="3">
        <v>38796.296296296292</v>
      </c>
      <c r="G32" s="3">
        <v>1885500</v>
      </c>
      <c r="H32" t="s">
        <v>179</v>
      </c>
      <c r="I32" t="s">
        <v>168</v>
      </c>
      <c r="J32" t="s">
        <v>180</v>
      </c>
      <c r="K32" s="5">
        <v>10.56</v>
      </c>
      <c r="L32" t="s">
        <v>24</v>
      </c>
      <c r="M32" t="s">
        <v>25</v>
      </c>
      <c r="N32" s="2" t="str">
        <f>HYPERLINK("https://yandex.ru/maps/?&amp;text=55.967567, 37.916163", "55.967567, 37.916163")</f>
        <v>55.967567, 37.916163</v>
      </c>
      <c r="O32" t="s">
        <v>181</v>
      </c>
      <c r="P32" t="s">
        <v>182</v>
      </c>
      <c r="Q32" s="6" t="str">
        <f>HYPERLINK("D:\torgi_project\venv_torgi\cache\objs_in_district/55.967567_37.916163.json", "55.967567_37.916163.json")</f>
        <v>55.967567_37.916163.json</v>
      </c>
      <c r="R32">
        <v>4104</v>
      </c>
      <c r="S32" s="5">
        <v>9.4499999999999993</v>
      </c>
      <c r="T32">
        <v>312</v>
      </c>
    </row>
    <row r="33" spans="1:20">
      <c r="A33" s="4">
        <v>31</v>
      </c>
      <c r="B33" t="s">
        <v>85</v>
      </c>
      <c r="C33" s="1">
        <v>19.3</v>
      </c>
      <c r="D33" s="2" t="str">
        <f>HYPERLINK("https://torgi.gov.ru/new/public/lots/lot/21000004710000002481_1/(lotInfo:info)", "21000004710000002481_1")</f>
        <v>21000004710000002481_1</v>
      </c>
      <c r="E33" t="s">
        <v>183</v>
      </c>
      <c r="F33" s="3">
        <v>42741.813471502588</v>
      </c>
      <c r="G33" s="3">
        <v>824917</v>
      </c>
      <c r="H33" t="s">
        <v>184</v>
      </c>
      <c r="I33" t="s">
        <v>185</v>
      </c>
      <c r="J33" t="s">
        <v>186</v>
      </c>
      <c r="K33" s="5">
        <v>17.940000000000001</v>
      </c>
      <c r="L33" t="s">
        <v>24</v>
      </c>
      <c r="M33" t="s">
        <v>25</v>
      </c>
      <c r="N33" s="2" t="str">
        <f>HYPERLINK("https://yandex.ru/maps/?&amp;text=55.896731, 37.444665", "55.896731, 37.444665")</f>
        <v>55.896731, 37.444665</v>
      </c>
      <c r="O33" t="s">
        <v>187</v>
      </c>
      <c r="P33" t="s">
        <v>188</v>
      </c>
      <c r="Q33" s="6" t="str">
        <f>HYPERLINK("D:\torgi_project\venv_torgi\cache\objs_in_district/55.896731_37.444665.json", "55.896731_37.444665.json")</f>
        <v>55.896731_37.444665.json</v>
      </c>
      <c r="R33">
        <v>2806</v>
      </c>
      <c r="S33" s="5">
        <v>15.23</v>
      </c>
      <c r="T33">
        <v>528</v>
      </c>
    </row>
    <row r="34" spans="1:20">
      <c r="A34" s="4">
        <v>32</v>
      </c>
      <c r="B34" t="s">
        <v>85</v>
      </c>
      <c r="C34" s="1">
        <v>694.3</v>
      </c>
      <c r="D34" s="2" t="str">
        <f>HYPERLINK("https://torgi.gov.ru/new/public/lots/lot/21000004710000002118_1/(lotInfo:info)", "21000004710000002118_1")</f>
        <v>21000004710000002118_1</v>
      </c>
      <c r="E34" t="s">
        <v>189</v>
      </c>
      <c r="F34" s="3">
        <v>9002.3524845167794</v>
      </c>
      <c r="G34" s="3">
        <v>6250333.3300000001</v>
      </c>
      <c r="H34" t="s">
        <v>190</v>
      </c>
      <c r="I34" t="s">
        <v>191</v>
      </c>
      <c r="J34" t="s">
        <v>192</v>
      </c>
      <c r="K34" s="5">
        <v>9.61</v>
      </c>
      <c r="L34" t="s">
        <v>24</v>
      </c>
      <c r="M34" t="s">
        <v>25</v>
      </c>
      <c r="N34" s="2" t="str">
        <f>HYPERLINK("https://yandex.ru/maps/?&amp;text=54.849313, 39.305731", "54.849313, 39.305731")</f>
        <v>54.849313, 39.305731</v>
      </c>
      <c r="O34" t="s">
        <v>193</v>
      </c>
      <c r="P34" t="s">
        <v>48</v>
      </c>
      <c r="Q34" s="6" t="str">
        <f>HYPERLINK("D:\torgi_project\venv_torgi\cache\objs_in_district/54.849313_39.305731.json", "54.849313_39.305731.json")</f>
        <v>54.849313_39.305731.json</v>
      </c>
      <c r="R34">
        <v>144</v>
      </c>
      <c r="S34" s="5">
        <v>62.52</v>
      </c>
      <c r="T34">
        <v>11</v>
      </c>
    </row>
    <row r="35" spans="1:20">
      <c r="A35" s="4">
        <v>33</v>
      </c>
      <c r="B35" t="s">
        <v>85</v>
      </c>
      <c r="C35" s="1">
        <v>19.899999999999999</v>
      </c>
      <c r="D35" s="2" t="str">
        <f>HYPERLINK("https://torgi.gov.ru/new/public/lots/lot/21000004710000002479_1/(lotInfo:info)", "21000004710000002479_1")</f>
        <v>21000004710000002479_1</v>
      </c>
      <c r="E35" t="s">
        <v>194</v>
      </c>
      <c r="F35" s="3">
        <v>41453.115577889454</v>
      </c>
      <c r="G35" s="3">
        <v>824917</v>
      </c>
      <c r="H35" t="s">
        <v>195</v>
      </c>
      <c r="I35" t="s">
        <v>185</v>
      </c>
      <c r="J35" t="s">
        <v>196</v>
      </c>
      <c r="K35" s="5">
        <v>18.399999999999999</v>
      </c>
      <c r="L35" t="s">
        <v>24</v>
      </c>
      <c r="M35" t="s">
        <v>25</v>
      </c>
      <c r="N35" s="2" t="str">
        <f>HYPERLINK("https://yandex.ru/maps/?&amp;text=55.895358, 37.436319", "55.895358, 37.436319")</f>
        <v>55.895358, 37.436319</v>
      </c>
      <c r="O35" t="s">
        <v>197</v>
      </c>
      <c r="P35" t="s">
        <v>85</v>
      </c>
      <c r="Q35" s="6" t="str">
        <f>HYPERLINK("D:\torgi_project\venv_torgi\cache\objs_in_district/55.895358_37.436319.json", "55.895358_37.436319.json")</f>
        <v>55.895358_37.436319.json</v>
      </c>
      <c r="R35">
        <v>2691</v>
      </c>
      <c r="S35" s="5">
        <v>15.4</v>
      </c>
      <c r="T35">
        <v>485</v>
      </c>
    </row>
    <row r="36" spans="1:20">
      <c r="A36" s="4">
        <v>34</v>
      </c>
      <c r="B36" t="s">
        <v>85</v>
      </c>
      <c r="C36" s="1">
        <v>20.100000000000001</v>
      </c>
      <c r="D36" s="2" t="str">
        <f>HYPERLINK("https://torgi.gov.ru/new/public/lots/lot/21000004710000002480_1/(lotInfo:info)", "21000004710000002480_1")</f>
        <v>21000004710000002480_1</v>
      </c>
      <c r="E36" t="s">
        <v>198</v>
      </c>
      <c r="F36" s="3">
        <v>132755.22388059701</v>
      </c>
      <c r="G36" s="3">
        <v>2668380</v>
      </c>
      <c r="H36" t="s">
        <v>199</v>
      </c>
      <c r="I36" t="s">
        <v>185</v>
      </c>
      <c r="J36" t="s">
        <v>200</v>
      </c>
      <c r="K36" s="5">
        <v>15.25</v>
      </c>
      <c r="L36" t="s">
        <v>107</v>
      </c>
      <c r="M36" t="s">
        <v>25</v>
      </c>
      <c r="N36" s="2" t="str">
        <f>HYPERLINK("https://yandex.ru/maps/?&amp;text=55.93974, 37.51289", "55.93974, 37.51289")</f>
        <v>55.93974, 37.51289</v>
      </c>
      <c r="O36" t="s">
        <v>201</v>
      </c>
      <c r="P36" t="s">
        <v>202</v>
      </c>
      <c r="Q36" s="6" t="str">
        <f>HYPERLINK("D:\torgi_project\venv_torgi\cache\objs_in_district/55.93974_37.51289.json", "55.93974_37.51289.json")</f>
        <v>55.93974_37.51289.json</v>
      </c>
      <c r="R36">
        <v>2440</v>
      </c>
      <c r="S36" s="5">
        <v>54.41</v>
      </c>
      <c r="T36">
        <v>430</v>
      </c>
    </row>
    <row r="37" spans="1:20">
      <c r="A37" s="4">
        <v>35</v>
      </c>
      <c r="B37" t="s">
        <v>85</v>
      </c>
      <c r="C37" s="1">
        <v>335.2</v>
      </c>
      <c r="D37" s="2" t="str">
        <f>HYPERLINK("https://torgi.gov.ru/new/public/lots/lot/21000004710000001850_1/(lotInfo:info)", "21000004710000001850_1")</f>
        <v>21000004710000001850_1</v>
      </c>
      <c r="E37" t="s">
        <v>203</v>
      </c>
      <c r="F37" s="3">
        <v>9869.7295047732696</v>
      </c>
      <c r="G37" s="3">
        <v>3308333.33</v>
      </c>
      <c r="H37" t="s">
        <v>204</v>
      </c>
      <c r="I37" t="s">
        <v>105</v>
      </c>
      <c r="J37" t="s">
        <v>205</v>
      </c>
      <c r="K37" s="5">
        <v>11.08</v>
      </c>
      <c r="L37" t="s">
        <v>24</v>
      </c>
      <c r="M37" t="s">
        <v>25</v>
      </c>
      <c r="N37" s="2" t="str">
        <f>HYPERLINK("https://yandex.ru/maps/?&amp;text=54.95581, 39.185681", "54.95581, 39.185681")</f>
        <v>54.95581, 39.185681</v>
      </c>
      <c r="O37" t="s">
        <v>206</v>
      </c>
      <c r="P37" t="s">
        <v>207</v>
      </c>
      <c r="Q37" s="6" t="str">
        <f>HYPERLINK("D:\torgi_project\venv_torgi\cache\objs_in_district/54.95581_39.185681.json", "54.95581_39.185681.json")</f>
        <v>54.95581_39.185681.json</v>
      </c>
      <c r="R37">
        <v>115</v>
      </c>
      <c r="S37" s="5">
        <v>85.82</v>
      </c>
      <c r="T37">
        <v>1528</v>
      </c>
    </row>
    <row r="38" spans="1:20">
      <c r="A38" s="4">
        <v>36</v>
      </c>
      <c r="B38" t="s">
        <v>85</v>
      </c>
      <c r="C38" s="1">
        <v>228.3</v>
      </c>
      <c r="D38" s="2" t="str">
        <f>HYPERLINK("https://torgi.gov.ru/new/public/lots/lot/21000004710000002477_1/(lotInfo:info)", "21000004710000002477_1")</f>
        <v>21000004710000002477_1</v>
      </c>
      <c r="E38" t="s">
        <v>208</v>
      </c>
      <c r="F38" s="3">
        <v>29097.021462987301</v>
      </c>
      <c r="G38" s="3">
        <v>6642850</v>
      </c>
      <c r="H38" t="s">
        <v>209</v>
      </c>
      <c r="I38" t="s">
        <v>185</v>
      </c>
      <c r="J38" t="s">
        <v>210</v>
      </c>
      <c r="K38" s="5">
        <v>4.2699999999999996</v>
      </c>
      <c r="L38" t="s">
        <v>107</v>
      </c>
      <c r="M38" t="s">
        <v>25</v>
      </c>
      <c r="N38" s="2" t="str">
        <f>HYPERLINK("https://yandex.ru/maps/?&amp;text=55.94495, 37.508247", "55.94495, 37.508247")</f>
        <v>55.94495, 37.508247</v>
      </c>
      <c r="O38" t="s">
        <v>211</v>
      </c>
      <c r="P38" t="s">
        <v>212</v>
      </c>
      <c r="Q38" s="6" t="str">
        <f>HYPERLINK("D:\torgi_project\venv_torgi\cache\objs_in_district/55.94495_37.508247.json", "55.94495_37.508247.json")</f>
        <v>55.94495_37.508247.json</v>
      </c>
      <c r="R38">
        <v>2468</v>
      </c>
      <c r="S38" s="5">
        <v>11.79</v>
      </c>
      <c r="T38">
        <v>450</v>
      </c>
    </row>
    <row r="39" spans="1:20">
      <c r="A39" s="4">
        <v>37</v>
      </c>
      <c r="B39" t="s">
        <v>85</v>
      </c>
      <c r="C39" s="1">
        <v>30.9</v>
      </c>
      <c r="D39" s="2" t="str">
        <f>HYPERLINK("https://torgi.gov.ru/new/public/lots/lot/21000004710000002100_1/(lotInfo:info)", "21000004710000002100_1")</f>
        <v>21000004710000002100_1</v>
      </c>
      <c r="E39" t="s">
        <v>213</v>
      </c>
      <c r="F39" s="3">
        <v>31542.88025889968</v>
      </c>
      <c r="G39" s="3">
        <v>974675</v>
      </c>
      <c r="H39" t="s">
        <v>214</v>
      </c>
      <c r="I39" t="s">
        <v>215</v>
      </c>
      <c r="J39" t="s">
        <v>216</v>
      </c>
      <c r="K39" s="5">
        <v>23.82</v>
      </c>
      <c r="L39" t="s">
        <v>24</v>
      </c>
      <c r="M39" t="s">
        <v>25</v>
      </c>
      <c r="N39" s="2" t="str">
        <f>HYPERLINK("https://yandex.ru/maps/?&amp;text=55.107061, 38.743359", "55.107061, 38.743359")</f>
        <v>55.107061, 38.743359</v>
      </c>
      <c r="O39" t="s">
        <v>217</v>
      </c>
      <c r="P39" t="s">
        <v>218</v>
      </c>
      <c r="Q39" s="6" t="str">
        <f>HYPERLINK("D:\torgi_project\venv_torgi\cache\objs_in_district/55.107061_38.743359.json", "55.107061_38.743359.json")</f>
        <v>55.107061_38.743359.json</v>
      </c>
      <c r="R39">
        <v>2272</v>
      </c>
      <c r="S39" s="5">
        <v>13.88</v>
      </c>
      <c r="T39">
        <v>1223</v>
      </c>
    </row>
    <row r="40" spans="1:20">
      <c r="A40" s="4">
        <v>38</v>
      </c>
      <c r="B40" t="s">
        <v>85</v>
      </c>
      <c r="C40" s="1">
        <v>64.8</v>
      </c>
      <c r="D40" s="2" t="str">
        <f>HYPERLINK("https://torgi.gov.ru/new/public/lots/lot/21000004710000002063_1/(lotInfo:info)", "21000004710000002063_1")</f>
        <v>21000004710000002063_1</v>
      </c>
      <c r="E40" t="s">
        <v>219</v>
      </c>
      <c r="F40" s="3">
        <v>28425.925925925931</v>
      </c>
      <c r="G40" s="3">
        <v>1842000</v>
      </c>
      <c r="H40" t="s">
        <v>220</v>
      </c>
      <c r="I40" t="s">
        <v>221</v>
      </c>
      <c r="J40" t="s">
        <v>222</v>
      </c>
      <c r="K40" s="5">
        <v>7.59</v>
      </c>
      <c r="L40" t="s">
        <v>24</v>
      </c>
      <c r="M40" t="s">
        <v>25</v>
      </c>
      <c r="N40" s="2" t="str">
        <f>HYPERLINK("https://yandex.ru/maps/?&amp;text=55.97189, 37.9131", "55.97189, 37.9131")</f>
        <v>55.97189, 37.9131</v>
      </c>
      <c r="O40" t="s">
        <v>223</v>
      </c>
      <c r="P40" t="s">
        <v>83</v>
      </c>
      <c r="Q40" s="6" t="str">
        <f>HYPERLINK("D:\torgi_project\venv_torgi\cache\objs_in_district/55.97189_37.9131.json", "55.97189_37.9131.json")</f>
        <v>55.97189_37.9131.json</v>
      </c>
      <c r="R40">
        <v>4008</v>
      </c>
      <c r="S40" s="5">
        <v>7.09</v>
      </c>
      <c r="T40">
        <v>304</v>
      </c>
    </row>
    <row r="41" spans="1:20">
      <c r="A41" s="4">
        <v>39</v>
      </c>
      <c r="B41" t="s">
        <v>85</v>
      </c>
      <c r="C41" s="1">
        <v>82</v>
      </c>
      <c r="D41" s="2" t="str">
        <f>HYPERLINK("https://torgi.gov.ru/new/public/lots/lot/21000004710000001724_1/(lotInfo:info)", "21000004710000001724_1")</f>
        <v>21000004710000001724_1</v>
      </c>
      <c r="E41" t="s">
        <v>224</v>
      </c>
      <c r="F41" s="3">
        <v>15487.195121951219</v>
      </c>
      <c r="G41" s="3">
        <v>1269950</v>
      </c>
      <c r="H41" t="s">
        <v>190</v>
      </c>
      <c r="I41" t="s">
        <v>159</v>
      </c>
      <c r="J41" t="s">
        <v>225</v>
      </c>
      <c r="K41" s="5">
        <v>16.53</v>
      </c>
      <c r="L41" t="s">
        <v>24</v>
      </c>
      <c r="M41" t="s">
        <v>25</v>
      </c>
      <c r="N41" s="2" t="str">
        <f>HYPERLINK("https://yandex.ru/maps/?&amp;text=54.849313, 39.305731", "54.849313, 39.305731")</f>
        <v>54.849313, 39.305731</v>
      </c>
      <c r="O41" t="s">
        <v>193</v>
      </c>
      <c r="P41" t="s">
        <v>48</v>
      </c>
      <c r="Q41" s="6" t="str">
        <f>HYPERLINK("D:\torgi_project\venv_torgi\cache\objs_in_district/54.849313_39.305731.json", "54.849313_39.305731.json")</f>
        <v>54.849313_39.305731.json</v>
      </c>
      <c r="R41">
        <v>144</v>
      </c>
      <c r="S41" s="5">
        <v>107.55</v>
      </c>
      <c r="T41">
        <v>11</v>
      </c>
    </row>
    <row r="42" spans="1:20">
      <c r="A42" s="4">
        <v>40</v>
      </c>
      <c r="B42" t="s">
        <v>85</v>
      </c>
      <c r="C42" s="1">
        <v>283.7</v>
      </c>
      <c r="D42" s="2" t="str">
        <f>HYPERLINK("https://torgi.gov.ru/new/public/lots/lot/21000004710000002478_1/(lotInfo:info)", "21000004710000002478_1")</f>
        <v>21000004710000002478_1</v>
      </c>
      <c r="E42" t="s">
        <v>226</v>
      </c>
      <c r="F42" s="3">
        <v>28132.992597814591</v>
      </c>
      <c r="G42" s="3">
        <v>7981330</v>
      </c>
      <c r="H42" t="s">
        <v>227</v>
      </c>
      <c r="I42" t="s">
        <v>185</v>
      </c>
      <c r="J42" t="s">
        <v>228</v>
      </c>
      <c r="K42" s="5">
        <v>4.04</v>
      </c>
      <c r="L42" t="s">
        <v>107</v>
      </c>
      <c r="M42" t="s">
        <v>25</v>
      </c>
      <c r="N42" s="2" t="str">
        <f>HYPERLINK("https://yandex.ru/maps/?&amp;text=55.945473, 37.50796", "55.945473, 37.50796")</f>
        <v>55.945473, 37.50796</v>
      </c>
      <c r="O42" t="s">
        <v>229</v>
      </c>
      <c r="P42" t="s">
        <v>230</v>
      </c>
      <c r="Q42" s="6" t="str">
        <f>HYPERLINK("D:\torgi_project\venv_torgi\cache\objs_in_district/55.945473_37.50796.json", "55.945473_37.50796.json")</f>
        <v>55.945473_37.50796.json</v>
      </c>
      <c r="R42">
        <v>2468</v>
      </c>
      <c r="S42" s="5">
        <v>11.4</v>
      </c>
      <c r="T42">
        <v>451</v>
      </c>
    </row>
    <row r="43" spans="1:20">
      <c r="A43" s="4">
        <v>41</v>
      </c>
      <c r="B43" t="s">
        <v>231</v>
      </c>
      <c r="C43" s="1">
        <v>60.4</v>
      </c>
      <c r="D43" s="2" t="str">
        <f>HYPERLINK("https://torgi.gov.ru/new/public/lots/lot/21000025550000000050_11/(lotInfo:info)", "21000025550000000050_11")</f>
        <v>21000025550000000050_11</v>
      </c>
      <c r="E43" t="s">
        <v>232</v>
      </c>
      <c r="F43" s="3">
        <v>21688.741721854309</v>
      </c>
      <c r="G43" s="3">
        <v>1310000</v>
      </c>
      <c r="H43" t="s">
        <v>233</v>
      </c>
      <c r="I43" t="s">
        <v>234</v>
      </c>
      <c r="J43" t="s">
        <v>235</v>
      </c>
      <c r="K43" s="5">
        <v>14.12</v>
      </c>
      <c r="L43" t="s">
        <v>24</v>
      </c>
      <c r="M43" t="s">
        <v>32</v>
      </c>
      <c r="N43" s="2" t="str">
        <f>HYPERLINK("https://yandex.ru/maps/?&amp;text=53.208954, 45.305813", "53.208954, 45.305813")</f>
        <v>53.208954, 45.305813</v>
      </c>
      <c r="O43" t="s">
        <v>236</v>
      </c>
      <c r="P43" t="s">
        <v>48</v>
      </c>
      <c r="Q43" s="6" t="str">
        <f>HYPERLINK("D:\torgi_project\venv_torgi\cache\objs_in_district/53.208954_45.305813.json", "53.208954_45.305813.json")</f>
        <v>53.208954_45.305813.json</v>
      </c>
      <c r="R43">
        <v>323</v>
      </c>
      <c r="S43" s="5">
        <v>67.150000000000006</v>
      </c>
      <c r="T43">
        <v>122</v>
      </c>
    </row>
    <row r="44" spans="1:20">
      <c r="A44" s="4">
        <v>42</v>
      </c>
      <c r="B44" t="s">
        <v>231</v>
      </c>
      <c r="C44" s="1">
        <v>50</v>
      </c>
      <c r="D44" s="2" t="str">
        <f>HYPERLINK("https://torgi.gov.ru/new/public/lots/lot/22000061470000000003_5/(lotInfo:info)", "22000061470000000003_5")</f>
        <v>22000061470000000003_5</v>
      </c>
      <c r="E44" t="s">
        <v>237</v>
      </c>
      <c r="F44" s="3">
        <v>10900</v>
      </c>
      <c r="G44" s="3">
        <v>545000</v>
      </c>
      <c r="H44" t="s">
        <v>238</v>
      </c>
      <c r="I44" t="s">
        <v>239</v>
      </c>
      <c r="J44" t="s">
        <v>240</v>
      </c>
      <c r="K44" s="5">
        <v>13.07</v>
      </c>
      <c r="L44" t="s">
        <v>24</v>
      </c>
      <c r="M44" t="s">
        <v>25</v>
      </c>
      <c r="N44" s="2" t="str">
        <f>HYPERLINK("https://yandex.ru/maps/?&amp;text=52.479477, 44.229496", "52.479477, 44.229496")</f>
        <v>52.479477, 44.229496</v>
      </c>
      <c r="O44" t="s">
        <v>241</v>
      </c>
      <c r="P44" t="s">
        <v>48</v>
      </c>
      <c r="Q44" s="6" t="str">
        <f>HYPERLINK("D:\torgi_project\venv_torgi\cache\objs_in_district/52.479477_44.229496.json", "52.479477_44.229496.json")</f>
        <v>52.479477_44.229496.json</v>
      </c>
      <c r="R44">
        <v>1112</v>
      </c>
      <c r="S44" s="5">
        <v>9.8000000000000007</v>
      </c>
      <c r="T44">
        <v>1426</v>
      </c>
    </row>
    <row r="45" spans="1:20">
      <c r="A45" s="4">
        <v>43</v>
      </c>
      <c r="B45" t="s">
        <v>231</v>
      </c>
      <c r="C45" s="1">
        <v>628</v>
      </c>
      <c r="D45" s="2" t="str">
        <f>HYPERLINK("https://torgi.gov.ru/new/public/lots/lot/22000061470000000003_3/(lotInfo:info)", "22000061470000000003_3")</f>
        <v>22000061470000000003_3</v>
      </c>
      <c r="E45" t="s">
        <v>242</v>
      </c>
      <c r="F45" s="3">
        <v>2114.6496815286619</v>
      </c>
      <c r="G45" s="3">
        <v>1328000</v>
      </c>
      <c r="H45" t="s">
        <v>243</v>
      </c>
      <c r="I45" t="s">
        <v>239</v>
      </c>
      <c r="J45" t="s">
        <v>244</v>
      </c>
      <c r="K45" s="5">
        <v>2.17</v>
      </c>
      <c r="L45" t="s">
        <v>24</v>
      </c>
      <c r="M45" t="s">
        <v>25</v>
      </c>
      <c r="N45" s="2" t="str">
        <f>HYPERLINK("https://yandex.ru/maps/?&amp;text=52.465812, 44.219732", "52.465812, 44.219732")</f>
        <v>52.465812, 44.219732</v>
      </c>
      <c r="O45" t="s">
        <v>245</v>
      </c>
      <c r="P45" t="s">
        <v>27</v>
      </c>
      <c r="Q45" s="6" t="str">
        <f>HYPERLINK("D:\torgi_project\venv_torgi\cache\objs_in_district/52.465812_44.219732.json", "52.465812_44.219732.json")</f>
        <v>52.465812_44.219732.json</v>
      </c>
      <c r="R45">
        <v>1944</v>
      </c>
      <c r="S45" s="5">
        <v>1.0900000000000001</v>
      </c>
      <c r="T45">
        <v>917</v>
      </c>
    </row>
    <row r="46" spans="1:20">
      <c r="A46" s="4">
        <v>44</v>
      </c>
      <c r="B46" t="s">
        <v>246</v>
      </c>
      <c r="C46" s="1">
        <v>38.9</v>
      </c>
      <c r="D46" s="2" t="str">
        <f>HYPERLINK("https://torgi.gov.ru/new/public/lots/lot/21000005000000002507_1/(lotInfo:info)", "21000005000000002507_1")</f>
        <v>21000005000000002507_1</v>
      </c>
      <c r="E46" t="s">
        <v>247</v>
      </c>
      <c r="F46" s="3">
        <v>84010.282776349617</v>
      </c>
      <c r="G46" s="3">
        <v>3268000</v>
      </c>
      <c r="H46" t="s">
        <v>248</v>
      </c>
      <c r="I46" t="s">
        <v>249</v>
      </c>
      <c r="J46" t="s">
        <v>250</v>
      </c>
      <c r="K46" s="5">
        <v>9.14</v>
      </c>
      <c r="L46" t="s">
        <v>24</v>
      </c>
      <c r="M46" t="s">
        <v>25</v>
      </c>
      <c r="N46" s="2" t="str">
        <f>HYPERLINK("https://yandex.ru/maps/?&amp;text=55.685158, 37.68641", "55.685158, 37.68641")</f>
        <v>55.685158, 37.68641</v>
      </c>
      <c r="O46" t="s">
        <v>251</v>
      </c>
      <c r="P46" t="s">
        <v>252</v>
      </c>
      <c r="Q46" s="6" t="str">
        <f>HYPERLINK("D:\torgi_project\venv_torgi\cache\objs_in_district/55.685158_37.68641.json", "55.685158_37.68641.json")</f>
        <v>55.685158_37.68641.json</v>
      </c>
      <c r="R46">
        <v>11129</v>
      </c>
      <c r="S46" s="5">
        <v>7.55</v>
      </c>
      <c r="T46">
        <v>1</v>
      </c>
    </row>
    <row r="47" spans="1:20">
      <c r="A47" s="4">
        <v>45</v>
      </c>
      <c r="B47" t="s">
        <v>246</v>
      </c>
      <c r="C47" s="1">
        <v>80.5</v>
      </c>
      <c r="D47" s="2" t="str">
        <f>HYPERLINK("https://torgi.gov.ru/new/public/lots/lot/21000005000000002457_1/(lotInfo:info)", "21000005000000002457_1")</f>
        <v>21000005000000002457_1</v>
      </c>
      <c r="E47" t="s">
        <v>253</v>
      </c>
      <c r="F47" s="3">
        <v>69602.484472049691</v>
      </c>
      <c r="G47" s="3">
        <v>5603000</v>
      </c>
      <c r="H47" t="s">
        <v>254</v>
      </c>
      <c r="I47" t="s">
        <v>255</v>
      </c>
      <c r="J47" t="s">
        <v>256</v>
      </c>
      <c r="K47" s="5">
        <v>5.71</v>
      </c>
      <c r="L47" t="s">
        <v>24</v>
      </c>
      <c r="M47" t="s">
        <v>25</v>
      </c>
      <c r="N47" s="2" t="str">
        <f>HYPERLINK("https://yandex.ru/maps/?&amp;text=55.792716, 37.780194", "55.792716, 37.780194")</f>
        <v>55.792716, 37.780194</v>
      </c>
      <c r="O47" t="s">
        <v>257</v>
      </c>
      <c r="P47" t="s">
        <v>258</v>
      </c>
      <c r="Q47" s="6" t="str">
        <f>HYPERLINK("D:\torgi_project\venv_torgi\cache\objs_in_district/55.792716_37.780194.json", "55.792716_37.780194.json")</f>
        <v>55.792716_37.780194.json</v>
      </c>
      <c r="R47">
        <v>7156</v>
      </c>
      <c r="S47" s="5">
        <v>9.73</v>
      </c>
      <c r="T47">
        <v>564</v>
      </c>
    </row>
    <row r="48" spans="1:20">
      <c r="A48" s="4">
        <v>46</v>
      </c>
      <c r="B48" t="s">
        <v>246</v>
      </c>
      <c r="C48" s="1">
        <v>47.2</v>
      </c>
      <c r="D48" s="2" t="str">
        <f>HYPERLINK("https://torgi.gov.ru/new/public/lots/lot/21000005000000002573_1/(lotInfo:info)", "21000005000000002573_1")</f>
        <v>21000005000000002573_1</v>
      </c>
      <c r="E48" t="s">
        <v>259</v>
      </c>
      <c r="F48" s="3">
        <v>108156.7796610169</v>
      </c>
      <c r="G48" s="3">
        <v>5105000</v>
      </c>
      <c r="H48" t="s">
        <v>260</v>
      </c>
      <c r="I48" t="s">
        <v>261</v>
      </c>
      <c r="J48" t="s">
        <v>262</v>
      </c>
      <c r="K48" s="5">
        <v>6.54</v>
      </c>
      <c r="L48" t="s">
        <v>24</v>
      </c>
      <c r="M48" t="s">
        <v>25</v>
      </c>
      <c r="N48" s="2" t="str">
        <f>HYPERLINK("https://yandex.ru/maps/?&amp;text=55.748701, 37.5857", "55.748701, 37.5857")</f>
        <v>55.748701, 37.5857</v>
      </c>
      <c r="O48" t="s">
        <v>263</v>
      </c>
      <c r="P48" t="s">
        <v>264</v>
      </c>
      <c r="Q48" s="6" t="str">
        <f>HYPERLINK("D:\torgi_project\venv_torgi\cache\objs_in_district/55.748701_37.5857.json", "55.748701_37.5857.json")</f>
        <v>55.748701_37.5857.json</v>
      </c>
      <c r="R48">
        <v>9937</v>
      </c>
      <c r="S48" s="5">
        <v>10.88</v>
      </c>
      <c r="T48">
        <v>195</v>
      </c>
    </row>
    <row r="49" spans="1:20">
      <c r="A49" s="4">
        <v>47</v>
      </c>
      <c r="B49" t="s">
        <v>246</v>
      </c>
      <c r="C49" s="1">
        <v>206.8</v>
      </c>
      <c r="D49" s="2" t="str">
        <f>HYPERLINK("https://torgi.gov.ru/new/public/lots/lot/21000005000000002591_1/(lotInfo:info)", "21000005000000002591_1")</f>
        <v>21000005000000002591_1</v>
      </c>
      <c r="E49" t="s">
        <v>265</v>
      </c>
      <c r="F49" s="3">
        <v>34264.990328820117</v>
      </c>
      <c r="G49" s="3">
        <v>7086000</v>
      </c>
      <c r="H49" t="s">
        <v>266</v>
      </c>
      <c r="I49" t="s">
        <v>249</v>
      </c>
      <c r="J49" t="s">
        <v>267</v>
      </c>
      <c r="K49" s="5">
        <v>5.47</v>
      </c>
      <c r="L49" t="s">
        <v>24</v>
      </c>
      <c r="M49" t="s">
        <v>25</v>
      </c>
      <c r="N49" s="2" t="str">
        <f>HYPERLINK("https://yandex.ru/maps/?&amp;text=55.872243, 37.679323", "55.872243, 37.679323")</f>
        <v>55.872243, 37.679323</v>
      </c>
      <c r="O49" t="s">
        <v>268</v>
      </c>
      <c r="P49" t="s">
        <v>269</v>
      </c>
      <c r="Q49" s="6" t="str">
        <f>HYPERLINK("D:\torgi_project\venv_torgi\cache\objs_in_district/55.872243_37.679323.json", "55.872243_37.679323.json")</f>
        <v>55.872243_37.679323.json</v>
      </c>
      <c r="R49">
        <v>11588</v>
      </c>
      <c r="S49" s="5">
        <v>2.96</v>
      </c>
      <c r="T49">
        <v>14</v>
      </c>
    </row>
    <row r="50" spans="1:20">
      <c r="A50" s="4">
        <v>48</v>
      </c>
      <c r="B50" t="s">
        <v>246</v>
      </c>
      <c r="C50" s="1">
        <v>91.3</v>
      </c>
      <c r="D50" s="2" t="str">
        <f>HYPERLINK("https://torgi.gov.ru/new/public/lots/lot/21000005000000002593_1/(lotInfo:info)", "21000005000000002593_1")</f>
        <v>21000005000000002593_1</v>
      </c>
      <c r="E50" t="s">
        <v>265</v>
      </c>
      <c r="F50" s="3">
        <v>49331.872946330783</v>
      </c>
      <c r="G50" s="3">
        <v>4504000</v>
      </c>
      <c r="H50" t="s">
        <v>270</v>
      </c>
      <c r="I50" t="s">
        <v>261</v>
      </c>
      <c r="J50" t="s">
        <v>271</v>
      </c>
      <c r="K50" s="5">
        <v>5.84</v>
      </c>
      <c r="L50" t="s">
        <v>24</v>
      </c>
      <c r="M50" t="s">
        <v>25</v>
      </c>
      <c r="N50" s="2" t="str">
        <f>HYPERLINK("https://yandex.ru/maps/?&amp;text=55.72636, 37.671049", "55.72636, 37.671049")</f>
        <v>55.72636, 37.671049</v>
      </c>
      <c r="O50" t="s">
        <v>272</v>
      </c>
      <c r="P50" t="s">
        <v>273</v>
      </c>
      <c r="Q50" s="6" t="str">
        <f>HYPERLINK("D:\torgi_project\venv_torgi\cache\objs_in_district/55.72636_37.671049.json", "55.72636_37.671049.json")</f>
        <v>55.72636_37.671049.json</v>
      </c>
      <c r="R50">
        <v>10557</v>
      </c>
      <c r="S50" s="5">
        <v>4.67</v>
      </c>
      <c r="T50">
        <v>316</v>
      </c>
    </row>
    <row r="51" spans="1:20">
      <c r="A51" s="4">
        <v>49</v>
      </c>
      <c r="B51" t="s">
        <v>246</v>
      </c>
      <c r="C51" s="1">
        <v>60.4</v>
      </c>
      <c r="D51" s="2" t="str">
        <f>HYPERLINK("https://torgi.gov.ru/new/public/lots/lot/21000005000000003130_1/(lotInfo:info)", "21000005000000003130_1")</f>
        <v>21000005000000003130_1</v>
      </c>
      <c r="E51" t="s">
        <v>274</v>
      </c>
      <c r="F51" s="3">
        <v>111076.1589403973</v>
      </c>
      <c r="G51" s="3">
        <v>6709000</v>
      </c>
      <c r="H51" t="s">
        <v>275</v>
      </c>
      <c r="I51" t="s">
        <v>276</v>
      </c>
      <c r="J51" t="s">
        <v>277</v>
      </c>
      <c r="K51" s="5">
        <v>6.93</v>
      </c>
      <c r="L51" t="s">
        <v>107</v>
      </c>
      <c r="M51" t="s">
        <v>25</v>
      </c>
      <c r="N51" s="2" t="str">
        <f>HYPERLINK("https://yandex.ru/maps/?&amp;text=55.79225, 37.812588", "55.79225, 37.812588")</f>
        <v>55.79225, 37.812588</v>
      </c>
      <c r="O51" t="s">
        <v>278</v>
      </c>
      <c r="P51" t="s">
        <v>279</v>
      </c>
      <c r="Q51" s="6" t="str">
        <f>HYPERLINK("D:\torgi_project\venv_torgi\cache\objs_in_district/55.79225_37.812588.json", "55.79225_37.812588.json")</f>
        <v>55.79225_37.812588.json</v>
      </c>
      <c r="R51">
        <v>8197</v>
      </c>
      <c r="S51" s="5">
        <v>13.55</v>
      </c>
      <c r="T51">
        <v>296</v>
      </c>
    </row>
    <row r="52" spans="1:20">
      <c r="A52" s="4">
        <v>50</v>
      </c>
      <c r="B52" t="s">
        <v>246</v>
      </c>
      <c r="C52" s="1">
        <v>152.19999999999999</v>
      </c>
      <c r="D52" s="2" t="str">
        <f>HYPERLINK("https://torgi.gov.ru/new/public/lots/lot/21000005000000003084_1/(lotInfo:info)", "21000005000000003084_1")</f>
        <v>21000005000000003084_1</v>
      </c>
      <c r="E52" t="s">
        <v>280</v>
      </c>
      <c r="F52" s="3">
        <v>48390.473061760837</v>
      </c>
      <c r="G52" s="3">
        <v>7365030</v>
      </c>
      <c r="H52" t="s">
        <v>281</v>
      </c>
      <c r="I52" t="s">
        <v>282</v>
      </c>
      <c r="J52" t="s">
        <v>283</v>
      </c>
      <c r="K52" s="5">
        <v>4.24</v>
      </c>
      <c r="L52" t="s">
        <v>107</v>
      </c>
      <c r="M52" t="s">
        <v>25</v>
      </c>
      <c r="N52" s="2" t="str">
        <f>HYPERLINK("https://yandex.ru/maps/?&amp;text=55.716473, 37.620393", "55.716473, 37.620393")</f>
        <v>55.716473, 37.620393</v>
      </c>
      <c r="O52" t="s">
        <v>284</v>
      </c>
      <c r="P52" t="s">
        <v>285</v>
      </c>
      <c r="Q52" s="6" t="str">
        <f>HYPERLINK("D:\torgi_project\venv_torgi\cache\objs_in_district/55.716473_37.620393.json", "55.716473_37.620393.json")</f>
        <v>55.716473_37.620393.json</v>
      </c>
      <c r="R52">
        <v>7121</v>
      </c>
      <c r="S52" s="5">
        <v>6.8</v>
      </c>
      <c r="T52">
        <v>684</v>
      </c>
    </row>
    <row r="53" spans="1:20">
      <c r="A53" s="4">
        <v>51</v>
      </c>
      <c r="B53" t="s">
        <v>246</v>
      </c>
      <c r="C53" s="1">
        <v>214.4</v>
      </c>
      <c r="D53" s="2" t="str">
        <f>HYPERLINK("https://torgi.gov.ru/new/public/lots/lot/21000005000000002571_1/(lotInfo:info)", "21000005000000002571_1")</f>
        <v>21000005000000002571_1</v>
      </c>
      <c r="E53" t="s">
        <v>259</v>
      </c>
      <c r="F53" s="3">
        <v>45527.052238805969</v>
      </c>
      <c r="G53" s="3">
        <v>9761000</v>
      </c>
      <c r="H53" t="s">
        <v>286</v>
      </c>
      <c r="I53" t="s">
        <v>261</v>
      </c>
      <c r="J53" t="s">
        <v>287</v>
      </c>
      <c r="K53" s="5">
        <v>3.78</v>
      </c>
      <c r="L53" t="s">
        <v>24</v>
      </c>
      <c r="M53" t="s">
        <v>25</v>
      </c>
      <c r="N53" s="2" t="str">
        <f>HYPERLINK("https://yandex.ru/maps/?&amp;text=55.861974, 37.676825", "55.861974, 37.676825")</f>
        <v>55.861974, 37.676825</v>
      </c>
      <c r="O53" t="s">
        <v>288</v>
      </c>
      <c r="P53" t="s">
        <v>85</v>
      </c>
      <c r="Q53" s="6" t="str">
        <f>HYPERLINK("D:\torgi_project\venv_torgi\cache\objs_in_district/55.861974_37.676825.json", "55.861974_37.676825.json")</f>
        <v>55.861974_37.676825.json</v>
      </c>
      <c r="R53">
        <v>12544</v>
      </c>
      <c r="S53" s="5">
        <v>3.63</v>
      </c>
      <c r="T53">
        <v>477</v>
      </c>
    </row>
    <row r="54" spans="1:20">
      <c r="A54" s="4">
        <v>52</v>
      </c>
      <c r="B54" t="s">
        <v>246</v>
      </c>
      <c r="C54" s="1">
        <v>106.1</v>
      </c>
      <c r="D54" s="2" t="str">
        <f>HYPERLINK("https://torgi.gov.ru/new/public/lots/lot/21000005000000003057_1/(lotInfo:info)", "21000005000000003057_1")</f>
        <v>21000005000000003057_1</v>
      </c>
      <c r="E54" t="s">
        <v>289</v>
      </c>
      <c r="F54" s="3">
        <v>92582.469368520266</v>
      </c>
      <c r="G54" s="3">
        <v>9823000</v>
      </c>
      <c r="H54" t="s">
        <v>290</v>
      </c>
      <c r="I54" t="s">
        <v>291</v>
      </c>
      <c r="J54" t="s">
        <v>292</v>
      </c>
      <c r="K54" s="5">
        <v>10.31</v>
      </c>
      <c r="L54" t="s">
        <v>24</v>
      </c>
      <c r="M54" t="s">
        <v>25</v>
      </c>
      <c r="N54" s="2" t="str">
        <f>HYPERLINK("https://yandex.ru/maps/?&amp;text=56.008817, 37.206737", "56.008817, 37.206737")</f>
        <v>56.008817, 37.206737</v>
      </c>
      <c r="O54" t="s">
        <v>293</v>
      </c>
      <c r="P54" t="s">
        <v>294</v>
      </c>
      <c r="Q54" s="6" t="str">
        <f>HYPERLINK("D:\torgi_project\venv_torgi\cache\objs_in_district/56.008817_37.206737.json", "56.008817_37.206737.json")</f>
        <v>56.008817_37.206737.json</v>
      </c>
      <c r="R54">
        <v>4580</v>
      </c>
      <c r="S54" s="5">
        <v>20.21</v>
      </c>
      <c r="T54">
        <v>463</v>
      </c>
    </row>
    <row r="55" spans="1:20">
      <c r="A55" s="4">
        <v>53</v>
      </c>
      <c r="B55" t="s">
        <v>246</v>
      </c>
      <c r="C55" s="1">
        <v>53.1</v>
      </c>
      <c r="D55" s="2" t="str">
        <f>HYPERLINK("https://torgi.gov.ru/new/public/lots/lot/21000005000000002756_1/(lotInfo:info)", "21000005000000002756_1")</f>
        <v>21000005000000002756_1</v>
      </c>
      <c r="E55" t="s">
        <v>295</v>
      </c>
      <c r="F55" s="3">
        <v>148176.1581920904</v>
      </c>
      <c r="G55" s="3">
        <v>7868154</v>
      </c>
      <c r="H55" t="s">
        <v>296</v>
      </c>
      <c r="I55" t="s">
        <v>297</v>
      </c>
      <c r="J55" t="s">
        <v>298</v>
      </c>
      <c r="K55" s="5">
        <v>18.18</v>
      </c>
      <c r="L55" t="s">
        <v>24</v>
      </c>
      <c r="M55" t="s">
        <v>25</v>
      </c>
      <c r="N55" s="2" t="str">
        <f>HYPERLINK("https://yandex.ru/maps/?&amp;text=55.8738384, 37.5390459", "55.8738384, 37.5390459")</f>
        <v>55.8738384, 37.5390459</v>
      </c>
      <c r="O55" t="s">
        <v>299</v>
      </c>
      <c r="P55" t="s">
        <v>300</v>
      </c>
      <c r="Q55" s="6" t="str">
        <f>HYPERLINK("D:\torgi_project\venv_torgi\cache\objs_in_district/55.8738384_37.5390459.json", "55.8738384_37.5390459.json")</f>
        <v>55.8738384_37.5390459.json</v>
      </c>
      <c r="R55">
        <v>13683</v>
      </c>
      <c r="S55" s="5">
        <v>10.83</v>
      </c>
      <c r="T55">
        <v>172</v>
      </c>
    </row>
    <row r="56" spans="1:20">
      <c r="A56" s="4">
        <v>54</v>
      </c>
      <c r="B56" t="s">
        <v>246</v>
      </c>
      <c r="C56" s="1">
        <v>57.3</v>
      </c>
      <c r="D56" s="2" t="str">
        <f>HYPERLINK("https://torgi.gov.ru/new/public/lots/lot/21000005000000003304_1/(lotInfo:info)", "21000005000000003304_1")</f>
        <v>21000005000000003304_1</v>
      </c>
      <c r="E56" t="s">
        <v>301</v>
      </c>
      <c r="F56" s="3">
        <v>70890.05235602094</v>
      </c>
      <c r="G56" s="3">
        <v>4062000</v>
      </c>
      <c r="H56" t="s">
        <v>302</v>
      </c>
      <c r="I56" t="s">
        <v>303</v>
      </c>
      <c r="J56" t="s">
        <v>304</v>
      </c>
      <c r="K56" s="5">
        <v>41.02</v>
      </c>
      <c r="L56" t="s">
        <v>107</v>
      </c>
      <c r="M56" t="s">
        <v>25</v>
      </c>
      <c r="N56" s="2" t="str">
        <f>HYPERLINK("https://yandex.ru/maps/?&amp;text=55.657311, 37.73058", "55.657311, 37.73058")</f>
        <v>55.657311, 37.73058</v>
      </c>
      <c r="O56" t="s">
        <v>305</v>
      </c>
      <c r="P56" t="s">
        <v>306</v>
      </c>
      <c r="Q56" s="6" t="str">
        <f>HYPERLINK("D:\torgi_project\venv_torgi\cache\objs_in_district/55.657311_37.73058.json", "55.657311_37.73058.json")</f>
        <v>55.657311_37.73058.json</v>
      </c>
      <c r="R56">
        <v>13807</v>
      </c>
      <c r="S56" s="5">
        <v>5.13</v>
      </c>
      <c r="T56">
        <v>626</v>
      </c>
    </row>
    <row r="57" spans="1:20">
      <c r="A57" s="4">
        <v>55</v>
      </c>
      <c r="B57" t="s">
        <v>246</v>
      </c>
      <c r="C57" s="1">
        <v>60.4</v>
      </c>
      <c r="D57" s="2" t="str">
        <f>HYPERLINK("https://torgi.gov.ru/new/public/lots/lot/21000005000000002588_1/(lotInfo:info)", "21000005000000002588_1")</f>
        <v>21000005000000002588_1</v>
      </c>
      <c r="E57" t="s">
        <v>307</v>
      </c>
      <c r="F57" s="3">
        <v>61688.741721854312</v>
      </c>
      <c r="G57" s="3">
        <v>3726000</v>
      </c>
      <c r="H57" t="s">
        <v>308</v>
      </c>
      <c r="I57" t="s">
        <v>309</v>
      </c>
      <c r="J57" t="s">
        <v>310</v>
      </c>
      <c r="K57" s="5">
        <v>10.83</v>
      </c>
      <c r="L57" t="s">
        <v>24</v>
      </c>
      <c r="M57" t="s">
        <v>25</v>
      </c>
      <c r="N57" s="2" t="str">
        <f>HYPERLINK("https://yandex.ru/maps/?&amp;text=55.817997, 37.50125", "55.817997, 37.50125")</f>
        <v>55.817997, 37.50125</v>
      </c>
      <c r="O57" t="s">
        <v>311</v>
      </c>
      <c r="P57" t="s">
        <v>312</v>
      </c>
      <c r="Q57" s="6" t="str">
        <f>HYPERLINK("D:\torgi_project\venv_torgi\cache\objs_in_district/55.817997_37.50125.json", "55.817997_37.50125.json")</f>
        <v>55.817997_37.50125.json</v>
      </c>
      <c r="R57">
        <v>10445</v>
      </c>
      <c r="S57" s="5">
        <v>5.91</v>
      </c>
      <c r="T57">
        <v>132</v>
      </c>
    </row>
    <row r="58" spans="1:20">
      <c r="A58" s="4">
        <v>56</v>
      </c>
      <c r="B58" t="s">
        <v>246</v>
      </c>
      <c r="C58" s="1">
        <v>22.8</v>
      </c>
      <c r="D58" s="2" t="str">
        <f>HYPERLINK("https://torgi.gov.ru/new/public/lots/lot/21000005000000003185_1/(lotInfo:info)", "21000005000000003185_1")</f>
        <v>21000005000000003185_1</v>
      </c>
      <c r="E58" t="s">
        <v>313</v>
      </c>
      <c r="F58" s="3">
        <v>128508.77192982459</v>
      </c>
      <c r="G58" s="3">
        <v>2930000</v>
      </c>
      <c r="H58" t="s">
        <v>314</v>
      </c>
      <c r="I58" t="s">
        <v>276</v>
      </c>
      <c r="J58" t="s">
        <v>315</v>
      </c>
      <c r="K58" s="5">
        <v>13.39</v>
      </c>
      <c r="L58" t="s">
        <v>24</v>
      </c>
      <c r="M58" t="s">
        <v>25</v>
      </c>
      <c r="N58" s="2" t="str">
        <f>HYPERLINK("https://yandex.ru/maps/?&amp;text=55.642479, 37.540425", "55.642479, 37.540425")</f>
        <v>55.642479, 37.540425</v>
      </c>
      <c r="O58" t="s">
        <v>316</v>
      </c>
      <c r="P58" t="s">
        <v>317</v>
      </c>
      <c r="Q58" s="6" t="str">
        <f>HYPERLINK("D:\torgi_project\venv_torgi\cache\objs_in_district/55.642479_37.540425.json", "55.642479_37.540425.json")</f>
        <v>55.642479_37.540425.json</v>
      </c>
      <c r="R58">
        <v>15713</v>
      </c>
      <c r="S58" s="5">
        <v>8.18</v>
      </c>
      <c r="T58">
        <v>744</v>
      </c>
    </row>
    <row r="59" spans="1:20">
      <c r="A59" s="4">
        <v>57</v>
      </c>
      <c r="B59" t="s">
        <v>246</v>
      </c>
      <c r="C59" s="1">
        <v>19.399999999999999</v>
      </c>
      <c r="D59" s="2" t="str">
        <f>HYPERLINK("https://torgi.gov.ru/new/public/lots/lot/21000005000000003182_1/(lotInfo:info)", "21000005000000003182_1")</f>
        <v>21000005000000003182_1</v>
      </c>
      <c r="E59" t="s">
        <v>274</v>
      </c>
      <c r="F59" s="3">
        <v>128298.969072165</v>
      </c>
      <c r="G59" s="3">
        <v>2489000</v>
      </c>
      <c r="H59" t="s">
        <v>318</v>
      </c>
      <c r="I59" t="s">
        <v>319</v>
      </c>
      <c r="J59" t="s">
        <v>320</v>
      </c>
      <c r="K59" s="5">
        <v>15.35</v>
      </c>
      <c r="L59" t="s">
        <v>24</v>
      </c>
      <c r="M59" t="s">
        <v>25</v>
      </c>
      <c r="N59" s="2" t="str">
        <f>HYPERLINK("https://yandex.ru/maps/?&amp;text=55.78462, 37.462784", "55.78462, 37.462784")</f>
        <v>55.78462, 37.462784</v>
      </c>
      <c r="O59" t="s">
        <v>321</v>
      </c>
      <c r="P59" t="s">
        <v>322</v>
      </c>
      <c r="Q59" s="6" t="str">
        <f>HYPERLINK("D:\torgi_project\venv_torgi\cache\objs_in_district/55.78462_37.462784.json", "55.78462_37.462784.json")</f>
        <v>55.78462_37.462784.json</v>
      </c>
      <c r="R59">
        <v>11088</v>
      </c>
      <c r="S59" s="5">
        <v>11.57</v>
      </c>
      <c r="T59">
        <v>571</v>
      </c>
    </row>
    <row r="60" spans="1:20">
      <c r="A60" s="4">
        <v>58</v>
      </c>
      <c r="B60" t="s">
        <v>246</v>
      </c>
      <c r="C60" s="1">
        <v>83.8</v>
      </c>
      <c r="D60" s="2" t="str">
        <f>HYPERLINK("https://torgi.gov.ru/new/public/lots/lot/21000005000000003176_1/(lotInfo:info)", "21000005000000003176_1")</f>
        <v>21000005000000003176_1</v>
      </c>
      <c r="E60" t="s">
        <v>289</v>
      </c>
      <c r="F60" s="3">
        <v>90942.720763723148</v>
      </c>
      <c r="G60" s="3">
        <v>7621000</v>
      </c>
      <c r="H60" t="s">
        <v>323</v>
      </c>
      <c r="I60" t="s">
        <v>324</v>
      </c>
      <c r="J60" t="s">
        <v>325</v>
      </c>
      <c r="K60" s="5">
        <v>10.039999999999999</v>
      </c>
      <c r="L60" t="s">
        <v>24</v>
      </c>
      <c r="M60" t="s">
        <v>25</v>
      </c>
      <c r="N60" s="2" t="str">
        <f>HYPERLINK("https://yandex.ru/maps/?&amp;text=55.993741, 37.210249", "55.993741, 37.210249")</f>
        <v>55.993741, 37.210249</v>
      </c>
      <c r="O60" t="s">
        <v>326</v>
      </c>
      <c r="P60" t="s">
        <v>327</v>
      </c>
      <c r="Q60" s="6" t="str">
        <f>HYPERLINK("D:\torgi_project\venv_torgi\cache\objs_in_district/55.993741_37.210249.json", "55.993741_37.210249.json")</f>
        <v>55.993741_37.210249.json</v>
      </c>
      <c r="R60">
        <v>6985</v>
      </c>
      <c r="S60" s="5">
        <v>13.02</v>
      </c>
      <c r="T60">
        <v>277</v>
      </c>
    </row>
    <row r="61" spans="1:20">
      <c r="A61" s="4">
        <v>59</v>
      </c>
      <c r="B61" t="s">
        <v>246</v>
      </c>
      <c r="C61" s="1">
        <v>39.700000000000003</v>
      </c>
      <c r="D61" s="2" t="str">
        <f>HYPERLINK("https://torgi.gov.ru/new/public/lots/lot/21000005000000003178_1/(lotInfo:info)", "21000005000000003178_1")</f>
        <v>21000005000000003178_1</v>
      </c>
      <c r="E61" t="s">
        <v>328</v>
      </c>
      <c r="F61" s="3">
        <v>126700.25188916879</v>
      </c>
      <c r="G61" s="3">
        <v>5030000</v>
      </c>
      <c r="H61" t="s">
        <v>318</v>
      </c>
      <c r="I61" t="s">
        <v>319</v>
      </c>
      <c r="J61" t="s">
        <v>329</v>
      </c>
      <c r="K61" s="5">
        <v>15.16</v>
      </c>
      <c r="L61" t="s">
        <v>24</v>
      </c>
      <c r="M61" t="s">
        <v>25</v>
      </c>
      <c r="N61" s="2" t="str">
        <f>HYPERLINK("https://yandex.ru/maps/?&amp;text=55.78462, 37.462784", "55.78462, 37.462784")</f>
        <v>55.78462, 37.462784</v>
      </c>
      <c r="O61" t="s">
        <v>321</v>
      </c>
      <c r="P61" t="s">
        <v>322</v>
      </c>
      <c r="Q61" s="6" t="str">
        <f>HYPERLINK("D:\torgi_project\venv_torgi\cache\objs_in_district/55.78462_37.462784.json", "55.78462_37.462784.json")</f>
        <v>55.78462_37.462784.json</v>
      </c>
      <c r="R61">
        <v>11088</v>
      </c>
      <c r="S61" s="5">
        <v>11.43</v>
      </c>
      <c r="T61">
        <v>571</v>
      </c>
    </row>
    <row r="62" spans="1:20">
      <c r="A62" s="4">
        <v>60</v>
      </c>
      <c r="B62" t="s">
        <v>246</v>
      </c>
      <c r="C62" s="1">
        <v>21.6</v>
      </c>
      <c r="D62" s="2" t="str">
        <f>HYPERLINK("https://torgi.gov.ru/new/public/lots/lot/21000005000000003175_1/(lotInfo:info)", "21000005000000003175_1")</f>
        <v>21000005000000003175_1</v>
      </c>
      <c r="E62" t="s">
        <v>313</v>
      </c>
      <c r="F62" s="3">
        <v>104166.6666666667</v>
      </c>
      <c r="G62" s="3">
        <v>2250000</v>
      </c>
      <c r="H62" t="s">
        <v>330</v>
      </c>
      <c r="I62" t="s">
        <v>319</v>
      </c>
      <c r="J62" t="s">
        <v>331</v>
      </c>
      <c r="K62" s="5">
        <v>11.58</v>
      </c>
      <c r="L62" t="s">
        <v>24</v>
      </c>
      <c r="M62" t="s">
        <v>25</v>
      </c>
      <c r="N62" s="2" t="str">
        <f>HYPERLINK("https://yandex.ru/maps/?&amp;text=55.985116, 37.149873", "55.985116, 37.149873")</f>
        <v>55.985116, 37.149873</v>
      </c>
      <c r="O62" t="s">
        <v>332</v>
      </c>
      <c r="P62" t="s">
        <v>300</v>
      </c>
      <c r="Q62" s="6" t="str">
        <f>HYPERLINK("D:\torgi_project\venv_torgi\cache\objs_in_district/55.985116_37.149873.json", "55.985116_37.149873.json")</f>
        <v>55.985116_37.149873.json</v>
      </c>
      <c r="R62">
        <v>5850</v>
      </c>
      <c r="S62" s="5">
        <v>17.809999999999999</v>
      </c>
      <c r="T62">
        <v>175</v>
      </c>
    </row>
    <row r="63" spans="1:20">
      <c r="A63" s="4">
        <v>61</v>
      </c>
      <c r="B63" t="s">
        <v>246</v>
      </c>
      <c r="C63" s="1">
        <v>169.8</v>
      </c>
      <c r="D63" s="2" t="str">
        <f>HYPERLINK("https://torgi.gov.ru/new/public/lots/lot/21000005000000002598_1/(lotInfo:info)", "21000005000000002598_1")</f>
        <v>21000005000000002598_1</v>
      </c>
      <c r="E63" t="s">
        <v>333</v>
      </c>
      <c r="F63" s="3">
        <v>37267.373380447592</v>
      </c>
      <c r="G63" s="3">
        <v>6328000</v>
      </c>
      <c r="H63" t="s">
        <v>334</v>
      </c>
      <c r="I63" t="s">
        <v>249</v>
      </c>
      <c r="J63" t="s">
        <v>335</v>
      </c>
      <c r="K63" s="5">
        <v>4.43</v>
      </c>
      <c r="L63" t="s">
        <v>24</v>
      </c>
      <c r="M63" t="s">
        <v>25</v>
      </c>
      <c r="N63" s="2" t="str">
        <f>HYPERLINK("https://yandex.ru/maps/?&amp;text=55.84495, 37.481523", "55.84495, 37.481523")</f>
        <v>55.84495, 37.481523</v>
      </c>
      <c r="O63" t="s">
        <v>336</v>
      </c>
      <c r="P63" t="s">
        <v>337</v>
      </c>
      <c r="Q63" s="6" t="str">
        <f>HYPERLINK("D:\torgi_project\venv_torgi\cache\objs_in_district/55.84495_37.481523.json", "55.84495_37.481523.json")</f>
        <v>55.84495_37.481523.json</v>
      </c>
      <c r="R63">
        <v>8383</v>
      </c>
      <c r="S63" s="5">
        <v>4.45</v>
      </c>
      <c r="T63">
        <v>529</v>
      </c>
    </row>
    <row r="64" spans="1:20">
      <c r="A64" s="4">
        <v>62</v>
      </c>
      <c r="B64" t="s">
        <v>246</v>
      </c>
      <c r="C64" s="1">
        <v>17.8</v>
      </c>
      <c r="D64" s="2" t="str">
        <f>HYPERLINK("https://torgi.gov.ru/new/public/lots/lot/21000005000000003167_1/(lotInfo:info)", "21000005000000003167_1")</f>
        <v>21000005000000003167_1</v>
      </c>
      <c r="E64" t="s">
        <v>338</v>
      </c>
      <c r="F64" s="3">
        <v>38988.764044943819</v>
      </c>
      <c r="G64" s="3">
        <v>694000</v>
      </c>
      <c r="H64" t="s">
        <v>339</v>
      </c>
      <c r="I64" t="s">
        <v>303</v>
      </c>
      <c r="J64" t="s">
        <v>340</v>
      </c>
      <c r="K64" s="5">
        <v>61.59</v>
      </c>
      <c r="L64" t="s">
        <v>24</v>
      </c>
      <c r="M64" t="s">
        <v>25</v>
      </c>
      <c r="N64" s="2" t="str">
        <f>HYPERLINK("https://yandex.ru/maps/?&amp;text=55.781302, 37.392661", "55.781302, 37.392661")</f>
        <v>55.781302, 37.392661</v>
      </c>
      <c r="O64" t="s">
        <v>341</v>
      </c>
      <c r="P64" t="s">
        <v>48</v>
      </c>
      <c r="Q64" s="6" t="str">
        <f>HYPERLINK("D:\torgi_project\venv_torgi\cache\objs_in_district/55.781302_37.392661.json", "55.781302_37.392661.json")</f>
        <v>55.781302_37.392661.json</v>
      </c>
      <c r="R64">
        <v>7337</v>
      </c>
      <c r="S64" s="5">
        <v>5.31</v>
      </c>
    </row>
    <row r="65" spans="1:20">
      <c r="A65" s="4">
        <v>63</v>
      </c>
      <c r="B65" t="s">
        <v>246</v>
      </c>
      <c r="C65" s="1">
        <v>36.4</v>
      </c>
      <c r="D65" s="2" t="str">
        <f>HYPERLINK("https://torgi.gov.ru/new/public/lots/lot/21000005000000002958_1/(lotInfo:info)", "21000005000000002958_1")</f>
        <v>21000005000000002958_1</v>
      </c>
      <c r="E65" t="s">
        <v>274</v>
      </c>
      <c r="F65" s="3">
        <v>139835.16483516479</v>
      </c>
      <c r="G65" s="3">
        <v>5090000</v>
      </c>
      <c r="H65" t="s">
        <v>342</v>
      </c>
      <c r="I65" t="s">
        <v>343</v>
      </c>
      <c r="J65" t="s">
        <v>344</v>
      </c>
      <c r="K65" s="5">
        <v>34.86</v>
      </c>
      <c r="L65" t="s">
        <v>107</v>
      </c>
      <c r="M65" t="s">
        <v>25</v>
      </c>
      <c r="N65" s="2" t="str">
        <f>HYPERLINK("https://yandex.ru/maps/?&amp;text=55.649144, 37.534918", "55.649144, 37.534918")</f>
        <v>55.649144, 37.534918</v>
      </c>
      <c r="O65" t="s">
        <v>345</v>
      </c>
      <c r="P65" t="s">
        <v>337</v>
      </c>
      <c r="Q65" s="6" t="str">
        <f>HYPERLINK("D:\torgi_project\venv_torgi\cache\objs_in_district/55.649144_37.534918.json", "55.649144_37.534918.json")</f>
        <v>55.649144_37.534918.json</v>
      </c>
      <c r="R65">
        <v>14986</v>
      </c>
      <c r="S65" s="5">
        <v>9.33</v>
      </c>
      <c r="T65">
        <v>769</v>
      </c>
    </row>
    <row r="66" spans="1:20">
      <c r="A66" s="4">
        <v>64</v>
      </c>
      <c r="B66" t="s">
        <v>246</v>
      </c>
      <c r="C66" s="1">
        <v>13.3</v>
      </c>
      <c r="D66" s="2" t="str">
        <f>HYPERLINK("https://torgi.gov.ru/new/public/lots/lot/21000005000000002938_1/(lotInfo:info)", "21000005000000002938_1")</f>
        <v>21000005000000002938_1</v>
      </c>
      <c r="E66" t="s">
        <v>346</v>
      </c>
      <c r="F66" s="3">
        <v>159924.81203007521</v>
      </c>
      <c r="G66" s="3">
        <v>2127000</v>
      </c>
      <c r="H66" t="s">
        <v>347</v>
      </c>
      <c r="I66" t="s">
        <v>348</v>
      </c>
      <c r="J66" t="s">
        <v>349</v>
      </c>
      <c r="K66" s="5">
        <v>27.56</v>
      </c>
      <c r="L66" t="s">
        <v>24</v>
      </c>
      <c r="M66" t="s">
        <v>25</v>
      </c>
      <c r="N66" s="2" t="str">
        <f>HYPERLINK("https://yandex.ru/maps/?&amp;text=55.816696, 37.50204", "55.816696, 37.50204")</f>
        <v>55.816696, 37.50204</v>
      </c>
      <c r="O66" t="s">
        <v>350</v>
      </c>
      <c r="P66" t="s">
        <v>351</v>
      </c>
      <c r="Q66" s="6" t="str">
        <f>HYPERLINK("D:\torgi_project\venv_torgi\cache\objs_in_district/55.816696_37.50204.json", "55.816696_37.50204.json")</f>
        <v>55.816696_37.50204.json</v>
      </c>
      <c r="R66">
        <v>10445</v>
      </c>
      <c r="S66" s="5">
        <v>15.31</v>
      </c>
      <c r="T66">
        <v>181</v>
      </c>
    </row>
    <row r="67" spans="1:20">
      <c r="A67" s="4">
        <v>65</v>
      </c>
      <c r="B67" t="s">
        <v>246</v>
      </c>
      <c r="C67" s="1">
        <v>35.9</v>
      </c>
      <c r="D67" s="2" t="str">
        <f>HYPERLINK("https://torgi.gov.ru/new/public/lots/lot/21000005000000003066_1/(lotInfo:info)", "21000005000000003066_1")</f>
        <v>21000005000000003066_1</v>
      </c>
      <c r="E67" t="s">
        <v>352</v>
      </c>
      <c r="F67" s="3">
        <v>148997.21448467969</v>
      </c>
      <c r="G67" s="3">
        <v>5349000</v>
      </c>
      <c r="H67" t="s">
        <v>353</v>
      </c>
      <c r="I67" t="s">
        <v>291</v>
      </c>
      <c r="J67" t="s">
        <v>354</v>
      </c>
      <c r="K67" s="5">
        <v>17.52</v>
      </c>
      <c r="L67" t="s">
        <v>24</v>
      </c>
      <c r="M67" t="s">
        <v>25</v>
      </c>
      <c r="N67" s="2" t="str">
        <f>HYPERLINK("https://yandex.ru/maps/?&amp;text=55.834153, 37.356441", "55.834153, 37.356441")</f>
        <v>55.834153, 37.356441</v>
      </c>
      <c r="O67" t="s">
        <v>355</v>
      </c>
      <c r="P67" t="s">
        <v>356</v>
      </c>
      <c r="Q67" s="6" t="str">
        <f>HYPERLINK("D:\torgi_project\venv_torgi\cache\objs_in_district/55.834153_37.356441.json", "55.834153_37.356441.json")</f>
        <v>55.834153_37.356441.json</v>
      </c>
      <c r="R67">
        <v>10223</v>
      </c>
      <c r="S67" s="5">
        <v>14.57</v>
      </c>
      <c r="T67">
        <v>949</v>
      </c>
    </row>
    <row r="68" spans="1:20">
      <c r="A68" s="4">
        <v>66</v>
      </c>
      <c r="B68" t="s">
        <v>246</v>
      </c>
      <c r="C68" s="1">
        <v>67.099999999999994</v>
      </c>
      <c r="D68" s="2" t="str">
        <f>HYPERLINK("https://torgi.gov.ru/new/public/lots/lot/21000005000000002809_1/(lotInfo:info)", "21000005000000002809_1")</f>
        <v>21000005000000002809_1</v>
      </c>
      <c r="E68" t="s">
        <v>259</v>
      </c>
      <c r="F68" s="3">
        <v>90372.578241430703</v>
      </c>
      <c r="G68" s="3">
        <v>6064000</v>
      </c>
      <c r="H68" t="s">
        <v>357</v>
      </c>
      <c r="I68" t="s">
        <v>358</v>
      </c>
      <c r="J68" t="s">
        <v>359</v>
      </c>
      <c r="K68" s="5">
        <v>7.17</v>
      </c>
      <c r="L68" t="s">
        <v>24</v>
      </c>
      <c r="M68" t="s">
        <v>25</v>
      </c>
      <c r="N68" s="2" t="str">
        <f>HYPERLINK("https://yandex.ru/maps/?&amp;text=55.7645572, 37.6569216", "55.7645572, 37.6569216")</f>
        <v>55.7645572, 37.6569216</v>
      </c>
      <c r="O68" t="s">
        <v>360</v>
      </c>
      <c r="P68" t="s">
        <v>361</v>
      </c>
      <c r="Q68" s="6" t="str">
        <f>HYPERLINK("D:\torgi_project\venv_torgi\cache\objs_in_district/55.7645572_37.6569216.json", "55.7645572_37.6569216.json")</f>
        <v>55.7645572_37.6569216.json</v>
      </c>
      <c r="R68">
        <v>9190</v>
      </c>
      <c r="S68" s="5">
        <v>9.83</v>
      </c>
      <c r="T68">
        <v>153</v>
      </c>
    </row>
    <row r="69" spans="1:20">
      <c r="A69" s="4">
        <v>67</v>
      </c>
      <c r="B69" t="s">
        <v>246</v>
      </c>
      <c r="C69" s="1">
        <v>378.4</v>
      </c>
      <c r="D69" s="2" t="str">
        <f>HYPERLINK("https://torgi.gov.ru/new/public/lots/lot/22000034760000000167_1/(lotInfo:info)", "22000034760000000167_1")</f>
        <v>22000034760000000167_1</v>
      </c>
      <c r="E69" t="s">
        <v>362</v>
      </c>
      <c r="F69" s="3">
        <v>24146.405919661731</v>
      </c>
      <c r="G69" s="3">
        <v>9137000</v>
      </c>
      <c r="H69" t="s">
        <v>363</v>
      </c>
      <c r="I69" t="s">
        <v>364</v>
      </c>
      <c r="J69" t="s">
        <v>365</v>
      </c>
      <c r="K69" s="5">
        <v>5.58</v>
      </c>
      <c r="L69" t="s">
        <v>24</v>
      </c>
      <c r="M69" t="s">
        <v>25</v>
      </c>
      <c r="N69" s="2" t="str">
        <f>HYPERLINK("https://yandex.ru/maps/?&amp;text=55.646609, 37.546426", "55.646609, 37.546426")</f>
        <v>55.646609, 37.546426</v>
      </c>
      <c r="O69" t="s">
        <v>366</v>
      </c>
      <c r="P69" t="s">
        <v>97</v>
      </c>
      <c r="Q69" s="6" t="str">
        <f>HYPERLINK("D:\torgi_project\venv_torgi\cache\objs_in_district/55.646609_37.546426.json", "55.646609_37.546426.json")</f>
        <v>55.646609_37.546426.json</v>
      </c>
      <c r="R69">
        <v>14560</v>
      </c>
      <c r="S69" s="5">
        <v>1.66</v>
      </c>
    </row>
    <row r="70" spans="1:20">
      <c r="A70" s="4">
        <v>68</v>
      </c>
      <c r="B70" t="s">
        <v>246</v>
      </c>
      <c r="C70" s="1">
        <v>128</v>
      </c>
      <c r="D70" s="2" t="str">
        <f>HYPERLINK("https://torgi.gov.ru/new/public/lots/lot/21000005000000002704_1/(lotInfo:info)", "21000005000000002704_1")</f>
        <v>21000005000000002704_1</v>
      </c>
      <c r="E70" t="s">
        <v>259</v>
      </c>
      <c r="F70" s="3">
        <v>39273.4375</v>
      </c>
      <c r="G70" s="3">
        <v>5027000</v>
      </c>
      <c r="H70" t="s">
        <v>367</v>
      </c>
      <c r="I70" t="s">
        <v>368</v>
      </c>
      <c r="J70" t="s">
        <v>369</v>
      </c>
      <c r="K70" s="5">
        <v>4.97</v>
      </c>
      <c r="L70" t="s">
        <v>24</v>
      </c>
      <c r="M70" t="s">
        <v>25</v>
      </c>
      <c r="N70" s="2" t="str">
        <f>HYPERLINK("https://yandex.ru/maps/?&amp;text=55.884403, 37.541566", "55.884403, 37.541566")</f>
        <v>55.884403, 37.541566</v>
      </c>
      <c r="O70" t="s">
        <v>370</v>
      </c>
      <c r="P70" t="s">
        <v>371</v>
      </c>
      <c r="Q70" s="6" t="str">
        <f>HYPERLINK("D:\torgi_project\venv_torgi\cache\objs_in_district/55.884403_37.541566.json", "55.884403_37.541566.json")</f>
        <v>55.884403_37.541566.json</v>
      </c>
      <c r="R70">
        <v>14037</v>
      </c>
      <c r="S70" s="5">
        <v>2.8</v>
      </c>
      <c r="T70">
        <v>614</v>
      </c>
    </row>
    <row r="71" spans="1:20">
      <c r="A71" s="4">
        <v>69</v>
      </c>
      <c r="B71" t="s">
        <v>246</v>
      </c>
      <c r="C71" s="1">
        <v>181.5</v>
      </c>
      <c r="D71" s="2" t="str">
        <f>HYPERLINK("https://torgi.gov.ru/new/public/lots/lot/21000005000000002696_1/(lotInfo:info)", "21000005000000002696_1")</f>
        <v>21000005000000002696_1</v>
      </c>
      <c r="E71" t="s">
        <v>280</v>
      </c>
      <c r="F71" s="3">
        <v>43796.143250688707</v>
      </c>
      <c r="G71" s="3">
        <v>7949000</v>
      </c>
      <c r="H71" t="s">
        <v>372</v>
      </c>
      <c r="I71" t="s">
        <v>297</v>
      </c>
      <c r="J71" t="s">
        <v>373</v>
      </c>
      <c r="K71" s="5">
        <v>3.32</v>
      </c>
      <c r="L71" t="s">
        <v>107</v>
      </c>
      <c r="M71" t="s">
        <v>25</v>
      </c>
      <c r="N71" s="2" t="str">
        <f>HYPERLINK("https://yandex.ru/maps/?&amp;text=55.797574, 37.569468", "55.797574, 37.569468")</f>
        <v>55.797574, 37.569468</v>
      </c>
      <c r="O71" t="s">
        <v>374</v>
      </c>
      <c r="P71" t="s">
        <v>375</v>
      </c>
      <c r="Q71" s="6" t="str">
        <f>HYPERLINK("D:\torgi_project\venv_torgi\cache\objs_in_district/55.797574_37.569468.json", "55.797574_37.569468.json")</f>
        <v>55.797574_37.569468.json</v>
      </c>
      <c r="R71">
        <v>16854</v>
      </c>
      <c r="S71" s="5">
        <v>2.6</v>
      </c>
      <c r="T71">
        <v>866</v>
      </c>
    </row>
    <row r="72" spans="1:20">
      <c r="A72" s="4">
        <v>70</v>
      </c>
      <c r="B72" t="s">
        <v>246</v>
      </c>
      <c r="C72" s="1">
        <v>54.4</v>
      </c>
      <c r="D72" s="2" t="str">
        <f>HYPERLINK("https://torgi.gov.ru/new/public/lots/lot/21000005000000002687_1/(lotInfo:info)", "21000005000000002687_1")</f>
        <v>21000005000000002687_1</v>
      </c>
      <c r="E72" t="s">
        <v>274</v>
      </c>
      <c r="F72" s="3">
        <v>124209.5588235294</v>
      </c>
      <c r="G72" s="3">
        <v>6757000</v>
      </c>
      <c r="H72" t="s">
        <v>376</v>
      </c>
      <c r="I72" t="s">
        <v>358</v>
      </c>
      <c r="J72" t="s">
        <v>377</v>
      </c>
      <c r="K72" s="5">
        <v>30.97</v>
      </c>
      <c r="L72" t="s">
        <v>107</v>
      </c>
      <c r="M72" t="s">
        <v>25</v>
      </c>
      <c r="N72" s="2" t="str">
        <f>HYPERLINK("https://yandex.ru/maps/?&amp;text=55.649144, 37.534918", "55.649144, 37.534918")</f>
        <v>55.649144, 37.534918</v>
      </c>
      <c r="O72" t="s">
        <v>345</v>
      </c>
      <c r="P72" t="s">
        <v>337</v>
      </c>
      <c r="Q72" s="6" t="str">
        <f>HYPERLINK("D:\torgi_project\venv_torgi\cache\objs_in_district/55.649144_37.534918.json", "55.649144_37.534918.json")</f>
        <v>55.649144_37.534918.json</v>
      </c>
      <c r="R72">
        <v>14986</v>
      </c>
      <c r="S72" s="5">
        <v>8.2899999999999991</v>
      </c>
      <c r="T72">
        <v>769</v>
      </c>
    </row>
    <row r="73" spans="1:20">
      <c r="A73" s="4">
        <v>71</v>
      </c>
      <c r="B73" t="s">
        <v>246</v>
      </c>
      <c r="C73" s="1">
        <v>117.4</v>
      </c>
      <c r="D73" s="2" t="str">
        <f>HYPERLINK("https://torgi.gov.ru/new/public/lots/lot/21000005000000003050_1/(lotInfo:info)", "21000005000000003050_1")</f>
        <v>21000005000000003050_1</v>
      </c>
      <c r="E73" t="s">
        <v>333</v>
      </c>
      <c r="F73" s="3">
        <v>69816.277683134584</v>
      </c>
      <c r="G73" s="3">
        <v>8196431</v>
      </c>
      <c r="H73" t="s">
        <v>378</v>
      </c>
      <c r="I73" t="s">
        <v>276</v>
      </c>
      <c r="J73" t="s">
        <v>379</v>
      </c>
      <c r="K73" s="5">
        <v>4.13</v>
      </c>
      <c r="L73" t="s">
        <v>24</v>
      </c>
      <c r="M73" t="s">
        <v>25</v>
      </c>
      <c r="N73" s="2" t="str">
        <f>HYPERLINK("https://yandex.ru/maps/?&amp;text=55.7912776, 37.7954093", "55.7912776, 37.7954093")</f>
        <v>55.7912776, 37.7954093</v>
      </c>
      <c r="O73" t="s">
        <v>380</v>
      </c>
      <c r="P73" t="s">
        <v>381</v>
      </c>
      <c r="Q73" s="6" t="str">
        <f>HYPERLINK("D:\torgi_project\venv_torgi\cache\objs_in_district/55.7912776_37.7954093.json", "55.7912776_37.7954093.json")</f>
        <v>55.7912776_37.7954093.json</v>
      </c>
      <c r="R73">
        <v>6721</v>
      </c>
      <c r="S73" s="5">
        <v>10.39</v>
      </c>
      <c r="T73">
        <v>136</v>
      </c>
    </row>
    <row r="74" spans="1:20">
      <c r="A74" s="4">
        <v>72</v>
      </c>
      <c r="B74" t="s">
        <v>382</v>
      </c>
      <c r="C74" s="1">
        <v>39.299999999999997</v>
      </c>
      <c r="D74" s="2" t="str">
        <f>HYPERLINK("https://torgi.gov.ru/new/public/lots/lot/22000057550000000008_1/(lotInfo:info)", "22000057550000000008_1")</f>
        <v>22000057550000000008_1</v>
      </c>
      <c r="E74" t="s">
        <v>383</v>
      </c>
      <c r="F74" s="3">
        <v>30522.442748091609</v>
      </c>
      <c r="G74" s="3">
        <v>1199532</v>
      </c>
      <c r="H74" t="s">
        <v>384</v>
      </c>
      <c r="I74" t="s">
        <v>45</v>
      </c>
      <c r="J74" t="s">
        <v>385</v>
      </c>
      <c r="K74" s="5">
        <v>41.36</v>
      </c>
      <c r="L74" t="s">
        <v>107</v>
      </c>
      <c r="M74" t="s">
        <v>25</v>
      </c>
      <c r="N74" s="2" t="str">
        <f>HYPERLINK("https://yandex.ru/maps/?&amp;text=45.349588, 34.18767", "45.349588, 34.18767")</f>
        <v>45.349588, 34.18767</v>
      </c>
      <c r="O74" t="s">
        <v>386</v>
      </c>
      <c r="P74" t="s">
        <v>171</v>
      </c>
      <c r="Q74" s="6" t="str">
        <f>HYPERLINK("D:\torgi_project\venv_torgi\cache\objs_in_district/45.349588_34.18767.json", "45.349588_34.18767.json")</f>
        <v>45.349588_34.18767.json</v>
      </c>
      <c r="R74">
        <v>0</v>
      </c>
      <c r="S74" s="5"/>
      <c r="T74">
        <v>67</v>
      </c>
    </row>
    <row r="75" spans="1:20">
      <c r="A75" s="4">
        <v>73</v>
      </c>
      <c r="B75" t="s">
        <v>382</v>
      </c>
      <c r="C75" s="1">
        <v>137.30000000000001</v>
      </c>
      <c r="D75" s="2" t="str">
        <f>HYPERLINK("https://torgi.gov.ru/new/public/lots/lot/22000138010000000001_2/(lotInfo:info)", "22000138010000000001_2")</f>
        <v>22000138010000000001_2</v>
      </c>
      <c r="E75" t="s">
        <v>387</v>
      </c>
      <c r="F75" s="3">
        <v>5156.5914056809897</v>
      </c>
      <c r="G75" s="3">
        <v>708000</v>
      </c>
      <c r="H75" t="s">
        <v>388</v>
      </c>
      <c r="I75" t="s">
        <v>389</v>
      </c>
      <c r="J75" t="s">
        <v>390</v>
      </c>
      <c r="K75" s="5">
        <v>10.35</v>
      </c>
      <c r="L75" t="s">
        <v>24</v>
      </c>
      <c r="M75" t="s">
        <v>25</v>
      </c>
      <c r="N75" s="2" t="str">
        <f>HYPERLINK("https://yandex.ru/maps/?&amp;text=45.27548, 35.208372", "45.27548, 35.208372")</f>
        <v>45.27548, 35.208372</v>
      </c>
      <c r="O75" t="s">
        <v>391</v>
      </c>
      <c r="P75" t="s">
        <v>171</v>
      </c>
      <c r="Q75" s="6" t="str">
        <f>HYPERLINK("D:\torgi_project\venv_torgi\cache\objs_in_district/45.27548_35.208372.json", "45.27548_35.208372.json")</f>
        <v>45.27548_35.208372.json</v>
      </c>
      <c r="R75">
        <v>0</v>
      </c>
      <c r="S75" s="5"/>
      <c r="T75">
        <v>287</v>
      </c>
    </row>
    <row r="76" spans="1:20">
      <c r="A76" s="4">
        <v>74</v>
      </c>
      <c r="B76" t="s">
        <v>382</v>
      </c>
      <c r="C76" s="1">
        <v>451.7</v>
      </c>
      <c r="D76" s="2" t="str">
        <f>HYPERLINK("https://torgi.gov.ru/new/public/lots/lot/22000138010000000001_1/(lotInfo:info)", "22000138010000000001_1")</f>
        <v>22000138010000000001_1</v>
      </c>
      <c r="E76" t="s">
        <v>392</v>
      </c>
      <c r="F76" s="3">
        <v>3181.3150321009521</v>
      </c>
      <c r="G76" s="3">
        <v>1437000</v>
      </c>
      <c r="H76" t="s">
        <v>393</v>
      </c>
      <c r="I76" t="s">
        <v>389</v>
      </c>
      <c r="J76" t="s">
        <v>390</v>
      </c>
      <c r="K76" s="5">
        <v>3.61</v>
      </c>
      <c r="L76" t="s">
        <v>24</v>
      </c>
      <c r="M76" t="s">
        <v>25</v>
      </c>
      <c r="N76" s="2" t="str">
        <f>HYPERLINK("https://yandex.ru/maps/?&amp;text=45.127944, 34.993189", "45.127944, 34.993189")</f>
        <v>45.127944, 34.993189</v>
      </c>
      <c r="O76" t="s">
        <v>394</v>
      </c>
      <c r="P76" t="s">
        <v>65</v>
      </c>
      <c r="Q76" s="6" t="str">
        <f>HYPERLINK("D:\torgi_project\venv_torgi\cache\objs_in_district/45.127944_34.993189.json", "45.127944_34.993189.json")</f>
        <v>45.127944_34.993189.json</v>
      </c>
      <c r="R76">
        <v>0</v>
      </c>
      <c r="S76" s="5"/>
    </row>
  </sheetData>
  <autoFilter ref="A1:T1000"/>
  <conditionalFormatting sqref="L1:L1000">
    <cfRule type="containsText" dxfId="0" priority="1" operator="containsText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2022-08-15T09:32:19Z</dcterms:created>
  <dcterms:modified xsi:type="dcterms:W3CDTF">2022-08-15T11:44:56Z</dcterms:modified>
</cp:coreProperties>
</file>