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Sheet1!$B$1:$AA$1000</definedName>
  </definedNames>
  <calcPr calcId="125725"/>
</workbook>
</file>

<file path=xl/calcChain.xml><?xml version="1.0" encoding="utf-8"?>
<calcChain xmlns="http://schemas.openxmlformats.org/spreadsheetml/2006/main">
  <c r="T55" i="1"/>
  <c r="S55"/>
  <c r="D55"/>
  <c r="T54"/>
  <c r="S54"/>
  <c r="D54"/>
  <c r="S53"/>
  <c r="D53"/>
  <c r="S52"/>
  <c r="D52"/>
  <c r="S51"/>
  <c r="D51"/>
  <c r="T50"/>
  <c r="S50"/>
  <c r="D50"/>
  <c r="T49"/>
  <c r="S49"/>
  <c r="D49"/>
  <c r="S31"/>
  <c r="D31"/>
  <c r="S32"/>
  <c r="D32"/>
  <c r="S48"/>
  <c r="D48"/>
  <c r="S47"/>
  <c r="D47"/>
  <c r="S46"/>
  <c r="D46"/>
  <c r="T14"/>
  <c r="S14"/>
  <c r="D14"/>
  <c r="T13"/>
  <c r="S13"/>
  <c r="D13"/>
  <c r="T6"/>
  <c r="S6"/>
  <c r="D6"/>
  <c r="D45"/>
  <c r="T28"/>
  <c r="S28"/>
  <c r="D28"/>
  <c r="S27"/>
  <c r="D27"/>
  <c r="T3"/>
  <c r="S3"/>
  <c r="D3"/>
  <c r="D44"/>
  <c r="S24"/>
  <c r="D24"/>
  <c r="S23"/>
  <c r="D23"/>
  <c r="S21"/>
  <c r="D21"/>
  <c r="S20"/>
  <c r="D20"/>
  <c r="T2"/>
  <c r="S2"/>
  <c r="D2"/>
  <c r="T4"/>
  <c r="S4"/>
  <c r="D4"/>
  <c r="S7"/>
  <c r="D7"/>
  <c r="T43"/>
  <c r="S43"/>
  <c r="D43"/>
  <c r="T42"/>
  <c r="S42"/>
  <c r="D42"/>
  <c r="S41"/>
  <c r="D41"/>
  <c r="S40"/>
  <c r="D40"/>
  <c r="S39"/>
  <c r="D39"/>
  <c r="T17"/>
  <c r="S17"/>
  <c r="D17"/>
  <c r="S30"/>
  <c r="D30"/>
  <c r="S25"/>
  <c r="D25"/>
  <c r="S29"/>
  <c r="D29"/>
  <c r="T8"/>
  <c r="S8"/>
  <c r="D8"/>
  <c r="S38"/>
  <c r="D38"/>
  <c r="S37"/>
  <c r="D37"/>
  <c r="T26"/>
  <c r="S26"/>
  <c r="D26"/>
  <c r="T22"/>
  <c r="S22"/>
  <c r="D22"/>
  <c r="T12"/>
  <c r="S12"/>
  <c r="D12"/>
  <c r="T11"/>
  <c r="S11"/>
  <c r="D11"/>
  <c r="T10"/>
  <c r="S10"/>
  <c r="D10"/>
  <c r="T9"/>
  <c r="S9"/>
  <c r="D9"/>
  <c r="T19"/>
  <c r="S19"/>
  <c r="D19"/>
  <c r="T18"/>
  <c r="S18"/>
  <c r="D18"/>
  <c r="T5"/>
  <c r="S5"/>
  <c r="D5"/>
  <c r="T36"/>
  <c r="S36"/>
  <c r="D36"/>
  <c r="T35"/>
  <c r="S35"/>
  <c r="D35"/>
  <c r="S34"/>
  <c r="D34"/>
  <c r="T33"/>
  <c r="S33"/>
  <c r="D33"/>
  <c r="S16"/>
  <c r="D16"/>
  <c r="T15"/>
  <c r="S15"/>
  <c r="D15"/>
</calcChain>
</file>

<file path=xl/sharedStrings.xml><?xml version="1.0" encoding="utf-8"?>
<sst xmlns="http://schemas.openxmlformats.org/spreadsheetml/2006/main" count="359" uniqueCount="213">
  <si>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</si>
  <si>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</si>
  <si>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</si>
  <si>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</si>
  <si>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</si>
  <si>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</si>
  <si>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</si>
  <si>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</si>
  <si>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>Тип объекта</t>
  </si>
  <si>
    <t>Чел/кв.м</t>
  </si>
  <si>
    <t>Ком/кв.м</t>
  </si>
  <si>
    <t>Жителей</t>
  </si>
  <si>
    <t>Жителей в нп</t>
  </si>
  <si>
    <t>Коммерческих объектов</t>
  </si>
  <si>
    <t>Прирост ст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</si>
  <si>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</si>
  <si>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</si>
  <si>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</si>
  <si>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</si>
  <si>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</si>
  <si>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</si>
  <si>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Предсказываемая</t>
  </si>
  <si>
    <t>Разница с реальной</t>
  </si>
  <si>
    <t>Отдельный вход</t>
  </si>
  <si>
    <t>Культурное наследие</t>
  </si>
  <si>
    <t>Ремонт</t>
  </si>
  <si>
    <t>Земельный участок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</si>
  <si>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</si>
  <si>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14.09.22 14:00</t>
  </si>
  <si>
    <t>Респ Марий Эл, пгт Новый Торъял, ул Юбилейная, д 4</t>
  </si>
  <si>
    <t>бытовых помещений</t>
  </si>
  <si>
    <t>EA</t>
  </si>
  <si>
    <t>М</t>
  </si>
  <si>
    <t>нежилое помещение I, назначение - нежилое, площадь - 481 кв. м, 1-этажное, кадастровый номер 12:02:0480103:812, местоположение: Республика Марий Эл, Горномарийский район, с. Виловатово, ул. Первомайская, д. 1, помещение I</t>
  </si>
  <si>
    <t>26.09.22 14:30</t>
  </si>
  <si>
    <t>Респ Марий Эл, Горномарийский р-н, село Виловатово, ул Первомайская, д 1</t>
  </si>
  <si>
    <t xml:space="preserve">12:02:0480103:812, 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</si>
  <si>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</si>
  <si>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09.09.22 14:00</t>
  </si>
  <si>
    <t>г Йошкар-Ола, ул Баумана, д 100</t>
  </si>
  <si>
    <t>Д</t>
  </si>
  <si>
    <t xml:space="preserve">12:05:0302016:1309, </t>
  </si>
  <si>
    <t>Помещение, назначение - нежилое, площадью 15,8 кв. м, этаж № 1, с кадастровым номером 12:05:0503003:877, местоположение: Республика Марий Эл, г. Йошкар-Ола, ул. Первомайская, д. 106</t>
  </si>
  <si>
    <t>г Йошкар-Ола, ул Первомайская, д 106</t>
  </si>
  <si>
    <t xml:space="preserve">12:05:0503003:877, 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</si>
  <si>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</si>
  <si>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06.09.22 14:00</t>
  </si>
  <si>
    <t>г Йошкар-Ола, б-р Ураева, д 6/1</t>
  </si>
  <si>
    <t xml:space="preserve">12:05:0701006:6454, 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</si>
  <si>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</si>
  <si>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 xml:space="preserve">12:05:0701006:6451, </t>
  </si>
  <si>
    <t>Нежилое помещение №1000, общей площадью 563,7 кв.м, кадастровый номер: 16:38:130101:773</t>
  </si>
  <si>
    <t>Респ Татарстан, Тетюшский р-н, село Кляшево, ул Ленина, д 12а, помещ 1000</t>
  </si>
  <si>
    <t>16:38:130101:773</t>
  </si>
  <si>
    <t>16:47:011208:172, площадь 31,4 кв.м.</t>
  </si>
  <si>
    <t>19.09.22 14:00</t>
  </si>
  <si>
    <t>Респ Татарстан, г Елабуга, ул Тойминская, д 10, кв 3</t>
  </si>
  <si>
    <t>16:47:011208:172</t>
  </si>
  <si>
    <t>16:47:011208:171, площадь 29,5</t>
  </si>
  <si>
    <t>Респ Татарстан, г Елабуга, ул Тойминская, д 10</t>
  </si>
  <si>
    <t>16:47:011208:171</t>
  </si>
  <si>
    <t>16:47:011208:173, площадь 20,6</t>
  </si>
  <si>
    <t>16:47:011208:173</t>
  </si>
  <si>
    <t>16:47:011208:174, площадь 20,4 кв.м.</t>
  </si>
  <si>
    <t>16:47:011208:174</t>
  </si>
  <si>
    <t>16:47:011208:169, площадь 20,2 кв.м.</t>
  </si>
  <si>
    <t>16:47:011208:169</t>
  </si>
  <si>
    <t>16:47:011208:175, площадь 18,1 кв.м.</t>
  </si>
  <si>
    <t>16:47:011208:175</t>
  </si>
  <si>
    <t>16:47:011208:170, площадь 36,2 кв.м.</t>
  </si>
  <si>
    <t>- встроенное нежилое помещение, назначение: нежилое, этаж - 1, в том числе подземных этажей 0, площадью 120 кв.м, инв. №206, кадастровый номер: 16:51:011401:2108, расположенное по адресу: Республика Татарстан, г. Лениногорск, ул. Гончарова, д.1, помещение 3; - встроенное нежилое помещение, назначение: нежилое помещение, этаж 1, площадью 24,5 кв.м, инв. №206, кадастровый номер: 16:51:012902:1622, расположенное по адресу: Республика Татарстан, г. Лениногорск, ул. Гончарова, д.1, строение 1..</t>
  </si>
  <si>
    <t>11.10.22 14:00</t>
  </si>
  <si>
    <t>Респ Татарстан, г Лениногорск, ул Гончарова, д 1</t>
  </si>
  <si>
    <t xml:space="preserve">16:51:011401:2108, </t>
  </si>
  <si>
    <t>Нежилое помещение площадью 41,20 кв.м., кадастровый номер 16:11:120102:249, по адресу: РТ, с Александровка, ул. Бытовая, д.3, площадь  41,20 кв.м. (1453, Грачев А.В.). Начальная цена – 670000,0  руб.</t>
  </si>
  <si>
    <t>16.09.22 09:00</t>
  </si>
  <si>
    <t>Респ Татарстан, Бавлинский р-н, село Александровка, ул Бытовая, д 3</t>
  </si>
  <si>
    <t xml:space="preserve">16:11:120102:249, </t>
  </si>
  <si>
    <t>нежилое помещение 1-го этажа по ул. Тунакова д.50 пом.1000, площадью 13,9 кв.м., кадастровый номер 16:50:100421:1495</t>
  </si>
  <si>
    <t>13.09.22 09:00</t>
  </si>
  <si>
    <t>г Казань, ул Тунакова, д 50, помещ 1000</t>
  </si>
  <si>
    <t>16:50:100421:1495</t>
  </si>
  <si>
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</si>
  <si>
    <t>12.09.22 14:00</t>
  </si>
  <si>
    <t>Чувашская республика - Чувашия, Алатырский р-н, село Стемасы, ул 141 Стрелковой дивизии, д 36</t>
  </si>
  <si>
    <t>PP</t>
  </si>
  <si>
    <t xml:space="preserve">21:06:250407:246, </t>
  </si>
  <si>
    <t>Нежилое помещение, площадью 22,9 кв. м, расположенное по адресу: Чувашская Республика, Чебоксарский район, Синьяльское сельское поселение, д. Аркасы, ул. Садовая, д. 35 А, пом. 7, кадастровый номер 21:02:010510:988</t>
  </si>
  <si>
    <t>Чувашская республика - Чувашия, Чебоксарский р-н, деревня Аркасы, ул Садовая, двлд 35А</t>
  </si>
  <si>
    <t>21:02:010510:988</t>
  </si>
  <si>
    <t>Нежилое помещение, площадью 34,50 кв. м, расположенное по адресу: Чувашская Республика, г. Чебоксары, ул. Кривова, д. 23, ГСК Чапаевский, бокс № 206, кадастровый номер 21:01:010805:449</t>
  </si>
  <si>
    <t>20.09.22 14:00</t>
  </si>
  <si>
    <t>г Чебоксары, ул Т.Кривова, д 23</t>
  </si>
  <si>
    <t>21:01:010805:449</t>
  </si>
  <si>
    <t>Нежилое помещение, площадью 20,60 кв. м, расположенное по адресу: Чувашская Республика, г. Новочебоксарск, ул. Строителей, вл. 33А, многоэтажная автостоянка с сервисным обслуживанием, гаражный бокс № 68, кадастровый номер 21:02:010510:2854</t>
  </si>
  <si>
    <t>Чувашская республика - Чувашия, г Новочебоксарск, ул Строителей, влд 33А</t>
  </si>
  <si>
    <t>многоэтажная автостоянка с сервисным обслуживанием</t>
  </si>
  <si>
    <t>21:02:010510:2854</t>
  </si>
  <si>
    <t>Нежилое помещение, площадью 17,20 кв. м, расположенное по адресу: Чувашская Республика, г. Чебоксары, ул. Л. Комсомола, д. 23/1, машино-место № 1, кадастровый номер 21:01:030310:4237</t>
  </si>
  <si>
    <t>г. Чебоксары, ул. Л. Комсомола, д. 23/1</t>
  </si>
  <si>
    <t>машино-место</t>
  </si>
  <si>
    <t>21:01:030310:4237</t>
  </si>
  <si>
    <t>Нежилое помещение, площадью 21,90 кв. м, расположенное по адресу: Чувашская Республика, г. Чебоксары, ул. Ленинского Комсомола, д. 23, корп. 3, машино-место №34, кадастровый номер 21:01:030310:4500</t>
  </si>
  <si>
    <t>г Чебоксары, ул Ленинского Комсомола, д 23 к 3</t>
  </si>
  <si>
    <t>21:01:030310:4500</t>
  </si>
  <si>
    <t>нежилое помещение, площадью 417,10 кв. м, расположенное по адресу: Чувашская Республика, г. Канаш, ул. 30 лет Победы, д. 94А, пом. 1, кадастровый № 21:04:050408:89</t>
  </si>
  <si>
    <t>Чувашская республика - Чувашия, г Канаш, ул 30 лет Победы, д 94а</t>
  </si>
  <si>
    <t>21:04:050408:89</t>
  </si>
  <si>
    <t>Нежилое здание площадью 27,2 кв. м., кадастровый номер: 21:09:200101:647, расположенное по адресу: Чувашская Республика, Вурнарский район, д. Кумаши, ул. Молодежная, д. 7, пом. 1</t>
  </si>
  <si>
    <t>28.09.22 14:00</t>
  </si>
  <si>
    <t>Чувашская республика - Чувашия, Вурнарский р-н, деревня Кумаши, ул Молодежная, д 7</t>
  </si>
  <si>
    <t>жилое здание</t>
  </si>
  <si>
    <t xml:space="preserve">21:09:200101:647, </t>
  </si>
  <si>
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</si>
  <si>
    <t>г Чебоксары, ул Ленинского Комсомола, д 25 к 2</t>
  </si>
  <si>
    <t>21:01:030310:2741</t>
  </si>
  <si>
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</si>
  <si>
    <t>г Чебоксары, ул Ленинского Комсомола, д 25 к 1</t>
  </si>
  <si>
    <t>21:01:030310:2531</t>
  </si>
  <si>
    <t>КН 43:39:030213:478, общая площадь 96,3 кв.м., адрес: РФ, Кировская обл., г. Яранск, ул. Карла Маркса, д. 31а, помещ. 1</t>
  </si>
  <si>
    <t>Кировская обл, г Яранск, ул Карла Маркса, д 31а, помещ 1</t>
  </si>
  <si>
    <t>43:39:030213:478</t>
  </si>
  <si>
    <t>Помещение спортивного зала № 1001 площадью 183,6 кв.м с кадастровым номером 43:31:010101:535 (реестровый номер федерального имущества П13440000555), расположенное по адресу: Кировская область, Советский р-н, г. Советск, ул. Энгельса, д. 59.</t>
  </si>
  <si>
    <t>30.09.22 15:00</t>
  </si>
  <si>
    <t>Кировская обл, г Советск, ул Энгельса, д 59</t>
  </si>
  <si>
    <t>спортивного зала</t>
  </si>
  <si>
    <t xml:space="preserve">43:31:010101:535 </t>
  </si>
  <si>
    <t>Помещение склада, назначение: нежилое, 1-этажное, общей площадью 47,8 кв.м., расположенное по адресу: Кировская обл., г. Слободской, ул. Екатерининская, д.51ф/1,  пом.1002</t>
  </si>
  <si>
    <t>19.09.22 13:00</t>
  </si>
  <si>
    <t>Кировская обл, г Слободской, ул Екатерининская, зд 51ф/1, помещ 1002</t>
  </si>
  <si>
    <t>склад</t>
  </si>
  <si>
    <t>43:44:310196:406</t>
  </si>
  <si>
    <t>Нежилое помещение, назначение: нежилое, номер, тип этажа, на котором расположено помещение: 1, площадь 75,6 кв.м, кадастровый номер: 43:42:000028:756, расположенное по адресу: Кировская область, г. Кирово-Чепецк, ул. Труда, тер гк № З-3/4, бокс 23</t>
  </si>
  <si>
    <t>26.09.22 15:00</t>
  </si>
  <si>
    <t>Кировская обл, г Кирово-Чепецк, ул Труда</t>
  </si>
  <si>
    <t xml:space="preserve">43:42:000028:756, </t>
  </si>
  <si>
    <t>Нежилое помещение, назначение: нежилое помещение, площадь 91,3 кв.м., кадастровый номер:43:06:310117:81, номер этажа на котором расположено помещение: 1,  расположенное по адресу: Кировская область, Верхошижемский район, пгт Верхошижемье, ул. Советская, д. 10, пом. 1001</t>
  </si>
  <si>
    <t>28.09.22 15:00</t>
  </si>
  <si>
    <t>Кировская обл, пгт Верхошижемье, ул Советская, д 10</t>
  </si>
  <si>
    <t xml:space="preserve">43:06:310117:81, </t>
  </si>
  <si>
    <t>Нежилое помещение, назначение: нежилое, номер, тип этажа, на котором расположено помещение: 1, площадь 169,1 кв. м, кадастровый номер:т 43:04:310106:672,  расположенное по адресу: Кировская область, Богородский район, пгт Богородское, ул. Коммуны, д. 9, помещения на поэтажном плане с номерами: 1, 2, 3, 4, 5, 6, 7, 8, 9, 10, 11, 12, 13, 14, 15, 16, 17</t>
  </si>
  <si>
    <t>Кировская обл, пгт Богородское, ул Коммуны, д 9</t>
  </si>
  <si>
    <t>43:04:310106:672</t>
  </si>
  <si>
    <t>Нежилое помещение, назначение: нежилое, номер, тип этажа, на котором расположено помещение: 2, площадь 39,5 кв. м, кадастровый номер: 43:30:430504:224, расположенное по адресу: Кировская область, Слободской район, с. Карино, ул. Ленина, д. 27, пом. 1002</t>
  </si>
  <si>
    <t>Кировская обл, Слободской р-н, село Карино, ул Ленина, д 27</t>
  </si>
  <si>
    <t xml:space="preserve">43:30:430504:224, </t>
  </si>
  <si>
    <t>Нежилое помещение, назначение: нежилое, номер, тип этажа, на котором расположено помещение: 1, площадь 84,1 кв. м, кадастровый номер: 43:32:310108:377, расположенное по адресу: Кировская область, Сунский район, пос. Суна, ул. Набережная, д. 3</t>
  </si>
  <si>
    <t>Кировская область, Сунский район, пос. Суна, ул. Набережная, д. 3</t>
  </si>
  <si>
    <t xml:space="preserve">43:32:310108:377, </t>
  </si>
  <si>
    <t>Нежилое помещение площадью 120,5 кв.м с кадастровым номером 43:40:000300:241 (реестровый номер федерального имущества П13440000372), расположенное по адресу: Кировская область, г. Киров, ул. Московская, д. 8, пом. 1002.</t>
  </si>
  <si>
    <t>22.09.22 13:00</t>
  </si>
  <si>
    <t>г Киров, ул Московская, д 8</t>
  </si>
  <si>
    <t xml:space="preserve">43:40:000300:241 </t>
  </si>
  <si>
    <t>Нежилое помещение, этаж 1, площадью 55,0 кв.м., кадастровый номер 43:39:030246:1196, расположенное по адресу: Кировская область, город Яранск, улица Некрасова,  дом 76</t>
  </si>
  <si>
    <t>29.09.22 07:00</t>
  </si>
  <si>
    <t>Кировская обл, г Яранск, ул Некрасова, д 76</t>
  </si>
  <si>
    <t xml:space="preserve">43:39:030246:1196, </t>
  </si>
  <si>
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</si>
  <si>
    <t>04.09.22 20:00</t>
  </si>
  <si>
    <t>Кировская обл, г Кирово-Чепецк, мкр Каринторф, ул Ленинская, д 9а</t>
  </si>
  <si>
    <t>43:12:000109:726</t>
  </si>
  <si>
    <t>Нежилое помещение, назначение: нежилое помещение, номер этажа на котором расположено помещение: 1,  площадь 39,0 кв.м, кадастровый номер: 43:22:310115:559, расположенное по адресу: Кировская область, Омутнинский район, Омутнинское г.п., г. Омутнинск, тер. гк Металлург 2, стр. 1, бокс 1301</t>
  </si>
  <si>
    <t xml:space="preserve">Кировская область, Омутнинский район, Омутнинское г.п., г. Омутнинск, тер. гк Металлург 2, стр. 1, бокс 1301              </t>
  </si>
  <si>
    <t xml:space="preserve">43:22:310115:559, </t>
  </si>
  <si>
    <t>Нежилое помещение площадью 58,9 кв.м с кадастровым номером 43:40:000300:247 (реестровый номер федерального имущества П13440000734), расположенное по адресу: Кировская область, г. Киров, ул. Московская, д. 8, пом. 1001.</t>
  </si>
  <si>
    <t xml:space="preserve">43:40:000300:247 </t>
  </si>
  <si>
    <t>Нежилое помещение, площадью 25,9 кв. м., расположенное по адресу: Кировская обл., г. Котельнич, ул. Победы, д.72а, пом. 1004, кадастровый номер 43:43:310749:256,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</si>
  <si>
    <t>11.09.22 20:59</t>
  </si>
  <si>
    <t>Кировская обл, г Котельнич, ул Победы, д 72а</t>
  </si>
  <si>
    <t xml:space="preserve">43:43:310749:256, </t>
  </si>
  <si>
    <t>Нежилое помещение, площадью 38,5 кв. м., расположенное по адресу: Кировская обл., г. Котельнич, ул. Победы, д.72а, пом. 1003, кадастровый номер 43:43:310749:259,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</si>
  <si>
    <t xml:space="preserve">43:43:310749:259, </t>
  </si>
  <si>
    <t>Нежилое помещение, площадью 51,0 кв. м., расположенное по адресу: Кировская обл., г. Котельнич, ул. Прудная, д.41, пом. 1003, кадастровый номер 43:43:310743:623, на 1 этаже пятиэтажного жилого дома 1973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 Требует ремонта.</t>
  </si>
  <si>
    <t>Кировская обл, г Котельнич, ул Прудная, д 41</t>
  </si>
  <si>
    <t xml:space="preserve">43:43:310743:623, </t>
  </si>
  <si>
    <t>Нежилое помещение, назначение: нежилое, номер, тип этажа, на котором расположено помещение: 1, площадь 33,3 кв. м, кадастровый номер: 43:09:310130:167, расположенное по адресу: Кировская область, Зуевский район, г. Зуевка, ул. Водопроводная, д. 41, пом. 1001</t>
  </si>
  <si>
    <t>Кировская обл, г Зуевка, ул Водопроводная, д 41</t>
  </si>
  <si>
    <t xml:space="preserve">43:09:310130:167, </t>
  </si>
  <si>
    <t>Нежилое помещение, назначение: нежилое, номер, тип этажа, на котором расположено помещение: 1, площадь 33,0 кв.м, кадастровый номер: 43:30:340702:364, расположенное по адресу: Кировская область, Слободской район, д. Стеклофилины, ул. Заводская, д. 22, пом. 1001</t>
  </si>
  <si>
    <t>Кировская обл, Слободской р-н, деревня Стеклофилины, ул Заводская, д 22</t>
  </si>
  <si>
    <t xml:space="preserve">43:30:340702:364, </t>
  </si>
  <si>
    <t>нежилое помещение с кадастровым номером 43:40:000118:1282 с движимым имуществом – пожарной сигнализацией с реестровым номером 14:009986 расположено на втором этаже, общая площадь составляет 239,7 кв. метра, год постройки 1966.</t>
  </si>
  <si>
    <t>13.10.22 14:00</t>
  </si>
  <si>
    <t>г Киров, ул Циолковского, д 2а</t>
  </si>
  <si>
    <t xml:space="preserve">43:40:000118:1282 </t>
  </si>
  <si>
    <t>Гагарина, дом 4, помещение 10, общей площадью 16,0 кв.м, кадастровый номер 43:41:000038:1457. Помещение расположено на первом этаже жилого четырехэтажного дома коридорного типа. Имеются освещение, отопление, водоснабжение и канализация на этаже.  Состояние помещения удовлетворительное. Право собственности муниципального образования городского округа город Вятские Поляны Кировской области зарегистрировано за № 43:41:000038:1457-43/043/2022-1 от 24.01.2022.</t>
  </si>
  <si>
    <t>Кировская обл, г Вятские Поляны, ул Гагарина, д 4, помещ 10</t>
  </si>
  <si>
    <t>43:41:000038:1457</t>
  </si>
  <si>
    <t>Нежилое помещение - коммунальное здание</t>
  </si>
  <si>
    <t>21.09.22 12:00</t>
  </si>
  <si>
    <t>пгт Первомайский, ул. Магистральная, 8а</t>
  </si>
  <si>
    <t>здание</t>
  </si>
  <si>
    <t>43:38:260148:149</t>
  </si>
  <si>
    <t>нежилое помещение с кадастровым номером 43:40:000733:521 расположено на первом этаже, общая площадь составляет 123,6 кв. метра, год постройки 1953.</t>
  </si>
  <si>
    <t>07.09.22 14:00</t>
  </si>
  <si>
    <t>г Киров, ул Советская (Нововятский), д 68</t>
  </si>
  <si>
    <t xml:space="preserve">43:40:000733:521 </t>
  </si>
  <si>
    <t>Здание котельной и теплового пункта, количество этажей, в том числе подземных этажей: 2, в том числе подземных 1</t>
  </si>
  <si>
    <t>29.09.22 13:00</t>
  </si>
  <si>
    <t>Респ Крым, Симферопольский р-н, село Мирное, ул Стадионная, д 23</t>
  </si>
  <si>
    <t>Здание</t>
  </si>
  <si>
    <t>Лот № 3: Нежилое здание-сарай, общей площадью 33,6 кв.м., расположенное по адресу: Республика Крым, г. Евпатория, пгт. Заозерное, ул. Чкалова, д. 86, кадастровый номер: 90:18:020109:1361/.Правообладатель: Публичное акционерное общество «Пиреус банк МКБ». Начальная стоимость – 475 200 руб. 00 коп. включая НДС 79 200,00 руб.</t>
  </si>
  <si>
    <t>Респ Крым, г Евпатория, пгт Заозерное, ул Чкалова, д 86</t>
  </si>
  <si>
    <t>сарай</t>
  </si>
  <si>
    <t>90:18:020109:1361</t>
  </si>
  <si>
    <t>Лот № 1: Нежилое здание-сарай, общей площадью 13,4 кв.м., расположенное по адресу: Республика Крым, г. Евпатория, пгт. Заозерное, ул. Чкалова, д. 86,  кадастровый номер: 90:18:020109:1359.Правообладатель: Публичное акционерное общество «Пиреус банк МКБ». Начальная стоимость – 293 280 руб. 00 коп. включая НДС 48880,00 руб.</t>
  </si>
  <si>
    <t>90:18:020109:1359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</si>
  <si>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</si>
  <si>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Респ Крым, Красногвардейский р-н, село Полтавка, ул Центральная</t>
  </si>
  <si>
    <t>90:05:170101:532</t>
  </si>
  <si>
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</si>
  <si>
    <t>Республика Крым,  г. Симферополь, б-р И. Франко, д. 4. Кадастровый номер 90:22:010217:13478</t>
  </si>
  <si>
    <t>90:22:010217:13478</t>
  </si>
</sst>
</file>

<file path=xl/styles.xml><?xml version="1.0" encoding="utf-8"?>
<styleSheet xmlns="http://schemas.openxmlformats.org/spreadsheetml/2006/main">
  <numFmts count="6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#\ ##0"/>
    <numFmt numFmtId="169" formatCode="#\ ##0\₽;\-#\ ##0\₽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9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10">
    <dxf>
      <font>
        <b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C6EFCE"/>
        </patternFill>
      </fill>
    </dxf>
    <dxf>
      <font>
        <b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C6EFCE"/>
        </patternFill>
      </fill>
    </dxf>
    <dxf>
      <font>
        <b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5"/>
  <sheetViews>
    <sheetView tabSelected="1" workbookViewId="0">
      <pane xSplit="1" ySplit="1" topLeftCell="D26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defaultRowHeight="15"/>
  <cols>
    <col min="1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40.7109375" customWidth="1"/>
    <col min="8" max="8" width="12.7109375" style="4" customWidth="1"/>
    <col min="9" max="9" width="9.7109375" style="4" customWidth="1"/>
    <col min="11" max="11" width="8.7109375" style="5" customWidth="1"/>
    <col min="12" max="12" width="8.7109375" style="4" customWidth="1"/>
    <col min="13" max="13" width="5.7109375" customWidth="1"/>
    <col min="14" max="14" width="10.7109375" style="6" customWidth="1"/>
    <col min="15" max="15" width="5.7109375" customWidth="1"/>
    <col min="16" max="16" width="6.7109375" customWidth="1"/>
    <col min="17" max="18" width="3.7109375" customWidth="1"/>
    <col min="19" max="20" width="13.7109375" style="2" customWidth="1"/>
    <col min="21" max="21" width="5.7109375" customWidth="1"/>
    <col min="22" max="22" width="3.7109375" customWidth="1"/>
    <col min="23" max="24" width="9.7109375" style="4" customWidth="1"/>
    <col min="25" max="27" width="3.7109375" customWidth="1"/>
  </cols>
  <sheetData>
    <row r="1" spans="1:28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</row>
    <row r="2" spans="1:28">
      <c r="A2" s="7">
        <v>0</v>
      </c>
      <c r="B2">
        <v>43</v>
      </c>
      <c r="C2" s="1">
        <v>47.8</v>
      </c>
      <c r="D2" s="2" t="str">
        <f>HYPERLINK("https://torgi.gov.ru/new/public/lots/lot/21000013560000000048_1/(lotInfo:info)", "21000013560000000048_1")</f>
        <v>21000013560000000048_1</v>
      </c>
      <c r="E2" t="s">
        <v>127</v>
      </c>
      <c r="F2" s="3" t="s">
        <v>128</v>
      </c>
      <c r="G2" t="s">
        <v>129</v>
      </c>
      <c r="H2" s="4">
        <v>150000</v>
      </c>
      <c r="I2" s="4">
        <v>3138.075313807532</v>
      </c>
      <c r="J2" t="s">
        <v>130</v>
      </c>
      <c r="K2" s="5">
        <v>1</v>
      </c>
      <c r="L2" s="4">
        <v>80.459999999999994</v>
      </c>
      <c r="M2">
        <v>3147</v>
      </c>
      <c r="N2" s="6">
        <v>61963</v>
      </c>
      <c r="O2">
        <v>39</v>
      </c>
      <c r="P2" s="10">
        <v>5.9871859983192923</v>
      </c>
      <c r="Q2" t="s">
        <v>31</v>
      </c>
      <c r="R2" t="s">
        <v>32</v>
      </c>
      <c r="S2" s="2" t="str">
        <f>HYPERLINK("https://yandex.ru/maps/?&amp;text=58.733231, 50.185533", "58.733231, 50.185533")</f>
        <v>58.733231, 50.185533</v>
      </c>
      <c r="T2" s="2" t="str">
        <f>HYPERLINK("D:\venv_torgi\env\cache\objs_in_district/58.733231_50.185533.json", "58.733231_50.185533.json")</f>
        <v>58.733231_50.185533.json</v>
      </c>
      <c r="U2" t="s">
        <v>131</v>
      </c>
      <c r="V2">
        <v>1</v>
      </c>
      <c r="W2" s="9">
        <v>21926.315894307401</v>
      </c>
      <c r="X2" s="9">
        <v>18788.240580499871</v>
      </c>
    </row>
    <row r="3" spans="1:28">
      <c r="A3" s="7">
        <v>1</v>
      </c>
      <c r="B3">
        <v>43</v>
      </c>
      <c r="C3" s="1">
        <v>120.5</v>
      </c>
      <c r="D3" s="2" t="str">
        <f>HYPERLINK("https://torgi.gov.ru/new/public/lots/lot/21000016080000000211_2/(lotInfo:info)", "21000016080000000211_2")</f>
        <v>21000016080000000211_2</v>
      </c>
      <c r="E3" t="s">
        <v>149</v>
      </c>
      <c r="F3" s="3" t="s">
        <v>150</v>
      </c>
      <c r="G3" t="s">
        <v>151</v>
      </c>
      <c r="H3" s="4">
        <v>488000</v>
      </c>
      <c r="I3" s="4">
        <v>4049.7925311203321</v>
      </c>
      <c r="K3" s="5">
        <v>0.49</v>
      </c>
      <c r="L3" s="4">
        <v>68.63</v>
      </c>
      <c r="M3">
        <v>8346</v>
      </c>
      <c r="N3" s="6">
        <v>558344</v>
      </c>
      <c r="O3">
        <v>59</v>
      </c>
      <c r="P3" s="10">
        <v>4.4141825107869712</v>
      </c>
      <c r="Q3" t="s">
        <v>31</v>
      </c>
      <c r="R3" t="s">
        <v>32</v>
      </c>
      <c r="S3" s="2" t="str">
        <f>HYPERLINK("https://yandex.ru/maps/?&amp;text=58.60358, 49.67942", "58.60358, 49.67942")</f>
        <v>58.60358, 49.67942</v>
      </c>
      <c r="T3" s="2" t="str">
        <f>HYPERLINK("D:\venv_torgi\env\cache\objs_in_district/58.60358_49.67942.json", "58.60358_49.67942.json")</f>
        <v>58.60358_49.67942.json</v>
      </c>
      <c r="U3" t="s">
        <v>152</v>
      </c>
      <c r="W3" s="9">
        <v>21926.315894307401</v>
      </c>
      <c r="X3" s="9">
        <v>17876.523363187069</v>
      </c>
    </row>
    <row r="4" spans="1:28">
      <c r="A4" s="7">
        <v>2</v>
      </c>
      <c r="B4">
        <v>43</v>
      </c>
      <c r="C4" s="1">
        <v>183.6</v>
      </c>
      <c r="D4" s="2" t="str">
        <f>HYPERLINK("https://torgi.gov.ru/new/public/lots/lot/21000016080000000223_4/(lotInfo:info)", "21000016080000000223_4")</f>
        <v>21000016080000000223_4</v>
      </c>
      <c r="E4" t="s">
        <v>122</v>
      </c>
      <c r="F4" s="3" t="s">
        <v>123</v>
      </c>
      <c r="G4" t="s">
        <v>124</v>
      </c>
      <c r="H4" s="4">
        <v>503000</v>
      </c>
      <c r="I4" s="4">
        <v>2739.6514161220039</v>
      </c>
      <c r="J4" t="s">
        <v>125</v>
      </c>
      <c r="K4" s="5">
        <v>0.19</v>
      </c>
      <c r="L4" s="4">
        <v>94.45</v>
      </c>
      <c r="M4">
        <v>14310</v>
      </c>
      <c r="N4" s="6">
        <v>63269</v>
      </c>
      <c r="O4">
        <v>29</v>
      </c>
      <c r="P4" s="10">
        <v>4.2493558764298136</v>
      </c>
      <c r="Q4" t="s">
        <v>85</v>
      </c>
      <c r="R4" t="s">
        <v>32</v>
      </c>
      <c r="S4" s="2" t="str">
        <f>HYPERLINK("https://yandex.ru/maps/?&amp;text=57.583956, 48.956216", "57.583956, 48.956216")</f>
        <v>57.583956, 48.956216</v>
      </c>
      <c r="T4" s="2" t="str">
        <f>HYPERLINK("D:\venv_torgi\env\cache\objs_in_district/57.583956_48.956216.json", "57.583956_48.956216.json")</f>
        <v>57.583956_48.956216.json</v>
      </c>
      <c r="U4" t="s">
        <v>126</v>
      </c>
      <c r="W4" s="9">
        <v>14381.40526058931</v>
      </c>
      <c r="X4" s="9">
        <v>11641.753844467299</v>
      </c>
    </row>
    <row r="5" spans="1:28">
      <c r="A5" s="7">
        <v>3</v>
      </c>
      <c r="B5">
        <v>16</v>
      </c>
      <c r="C5" s="1">
        <v>563.70000000000005</v>
      </c>
      <c r="D5" s="2" t="str">
        <f>HYPERLINK("https://torgi.gov.ru/new/public/lots/lot/22000123210000000004_1/(lotInfo:info)", "22000123210000000004_1")</f>
        <v>22000123210000000004_1</v>
      </c>
      <c r="E5" t="s">
        <v>51</v>
      </c>
      <c r="F5" s="3" t="s">
        <v>46</v>
      </c>
      <c r="G5" t="s">
        <v>52</v>
      </c>
      <c r="H5" s="4">
        <v>655509</v>
      </c>
      <c r="I5" s="4">
        <v>1162.868547099521</v>
      </c>
      <c r="K5" s="5">
        <v>3.42</v>
      </c>
      <c r="L5" s="4">
        <v>1162</v>
      </c>
      <c r="M5">
        <v>340</v>
      </c>
      <c r="N5" s="6">
        <v>383</v>
      </c>
      <c r="O5">
        <v>1</v>
      </c>
      <c r="P5" s="10">
        <v>4.0515439391063746</v>
      </c>
      <c r="Q5" t="s">
        <v>31</v>
      </c>
      <c r="R5" t="s">
        <v>32</v>
      </c>
      <c r="S5" s="2" t="str">
        <f>HYPERLINK("https://yandex.ru/maps/?&amp;text=54.979764, 48.506438", "54.979764, 48.506438")</f>
        <v>54.979764, 48.506438</v>
      </c>
      <c r="T5" s="2" t="str">
        <f>HYPERLINK("D:\venv_torgi\env\cache\objs_in_district/54.979764_48.506438.json", "54.979764_48.506438.json")</f>
        <v>54.979764_48.506438.json</v>
      </c>
      <c r="U5" t="s">
        <v>53</v>
      </c>
      <c r="V5">
        <v>1</v>
      </c>
      <c r="W5" s="9">
        <v>5874.2815610780199</v>
      </c>
      <c r="X5" s="9">
        <v>4711.4130139784993</v>
      </c>
    </row>
    <row r="6" spans="1:28">
      <c r="A6" s="7">
        <v>4</v>
      </c>
      <c r="B6">
        <v>43</v>
      </c>
      <c r="C6" s="1">
        <v>58.9</v>
      </c>
      <c r="D6" s="2" t="str">
        <f>HYPERLINK("https://torgi.gov.ru/new/public/lots/lot/21000016080000000211_1/(lotInfo:info)", "21000016080000000211_1")</f>
        <v>21000016080000000211_1</v>
      </c>
      <c r="E6" t="s">
        <v>164</v>
      </c>
      <c r="F6" s="3" t="s">
        <v>150</v>
      </c>
      <c r="G6" t="s">
        <v>151</v>
      </c>
      <c r="H6" s="4">
        <v>317000</v>
      </c>
      <c r="I6" s="4">
        <v>5382.0033955857389</v>
      </c>
      <c r="K6" s="5">
        <v>0.64</v>
      </c>
      <c r="L6" s="4">
        <v>91.22</v>
      </c>
      <c r="M6">
        <v>8346</v>
      </c>
      <c r="N6" s="6">
        <v>558344</v>
      </c>
      <c r="O6">
        <v>59</v>
      </c>
      <c r="P6" s="10">
        <v>3.0740063286268322</v>
      </c>
      <c r="Q6" t="s">
        <v>31</v>
      </c>
      <c r="R6" t="s">
        <v>32</v>
      </c>
      <c r="S6" s="2" t="str">
        <f>HYPERLINK("https://yandex.ru/maps/?&amp;text=58.60358, 49.67942", "58.60358, 49.67942")</f>
        <v>58.60358, 49.67942</v>
      </c>
      <c r="T6" s="2" t="str">
        <f>HYPERLINK("D:\venv_torgi\env\cache\objs_in_district/58.60358_49.67942.json", "58.60358_49.67942.json")</f>
        <v>58.60358_49.67942.json</v>
      </c>
      <c r="U6" t="s">
        <v>165</v>
      </c>
      <c r="W6" s="9">
        <v>21926.315894307401</v>
      </c>
      <c r="X6" s="9">
        <v>16544.312498721662</v>
      </c>
    </row>
    <row r="7" spans="1:28">
      <c r="A7" s="7">
        <v>5</v>
      </c>
      <c r="B7">
        <v>43</v>
      </c>
      <c r="C7" s="1">
        <v>96.3</v>
      </c>
      <c r="D7" s="2" t="str">
        <f>HYPERLINK("https://torgi.gov.ru/new/public/lots/lot/22000037380000000003_1/(lotInfo:info)", "22000037380000000003_1")</f>
        <v>22000037380000000003_1</v>
      </c>
      <c r="E7" t="s">
        <v>119</v>
      </c>
      <c r="F7" s="3" t="s">
        <v>46</v>
      </c>
      <c r="G7" t="s">
        <v>120</v>
      </c>
      <c r="H7" s="4">
        <v>153000</v>
      </c>
      <c r="I7" s="4">
        <v>1588.785046728972</v>
      </c>
      <c r="K7" s="5">
        <v>0.76</v>
      </c>
      <c r="M7">
        <v>2076</v>
      </c>
      <c r="N7" s="6">
        <v>16592</v>
      </c>
      <c r="P7" s="10">
        <v>2.6973419237373419</v>
      </c>
      <c r="Q7" t="s">
        <v>31</v>
      </c>
      <c r="R7" t="s">
        <v>32</v>
      </c>
      <c r="S7" s="2" t="str">
        <f>HYPERLINK("https://yandex.ru/maps/?&amp;text=57.3042, 47.876972", "57.3042, 47.876972")</f>
        <v>57.3042, 47.876972</v>
      </c>
      <c r="U7" t="s">
        <v>121</v>
      </c>
      <c r="V7">
        <v>1</v>
      </c>
      <c r="W7" s="9">
        <v>5874.2815610780199</v>
      </c>
      <c r="X7" s="9">
        <v>4285.4965143490481</v>
      </c>
    </row>
    <row r="8" spans="1:28">
      <c r="A8" s="7">
        <v>6</v>
      </c>
      <c r="B8">
        <v>21</v>
      </c>
      <c r="C8" s="1">
        <v>357.2</v>
      </c>
      <c r="D8" s="2" t="str">
        <f>HYPERLINK("https://torgi.gov.ru/new/public/lots/lot/22000077840000000008_1/(lotInfo:info)", "22000077840000000008_1")</f>
        <v>22000077840000000008_1</v>
      </c>
      <c r="E8" t="s">
        <v>82</v>
      </c>
      <c r="F8" s="3" t="s">
        <v>83</v>
      </c>
      <c r="G8" t="s">
        <v>84</v>
      </c>
      <c r="H8" s="4">
        <v>695000</v>
      </c>
      <c r="I8" s="4">
        <v>1945.68868980963</v>
      </c>
      <c r="K8" s="5">
        <v>8.42</v>
      </c>
      <c r="L8" s="4">
        <v>486.25</v>
      </c>
      <c r="M8">
        <v>231</v>
      </c>
      <c r="N8" s="6">
        <v>1184</v>
      </c>
      <c r="O8">
        <v>4</v>
      </c>
      <c r="P8" s="10">
        <v>2.110687768872245</v>
      </c>
      <c r="Q8" t="s">
        <v>85</v>
      </c>
      <c r="R8" t="s">
        <v>32</v>
      </c>
      <c r="S8" s="2" t="str">
        <f>HYPERLINK("https://yandex.ru/maps/?&amp;text=54.788735, 46.615925", "54.788735, 46.615925")</f>
        <v>54.788735, 46.615925</v>
      </c>
      <c r="T8" s="2" t="str">
        <f>HYPERLINK("D:\venv_torgi\env\cache\objs_in_district/54.788735_46.615925.json", "54.788735_46.615925.json")</f>
        <v>54.788735_46.615925.json</v>
      </c>
      <c r="U8" t="s">
        <v>86</v>
      </c>
      <c r="W8" s="9">
        <v>6052.4300094238806</v>
      </c>
      <c r="X8" s="9">
        <v>4106.7413196142506</v>
      </c>
    </row>
    <row r="9" spans="1:28">
      <c r="A9" s="7">
        <v>7</v>
      </c>
      <c r="B9">
        <v>16</v>
      </c>
      <c r="C9" s="1">
        <v>20.6</v>
      </c>
      <c r="D9" s="2" t="str">
        <f>HYPERLINK("https://torgi.gov.ru/new/public/lots/lot/21000017520000000004_5/(lotInfo:info)", "21000017520000000004_5")</f>
        <v>21000017520000000004_5</v>
      </c>
      <c r="E9" t="s">
        <v>61</v>
      </c>
      <c r="F9" s="3" t="s">
        <v>55</v>
      </c>
      <c r="G9" t="s">
        <v>59</v>
      </c>
      <c r="H9" s="4">
        <v>237436</v>
      </c>
      <c r="I9" s="4">
        <v>11526.019417475731</v>
      </c>
      <c r="K9" s="5">
        <v>1.74</v>
      </c>
      <c r="L9" s="4">
        <v>823.29</v>
      </c>
      <c r="M9">
        <v>6624</v>
      </c>
      <c r="N9" s="6">
        <v>71991</v>
      </c>
      <c r="O9">
        <v>14</v>
      </c>
      <c r="P9" s="10">
        <v>2.1082516945146441</v>
      </c>
      <c r="Q9" t="s">
        <v>31</v>
      </c>
      <c r="R9" t="s">
        <v>32</v>
      </c>
      <c r="S9" s="2" t="str">
        <f>HYPERLINK("https://yandex.ru/maps/?&amp;text=55.755596, 52.067505", "55.755596, 52.067505")</f>
        <v>55.755596, 52.067505</v>
      </c>
      <c r="T9" s="2" t="str">
        <f>HYPERLINK("D:\venv_torgi\env\cache\objs_in_district/55.755596_52.067505.json", "55.755596_52.067505.json")</f>
        <v>55.755596_52.067505.json</v>
      </c>
      <c r="U9" t="s">
        <v>62</v>
      </c>
      <c r="V9">
        <v>2</v>
      </c>
      <c r="W9" s="9">
        <v>35825.769385377622</v>
      </c>
      <c r="X9" s="9">
        <v>24299.749967901891</v>
      </c>
    </row>
    <row r="10" spans="1:28">
      <c r="A10" s="7">
        <v>8</v>
      </c>
      <c r="B10">
        <v>16</v>
      </c>
      <c r="C10" s="1">
        <v>20.399999999999999</v>
      </c>
      <c r="D10" s="2" t="str">
        <f>HYPERLINK("https://torgi.gov.ru/new/public/lots/lot/21000017520000000004_6/(lotInfo:info)", "21000017520000000004_6")</f>
        <v>21000017520000000004_6</v>
      </c>
      <c r="E10" t="s">
        <v>63</v>
      </c>
      <c r="F10" s="3" t="s">
        <v>55</v>
      </c>
      <c r="G10" t="s">
        <v>59</v>
      </c>
      <c r="H10" s="4">
        <v>235416</v>
      </c>
      <c r="I10" s="4">
        <v>11540</v>
      </c>
      <c r="K10" s="5">
        <v>1.74</v>
      </c>
      <c r="L10" s="4">
        <v>824.29</v>
      </c>
      <c r="M10">
        <v>6624</v>
      </c>
      <c r="N10" s="6">
        <v>71991</v>
      </c>
      <c r="O10">
        <v>14</v>
      </c>
      <c r="P10" s="10">
        <v>2.1044860819218041</v>
      </c>
      <c r="Q10" t="s">
        <v>31</v>
      </c>
      <c r="R10" t="s">
        <v>32</v>
      </c>
      <c r="S10" s="2" t="str">
        <f>HYPERLINK("https://yandex.ru/maps/?&amp;text=55.755596, 52.067505", "55.755596, 52.067505")</f>
        <v>55.755596, 52.067505</v>
      </c>
      <c r="T10" s="2" t="str">
        <f>HYPERLINK("D:\venv_torgi\env\cache\objs_in_district/55.755596_52.067505.json", "55.755596_52.067505.json")</f>
        <v>55.755596_52.067505.json</v>
      </c>
      <c r="U10" t="s">
        <v>64</v>
      </c>
      <c r="V10">
        <v>2</v>
      </c>
      <c r="W10" s="9">
        <v>35825.769385377622</v>
      </c>
      <c r="X10" s="9">
        <v>24285.769385377622</v>
      </c>
    </row>
    <row r="11" spans="1:28">
      <c r="A11" s="7">
        <v>9</v>
      </c>
      <c r="B11">
        <v>16</v>
      </c>
      <c r="C11" s="1">
        <v>20.2</v>
      </c>
      <c r="D11" s="2" t="str">
        <f>HYPERLINK("https://torgi.gov.ru/new/public/lots/lot/21000017520000000004_2/(lotInfo:info)", "21000017520000000004_2")</f>
        <v>21000017520000000004_2</v>
      </c>
      <c r="E11" t="s">
        <v>65</v>
      </c>
      <c r="F11" s="3" t="s">
        <v>55</v>
      </c>
      <c r="G11" t="s">
        <v>59</v>
      </c>
      <c r="H11" s="4">
        <v>233653</v>
      </c>
      <c r="I11" s="4">
        <v>11566.980198019801</v>
      </c>
      <c r="K11" s="5">
        <v>1.75</v>
      </c>
      <c r="L11" s="4">
        <v>826.14</v>
      </c>
      <c r="M11">
        <v>6624</v>
      </c>
      <c r="N11" s="6">
        <v>71991</v>
      </c>
      <c r="O11">
        <v>14</v>
      </c>
      <c r="P11" s="10">
        <v>2.0972448099730281</v>
      </c>
      <c r="Q11" t="s">
        <v>31</v>
      </c>
      <c r="R11" t="s">
        <v>32</v>
      </c>
      <c r="S11" s="2" t="str">
        <f>HYPERLINK("https://yandex.ru/maps/?&amp;text=55.755596, 52.067505", "55.755596, 52.067505")</f>
        <v>55.755596, 52.067505</v>
      </c>
      <c r="T11" s="2" t="str">
        <f>HYPERLINK("D:\venv_torgi\env\cache\objs_in_district/55.755596_52.067505.json", "55.755596_52.067505.json")</f>
        <v>55.755596_52.067505.json</v>
      </c>
      <c r="U11" t="s">
        <v>66</v>
      </c>
      <c r="V11">
        <v>2</v>
      </c>
      <c r="W11" s="9">
        <v>35825.769385377622</v>
      </c>
      <c r="X11" s="9">
        <v>24258.789187357819</v>
      </c>
    </row>
    <row r="12" spans="1:28">
      <c r="A12" s="7">
        <v>10</v>
      </c>
      <c r="B12">
        <v>16</v>
      </c>
      <c r="C12" s="1">
        <v>18.100000000000001</v>
      </c>
      <c r="D12" s="2" t="str">
        <f>HYPERLINK("https://torgi.gov.ru/new/public/lots/lot/21000017520000000004_7/(lotInfo:info)", "21000017520000000004_7")</f>
        <v>21000017520000000004_7</v>
      </c>
      <c r="E12" t="s">
        <v>67</v>
      </c>
      <c r="F12" s="3" t="s">
        <v>55</v>
      </c>
      <c r="G12" t="s">
        <v>59</v>
      </c>
      <c r="H12" s="4">
        <v>214141</v>
      </c>
      <c r="I12" s="4">
        <v>11830.994475138121</v>
      </c>
      <c r="K12" s="5">
        <v>1.79</v>
      </c>
      <c r="L12" s="4">
        <v>845</v>
      </c>
      <c r="M12">
        <v>6624</v>
      </c>
      <c r="N12" s="6">
        <v>71991</v>
      </c>
      <c r="O12">
        <v>14</v>
      </c>
      <c r="P12" s="10">
        <v>2.0281283167414701</v>
      </c>
      <c r="Q12" t="s">
        <v>31</v>
      </c>
      <c r="R12" t="s">
        <v>32</v>
      </c>
      <c r="S12" s="2" t="str">
        <f>HYPERLINK("https://yandex.ru/maps/?&amp;text=55.755596, 52.067505", "55.755596, 52.067505")</f>
        <v>55.755596, 52.067505</v>
      </c>
      <c r="T12" s="2" t="str">
        <f>HYPERLINK("D:\venv_torgi\env\cache\objs_in_district/55.755596_52.067505.json", "55.755596_52.067505.json")</f>
        <v>55.755596_52.067505.json</v>
      </c>
      <c r="U12" t="s">
        <v>68</v>
      </c>
      <c r="V12">
        <v>2</v>
      </c>
      <c r="W12" s="9">
        <v>35825.769385377622</v>
      </c>
      <c r="X12" s="9">
        <v>23994.774910239499</v>
      </c>
    </row>
    <row r="13" spans="1:28">
      <c r="A13" s="7">
        <v>11</v>
      </c>
      <c r="B13">
        <v>43</v>
      </c>
      <c r="C13" s="1">
        <v>25.9</v>
      </c>
      <c r="D13" s="2" t="str">
        <f>HYPERLINK("https://torgi.gov.ru/new/public/lots/lot/22000083240000000006_5/(lotInfo:info)", "22000083240000000006_5")</f>
        <v>22000083240000000006_5</v>
      </c>
      <c r="E13" t="s">
        <v>166</v>
      </c>
      <c r="F13" s="3" t="s">
        <v>167</v>
      </c>
      <c r="G13" t="s">
        <v>168</v>
      </c>
      <c r="H13" s="4">
        <v>205249.47</v>
      </c>
      <c r="I13" s="4">
        <v>7924.6899613899623</v>
      </c>
      <c r="K13" s="5">
        <v>32.880000000000003</v>
      </c>
      <c r="L13" s="4">
        <v>1320.67</v>
      </c>
      <c r="M13">
        <v>241</v>
      </c>
      <c r="N13" s="6">
        <v>23943</v>
      </c>
      <c r="O13">
        <v>6</v>
      </c>
      <c r="P13" s="10">
        <v>1.766835800660346</v>
      </c>
      <c r="Q13" t="s">
        <v>31</v>
      </c>
      <c r="R13" t="s">
        <v>32</v>
      </c>
      <c r="S13" s="2" t="str">
        <f>HYPERLINK("https://yandex.ru/maps/?&amp;text=58.288201, 48.30571", "58.288201, 48.30571")</f>
        <v>58.288201, 48.30571</v>
      </c>
      <c r="T13" s="2" t="str">
        <f>HYPERLINK("D:\venv_torgi\env\cache\objs_in_district/58.288201_48.30571.json", "58.288201_48.30571.json")</f>
        <v>58.288201_48.30571.json</v>
      </c>
      <c r="U13" t="s">
        <v>169</v>
      </c>
      <c r="V13">
        <v>1</v>
      </c>
      <c r="W13" s="9">
        <v>21926.315894307401</v>
      </c>
      <c r="X13" s="9">
        <v>14001.625932917441</v>
      </c>
    </row>
    <row r="14" spans="1:28">
      <c r="A14" s="7">
        <v>12</v>
      </c>
      <c r="B14">
        <v>43</v>
      </c>
      <c r="C14" s="1">
        <v>38.5</v>
      </c>
      <c r="D14" s="2" t="str">
        <f>HYPERLINK("https://torgi.gov.ru/new/public/lots/lot/22000083240000000006_4/(lotInfo:info)", "22000083240000000006_4")</f>
        <v>22000083240000000006_4</v>
      </c>
      <c r="E14" t="s">
        <v>170</v>
      </c>
      <c r="F14" s="3" t="s">
        <v>167</v>
      </c>
      <c r="G14" t="s">
        <v>168</v>
      </c>
      <c r="H14" s="4">
        <v>305100.57</v>
      </c>
      <c r="I14" s="4">
        <v>7924.6901298701296</v>
      </c>
      <c r="K14" s="5">
        <v>32.880000000000003</v>
      </c>
      <c r="L14" s="4">
        <v>1320.67</v>
      </c>
      <c r="M14">
        <v>241</v>
      </c>
      <c r="N14" s="6">
        <v>23943</v>
      </c>
      <c r="O14">
        <v>6</v>
      </c>
      <c r="P14" s="10">
        <v>1.766835741836978</v>
      </c>
      <c r="Q14" t="s">
        <v>31</v>
      </c>
      <c r="R14" t="s">
        <v>32</v>
      </c>
      <c r="S14" s="2" t="str">
        <f>HYPERLINK("https://yandex.ru/maps/?&amp;text=58.288201, 48.30571", "58.288201, 48.30571")</f>
        <v>58.288201, 48.30571</v>
      </c>
      <c r="T14" s="2" t="str">
        <f>HYPERLINK("D:\venv_torgi\env\cache\objs_in_district/58.288201_48.30571.json", "58.288201_48.30571.json")</f>
        <v>58.288201_48.30571.json</v>
      </c>
      <c r="U14" t="s">
        <v>171</v>
      </c>
      <c r="V14">
        <v>1</v>
      </c>
      <c r="W14" s="9">
        <v>21926.315894307401</v>
      </c>
      <c r="X14" s="9">
        <v>14001.625764437271</v>
      </c>
    </row>
    <row r="15" spans="1:28">
      <c r="A15" s="7">
        <v>13</v>
      </c>
      <c r="B15">
        <v>12</v>
      </c>
      <c r="C15" s="1">
        <v>388.79</v>
      </c>
      <c r="D15" s="2" t="str">
        <f>HYPERLINK("https://torgi.gov.ru/new/public/lots/lot/21000001330000000001_1/(lotInfo:info)", "21000001330000000001_1")</f>
        <v>21000001330000000001_1</v>
      </c>
      <c r="E15" t="s">
        <v>27</v>
      </c>
      <c r="F15" s="3" t="s">
        <v>28</v>
      </c>
      <c r="G15" t="s">
        <v>29</v>
      </c>
      <c r="H15" s="4">
        <v>894000</v>
      </c>
      <c r="I15" s="4">
        <v>2299.441858072481</v>
      </c>
      <c r="J15" t="s">
        <v>30</v>
      </c>
      <c r="K15" s="5">
        <v>0.87</v>
      </c>
      <c r="L15" s="4">
        <v>95.79</v>
      </c>
      <c r="M15">
        <v>2634</v>
      </c>
      <c r="N15" s="6">
        <v>5916</v>
      </c>
      <c r="O15">
        <v>24</v>
      </c>
      <c r="P15" s="10">
        <v>1.632130048505493</v>
      </c>
      <c r="Q15" t="s">
        <v>31</v>
      </c>
      <c r="R15" t="s">
        <v>32</v>
      </c>
      <c r="S15" s="2" t="str">
        <f>HYPERLINK("https://yandex.ru/maps/?&amp;text=57.004803, 48.74018", "57.004803, 48.74018")</f>
        <v>57.004803, 48.74018</v>
      </c>
      <c r="T15" s="2" t="str">
        <f>HYPERLINK("D:\venv_torgi\env\cache\objs_in_district/57.004803_48.74018.json", "57.004803_48.74018.json")</f>
        <v>57.004803_48.74018.json</v>
      </c>
      <c r="V15">
        <v>2</v>
      </c>
      <c r="W15" s="9">
        <v>6052.4300094238806</v>
      </c>
      <c r="X15" s="9">
        <v>3752.9881513514001</v>
      </c>
    </row>
    <row r="16" spans="1:28">
      <c r="A16" s="7">
        <v>14</v>
      </c>
      <c r="B16">
        <v>12</v>
      </c>
      <c r="C16" s="1">
        <v>481</v>
      </c>
      <c r="D16" s="2" t="str">
        <f>HYPERLINK("https://torgi.gov.ru/new/public/lots/lot/21000005980000000008_2/(lotInfo:info)", "21000005980000000008_2")</f>
        <v>21000005980000000008_2</v>
      </c>
      <c r="E16" t="s">
        <v>33</v>
      </c>
      <c r="F16" s="3" t="s">
        <v>34</v>
      </c>
      <c r="G16" t="s">
        <v>35</v>
      </c>
      <c r="H16" s="4">
        <v>1237722</v>
      </c>
      <c r="I16" s="4">
        <v>2573.2266112266111</v>
      </c>
      <c r="K16" s="5">
        <v>10.55</v>
      </c>
      <c r="M16">
        <v>244</v>
      </c>
      <c r="N16" s="6">
        <v>1300</v>
      </c>
      <c r="P16" s="10">
        <v>1.2828465769199611</v>
      </c>
      <c r="Q16" t="s">
        <v>31</v>
      </c>
      <c r="R16" t="s">
        <v>32</v>
      </c>
      <c r="S16" s="2" t="str">
        <f>HYPERLINK("https://yandex.ru/maps/?&amp;text=56.1774283, 46.6055249", "56.1774283, 46.6055249")</f>
        <v>56.1774283, 46.6055249</v>
      </c>
      <c r="U16" t="s">
        <v>36</v>
      </c>
      <c r="V16">
        <v>1</v>
      </c>
      <c r="W16" s="9">
        <v>5874.2815610780199</v>
      </c>
      <c r="X16" s="9">
        <v>3301.0549498514092</v>
      </c>
    </row>
    <row r="17" spans="1:24">
      <c r="A17" s="7">
        <v>15</v>
      </c>
      <c r="B17">
        <v>21</v>
      </c>
      <c r="C17" s="1">
        <v>17.2</v>
      </c>
      <c r="D17" s="2" t="str">
        <f>HYPERLINK("https://torgi.gov.ru/new/public/lots/lot/21000025550000000059_2/(lotInfo:info)", "21000025550000000059_2")</f>
        <v>21000025550000000059_2</v>
      </c>
      <c r="E17" t="s">
        <v>98</v>
      </c>
      <c r="F17" s="3" t="s">
        <v>46</v>
      </c>
      <c r="G17" t="s">
        <v>99</v>
      </c>
      <c r="H17" s="4">
        <v>278375</v>
      </c>
      <c r="I17" s="4">
        <v>16184.593023255809</v>
      </c>
      <c r="J17" t="s">
        <v>100</v>
      </c>
      <c r="K17" s="5">
        <v>2.23</v>
      </c>
      <c r="L17" s="4">
        <v>192.67</v>
      </c>
      <c r="M17">
        <v>7242</v>
      </c>
      <c r="N17" s="6">
        <v>502882</v>
      </c>
      <c r="O17">
        <v>84</v>
      </c>
      <c r="P17" s="10">
        <v>1.2135724595545401</v>
      </c>
      <c r="Q17" t="s">
        <v>31</v>
      </c>
      <c r="R17" t="s">
        <v>40</v>
      </c>
      <c r="S17" s="2" t="str">
        <f>HYPERLINK("https://yandex.ru/maps/?&amp;text=56.108015, 47.284837", "56.108015, 47.284837")</f>
        <v>56.108015, 47.284837</v>
      </c>
      <c r="T17" s="2" t="str">
        <f>HYPERLINK("D:\venv_torgi\env\cache\objs_in_district/56.108015_47.284837.json", "56.108015_47.284837.json")</f>
        <v>56.108015_47.284837.json</v>
      </c>
      <c r="U17" t="s">
        <v>101</v>
      </c>
      <c r="W17" s="9">
        <v>35825.769385377622</v>
      </c>
      <c r="X17" s="9">
        <v>19641.176362121809</v>
      </c>
    </row>
    <row r="18" spans="1:24">
      <c r="A18" s="7">
        <v>16</v>
      </c>
      <c r="B18">
        <v>16</v>
      </c>
      <c r="C18" s="1">
        <v>31.4</v>
      </c>
      <c r="D18" s="2" t="str">
        <f>HYPERLINK("https://torgi.gov.ru/new/public/lots/lot/21000017520000000004_4/(lotInfo:info)", "21000017520000000004_4")</f>
        <v>21000017520000000004_4</v>
      </c>
      <c r="E18" t="s">
        <v>54</v>
      </c>
      <c r="F18" s="3" t="s">
        <v>55</v>
      </c>
      <c r="G18" t="s">
        <v>56</v>
      </c>
      <c r="H18" s="4">
        <v>331867</v>
      </c>
      <c r="I18" s="4">
        <v>10569.0127388535</v>
      </c>
      <c r="K18" s="5">
        <v>1.6</v>
      </c>
      <c r="L18" s="4">
        <v>754.93</v>
      </c>
      <c r="M18">
        <v>6624</v>
      </c>
      <c r="N18" s="6">
        <v>71991</v>
      </c>
      <c r="O18">
        <v>14</v>
      </c>
      <c r="P18" s="10">
        <v>1.0745850569091011</v>
      </c>
      <c r="Q18" t="s">
        <v>31</v>
      </c>
      <c r="R18" t="s">
        <v>32</v>
      </c>
      <c r="S18" s="2" t="str">
        <f>HYPERLINK("https://yandex.ru/maps/?&amp;text=55.755596, 52.067505", "55.755596, 52.067505")</f>
        <v>55.755596, 52.067505</v>
      </c>
      <c r="T18" s="2" t="str">
        <f>HYPERLINK("D:\venv_torgi\env\cache\objs_in_district/55.755596_52.067505.json", "55.755596_52.067505.json")</f>
        <v>55.755596_52.067505.json</v>
      </c>
      <c r="U18" t="s">
        <v>57</v>
      </c>
      <c r="V18">
        <v>2</v>
      </c>
      <c r="W18" s="9">
        <v>21926.315894307401</v>
      </c>
      <c r="X18" s="9">
        <v>11357.303155453899</v>
      </c>
    </row>
    <row r="19" spans="1:24">
      <c r="A19" s="7">
        <v>17</v>
      </c>
      <c r="B19">
        <v>16</v>
      </c>
      <c r="C19" s="1">
        <v>29.5</v>
      </c>
      <c r="D19" s="2" t="str">
        <f>HYPERLINK("https://torgi.gov.ru/new/public/lots/lot/21000017520000000004_3/(lotInfo:info)", "21000017520000000004_3")</f>
        <v>21000017520000000004_3</v>
      </c>
      <c r="E19" t="s">
        <v>58</v>
      </c>
      <c r="F19" s="3" t="s">
        <v>55</v>
      </c>
      <c r="G19" t="s">
        <v>59</v>
      </c>
      <c r="H19" s="4">
        <v>315916</v>
      </c>
      <c r="I19" s="4">
        <v>10709.016949152539</v>
      </c>
      <c r="K19" s="5">
        <v>1.62</v>
      </c>
      <c r="L19" s="4">
        <v>764.93</v>
      </c>
      <c r="M19">
        <v>6624</v>
      </c>
      <c r="N19" s="6">
        <v>71991</v>
      </c>
      <c r="O19">
        <v>14</v>
      </c>
      <c r="P19" s="10">
        <v>1.04746299295404</v>
      </c>
      <c r="Q19" t="s">
        <v>31</v>
      </c>
      <c r="R19" t="s">
        <v>32</v>
      </c>
      <c r="S19" s="2" t="str">
        <f>HYPERLINK("https://yandex.ru/maps/?&amp;text=55.755596, 52.067505", "55.755596, 52.067505")</f>
        <v>55.755596, 52.067505</v>
      </c>
      <c r="T19" s="2" t="str">
        <f>HYPERLINK("D:\venv_torgi\env\cache\objs_in_district/55.755596_52.067505.json", "55.755596_52.067505.json")</f>
        <v>55.755596_52.067505.json</v>
      </c>
      <c r="U19" t="s">
        <v>60</v>
      </c>
      <c r="V19">
        <v>2</v>
      </c>
      <c r="W19" s="9">
        <v>21926.315894307401</v>
      </c>
      <c r="X19" s="9">
        <v>11217.29894515486</v>
      </c>
    </row>
    <row r="20" spans="1:24">
      <c r="A20" s="7">
        <v>18</v>
      </c>
      <c r="B20">
        <v>43</v>
      </c>
      <c r="C20" s="1">
        <v>75.599999999999994</v>
      </c>
      <c r="D20" s="2" t="str">
        <f>HYPERLINK("https://torgi.gov.ru/new/public/lots/lot/21000013520000000023_4/(lotInfo:info)", "21000013520000000023_4")</f>
        <v>21000013520000000023_4</v>
      </c>
      <c r="E20" t="s">
        <v>132</v>
      </c>
      <c r="F20" s="3" t="s">
        <v>133</v>
      </c>
      <c r="G20" t="s">
        <v>134</v>
      </c>
      <c r="H20" s="4">
        <v>260000</v>
      </c>
      <c r="I20" s="4">
        <v>3439.1534391534392</v>
      </c>
      <c r="K20" s="5">
        <v>2.04</v>
      </c>
      <c r="M20">
        <v>1683</v>
      </c>
      <c r="N20" s="6">
        <v>45058</v>
      </c>
      <c r="P20" s="10">
        <v>0.70806033083653186</v>
      </c>
      <c r="Q20" t="s">
        <v>31</v>
      </c>
      <c r="R20" t="s">
        <v>32</v>
      </c>
      <c r="S20" s="2" t="str">
        <f>HYPERLINK("https://yandex.ru/maps/?&amp;text=58.560478, 50.008385", "58.560478, 50.008385")</f>
        <v>58.560478, 50.008385</v>
      </c>
      <c r="U20" t="s">
        <v>135</v>
      </c>
      <c r="V20">
        <v>1</v>
      </c>
      <c r="W20" s="9">
        <v>5874.2815610780199</v>
      </c>
      <c r="X20" s="9">
        <v>2435.1281219245811</v>
      </c>
    </row>
    <row r="21" spans="1:24">
      <c r="A21" s="7">
        <v>19</v>
      </c>
      <c r="B21">
        <v>43</v>
      </c>
      <c r="C21" s="1">
        <v>91.3</v>
      </c>
      <c r="D21" s="2" t="str">
        <f>HYPERLINK("https://torgi.gov.ru/new/public/lots/lot/21000013520000000024_3/(lotInfo:info)", "21000013520000000024_3")</f>
        <v>21000013520000000024_3</v>
      </c>
      <c r="E21" t="s">
        <v>136</v>
      </c>
      <c r="F21" s="3" t="s">
        <v>137</v>
      </c>
      <c r="G21" t="s">
        <v>138</v>
      </c>
      <c r="H21" s="4">
        <v>330000</v>
      </c>
      <c r="I21" s="4">
        <v>3614.457831325301</v>
      </c>
      <c r="K21" s="5">
        <v>6.37</v>
      </c>
      <c r="M21">
        <v>567</v>
      </c>
      <c r="N21" s="6">
        <v>4198</v>
      </c>
      <c r="P21" s="10">
        <v>0.62521789856491894</v>
      </c>
      <c r="Q21" t="s">
        <v>85</v>
      </c>
      <c r="R21" t="s">
        <v>32</v>
      </c>
      <c r="S21" s="2" t="str">
        <f>HYPERLINK("https://yandex.ru/maps/?&amp;text=58.010773, 49.10769", "58.010773, 49.10769")</f>
        <v>58.010773, 49.10769</v>
      </c>
      <c r="U21" t="s">
        <v>139</v>
      </c>
      <c r="V21">
        <v>1</v>
      </c>
      <c r="W21" s="9">
        <v>5874.2815610780199</v>
      </c>
      <c r="X21" s="9">
        <v>2259.8237297527189</v>
      </c>
    </row>
    <row r="22" spans="1:24">
      <c r="A22" s="7">
        <v>20</v>
      </c>
      <c r="B22">
        <v>16</v>
      </c>
      <c r="C22" s="1">
        <v>36.200000000000003</v>
      </c>
      <c r="D22" s="2" t="str">
        <f>HYPERLINK("https://torgi.gov.ru/new/public/lots/lot/21000017520000000004_1/(lotInfo:info)", "21000017520000000004_1")</f>
        <v>21000017520000000004_1</v>
      </c>
      <c r="E22" t="s">
        <v>69</v>
      </c>
      <c r="F22" s="3" t="s">
        <v>55</v>
      </c>
      <c r="G22" t="s">
        <v>59</v>
      </c>
      <c r="H22" s="4">
        <v>499886</v>
      </c>
      <c r="I22" s="4">
        <v>13809.005524861879</v>
      </c>
      <c r="K22" s="5">
        <v>2.08</v>
      </c>
      <c r="L22" s="4">
        <v>986.36</v>
      </c>
      <c r="M22">
        <v>6624</v>
      </c>
      <c r="N22" s="6">
        <v>71991</v>
      </c>
      <c r="O22">
        <v>14</v>
      </c>
      <c r="P22" s="10">
        <v>0.58782729537120049</v>
      </c>
      <c r="Q22" t="s">
        <v>31</v>
      </c>
      <c r="R22" t="s">
        <v>32</v>
      </c>
      <c r="S22" s="2" t="str">
        <f>HYPERLINK("https://yandex.ru/maps/?&amp;text=55.755596, 52.067505", "55.755596, 52.067505")</f>
        <v>55.755596, 52.067505</v>
      </c>
      <c r="T22" s="2" t="str">
        <f>HYPERLINK("D:\venv_torgi\env\cache\objs_in_district/55.755596_52.067505.json", "55.755596_52.067505.json")</f>
        <v>55.755596_52.067505.json</v>
      </c>
      <c r="W22" s="9">
        <v>21926.315894307401</v>
      </c>
      <c r="X22" s="9">
        <v>8117.3103694455222</v>
      </c>
    </row>
    <row r="23" spans="1:24">
      <c r="A23" s="7">
        <v>21</v>
      </c>
      <c r="B23">
        <v>43</v>
      </c>
      <c r="C23" s="1">
        <v>169.1</v>
      </c>
      <c r="D23" s="2" t="str">
        <f>HYPERLINK("https://torgi.gov.ru/new/public/lots/lot/21000013520000000023_6/(lotInfo:info)", "21000013520000000023_6")</f>
        <v>21000013520000000023_6</v>
      </c>
      <c r="E23" t="s">
        <v>140</v>
      </c>
      <c r="F23" s="3" t="s">
        <v>133</v>
      </c>
      <c r="G23" t="s">
        <v>141</v>
      </c>
      <c r="H23" s="4">
        <v>640000</v>
      </c>
      <c r="I23" s="4">
        <v>3784.7427557658189</v>
      </c>
      <c r="K23" s="5">
        <v>14.12</v>
      </c>
      <c r="M23">
        <v>268</v>
      </c>
      <c r="N23" s="6">
        <v>2954</v>
      </c>
      <c r="P23" s="10">
        <v>0.55209533121608312</v>
      </c>
      <c r="Q23" t="s">
        <v>31</v>
      </c>
      <c r="R23" t="s">
        <v>32</v>
      </c>
      <c r="S23" s="2" t="str">
        <f>HYPERLINK("https://yandex.ru/maps/?&amp;text=57.830006, 50.739613", "57.830006, 50.739613")</f>
        <v>57.830006, 50.739613</v>
      </c>
      <c r="U23" t="s">
        <v>142</v>
      </c>
      <c r="V23">
        <v>1</v>
      </c>
      <c r="W23" s="9">
        <v>5874.2815610780199</v>
      </c>
      <c r="X23" s="9">
        <v>2089.538805312201</v>
      </c>
    </row>
    <row r="24" spans="1:24">
      <c r="A24" s="7">
        <v>22</v>
      </c>
      <c r="B24">
        <v>43</v>
      </c>
      <c r="C24" s="1">
        <v>39.5</v>
      </c>
      <c r="D24" s="2" t="str">
        <f>HYPERLINK("https://torgi.gov.ru/new/public/lots/lot/21000013520000000023_2/(lotInfo:info)", "21000013520000000023_2")</f>
        <v>21000013520000000023_2</v>
      </c>
      <c r="E24" t="s">
        <v>143</v>
      </c>
      <c r="F24" s="3" t="s">
        <v>133</v>
      </c>
      <c r="G24" t="s">
        <v>144</v>
      </c>
      <c r="H24" s="4">
        <v>150000</v>
      </c>
      <c r="I24" s="4">
        <v>3797.4683544303798</v>
      </c>
      <c r="K24" s="5">
        <v>29.9</v>
      </c>
      <c r="M24">
        <v>127</v>
      </c>
      <c r="N24" s="6">
        <v>634</v>
      </c>
      <c r="P24" s="10">
        <v>0.54689414441721185</v>
      </c>
      <c r="Q24" t="s">
        <v>31</v>
      </c>
      <c r="R24" t="s">
        <v>32</v>
      </c>
      <c r="S24" s="2" t="str">
        <f>HYPERLINK("https://yandex.ru/maps/?&amp;text=58.618745, 50.340618", "58.618745, 50.340618")</f>
        <v>58.618745, 50.340618</v>
      </c>
      <c r="U24" t="s">
        <v>145</v>
      </c>
      <c r="V24">
        <v>2</v>
      </c>
      <c r="W24" s="9">
        <v>5874.2815610780199</v>
      </c>
      <c r="X24" s="9">
        <v>2076.8132066476401</v>
      </c>
    </row>
    <row r="25" spans="1:24">
      <c r="A25" s="7">
        <v>23</v>
      </c>
      <c r="B25">
        <v>21</v>
      </c>
      <c r="C25" s="1">
        <v>34.5</v>
      </c>
      <c r="D25" s="2" t="str">
        <f>HYPERLINK("https://torgi.gov.ru/new/public/lots/lot/21000025550000000068_15/(lotInfo:info)", "21000025550000000068_15")</f>
        <v>21000025550000000068_15</v>
      </c>
      <c r="E25" t="s">
        <v>90</v>
      </c>
      <c r="F25" s="3" t="s">
        <v>91</v>
      </c>
      <c r="G25" t="s">
        <v>92</v>
      </c>
      <c r="H25" s="4">
        <v>330833</v>
      </c>
      <c r="I25" s="4">
        <v>9589.36231884058</v>
      </c>
      <c r="K25" s="5">
        <v>2</v>
      </c>
      <c r="M25">
        <v>4783</v>
      </c>
      <c r="N25" s="6">
        <v>502882</v>
      </c>
      <c r="P25" s="10">
        <v>0.51864965772274385</v>
      </c>
      <c r="Q25" t="s">
        <v>31</v>
      </c>
      <c r="R25" t="s">
        <v>40</v>
      </c>
      <c r="S25" s="2" t="str">
        <f>HYPERLINK("https://yandex.ru/maps/?&amp;text=56.144657, 47.194018", "56.144657, 47.194018")</f>
        <v>56.144657, 47.194018</v>
      </c>
      <c r="U25" t="s">
        <v>93</v>
      </c>
      <c r="W25" s="9">
        <v>14562.88180328662</v>
      </c>
      <c r="X25" s="9">
        <v>4973.5194844460439</v>
      </c>
    </row>
    <row r="26" spans="1:24">
      <c r="A26" s="7">
        <v>24</v>
      </c>
      <c r="B26">
        <v>16</v>
      </c>
      <c r="C26" s="1">
        <v>144.5</v>
      </c>
      <c r="D26" s="2" t="str">
        <f>HYPERLINK("https://torgi.gov.ru/new/public/lots/lot/21000002160000000031_1/(lotInfo:info)", "21000002160000000031_1")</f>
        <v>21000002160000000031_1</v>
      </c>
      <c r="E26" t="s">
        <v>70</v>
      </c>
      <c r="F26" s="3" t="s">
        <v>71</v>
      </c>
      <c r="G26" t="s">
        <v>72</v>
      </c>
      <c r="H26" s="4">
        <v>2192145</v>
      </c>
      <c r="I26" s="4">
        <v>15170.553633217991</v>
      </c>
      <c r="K26" s="5">
        <v>7.65</v>
      </c>
      <c r="L26" s="4">
        <v>798.42</v>
      </c>
      <c r="M26">
        <v>1983</v>
      </c>
      <c r="N26" s="6">
        <v>85786</v>
      </c>
      <c r="O26">
        <v>19</v>
      </c>
      <c r="P26" s="10">
        <v>0.4453207459941837</v>
      </c>
      <c r="Q26" t="s">
        <v>31</v>
      </c>
      <c r="R26" t="s">
        <v>32</v>
      </c>
      <c r="S26" s="2" t="str">
        <f>HYPERLINK("https://yandex.ru/maps/?&amp;text=54.603626, 52.44237", "54.603626, 52.44237")</f>
        <v>54.603626, 52.44237</v>
      </c>
      <c r="T26" s="2" t="str">
        <f>HYPERLINK("D:\venv_torgi\env\cache\objs_in_district/54.603626_52.44237.json", "54.603626_52.44237.json")</f>
        <v>54.603626_52.44237.json</v>
      </c>
      <c r="U26" t="s">
        <v>73</v>
      </c>
      <c r="V26">
        <v>4</v>
      </c>
      <c r="W26" s="9">
        <v>21926.315894307401</v>
      </c>
      <c r="X26" s="9">
        <v>6755.7622610894095</v>
      </c>
    </row>
    <row r="27" spans="1:24">
      <c r="A27" s="7">
        <v>25</v>
      </c>
      <c r="B27">
        <v>43</v>
      </c>
      <c r="C27" s="1">
        <v>55</v>
      </c>
      <c r="D27" s="2" t="str">
        <f>HYPERLINK("https://torgi.gov.ru/new/public/lots/lot/22000111280000000004_1/(lotInfo:info)", "22000111280000000004_1")</f>
        <v>22000111280000000004_1</v>
      </c>
      <c r="E27" t="s">
        <v>153</v>
      </c>
      <c r="F27" s="3" t="s">
        <v>154</v>
      </c>
      <c r="G27" t="s">
        <v>155</v>
      </c>
      <c r="H27" s="4">
        <v>229000</v>
      </c>
      <c r="I27" s="4">
        <v>4163.636363636364</v>
      </c>
      <c r="K27" s="5">
        <v>2.87</v>
      </c>
      <c r="M27">
        <v>1453</v>
      </c>
      <c r="N27" s="6">
        <v>16592</v>
      </c>
      <c r="P27" s="10">
        <v>0.41085365004057239</v>
      </c>
      <c r="Q27" t="s">
        <v>31</v>
      </c>
      <c r="R27" t="s">
        <v>32</v>
      </c>
      <c r="S27" s="2" t="str">
        <f>HYPERLINK("https://yandex.ru/maps/?&amp;text=57.294163, 47.885217", "57.294163, 47.885217")</f>
        <v>57.294163, 47.885217</v>
      </c>
      <c r="U27" t="s">
        <v>156</v>
      </c>
      <c r="V27">
        <v>1</v>
      </c>
      <c r="W27" s="9">
        <v>5874.2815610780199</v>
      </c>
      <c r="X27" s="9">
        <v>1710.6451974416559</v>
      </c>
    </row>
    <row r="28" spans="1:24">
      <c r="A28" s="7">
        <v>26</v>
      </c>
      <c r="B28">
        <v>43</v>
      </c>
      <c r="C28" s="1">
        <v>664</v>
      </c>
      <c r="D28" s="2" t="str">
        <f>HYPERLINK("https://torgi.gov.ru/new/public/lots/lot/22000006140000000043_1/(lotInfo:info)", "22000006140000000043_1")</f>
        <v>22000006140000000043_1</v>
      </c>
      <c r="E28" t="s">
        <v>157</v>
      </c>
      <c r="F28" s="3" t="s">
        <v>158</v>
      </c>
      <c r="G28" t="s">
        <v>159</v>
      </c>
      <c r="H28" s="4">
        <v>3007000</v>
      </c>
      <c r="I28" s="4">
        <v>4528.6144578313251</v>
      </c>
      <c r="K28" s="5">
        <v>7.33</v>
      </c>
      <c r="L28" s="4">
        <v>2264</v>
      </c>
      <c r="M28">
        <v>618</v>
      </c>
      <c r="N28" s="6">
        <v>45058</v>
      </c>
      <c r="O28">
        <v>2</v>
      </c>
      <c r="P28" s="10">
        <v>0.33648604132273258</v>
      </c>
      <c r="Q28" t="s">
        <v>85</v>
      </c>
      <c r="R28" t="s">
        <v>32</v>
      </c>
      <c r="S28" s="2" t="str">
        <f>HYPERLINK("https://yandex.ru/maps/?&amp;text=58.553562, 50.186", "58.553562, 50.186")</f>
        <v>58.553562, 50.186</v>
      </c>
      <c r="T28" s="2" t="str">
        <f>HYPERLINK("D:\venv_torgi\env\cache\objs_in_district/58.553562_50.186.json", "58.553562_50.186.json")</f>
        <v>58.553562_50.186.json</v>
      </c>
      <c r="U28" t="s">
        <v>160</v>
      </c>
      <c r="V28">
        <v>2</v>
      </c>
      <c r="W28" s="9">
        <v>6052.4300094238806</v>
      </c>
      <c r="X28" s="9">
        <v>1523.815551592555</v>
      </c>
    </row>
    <row r="29" spans="1:24">
      <c r="A29" s="7">
        <v>27</v>
      </c>
      <c r="B29">
        <v>21</v>
      </c>
      <c r="C29" s="1">
        <v>22.9</v>
      </c>
      <c r="D29" s="2" t="str">
        <f>HYPERLINK("https://torgi.gov.ru/new/public/lots/lot/21000025550000000059_7/(lotInfo:info)", "21000025550000000059_7")</f>
        <v>21000025550000000059_7</v>
      </c>
      <c r="E29" t="s">
        <v>87</v>
      </c>
      <c r="F29" s="3" t="s">
        <v>46</v>
      </c>
      <c r="G29" t="s">
        <v>88</v>
      </c>
      <c r="H29" s="4">
        <v>204708.05</v>
      </c>
      <c r="I29" s="4">
        <v>8939.216157205241</v>
      </c>
      <c r="K29" s="5">
        <v>4.75</v>
      </c>
      <c r="M29">
        <v>1880</v>
      </c>
      <c r="N29" s="6">
        <v>144</v>
      </c>
      <c r="P29" s="10">
        <v>0.1662598277482206</v>
      </c>
      <c r="Q29" t="s">
        <v>31</v>
      </c>
      <c r="R29" t="s">
        <v>40</v>
      </c>
      <c r="S29" s="2" t="str">
        <f>HYPERLINK("https://yandex.ru/maps/?&amp;text=56.107187, 47.438755", "56.107187, 47.438755")</f>
        <v>56.107187, 47.438755</v>
      </c>
      <c r="U29" t="s">
        <v>89</v>
      </c>
      <c r="W29" s="9">
        <v>10425.448695706291</v>
      </c>
      <c r="X29" s="9">
        <v>1486.232538501054</v>
      </c>
    </row>
    <row r="30" spans="1:24">
      <c r="A30" s="7">
        <v>28</v>
      </c>
      <c r="B30">
        <v>21</v>
      </c>
      <c r="C30" s="1">
        <v>20.6</v>
      </c>
      <c r="D30" s="2" t="str">
        <f>HYPERLINK("https://torgi.gov.ru/new/public/lots/lot/21000025550000000058_1/(lotInfo:info)", "21000025550000000058_1")</f>
        <v>21000025550000000058_1</v>
      </c>
      <c r="E30" t="s">
        <v>94</v>
      </c>
      <c r="F30" s="3" t="s">
        <v>46</v>
      </c>
      <c r="G30" t="s">
        <v>95</v>
      </c>
      <c r="H30" s="4">
        <v>300050</v>
      </c>
      <c r="I30" s="4">
        <v>14565.533980582521</v>
      </c>
      <c r="J30" t="s">
        <v>96</v>
      </c>
      <c r="K30" s="5">
        <v>3.7</v>
      </c>
      <c r="M30">
        <v>3932</v>
      </c>
      <c r="N30" s="6">
        <v>126931</v>
      </c>
      <c r="P30" s="10">
        <v>0.14134548537012301</v>
      </c>
      <c r="Q30" t="s">
        <v>31</v>
      </c>
      <c r="R30" t="s">
        <v>40</v>
      </c>
      <c r="S30" s="2" t="str">
        <f>HYPERLINK("https://yandex.ru/maps/?&amp;text=56.108909, 47.451888", "56.108909, 47.451888")</f>
        <v>56.108909, 47.451888</v>
      </c>
      <c r="U30" t="s">
        <v>97</v>
      </c>
      <c r="W30" s="9">
        <v>16624.306450742981</v>
      </c>
      <c r="X30" s="9">
        <v>2058.772470160457</v>
      </c>
    </row>
    <row r="31" spans="1:24">
      <c r="A31" s="7">
        <v>29</v>
      </c>
      <c r="B31">
        <v>43</v>
      </c>
      <c r="C31" s="1">
        <v>16</v>
      </c>
      <c r="D31" s="2" t="str">
        <f>HYPERLINK("https://torgi.gov.ru/new/public/lots/lot/22000021530000000005_1/(lotInfo:info)", "22000021530000000005_1")</f>
        <v>22000021530000000005_1</v>
      </c>
      <c r="E31" t="s">
        <v>185</v>
      </c>
      <c r="F31" s="3" t="s">
        <v>83</v>
      </c>
      <c r="G31" t="s">
        <v>186</v>
      </c>
      <c r="H31" s="4">
        <v>252000</v>
      </c>
      <c r="I31" s="4">
        <v>15750</v>
      </c>
      <c r="K31" s="5">
        <v>4.49</v>
      </c>
      <c r="M31">
        <v>3506</v>
      </c>
      <c r="N31" s="6">
        <v>33719</v>
      </c>
      <c r="P31" s="10">
        <v>5.5511520682093793E-2</v>
      </c>
      <c r="Q31" t="s">
        <v>31</v>
      </c>
      <c r="R31" t="s">
        <v>32</v>
      </c>
      <c r="S31" s="2" t="str">
        <f>HYPERLINK("https://yandex.ru/maps/?&amp;text=56.222896, 51.075916", "56.222896, 51.075916")</f>
        <v>56.222896, 51.075916</v>
      </c>
      <c r="U31" t="s">
        <v>187</v>
      </c>
      <c r="V31">
        <v>1</v>
      </c>
      <c r="W31" s="9">
        <v>16624.306450742981</v>
      </c>
      <c r="X31" s="9">
        <v>874.30645074297718</v>
      </c>
    </row>
    <row r="32" spans="1:24">
      <c r="A32" s="7">
        <v>30</v>
      </c>
      <c r="B32">
        <v>43</v>
      </c>
      <c r="C32" s="1">
        <v>239.7</v>
      </c>
      <c r="D32" s="2" t="str">
        <f>HYPERLINK("https://torgi.gov.ru/new/public/lots/lot/21000028500000000041_2/(lotInfo:info)", "21000028500000000041_2")</f>
        <v>21000028500000000041_2</v>
      </c>
      <c r="E32" t="s">
        <v>181</v>
      </c>
      <c r="F32" s="3" t="s">
        <v>182</v>
      </c>
      <c r="G32" t="s">
        <v>183</v>
      </c>
      <c r="H32" s="4">
        <v>3399400</v>
      </c>
      <c r="I32" s="4">
        <v>14181.89403420943</v>
      </c>
      <c r="K32" s="5">
        <v>3.83</v>
      </c>
      <c r="M32">
        <v>3705</v>
      </c>
      <c r="N32" s="6">
        <v>558344</v>
      </c>
      <c r="P32" s="10">
        <v>2.686437849261732E-2</v>
      </c>
      <c r="Q32" t="s">
        <v>85</v>
      </c>
      <c r="R32" t="s">
        <v>32</v>
      </c>
      <c r="S32" s="2" t="str">
        <f>HYPERLINK("https://yandex.ru/maps/?&amp;text=58.6047459, 49.6101529", "58.6047459, 49.6101529")</f>
        <v>58.6047459, 49.6101529</v>
      </c>
      <c r="U32" t="s">
        <v>184</v>
      </c>
      <c r="V32">
        <v>2</v>
      </c>
      <c r="W32" s="9">
        <v>14562.88180328662</v>
      </c>
      <c r="X32" s="9">
        <v>380.98776907719372</v>
      </c>
    </row>
    <row r="33" spans="1:24">
      <c r="A33" s="7">
        <v>31</v>
      </c>
      <c r="B33">
        <v>12</v>
      </c>
      <c r="C33" s="1">
        <v>428.2</v>
      </c>
      <c r="D33" s="2" t="str">
        <f>HYPERLINK("https://torgi.gov.ru/new/public/lots/lot/21000025550000000057_8/(lotInfo:info)", "21000025550000000057_8")</f>
        <v>21000025550000000057_8</v>
      </c>
      <c r="E33" t="s">
        <v>37</v>
      </c>
      <c r="F33" s="3" t="s">
        <v>38</v>
      </c>
      <c r="G33" t="s">
        <v>39</v>
      </c>
      <c r="H33" s="4">
        <v>4996667</v>
      </c>
      <c r="I33" s="4">
        <v>11669.002802428769</v>
      </c>
      <c r="K33" s="5">
        <v>2.46</v>
      </c>
      <c r="L33" s="4">
        <v>3889.67</v>
      </c>
      <c r="M33">
        <v>4743</v>
      </c>
      <c r="N33" s="6">
        <v>279199</v>
      </c>
      <c r="O33">
        <v>3</v>
      </c>
      <c r="Q33" t="s">
        <v>31</v>
      </c>
      <c r="R33" t="s">
        <v>40</v>
      </c>
      <c r="S33" s="2" t="str">
        <f>HYPERLINK("https://yandex.ru/maps/?&amp;text=56.629086, 47.857883", "56.629086, 47.857883")</f>
        <v>56.629086, 47.857883</v>
      </c>
      <c r="T33" s="2" t="str">
        <f>HYPERLINK("D:\venv_torgi\env\cache\objs_in_district/56.629086_47.857883.json", "56.629086_47.857883.json")</f>
        <v>56.629086_47.857883.json</v>
      </c>
      <c r="U33" t="s">
        <v>41</v>
      </c>
      <c r="W33" s="9">
        <v>6052.4300094238806</v>
      </c>
      <c r="X33" s="9">
        <v>-5616.5727930048888</v>
      </c>
    </row>
    <row r="34" spans="1:24">
      <c r="A34" s="7">
        <v>32</v>
      </c>
      <c r="B34">
        <v>12</v>
      </c>
      <c r="C34" s="1">
        <v>15.8</v>
      </c>
      <c r="D34" s="2" t="str">
        <f>HYPERLINK("https://torgi.gov.ru/new/public/lots/lot/21000005980000000008_1/(lotInfo:info)", "21000005980000000008_1")</f>
        <v>21000005980000000008_1</v>
      </c>
      <c r="E34" t="s">
        <v>42</v>
      </c>
      <c r="F34" s="3" t="s">
        <v>34</v>
      </c>
      <c r="G34" t="s">
        <v>43</v>
      </c>
      <c r="H34" s="4">
        <v>418921</v>
      </c>
      <c r="I34" s="4">
        <v>26513.98734177215</v>
      </c>
      <c r="K34" s="5">
        <v>5.31</v>
      </c>
      <c r="M34">
        <v>4995</v>
      </c>
      <c r="N34" s="6">
        <v>279199</v>
      </c>
      <c r="Q34" t="s">
        <v>31</v>
      </c>
      <c r="R34" t="s">
        <v>32</v>
      </c>
      <c r="S34" s="2" t="str">
        <f>HYPERLINK("https://yandex.ru/maps/?&amp;text=56.641193, 47.88828", "56.641193, 47.88828")</f>
        <v>56.641193, 47.88828</v>
      </c>
      <c r="U34" t="s">
        <v>44</v>
      </c>
      <c r="V34">
        <v>1</v>
      </c>
      <c r="W34" s="9">
        <v>16624.306450742981</v>
      </c>
      <c r="X34" s="9">
        <v>-9889.6808910291729</v>
      </c>
    </row>
    <row r="35" spans="1:24">
      <c r="A35" s="7">
        <v>33</v>
      </c>
      <c r="B35">
        <v>12</v>
      </c>
      <c r="C35" s="1">
        <v>105.6</v>
      </c>
      <c r="D35" s="2" t="str">
        <f>HYPERLINK("https://torgi.gov.ru/new/public/lots/lot/21000025550000000056_6/(lotInfo:info)", "21000025550000000056_6")</f>
        <v>21000025550000000056_6</v>
      </c>
      <c r="E35" t="s">
        <v>45</v>
      </c>
      <c r="F35" s="3" t="s">
        <v>46</v>
      </c>
      <c r="G35" t="s">
        <v>47</v>
      </c>
      <c r="H35" s="4">
        <v>8086667</v>
      </c>
      <c r="I35" s="4">
        <v>76578.285984848495</v>
      </c>
      <c r="K35" s="5">
        <v>10.59</v>
      </c>
      <c r="L35" s="4">
        <v>3063.12</v>
      </c>
      <c r="M35">
        <v>7230</v>
      </c>
      <c r="N35" s="6">
        <v>279199</v>
      </c>
      <c r="O35">
        <v>25</v>
      </c>
      <c r="Q35" t="s">
        <v>31</v>
      </c>
      <c r="R35" t="s">
        <v>40</v>
      </c>
      <c r="S35" s="2" t="str">
        <f>HYPERLINK("https://yandex.ru/maps/?&amp;text=56.638709, 47.93034", "56.638709, 47.93034")</f>
        <v>56.638709, 47.93034</v>
      </c>
      <c r="T35" s="2" t="str">
        <f>HYPERLINK("D:\venv_torgi\env\cache\objs_in_district/56.638709_47.93034.json", "56.638709_47.93034.json")</f>
        <v>56.638709_47.93034.json</v>
      </c>
      <c r="U35" t="s">
        <v>48</v>
      </c>
      <c r="W35" s="9">
        <v>33345.672304716361</v>
      </c>
      <c r="X35" s="9">
        <v>-43232.613680132134</v>
      </c>
    </row>
    <row r="36" spans="1:24">
      <c r="A36" s="7">
        <v>34</v>
      </c>
      <c r="B36">
        <v>12</v>
      </c>
      <c r="C36" s="1">
        <v>10.7</v>
      </c>
      <c r="D36" s="2" t="str">
        <f>HYPERLINK("https://torgi.gov.ru/new/public/lots/lot/21000025550000000056_9/(lotInfo:info)", "21000025550000000056_9")</f>
        <v>21000025550000000056_9</v>
      </c>
      <c r="E36" t="s">
        <v>49</v>
      </c>
      <c r="F36" s="3" t="s">
        <v>46</v>
      </c>
      <c r="G36" t="s">
        <v>47</v>
      </c>
      <c r="H36" s="4">
        <v>845000</v>
      </c>
      <c r="I36" s="4">
        <v>78971.962616822435</v>
      </c>
      <c r="K36" s="5">
        <v>10.92</v>
      </c>
      <c r="L36" s="4">
        <v>3158.84</v>
      </c>
      <c r="M36">
        <v>7230</v>
      </c>
      <c r="N36" s="6">
        <v>279199</v>
      </c>
      <c r="O36">
        <v>25</v>
      </c>
      <c r="Q36" t="s">
        <v>31</v>
      </c>
      <c r="R36" t="s">
        <v>40</v>
      </c>
      <c r="S36" s="2" t="str">
        <f>HYPERLINK("https://yandex.ru/maps/?&amp;text=56.638709, 47.93034", "56.638709, 47.93034")</f>
        <v>56.638709, 47.93034</v>
      </c>
      <c r="T36" s="2" t="str">
        <f>HYPERLINK("D:\venv_torgi\env\cache\objs_in_district/56.638709_47.93034.json", "56.638709_47.93034.json")</f>
        <v>56.638709_47.93034.json</v>
      </c>
      <c r="U36" t="s">
        <v>50</v>
      </c>
      <c r="W36" s="9">
        <v>16182.51914376789</v>
      </c>
      <c r="X36" s="9">
        <v>-62789.443473054547</v>
      </c>
    </row>
    <row r="37" spans="1:24">
      <c r="A37" s="7">
        <v>35</v>
      </c>
      <c r="B37">
        <v>16</v>
      </c>
      <c r="C37" s="1">
        <v>41.2</v>
      </c>
      <c r="D37" s="2" t="str">
        <f>HYPERLINK("https://torgi.gov.ru/new/public/lots/lot/22000124620000000007_10/(lotInfo:info)", "22000124620000000007_10")</f>
        <v>22000124620000000007_10</v>
      </c>
      <c r="E37" t="s">
        <v>74</v>
      </c>
      <c r="F37" s="3" t="s">
        <v>75</v>
      </c>
      <c r="G37" t="s">
        <v>76</v>
      </c>
      <c r="H37" s="4">
        <v>670000</v>
      </c>
      <c r="I37" s="4">
        <v>16262.135922330101</v>
      </c>
      <c r="K37" s="5">
        <v>64.02</v>
      </c>
      <c r="M37">
        <v>254</v>
      </c>
      <c r="N37" s="6">
        <v>1136</v>
      </c>
      <c r="Q37" t="s">
        <v>31</v>
      </c>
      <c r="R37" t="s">
        <v>40</v>
      </c>
      <c r="S37" s="2" t="str">
        <f>HYPERLINK("https://yandex.ru/maps/?&amp;text=54.467464, 53.282134", "54.467464, 53.282134")</f>
        <v>54.467464, 53.282134</v>
      </c>
      <c r="U37" t="s">
        <v>77</v>
      </c>
      <c r="W37" s="9">
        <v>10425.448695706291</v>
      </c>
      <c r="X37" s="9">
        <v>-5836.6872266238061</v>
      </c>
    </row>
    <row r="38" spans="1:24">
      <c r="A38" s="7">
        <v>36</v>
      </c>
      <c r="B38">
        <v>16</v>
      </c>
      <c r="C38" s="1">
        <v>13.9</v>
      </c>
      <c r="D38" s="2" t="str">
        <f>HYPERLINK("https://torgi.gov.ru/new/public/lots/lot/21000005260000000003_5/(lotInfo:info)", "21000005260000000003_5")</f>
        <v>21000005260000000003_5</v>
      </c>
      <c r="E38" t="s">
        <v>78</v>
      </c>
      <c r="F38" s="3" t="s">
        <v>79</v>
      </c>
      <c r="G38" t="s">
        <v>80</v>
      </c>
      <c r="H38" s="4">
        <v>476381</v>
      </c>
      <c r="I38" s="4">
        <v>34272.01438848921</v>
      </c>
      <c r="K38" s="5">
        <v>6.52</v>
      </c>
      <c r="M38">
        <v>5258</v>
      </c>
      <c r="N38" s="6">
        <v>1284908</v>
      </c>
      <c r="Q38" t="s">
        <v>31</v>
      </c>
      <c r="R38" t="s">
        <v>32</v>
      </c>
      <c r="S38" s="2" t="str">
        <f>HYPERLINK("https://yandex.ru/maps/?&amp;text=55.830643, 49.087288", "55.830643, 49.087288")</f>
        <v>55.830643, 49.087288</v>
      </c>
      <c r="U38" t="s">
        <v>81</v>
      </c>
      <c r="V38">
        <v>1</v>
      </c>
      <c r="W38" s="9">
        <v>25351.98260346071</v>
      </c>
      <c r="X38" s="9">
        <v>-8920.0317850285028</v>
      </c>
    </row>
    <row r="39" spans="1:24">
      <c r="A39" s="7">
        <v>37</v>
      </c>
      <c r="B39">
        <v>21</v>
      </c>
      <c r="C39" s="1">
        <v>21.9</v>
      </c>
      <c r="D39" s="2" t="str">
        <f>HYPERLINK("https://torgi.gov.ru/new/public/lots/lot/21000025550000000059_3/(lotInfo:info)", "21000025550000000059_3")</f>
        <v>21000025550000000059_3</v>
      </c>
      <c r="E39" t="s">
        <v>102</v>
      </c>
      <c r="F39" s="3" t="s">
        <v>46</v>
      </c>
      <c r="G39" t="s">
        <v>103</v>
      </c>
      <c r="H39" s="4">
        <v>354875</v>
      </c>
      <c r="I39" s="4">
        <v>16204.33789954338</v>
      </c>
      <c r="J39" t="s">
        <v>100</v>
      </c>
      <c r="K39" s="5">
        <v>3.59</v>
      </c>
      <c r="M39">
        <v>4514</v>
      </c>
      <c r="N39" s="6">
        <v>502882</v>
      </c>
      <c r="Q39" t="s">
        <v>31</v>
      </c>
      <c r="R39" t="s">
        <v>40</v>
      </c>
      <c r="S39" s="2" t="str">
        <f>HYPERLINK("https://yandex.ru/maps/?&amp;text=56.1083842, 47.2864305", "56.1083842, 47.2864305")</f>
        <v>56.1083842, 47.2864305</v>
      </c>
      <c r="U39" t="s">
        <v>104</v>
      </c>
      <c r="W39" s="9">
        <v>14562.88180328662</v>
      </c>
      <c r="X39" s="9">
        <v>-1641.4560962567559</v>
      </c>
    </row>
    <row r="40" spans="1:24">
      <c r="A40" s="7">
        <v>38</v>
      </c>
      <c r="B40">
        <v>21</v>
      </c>
      <c r="C40" s="1">
        <v>417.1</v>
      </c>
      <c r="D40" s="2" t="str">
        <f>HYPERLINK("https://torgi.gov.ru/new/public/lots/lot/21000025550000000071_9/(lotInfo:info)", "21000025550000000071_9")</f>
        <v>21000025550000000071_9</v>
      </c>
      <c r="E40" t="s">
        <v>105</v>
      </c>
      <c r="F40" s="3" t="s">
        <v>28</v>
      </c>
      <c r="G40" t="s">
        <v>106</v>
      </c>
      <c r="H40" s="4">
        <v>10000000</v>
      </c>
      <c r="I40" s="4">
        <v>23975.065931431309</v>
      </c>
      <c r="K40" s="5">
        <v>10.95</v>
      </c>
      <c r="M40">
        <v>2189</v>
      </c>
      <c r="N40" s="6">
        <v>45482</v>
      </c>
      <c r="Q40" t="s">
        <v>31</v>
      </c>
      <c r="R40" t="s">
        <v>40</v>
      </c>
      <c r="S40" s="2" t="str">
        <f>HYPERLINK("https://yandex.ru/maps/?&amp;text=55.497817, 47.500891", "55.497817, 47.500891")</f>
        <v>55.497817, 47.500891</v>
      </c>
      <c r="U40" t="s">
        <v>107</v>
      </c>
      <c r="W40" s="9">
        <v>10425.448695706291</v>
      </c>
      <c r="X40" s="9">
        <v>-13549.617235725011</v>
      </c>
    </row>
    <row r="41" spans="1:24">
      <c r="A41" s="7">
        <v>39</v>
      </c>
      <c r="B41">
        <v>21</v>
      </c>
      <c r="C41" s="1">
        <v>27.2</v>
      </c>
      <c r="D41" s="2" t="str">
        <f>HYPERLINK("https://torgi.gov.ru/new/public/lots/lot/21000029030000000006_1/(lotInfo:info)", "21000029030000000006_1")</f>
        <v>21000029030000000006_1</v>
      </c>
      <c r="E41" t="s">
        <v>108</v>
      </c>
      <c r="F41" s="3" t="s">
        <v>109</v>
      </c>
      <c r="G41" t="s">
        <v>110</v>
      </c>
      <c r="H41" s="4">
        <v>902197</v>
      </c>
      <c r="I41" s="4">
        <v>33169.007352941167</v>
      </c>
      <c r="J41" t="s">
        <v>111</v>
      </c>
      <c r="K41" s="5">
        <v>278.73</v>
      </c>
      <c r="M41">
        <v>119</v>
      </c>
      <c r="N41" s="6">
        <v>150</v>
      </c>
      <c r="Q41" t="s">
        <v>31</v>
      </c>
      <c r="R41" t="s">
        <v>32</v>
      </c>
      <c r="S41" s="2" t="str">
        <f>HYPERLINK("https://yandex.ru/maps/?&amp;text=55.572482, 47.021586", "55.572482, 47.021586")</f>
        <v>55.572482, 47.021586</v>
      </c>
      <c r="U41" t="s">
        <v>112</v>
      </c>
      <c r="W41" s="9">
        <v>5874.2815610780199</v>
      </c>
      <c r="X41" s="9">
        <v>-27294.725791863151</v>
      </c>
    </row>
    <row r="42" spans="1:24">
      <c r="A42" s="7">
        <v>40</v>
      </c>
      <c r="B42">
        <v>21</v>
      </c>
      <c r="C42" s="1">
        <v>194</v>
      </c>
      <c r="D42" s="2" t="str">
        <f>HYPERLINK("https://torgi.gov.ru/new/public/lots/lot/21000025550000000063_1/(lotInfo:info)", "21000025550000000063_1")</f>
        <v>21000025550000000063_1</v>
      </c>
      <c r="E42" t="s">
        <v>113</v>
      </c>
      <c r="F42" s="3" t="s">
        <v>83</v>
      </c>
      <c r="G42" t="s">
        <v>114</v>
      </c>
      <c r="H42" s="4">
        <v>7372333.0499999998</v>
      </c>
      <c r="I42" s="4">
        <v>38001.716752577318</v>
      </c>
      <c r="K42" s="5">
        <v>4.8099999999999996</v>
      </c>
      <c r="L42" s="4">
        <v>1310.3800000000001</v>
      </c>
      <c r="M42">
        <v>7905</v>
      </c>
      <c r="N42" s="6">
        <v>502882</v>
      </c>
      <c r="O42">
        <v>29</v>
      </c>
      <c r="Q42" t="s">
        <v>31</v>
      </c>
      <c r="R42" t="s">
        <v>40</v>
      </c>
      <c r="S42" s="2" t="str">
        <f>HYPERLINK("https://yandex.ru/maps/?&amp;text=56.108422, 47.289508", "56.108422, 47.289508")</f>
        <v>56.108422, 47.289508</v>
      </c>
      <c r="T42" s="2" t="str">
        <f>HYPERLINK("D:\venv_torgi\env\cache\objs_in_district/56.108422_47.289508.json", "56.108422_47.289508.json")</f>
        <v>56.108422_47.289508.json</v>
      </c>
      <c r="U42" t="s">
        <v>115</v>
      </c>
      <c r="W42" s="9">
        <v>14381.40526058931</v>
      </c>
      <c r="X42" s="9">
        <v>-23620.31149198801</v>
      </c>
    </row>
    <row r="43" spans="1:24">
      <c r="A43" s="7">
        <v>41</v>
      </c>
      <c r="B43">
        <v>21</v>
      </c>
      <c r="C43" s="1">
        <v>186</v>
      </c>
      <c r="D43" s="2" t="str">
        <f>HYPERLINK("https://torgi.gov.ru/new/public/lots/lot/21000025550000000063_2/(lotInfo:info)", "21000025550000000063_2")</f>
        <v>21000025550000000063_2</v>
      </c>
      <c r="E43" t="s">
        <v>116</v>
      </c>
      <c r="F43" s="3" t="s">
        <v>83</v>
      </c>
      <c r="G43" t="s">
        <v>117</v>
      </c>
      <c r="H43" s="4">
        <v>7068458.0499999998</v>
      </c>
      <c r="I43" s="4">
        <v>38002.462634408599</v>
      </c>
      <c r="K43" s="5">
        <v>4.53</v>
      </c>
      <c r="L43" s="4">
        <v>1225.8699999999999</v>
      </c>
      <c r="M43">
        <v>8385</v>
      </c>
      <c r="N43" s="6">
        <v>502882</v>
      </c>
      <c r="O43">
        <v>31</v>
      </c>
      <c r="Q43" t="s">
        <v>31</v>
      </c>
      <c r="R43" t="s">
        <v>40</v>
      </c>
      <c r="S43" s="2" t="str">
        <f>HYPERLINK("https://yandex.ru/maps/?&amp;text=56.108337, 47.288547", "56.108337, 47.288547")</f>
        <v>56.108337, 47.288547</v>
      </c>
      <c r="T43" s="2" t="str">
        <f>HYPERLINK("D:\venv_torgi\env\cache\objs_in_district/56.108337_47.288547.json", "56.108337_47.288547.json")</f>
        <v>56.108337_47.288547.json</v>
      </c>
      <c r="U43" t="s">
        <v>118</v>
      </c>
      <c r="W43" s="9">
        <v>14381.40526058931</v>
      </c>
      <c r="X43" s="9">
        <v>-23621.057373819291</v>
      </c>
    </row>
    <row r="44" spans="1:24">
      <c r="A44" s="7">
        <v>42</v>
      </c>
      <c r="B44">
        <v>43</v>
      </c>
      <c r="C44" s="1">
        <v>84.1</v>
      </c>
      <c r="D44" s="2" t="str">
        <f>HYPERLINK("https://torgi.gov.ru/new/public/lots/lot/21000013520000000023_5/(lotInfo:info)", "21000013520000000023_5")</f>
        <v>21000013520000000023_5</v>
      </c>
      <c r="E44" t="s">
        <v>146</v>
      </c>
      <c r="F44" s="3" t="s">
        <v>133</v>
      </c>
      <c r="G44" t="s">
        <v>147</v>
      </c>
      <c r="H44" s="4">
        <v>320000</v>
      </c>
      <c r="I44" s="4">
        <v>3804.99405469679</v>
      </c>
      <c r="Q44" t="s">
        <v>31</v>
      </c>
      <c r="R44" t="s">
        <v>32</v>
      </c>
      <c r="U44" t="s">
        <v>148</v>
      </c>
      <c r="V44">
        <v>1</v>
      </c>
    </row>
    <row r="45" spans="1:24">
      <c r="A45" s="7">
        <v>43</v>
      </c>
      <c r="B45">
        <v>43</v>
      </c>
      <c r="C45" s="1">
        <v>39</v>
      </c>
      <c r="D45" s="2" t="str">
        <f>HYPERLINK("https://torgi.gov.ru/new/public/lots/lot/21000013520000000024_6/(lotInfo:info)", "21000013520000000024_6")</f>
        <v>21000013520000000024_6</v>
      </c>
      <c r="E45" t="s">
        <v>161</v>
      </c>
      <c r="F45" s="3" t="s">
        <v>137</v>
      </c>
      <c r="G45" t="s">
        <v>162</v>
      </c>
      <c r="H45" s="4">
        <v>200000</v>
      </c>
      <c r="I45" s="4">
        <v>5128.2051282051279</v>
      </c>
      <c r="Q45" t="s">
        <v>85</v>
      </c>
      <c r="R45" t="s">
        <v>32</v>
      </c>
      <c r="U45" t="s">
        <v>163</v>
      </c>
      <c r="V45">
        <v>1</v>
      </c>
    </row>
    <row r="46" spans="1:24">
      <c r="A46" s="7">
        <v>44</v>
      </c>
      <c r="B46">
        <v>43</v>
      </c>
      <c r="C46" s="1">
        <v>51</v>
      </c>
      <c r="D46" s="2" t="str">
        <f>HYPERLINK("https://torgi.gov.ru/new/public/lots/lot/22000083240000000006_3/(lotInfo:info)", "22000083240000000006_3")</f>
        <v>22000083240000000006_3</v>
      </c>
      <c r="E46" t="s">
        <v>172</v>
      </c>
      <c r="F46" s="3" t="s">
        <v>167</v>
      </c>
      <c r="G46" t="s">
        <v>173</v>
      </c>
      <c r="H46" s="4">
        <v>468389.61</v>
      </c>
      <c r="I46" s="4">
        <v>9184.11</v>
      </c>
      <c r="K46" s="5">
        <v>6.32</v>
      </c>
      <c r="M46">
        <v>1453</v>
      </c>
      <c r="N46" s="6">
        <v>23943</v>
      </c>
      <c r="Q46" t="s">
        <v>31</v>
      </c>
      <c r="R46" t="s">
        <v>32</v>
      </c>
      <c r="S46" s="2" t="str">
        <f>HYPERLINK("https://yandex.ru/maps/?&amp;text=58.30037, 48.333298", "58.30037, 48.333298")</f>
        <v>58.30037, 48.333298</v>
      </c>
      <c r="U46" t="s">
        <v>174</v>
      </c>
      <c r="V46">
        <v>1</v>
      </c>
      <c r="W46" s="9">
        <v>5874.2815610780199</v>
      </c>
      <c r="X46" s="9">
        <v>-3309.8284389219812</v>
      </c>
    </row>
    <row r="47" spans="1:24">
      <c r="A47" s="7">
        <v>45</v>
      </c>
      <c r="B47">
        <v>43</v>
      </c>
      <c r="C47" s="1">
        <v>33.299999999999997</v>
      </c>
      <c r="D47" s="2" t="str">
        <f>HYPERLINK("https://torgi.gov.ru/new/public/lots/lot/21000013520000000023_1/(lotInfo:info)", "21000013520000000023_1")</f>
        <v>21000013520000000023_1</v>
      </c>
      <c r="E47" t="s">
        <v>175</v>
      </c>
      <c r="F47" s="3" t="s">
        <v>133</v>
      </c>
      <c r="G47" t="s">
        <v>176</v>
      </c>
      <c r="H47" s="4">
        <v>310000</v>
      </c>
      <c r="I47" s="4">
        <v>9309.3093093093103</v>
      </c>
      <c r="K47" s="5">
        <v>47.49</v>
      </c>
      <c r="M47">
        <v>196</v>
      </c>
      <c r="N47" s="6">
        <v>10926</v>
      </c>
      <c r="Q47" t="s">
        <v>31</v>
      </c>
      <c r="R47" t="s">
        <v>32</v>
      </c>
      <c r="S47" s="2" t="str">
        <f>HYPERLINK("https://yandex.ru/maps/?&amp;text=58.39952, 51.111103", "58.39952, 51.111103")</f>
        <v>58.39952, 51.111103</v>
      </c>
      <c r="U47" t="s">
        <v>177</v>
      </c>
      <c r="V47">
        <v>1</v>
      </c>
      <c r="W47" s="9">
        <v>5874.2815610780199</v>
      </c>
      <c r="X47" s="9">
        <v>-3435.0277482312899</v>
      </c>
    </row>
    <row r="48" spans="1:24">
      <c r="A48" s="7">
        <v>46</v>
      </c>
      <c r="B48">
        <v>43</v>
      </c>
      <c r="C48" s="1">
        <v>33</v>
      </c>
      <c r="D48" s="2" t="str">
        <f>HYPERLINK("https://torgi.gov.ru/new/public/lots/lot/21000013520000000023_3/(lotInfo:info)", "21000013520000000023_3")</f>
        <v>21000013520000000023_3</v>
      </c>
      <c r="E48" t="s">
        <v>178</v>
      </c>
      <c r="F48" s="3" t="s">
        <v>133</v>
      </c>
      <c r="G48" t="s">
        <v>179</v>
      </c>
      <c r="H48" s="4">
        <v>310000</v>
      </c>
      <c r="I48" s="4">
        <v>9393.939393939394</v>
      </c>
      <c r="K48" s="5">
        <v>159.19999999999999</v>
      </c>
      <c r="M48">
        <v>59</v>
      </c>
      <c r="N48" s="6">
        <v>237</v>
      </c>
      <c r="Q48" t="s">
        <v>31</v>
      </c>
      <c r="R48" t="s">
        <v>32</v>
      </c>
      <c r="S48" s="2" t="str">
        <f>HYPERLINK("https://yandex.ru/maps/?&amp;text=58.7635, 50.199107", "58.7635, 50.199107")</f>
        <v>58.7635, 50.199107</v>
      </c>
      <c r="U48" t="s">
        <v>180</v>
      </c>
      <c r="V48">
        <v>1</v>
      </c>
      <c r="W48" s="9">
        <v>5874.2815610780199</v>
      </c>
      <c r="X48" s="9">
        <v>-3519.6578328613741</v>
      </c>
    </row>
    <row r="49" spans="1:24">
      <c r="A49" s="7">
        <v>47</v>
      </c>
      <c r="B49">
        <v>43</v>
      </c>
      <c r="C49" s="1">
        <v>36</v>
      </c>
      <c r="D49" s="2" t="str">
        <f>HYPERLINK("https://torgi.gov.ru/new/public/lots/lot/22000036380000000009_1/(lotInfo:info)", "22000036380000000009_1")</f>
        <v>22000036380000000009_1</v>
      </c>
      <c r="E49" t="s">
        <v>188</v>
      </c>
      <c r="F49" s="3" t="s">
        <v>189</v>
      </c>
      <c r="G49" t="s">
        <v>190</v>
      </c>
      <c r="H49" s="4">
        <v>569166.67000000004</v>
      </c>
      <c r="I49" s="4">
        <v>15810.18527777778</v>
      </c>
      <c r="J49" t="s">
        <v>191</v>
      </c>
      <c r="K49" s="5">
        <v>10.08</v>
      </c>
      <c r="M49">
        <v>1569</v>
      </c>
      <c r="N49" s="6">
        <v>111034</v>
      </c>
      <c r="Q49" t="s">
        <v>31</v>
      </c>
      <c r="R49" t="s">
        <v>32</v>
      </c>
      <c r="S49" s="2" t="str">
        <f>HYPERLINK("https://yandex.ru/maps/?&amp;text=59.072841, 49.287172", "59.072841, 49.287172")</f>
        <v>59.072841, 49.287172</v>
      </c>
      <c r="T49" s="8" t="str">
        <f>HYPERLINK("D:\venv_torgi\env\cache\objs_in_district/59.072841_49.287172.json", "59.072841_49.287172.json")</f>
        <v>59.072841_49.287172.json</v>
      </c>
      <c r="U49" t="s">
        <v>192</v>
      </c>
      <c r="W49" s="9">
        <v>5874.2815610780199</v>
      </c>
      <c r="X49" s="9">
        <v>-9935.9037166997605</v>
      </c>
    </row>
    <row r="50" spans="1:24">
      <c r="A50" s="7">
        <v>48</v>
      </c>
      <c r="B50">
        <v>43</v>
      </c>
      <c r="C50" s="1">
        <v>123.6</v>
      </c>
      <c r="D50" s="2" t="str">
        <f>HYPERLINK("https://torgi.gov.ru/new/public/lots/lot/21000028500000000035_1/(lotInfo:info)", "21000028500000000035_1")</f>
        <v>21000028500000000035_1</v>
      </c>
      <c r="E50" t="s">
        <v>193</v>
      </c>
      <c r="F50" s="3" t="s">
        <v>194</v>
      </c>
      <c r="G50" t="s">
        <v>195</v>
      </c>
      <c r="H50" s="4">
        <v>2763000</v>
      </c>
      <c r="I50" s="4">
        <v>22354.36893203884</v>
      </c>
      <c r="K50" s="5">
        <v>12.23</v>
      </c>
      <c r="L50" s="4">
        <v>827.93</v>
      </c>
      <c r="M50">
        <v>1828</v>
      </c>
      <c r="N50" s="6">
        <v>558344</v>
      </c>
      <c r="O50">
        <v>27</v>
      </c>
      <c r="Q50" t="s">
        <v>85</v>
      </c>
      <c r="R50" t="s">
        <v>32</v>
      </c>
      <c r="S50" s="2" t="str">
        <f>HYPERLINK("https://yandex.ru/maps/?&amp;text=58.503702, 49.714591", "58.503702, 49.714591")</f>
        <v>58.503702, 49.714591</v>
      </c>
      <c r="T50" s="2" t="str">
        <f>HYPERLINK("D:\venv_torgi\env\cache\objs_in_district/58.503702_49.714591.json", "58.503702_49.714591.json")</f>
        <v>58.503702_49.714591.json</v>
      </c>
      <c r="U50" t="s">
        <v>196</v>
      </c>
      <c r="V50">
        <v>1</v>
      </c>
      <c r="W50" s="9">
        <v>21926.315894307401</v>
      </c>
      <c r="X50" s="9">
        <v>-428.05303773143902</v>
      </c>
    </row>
    <row r="51" spans="1:24">
      <c r="A51" s="7">
        <v>49</v>
      </c>
      <c r="B51">
        <v>91</v>
      </c>
      <c r="C51" s="1">
        <v>387.4</v>
      </c>
      <c r="D51" s="2" t="str">
        <f>HYPERLINK("https://torgi.gov.ru/new/public/lots/lot/22000127710000000002_1/(lotInfo:info)", "22000127710000000002_1")</f>
        <v>22000127710000000002_1</v>
      </c>
      <c r="E51" t="s">
        <v>197</v>
      </c>
      <c r="F51" s="3" t="s">
        <v>198</v>
      </c>
      <c r="G51" t="s">
        <v>199</v>
      </c>
      <c r="H51" s="4">
        <v>2778900</v>
      </c>
      <c r="I51" s="4">
        <v>7173.2059886422303</v>
      </c>
      <c r="J51" t="s">
        <v>200</v>
      </c>
      <c r="M51">
        <v>0</v>
      </c>
      <c r="N51" s="6">
        <v>9284</v>
      </c>
      <c r="Q51" t="s">
        <v>31</v>
      </c>
      <c r="R51" t="s">
        <v>32</v>
      </c>
      <c r="S51" s="2" t="str">
        <f>HYPERLINK("https://yandex.ru/maps/?&amp;text=44.98921, 34.065697", "44.98921, 34.065697")</f>
        <v>44.98921, 34.065697</v>
      </c>
      <c r="V51">
        <v>2</v>
      </c>
      <c r="W51" s="9">
        <v>5874.2815610780199</v>
      </c>
      <c r="X51" s="9">
        <v>-1298.92442756421</v>
      </c>
    </row>
    <row r="52" spans="1:24">
      <c r="A52" s="7">
        <v>50</v>
      </c>
      <c r="B52">
        <v>91</v>
      </c>
      <c r="C52" s="1">
        <v>33.6</v>
      </c>
      <c r="D52" s="2" t="str">
        <f>HYPERLINK("https://torgi.gov.ru/new/public/lots/lot/21000018250000000019_3/(lotInfo:info)", "21000018250000000019_3")</f>
        <v>21000018250000000019_3</v>
      </c>
      <c r="E52" t="s">
        <v>201</v>
      </c>
      <c r="F52" s="3" t="s">
        <v>28</v>
      </c>
      <c r="G52" t="s">
        <v>202</v>
      </c>
      <c r="H52" s="4">
        <v>475200</v>
      </c>
      <c r="I52" s="4">
        <v>14142.857142857139</v>
      </c>
      <c r="J52" t="s">
        <v>203</v>
      </c>
      <c r="M52">
        <v>0</v>
      </c>
      <c r="N52" s="6">
        <v>133327</v>
      </c>
      <c r="Q52" t="s">
        <v>31</v>
      </c>
      <c r="R52" t="s">
        <v>40</v>
      </c>
      <c r="S52" s="2" t="str">
        <f>HYPERLINK("https://yandex.ru/maps/?&amp;text=45.157601, 33.274622", "45.157601, 33.274622")</f>
        <v>45.157601, 33.274622</v>
      </c>
      <c r="U52" t="s">
        <v>204</v>
      </c>
      <c r="W52" s="9">
        <v>10425.448695706291</v>
      </c>
      <c r="X52" s="9">
        <v>-3717.4084471508449</v>
      </c>
    </row>
    <row r="53" spans="1:24">
      <c r="A53" s="7">
        <v>51</v>
      </c>
      <c r="B53">
        <v>91</v>
      </c>
      <c r="C53" s="1">
        <v>13.4</v>
      </c>
      <c r="D53" s="2" t="str">
        <f>HYPERLINK("https://torgi.gov.ru/new/public/lots/lot/21000018250000000019_1/(lotInfo:info)", "21000018250000000019_1")</f>
        <v>21000018250000000019_1</v>
      </c>
      <c r="E53" t="s">
        <v>205</v>
      </c>
      <c r="F53" s="3" t="s">
        <v>28</v>
      </c>
      <c r="G53" t="s">
        <v>202</v>
      </c>
      <c r="H53" s="4">
        <v>293280</v>
      </c>
      <c r="I53" s="4">
        <v>21886.567164179109</v>
      </c>
      <c r="J53" t="s">
        <v>203</v>
      </c>
      <c r="M53">
        <v>0</v>
      </c>
      <c r="N53" s="6">
        <v>133327</v>
      </c>
      <c r="Q53" t="s">
        <v>31</v>
      </c>
      <c r="R53" t="s">
        <v>40</v>
      </c>
      <c r="S53" s="2" t="str">
        <f>HYPERLINK("https://yandex.ru/maps/?&amp;text=45.157601, 33.274622", "45.157601, 33.274622")</f>
        <v>45.157601, 33.274622</v>
      </c>
      <c r="U53" t="s">
        <v>206</v>
      </c>
      <c r="W53" s="9">
        <v>16624.306450742981</v>
      </c>
      <c r="X53" s="9">
        <v>-5262.2607134361306</v>
      </c>
    </row>
    <row r="54" spans="1:24">
      <c r="A54" s="7">
        <v>52</v>
      </c>
      <c r="B54">
        <v>91</v>
      </c>
      <c r="C54" s="1">
        <v>39.299999999999997</v>
      </c>
      <c r="D54" s="2" t="str">
        <f>HYPERLINK("https://torgi.gov.ru/new/public/lots/lot/22000057550000000008_1/(lotInfo:info)", "22000057550000000008_1")</f>
        <v>22000057550000000008_1</v>
      </c>
      <c r="E54" t="s">
        <v>207</v>
      </c>
      <c r="F54" s="3" t="s">
        <v>38</v>
      </c>
      <c r="G54" t="s">
        <v>208</v>
      </c>
      <c r="H54" s="4">
        <v>1199532</v>
      </c>
      <c r="I54" s="4">
        <v>30522.442748091609</v>
      </c>
      <c r="K54" s="5">
        <v>41.36</v>
      </c>
      <c r="M54">
        <v>738</v>
      </c>
      <c r="N54" s="6">
        <v>1937</v>
      </c>
      <c r="Q54" t="s">
        <v>85</v>
      </c>
      <c r="R54" t="s">
        <v>32</v>
      </c>
      <c r="S54" s="2" t="str">
        <f>HYPERLINK("https://yandex.ru/maps/?&amp;text=45.349588, 34.18767", "45.349588, 34.18767")</f>
        <v>45.349588, 34.18767</v>
      </c>
      <c r="T54" s="8" t="str">
        <f>HYPERLINK("D:\venv_torgi\env\cache\objs_in_district/45.349588_34.18767.json", "45.349588_34.18767.json")</f>
        <v>45.349588_34.18767.json</v>
      </c>
      <c r="U54" t="s">
        <v>209</v>
      </c>
      <c r="W54" s="9">
        <v>5874.2815610780199</v>
      </c>
      <c r="X54" s="9">
        <v>-24648.161187013589</v>
      </c>
    </row>
    <row r="55" spans="1:24">
      <c r="A55" s="7">
        <v>53</v>
      </c>
      <c r="B55">
        <v>91</v>
      </c>
      <c r="C55" s="1">
        <v>22.3</v>
      </c>
      <c r="D55" s="2" t="str">
        <f>HYPERLINK("https://torgi.gov.ru/new/public/lots/lot/21000018250000000018_2/(lotInfo:info)", "21000018250000000018_2")</f>
        <v>21000018250000000018_2</v>
      </c>
      <c r="E55" t="s">
        <v>210</v>
      </c>
      <c r="F55" s="3" t="s">
        <v>28</v>
      </c>
      <c r="G55" t="s">
        <v>211</v>
      </c>
      <c r="H55" s="4">
        <v>1932000</v>
      </c>
      <c r="I55" s="4">
        <v>86636.771300448425</v>
      </c>
      <c r="K55" s="5">
        <v>11.35</v>
      </c>
      <c r="L55" s="4">
        <v>1203.28</v>
      </c>
      <c r="M55">
        <v>7635</v>
      </c>
      <c r="N55" s="6">
        <v>372704</v>
      </c>
      <c r="O55">
        <v>72</v>
      </c>
      <c r="Q55" t="s">
        <v>31</v>
      </c>
      <c r="R55" t="s">
        <v>40</v>
      </c>
      <c r="S55" s="2" t="str">
        <f>HYPERLINK("https://yandex.ru/maps/?&amp;text=44.956032, 34.100192", "44.956032, 34.100192")</f>
        <v>44.956032, 34.100192</v>
      </c>
      <c r="T55" s="2" t="str">
        <f>HYPERLINK("D:\venv_torgi\env\cache\objs_in_district/44.956032_34.100192.json", "44.956032_34.100192.json")</f>
        <v>44.956032_34.100192.json</v>
      </c>
      <c r="U55" t="s">
        <v>212</v>
      </c>
      <c r="W55" s="9">
        <v>35825.769385377622</v>
      </c>
      <c r="X55" s="9">
        <v>-50811.001915070803</v>
      </c>
    </row>
  </sheetData>
  <autoFilter ref="B1:AA1000">
    <sortState ref="B2:AA55">
      <sortCondition descending="1" ref="P1:P1000"/>
    </sortState>
  </autoFilter>
  <conditionalFormatting sqref="A1:AA1000">
    <cfRule type="notContainsBlanks" dxfId="9" priority="9">
      <formula>LEN(TRIM(A1))&gt;0</formula>
    </cfRule>
  </conditionalFormatting>
  <conditionalFormatting sqref="F1:F1000">
    <cfRule type="timePeriod" dxfId="8" priority="4" timePeriod="nextWeek">
      <formula>AND(ROUNDDOWN(F1,0)-TODAY()&gt;(7-WEEKDAY(TODAY())),ROUNDDOWN(F1,0)-TODAY()&lt;(15-WEEKDAY(TODAY())))</formula>
    </cfRule>
  </conditionalFormatting>
  <conditionalFormatting sqref="I1:I1000">
    <cfRule type="cellIs" dxfId="7" priority="2" operator="between">
      <formula>1</formula>
      <formula>10000</formula>
    </cfRule>
  </conditionalFormatting>
  <conditionalFormatting sqref="J1:K1000">
    <cfRule type="cellIs" dxfId="6" priority="3" operator="between">
      <formula>0.1</formula>
      <formula>10</formula>
    </cfRule>
  </conditionalFormatting>
  <conditionalFormatting sqref="M1:M1000">
    <cfRule type="cellIs" dxfId="5" priority="6" operator="between">
      <formula>0.1</formula>
      <formula>999</formula>
    </cfRule>
  </conditionalFormatting>
  <conditionalFormatting sqref="N1:N1000">
    <cfRule type="cellIs" dxfId="4" priority="5" operator="between">
      <formula>0.1</formula>
      <formula>2999</formula>
    </cfRule>
  </conditionalFormatting>
  <conditionalFormatting sqref="P1:P1000">
    <cfRule type="cellIs" dxfId="3" priority="10" operator="between">
      <formula>1</formula>
      <formula>100000</formula>
    </cfRule>
  </conditionalFormatting>
  <conditionalFormatting sqref="Q1:Q1000">
    <cfRule type="containsText" dxfId="2" priority="1" operator="containsText" text="PP">
      <formula>NOT(ISERROR(SEARCH("PP",Q1)))</formula>
    </cfRule>
  </conditionalFormatting>
  <conditionalFormatting sqref="X1:X1000">
    <cfRule type="cellIs" dxfId="1" priority="7" operator="between">
      <formula>-100000</formula>
      <formula>-100</formula>
    </cfRule>
    <cfRule type="cellIs" dxfId="0" priority="8" operator="between">
      <formula>100</formula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2022-09-04T08:08:02Z</dcterms:created>
  <dcterms:modified xsi:type="dcterms:W3CDTF">2022-09-04T08:17:34Z</dcterms:modified>
</cp:coreProperties>
</file>