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Sheet1!$A$1:$T$1000</definedName>
    <definedName name="_xlnm._FilterDatabase" localSheetId="0" hidden="1">'Sheet1'!$A$1:$T$1000</definedName>
  </definedNames>
  <calcPr calcId="125725" fullCalcOnLoad="1"/>
</workbook>
</file>

<file path=xl/styles.xml><?xml version="1.0" encoding="utf-8"?>
<styleSheet xmlns="http://schemas.openxmlformats.org/spreadsheetml/2006/main">
  <numFmts count="7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0\ \м"/>
    <numFmt numFmtId="169" formatCode="_-* #\ ##0\₽_-;\-* #\ ##0\₽\-"/>
    <numFmt numFmtId="170" formatCode="_-* # ##0₽_-;-* # ##0₽-"/>
  </numFmts>
  <fonts count="8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b val="1"/>
      <color rgb="FF006100"/>
      <sz val="11"/>
    </font>
    <font>
      <name val="Calibri"/>
      <color rgb="FF9C0006"/>
      <sz val="11"/>
    </font>
    <font>
      <b val="1"/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>
        <fgColor rgb="FFFFC7CE"/>
      </patternFill>
    </fill>
    <fill>
      <patternFill patternType="solid">
        <fgColor rgb="00C6EFCE"/>
      </patternFill>
    </fill>
    <fill>
      <patternFill>
        <fgColor rgb="00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0" fontId="3" fillId="2" borderId="0" pivotButton="0" quotePrefix="0" xfId="0"/>
    <xf numFmtId="169" fontId="0" fillId="0" borderId="0" pivotButton="0" quotePrefix="0" xfId="0"/>
    <xf numFmtId="169" fontId="4" fillId="3" borderId="0" pivotButton="0" quotePrefix="0" xfId="0"/>
    <xf numFmtId="169" fontId="5" fillId="4" borderId="0" pivotButton="0" quotePrefix="0" xfId="0"/>
    <xf numFmtId="170" fontId="0" fillId="0" borderId="0" pivotButton="0" quotePrefix="0" xfId="0"/>
    <xf numFmtId="170" fontId="6" fillId="5" borderId="0" pivotButton="0" quotePrefix="0" xfId="0"/>
    <xf numFmtId="170" fontId="7" fillId="6" borderId="0" pivotButton="0" quotePrefix="0" xfId="0"/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2"/>
  <sheetViews>
    <sheetView tabSelected="1" topLeftCell="D1" workbookViewId="0">
      <selection activeCell="J2" sqref="J2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0" max="11"/>
    <col width="8.85546875" customWidth="1" style="4" min="12" max="12"/>
    <col width="5.7109375" customWidth="1" min="13" max="15"/>
    <col width="7.7109375" customWidth="1" style="6" min="16" max="16"/>
    <col width="3.7109375" customWidth="1" min="17" max="18"/>
    <col width="22.7109375" customWidth="1" style="2" min="19" max="20"/>
    <col width="17.7109375" customWidth="1" min="21" max="21"/>
    <col width="3.7109375" customWidth="1" style="7" min="22" max="22"/>
  </cols>
  <sheetData>
    <row r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 xml:space="preserve">H3 чел/кв.м 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 h3</t>
        </is>
      </c>
      <c r="N1" s="8" t="inlineStr">
        <is>
          <t>Жителей в округе</t>
        </is>
      </c>
      <c r="O1" s="8" t="inlineStr">
        <is>
          <t>Коммерческих объектов</t>
        </is>
      </c>
      <c r="P1" s="8" t="inlineStr">
        <is>
          <t>Расстояние до почты</t>
        </is>
      </c>
      <c r="Q1" s="8" t="inlineStr">
        <is>
          <t>Форма проведения</t>
        </is>
      </c>
      <c r="R1" s="8" t="inlineStr">
        <is>
          <t>Имущество</t>
        </is>
      </c>
      <c r="S1" s="8" t="inlineStr">
        <is>
          <t>Координаты</t>
        </is>
      </c>
      <c r="T1" s="8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</row>
    <row r="2">
      <c r="A2" s="8" t="n">
        <v>0</v>
      </c>
      <c r="B2" t="n">
        <v>12</v>
      </c>
      <c r="C2" s="1" t="n">
        <v>476.6</v>
      </c>
      <c r="D2" s="2">
        <f>HYPERLINK("https://torgi.gov.ru/new/public/lots/lot/21000022630000000002_10/(lotInfo:info)", "21000022630000000002_10")</f>
        <v/>
      </c>
      <c r="E2" t="inlineStr">
        <is>
      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      </is>
      </c>
      <c r="F2" s="3" t="inlineStr">
        <is>
          <t>23.08.22 14:00</t>
        </is>
      </c>
      <c r="G2" t="inlineStr">
        <is>
          <t>Респ Марий Эл, пгт Морки, ул Мира, д 42</t>
        </is>
      </c>
      <c r="H2" s="4" t="n">
        <v>1071400</v>
      </c>
      <c r="I2" s="4" t="n">
        <v>2248.006714225766</v>
      </c>
      <c r="J2" s="5" t="n">
        <v>4.51</v>
      </c>
      <c r="K2" s="5" t="n">
        <v>0.98</v>
      </c>
      <c r="L2" s="4" t="n">
        <v>562</v>
      </c>
      <c r="M2" t="n">
        <v>498</v>
      </c>
      <c r="N2" t="n">
        <v>2286</v>
      </c>
      <c r="O2" t="n">
        <v>4</v>
      </c>
      <c r="P2" s="6" t="n">
        <v>2000</v>
      </c>
      <c r="Q2" t="inlineStr">
        <is>
          <t>EA</t>
        </is>
      </c>
      <c r="R2" t="inlineStr">
        <is>
          <t>М</t>
        </is>
      </c>
      <c r="S2" s="2">
        <f>HYPERLINK("https://yandex.ru/maps/?&amp;text=56.437214, 49.019527", "56.437214, 49.019527")</f>
        <v/>
      </c>
      <c r="T2" s="2">
        <f>HYPERLINK("D:\torgi_project\venv_torgi\cache\objs_in_district/56.437214_49.019527.json", "56.437214_49.019527.json")</f>
        <v/>
      </c>
      <c r="U2" t="inlineStr">
        <is>
          <t xml:space="preserve">12:13:0990117:580, </t>
        </is>
      </c>
      <c r="V2" s="7" t="inlineStr">
        <is>
          <t>1</t>
        </is>
      </c>
      <c r="W2" s="13" t="n">
        <v>5903.785393240747</v>
      </c>
      <c r="X2" s="14" t="n">
        <v>3655.778679014981</v>
      </c>
    </row>
    <row r="3">
      <c r="A3" s="8" t="n">
        <v>1</v>
      </c>
      <c r="B3" t="n">
        <v>12</v>
      </c>
      <c r="C3" s="1" t="n">
        <v>388.79</v>
      </c>
      <c r="D3" s="2">
        <f>HYPERLINK("https://torgi.gov.ru/new/public/lots/lot/21000001330000000001_1/(lotInfo:info)", "21000001330000000001_1")</f>
        <v/>
      </c>
      <c r="E3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3" s="3" t="inlineStr">
        <is>
          <t>14.09.22 14:00</t>
        </is>
      </c>
      <c r="G3" t="inlineStr">
        <is>
          <t>Респ Марий Эл, пгт Новый Торъял, ул Юбилейная, д 4</t>
        </is>
      </c>
      <c r="H3" s="4" t="n">
        <v>894000</v>
      </c>
      <c r="I3" s="4" t="n">
        <v>2299.441858072481</v>
      </c>
      <c r="J3" s="5" t="n">
        <v>0.87</v>
      </c>
      <c r="K3" s="5" t="n">
        <v>1.86</v>
      </c>
      <c r="L3" s="4" t="n">
        <v>95.79000000000001</v>
      </c>
      <c r="M3" t="n">
        <v>2634</v>
      </c>
      <c r="N3" t="n">
        <v>1236</v>
      </c>
      <c r="O3" t="n">
        <v>24</v>
      </c>
      <c r="P3" s="6" t="n">
        <v>400</v>
      </c>
      <c r="Q3" t="inlineStr">
        <is>
          <t>EA</t>
        </is>
      </c>
      <c r="R3" t="inlineStr">
        <is>
          <t>М</t>
        </is>
      </c>
      <c r="S3" s="2">
        <f>HYPERLINK("https://yandex.ru/maps/?&amp;text=57.004803, 48.74018", "57.004803, 48.74018")</f>
        <v/>
      </c>
      <c r="T3" s="2">
        <f>HYPERLINK("D:\torgi_project\venv_torgi\cache\objs_in_district/57.004803_48.74018.json", "57.004803_48.74018.json")</f>
        <v/>
      </c>
      <c r="V3" s="7" t="inlineStr">
        <is>
          <t>2</t>
        </is>
      </c>
      <c r="W3" s="13" t="n">
        <v>13034.91702367065</v>
      </c>
      <c r="X3" s="14" t="n">
        <v>10735.47516559817</v>
      </c>
    </row>
    <row r="4">
      <c r="A4" s="8" t="n">
        <v>2</v>
      </c>
      <c r="B4" t="n">
        <v>12</v>
      </c>
      <c r="C4" s="1" t="n">
        <v>428.2</v>
      </c>
      <c r="D4" s="2">
        <f>HYPERLINK("https://torgi.gov.ru/new/public/lots/lot/21000025550000000057_8/(lotInfo:info)", "21000025550000000057_8")</f>
        <v/>
      </c>
      <c r="E4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4" s="3" t="inlineStr">
        <is>
          <t>09.09.22 14:00</t>
        </is>
      </c>
      <c r="G4" t="inlineStr">
        <is>
          <t>г Йошкар-Ола, ул Баумана, д 100</t>
        </is>
      </c>
      <c r="H4" s="4" t="n">
        <v>4996667</v>
      </c>
      <c r="I4" s="4" t="n">
        <v>11669.00280242877</v>
      </c>
      <c r="J4" s="5" t="n">
        <v>2.46</v>
      </c>
      <c r="K4" s="5" t="n">
        <v>19.71</v>
      </c>
      <c r="L4" s="4" t="n">
        <v>3889.67</v>
      </c>
      <c r="M4" t="n">
        <v>4743</v>
      </c>
      <c r="N4" t="n">
        <v>592</v>
      </c>
      <c r="O4" t="n">
        <v>3</v>
      </c>
      <c r="P4" s="6" t="n">
        <v>1000</v>
      </c>
      <c r="Q4" t="inlineStr">
        <is>
          <t>EA</t>
        </is>
      </c>
      <c r="R4" t="inlineStr">
        <is>
          <t>Д</t>
        </is>
      </c>
      <c r="S4" s="2">
        <f>HYPERLINK("https://yandex.ru/maps/?&amp;text=56.629086, 47.857883", "56.629086, 47.857883")</f>
        <v/>
      </c>
      <c r="T4" s="2">
        <f>HYPERLINK("D:\torgi_project\venv_torgi\cache\objs_in_district/56.629086_47.857883.json", "56.629086_47.857883.json")</f>
        <v/>
      </c>
      <c r="U4" t="inlineStr">
        <is>
          <t xml:space="preserve">12:05:0302016:1309, </t>
        </is>
      </c>
      <c r="W4" s="13" t="n">
        <v>30339.55289598132</v>
      </c>
      <c r="X4" s="14" t="n">
        <v>18670.55009355256</v>
      </c>
    </row>
    <row r="5">
      <c r="A5" s="8" t="n">
        <v>3</v>
      </c>
      <c r="B5" t="n">
        <v>12</v>
      </c>
      <c r="C5" s="1" t="n">
        <v>105.6</v>
      </c>
      <c r="D5" s="2">
        <f>HYPERLINK("https://torgi.gov.ru/new/public/lots/lot/21000025550000000056_6/(lotInfo:info)", "21000025550000000056_6")</f>
        <v/>
      </c>
      <c r="E5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5" s="3" t="inlineStr">
        <is>
          <t>06.09.22 14:00</t>
        </is>
      </c>
      <c r="G5" t="inlineStr">
        <is>
          <t>г Йошкар-Ола, б-р Ураева, д 6/1, помещ 4</t>
        </is>
      </c>
      <c r="H5" s="4" t="n">
        <v>8086667</v>
      </c>
      <c r="I5" s="4" t="n">
        <v>76578.28598484849</v>
      </c>
      <c r="J5" s="5" t="n">
        <v>21.92</v>
      </c>
      <c r="K5" s="5" t="n">
        <v>10.59</v>
      </c>
      <c r="L5" s="4" t="n">
        <v>3063.12</v>
      </c>
      <c r="M5" t="n">
        <v>3493</v>
      </c>
      <c r="N5" t="n">
        <v>7230</v>
      </c>
      <c r="O5" t="n">
        <v>25</v>
      </c>
      <c r="P5" s="6" t="n">
        <v>800</v>
      </c>
      <c r="Q5" t="inlineStr">
        <is>
          <t>EA</t>
        </is>
      </c>
      <c r="R5" t="inlineStr">
        <is>
          <t>Д</t>
        </is>
      </c>
      <c r="S5" s="2">
        <f>HYPERLINK("https://yandex.ru/maps/?&amp;text=56.638709, 47.93034", "56.638709, 47.93034")</f>
        <v/>
      </c>
      <c r="T5" s="2">
        <f>HYPERLINK("D:\torgi_project\venv_torgi\cache\objs_in_district/56.638709_47.93034.json", "56.638709_47.93034.json")</f>
        <v/>
      </c>
      <c r="U5" t="inlineStr">
        <is>
          <t xml:space="preserve">12:05:0701006:6454, </t>
        </is>
      </c>
      <c r="W5" s="13" t="n">
        <v>41518.42988699806</v>
      </c>
      <c r="X5" s="15" t="n">
        <v>-35059.85609785043</v>
      </c>
    </row>
    <row r="6">
      <c r="A6" s="8" t="n">
        <v>4</v>
      </c>
      <c r="B6" t="n">
        <v>12</v>
      </c>
      <c r="C6" s="1" t="n">
        <v>10.7</v>
      </c>
      <c r="D6" s="2">
        <f>HYPERLINK("https://torgi.gov.ru/new/public/lots/lot/21000025550000000056_9/(lotInfo:info)", "21000025550000000056_9")</f>
        <v/>
      </c>
      <c r="E6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6" s="3" t="inlineStr">
        <is>
          <t>06.09.22 14:00</t>
        </is>
      </c>
      <c r="G6" t="inlineStr">
        <is>
          <t>г Йошкар-Ола, б-р Ураева, д 6/1, помещ 1</t>
        </is>
      </c>
      <c r="H6" s="4" t="n">
        <v>845000</v>
      </c>
      <c r="I6" s="4" t="n">
        <v>78971.96261682243</v>
      </c>
      <c r="J6" s="5" t="n">
        <v>22.61</v>
      </c>
      <c r="K6" s="5" t="n">
        <v>10.92</v>
      </c>
      <c r="L6" s="4" t="n">
        <v>3158.84</v>
      </c>
      <c r="M6" t="n">
        <v>3493</v>
      </c>
      <c r="N6" t="n">
        <v>7230</v>
      </c>
      <c r="O6" t="n">
        <v>25</v>
      </c>
      <c r="P6" s="6" t="n">
        <v>800</v>
      </c>
      <c r="Q6" t="inlineStr">
        <is>
          <t>EA</t>
        </is>
      </c>
      <c r="R6" t="inlineStr">
        <is>
          <t>Д</t>
        </is>
      </c>
      <c r="S6" s="2">
        <f>HYPERLINK("https://yandex.ru/maps/?&amp;text=56.638709, 47.93034", "56.638709, 47.93034")</f>
        <v/>
      </c>
      <c r="T6" s="2">
        <f>HYPERLINK("D:\torgi_project\venv_torgi\cache\objs_in_district/56.638709_47.93034.json", "56.638709_47.93034.json")</f>
        <v/>
      </c>
      <c r="U6" t="inlineStr">
        <is>
          <t xml:space="preserve">12:05:0701006:6451, </t>
        </is>
      </c>
      <c r="W6" s="13" t="n">
        <v>46958.55620201681</v>
      </c>
      <c r="X6" s="15" t="n">
        <v>-32013.40641480563</v>
      </c>
    </row>
    <row r="7">
      <c r="A7" s="8" t="n">
        <v>5</v>
      </c>
      <c r="B7" t="n">
        <v>16</v>
      </c>
      <c r="C7" s="1" t="n">
        <v>563.7</v>
      </c>
      <c r="D7" s="2">
        <f>HYPERLINK("https://torgi.gov.ru/new/public/lots/lot/22000123210000000004_1/(lotInfo:info)", "22000123210000000004_1")</f>
        <v/>
      </c>
      <c r="E7" t="inlineStr">
        <is>
          <t>Нежилое помещение №1000, общей площадью 563,7 кв.м, кадастровый номер: 16:38:130101:773</t>
        </is>
      </c>
      <c r="F7" s="3" t="inlineStr">
        <is>
          <t>06.09.22 14:00</t>
        </is>
      </c>
      <c r="G7" t="inlineStr">
        <is>
          <t>Респ Татарстан, Тетюшский р-н, село Кляшево, ул Ленина, д 12а, помещ 1000</t>
        </is>
      </c>
      <c r="H7" s="4" t="n">
        <v>655509</v>
      </c>
      <c r="I7" s="4" t="n">
        <v>1162.868547099521</v>
      </c>
      <c r="J7" s="5" t="n">
        <v>3.42</v>
      </c>
      <c r="L7" s="4" t="n">
        <v>1162</v>
      </c>
      <c r="M7" t="n">
        <v>340</v>
      </c>
      <c r="O7" t="n">
        <v>1</v>
      </c>
      <c r="Q7" t="inlineStr">
        <is>
          <t>EA</t>
        </is>
      </c>
      <c r="R7" t="inlineStr">
        <is>
          <t>М</t>
        </is>
      </c>
      <c r="S7" s="2">
        <f>HYPERLINK("https://yandex.ru/maps/?&amp;text=54.979764, 48.506438", "54.979764, 48.506438")</f>
        <v/>
      </c>
      <c r="T7" s="2">
        <f>HYPERLINK("D:\torgi_project\venv_torgi\cache\objs_in_district/54.979764_48.506438.json", "54.979764_48.506438.json")</f>
        <v/>
      </c>
      <c r="U7" t="inlineStr">
        <is>
          <t>16:38:130101:773</t>
        </is>
      </c>
      <c r="V7" s="7" t="inlineStr">
        <is>
          <t>1</t>
        </is>
      </c>
      <c r="W7" s="13" t="n">
        <v>52128.10053376404</v>
      </c>
      <c r="X7" s="14" t="n">
        <v>50965.23198666452</v>
      </c>
    </row>
    <row r="8">
      <c r="A8" s="8" t="n">
        <v>6</v>
      </c>
      <c r="B8" t="n">
        <v>16</v>
      </c>
      <c r="C8" s="1" t="n">
        <v>217.8</v>
      </c>
      <c r="D8" s="2">
        <f>HYPERLINK("https://torgi.gov.ru/new/public/lots/lot/21000026240000000020_2/(lotInfo:info)", "21000026240000000020_2")</f>
        <v/>
      </c>
      <c r="E8" t="inlineStr">
        <is>
          <t>помещения 1 этажа по ул.Главная, д.69б, пом.1004, Площадь –217,8 кв.м,кадастровый номер 16:50:000000:10993</t>
        </is>
      </c>
      <c r="F8" s="3" t="inlineStr">
        <is>
          <t>30.08.22 09:00</t>
        </is>
      </c>
      <c r="G8" t="inlineStr">
        <is>
          <t>г Казань, ул Главная, д 69б, помещ 1004</t>
        </is>
      </c>
      <c r="H8" s="4" t="n">
        <v>1463616</v>
      </c>
      <c r="I8" s="4" t="n">
        <v>6720</v>
      </c>
      <c r="J8" s="5" t="n">
        <v>1.69</v>
      </c>
      <c r="K8" s="5" t="n">
        <v>3.01</v>
      </c>
      <c r="L8" s="4" t="n">
        <v>94.65000000000001</v>
      </c>
      <c r="M8" t="n">
        <v>3983</v>
      </c>
      <c r="N8" t="n">
        <v>2232</v>
      </c>
      <c r="O8" t="n">
        <v>71</v>
      </c>
      <c r="P8" s="6" t="n">
        <v>500</v>
      </c>
      <c r="Q8" t="inlineStr">
        <is>
          <t>EA</t>
        </is>
      </c>
      <c r="R8" t="inlineStr">
        <is>
          <t>М</t>
        </is>
      </c>
      <c r="S8" s="2">
        <f>HYPERLINK("https://yandex.ru/maps/?&amp;text=55.863985, 49.225845", "55.863985, 49.225845")</f>
        <v/>
      </c>
      <c r="T8" s="2">
        <f>HYPERLINK("D:\torgi_project\venv_torgi\cache\objs_in_district/55.863985_49.225845.json", "55.863985_49.225845.json")</f>
        <v/>
      </c>
      <c r="U8" t="inlineStr">
        <is>
          <t>16:50:000000:10993</t>
        </is>
      </c>
      <c r="V8" s="7" t="inlineStr">
        <is>
          <t>1</t>
        </is>
      </c>
      <c r="W8" s="13" t="n">
        <v>57510.88282222179</v>
      </c>
      <c r="X8" s="14" t="n">
        <v>50790.88282222179</v>
      </c>
    </row>
    <row r="9">
      <c r="A9" s="8" t="n">
        <v>7</v>
      </c>
      <c r="B9" t="n">
        <v>16</v>
      </c>
      <c r="C9" s="1" t="n">
        <v>26.9</v>
      </c>
      <c r="D9" s="2">
        <f>HYPERLINK("https://torgi.gov.ru/new/public/lots/lot/21000029570000000011_1/(lotInfo:info)", "21000029570000000011_1")</f>
        <v/>
      </c>
      <c r="E9" t="inlineStr">
        <is>
          <t>Помещение 1002, нежилое, Этаж № 1</t>
        </is>
      </c>
      <c r="F9" s="3" t="inlineStr">
        <is>
          <t>27.08.22 05:00</t>
        </is>
      </c>
      <c r="G9" t="inlineStr">
        <is>
          <t>Республика Татарстан Алексеевский муниципаль-ный район, пгт.Алексеевское ул.Казакова 9Б</t>
        </is>
      </c>
      <c r="H9" s="4" t="n">
        <v>578915</v>
      </c>
      <c r="I9" s="4" t="n">
        <v>21521.00371747212</v>
      </c>
      <c r="J9" s="5" t="n">
        <v>23.75</v>
      </c>
      <c r="K9" s="5" t="n">
        <v>22.01</v>
      </c>
      <c r="L9" s="4" t="n">
        <v>1956.45</v>
      </c>
      <c r="M9" t="n">
        <v>906</v>
      </c>
      <c r="N9" t="n">
        <v>978</v>
      </c>
      <c r="O9" t="n">
        <v>11</v>
      </c>
      <c r="P9" s="6" t="n">
        <v>900</v>
      </c>
      <c r="Q9" t="inlineStr">
        <is>
          <t>EA</t>
        </is>
      </c>
      <c r="R9" t="inlineStr">
        <is>
          <t>М</t>
        </is>
      </c>
      <c r="S9" s="2">
        <f>HYPERLINK("https://yandex.ru/maps/?&amp;text=55.30253, 50.109581", "55.30253, 50.109581")</f>
        <v/>
      </c>
      <c r="T9" s="2">
        <f>HYPERLINK("D:\torgi_project\venv_torgi\cache\objs_in_district/55.30253_50.109581.json", "55.30253_50.109581.json")</f>
        <v/>
      </c>
      <c r="U9" t="inlineStr">
        <is>
          <t>16:05:010504:438</t>
        </is>
      </c>
      <c r="V9" s="7" t="inlineStr">
        <is>
          <t>1</t>
        </is>
      </c>
      <c r="W9" s="13" t="n">
        <v>55452.32817996867</v>
      </c>
      <c r="X9" s="14" t="n">
        <v>33931.32446249654</v>
      </c>
    </row>
    <row r="10">
      <c r="A10" s="8" t="n">
        <v>8</v>
      </c>
      <c r="B10" t="n">
        <v>16</v>
      </c>
      <c r="C10" s="1" t="n">
        <v>160.6</v>
      </c>
      <c r="D10" s="2">
        <f>HYPERLINK("https://torgi.gov.ru/new/public/lots/lot/21000026240000000020_1/(lotInfo:info)", "21000026240000000020_1")</f>
        <v/>
      </c>
      <c r="E10" t="inlineStr">
        <is>
          <t>помещения мансарды по ул.Галиаскара Камала, д.20/7, пом.1201, Площадь –160,6 кв.м, кадастровый номер 16:50:011816:115</t>
        </is>
      </c>
      <c r="F10" s="3" t="inlineStr">
        <is>
          <t>30.08.22 09:00</t>
        </is>
      </c>
      <c r="G10" t="inlineStr">
        <is>
          <t>г Казань, ул Галиаскара Камала, д 20/7, помещ 1201</t>
        </is>
      </c>
      <c r="H10" s="4" t="n">
        <v>7392700</v>
      </c>
      <c r="I10" s="4" t="n">
        <v>46031.75591531756</v>
      </c>
      <c r="J10" s="5" t="n">
        <v>10.79</v>
      </c>
      <c r="K10" s="5" t="n">
        <v>18.35</v>
      </c>
      <c r="L10" s="4" t="n">
        <v>568.28</v>
      </c>
      <c r="M10" t="n">
        <v>4266</v>
      </c>
      <c r="N10" t="n">
        <v>2508</v>
      </c>
      <c r="O10" t="n">
        <v>81</v>
      </c>
      <c r="P10" s="6" t="n">
        <v>300</v>
      </c>
      <c r="Q10" t="inlineStr">
        <is>
          <t>EA</t>
        </is>
      </c>
      <c r="R10" t="inlineStr">
        <is>
          <t>М</t>
        </is>
      </c>
      <c r="S10" s="2">
        <f>HYPERLINK("https://yandex.ru/maps/?&amp;text=55.784577, 49.109118", "55.784577, 49.109118")</f>
        <v/>
      </c>
      <c r="T10" s="2">
        <f>HYPERLINK("D:\torgi_project\venv_torgi\cache\objs_in_district/55.784577_49.109118.json", "55.784577_49.109118.json")</f>
        <v/>
      </c>
      <c r="U10" t="inlineStr">
        <is>
          <t>16:50:011816:115</t>
        </is>
      </c>
      <c r="W10" s="13" t="n">
        <v>37471.56341111522</v>
      </c>
      <c r="X10" s="15" t="n">
        <v>-8560.192504202336</v>
      </c>
    </row>
    <row r="11">
      <c r="A11" s="8" t="n">
        <v>9</v>
      </c>
      <c r="B11" t="n">
        <v>21</v>
      </c>
      <c r="C11" s="1" t="n">
        <v>357.2</v>
      </c>
      <c r="D11" s="2">
        <f>HYPERLINK("https://torgi.gov.ru/new/public/lots/lot/22000077840000000008_1/(lotInfo:info)", "22000077840000000008_1")</f>
        <v/>
      </c>
      <c r="E11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11" s="3" t="inlineStr">
        <is>
          <t>12.09.22 14:00</t>
        </is>
      </c>
      <c r="G11" t="inlineStr">
        <is>
          <t>Чувашская республика - Чувашия, Алатырский р-н, село Стемасы, ул 141 Стрелковой дивизии, д 36</t>
        </is>
      </c>
      <c r="H11" s="4" t="n">
        <v>695000</v>
      </c>
      <c r="I11" s="4" t="n">
        <v>1945.68868980963</v>
      </c>
      <c r="J11" s="5" t="n">
        <v>10.75</v>
      </c>
      <c r="K11" s="5" t="n">
        <v>8.42</v>
      </c>
      <c r="L11" s="4" t="n">
        <v>486.25</v>
      </c>
      <c r="M11" t="n">
        <v>181</v>
      </c>
      <c r="N11" t="n">
        <v>231</v>
      </c>
      <c r="O11" t="n">
        <v>4</v>
      </c>
      <c r="P11" s="6" t="n">
        <v>100</v>
      </c>
      <c r="Q11" t="inlineStr">
        <is>
          <t>PP</t>
        </is>
      </c>
      <c r="R11" t="inlineStr">
        <is>
          <t>М</t>
        </is>
      </c>
      <c r="S11" s="2">
        <f>HYPERLINK("https://yandex.ru/maps/?&amp;text=54.788735, 46.615925", "54.788735, 46.615925")</f>
        <v/>
      </c>
      <c r="T11" s="2">
        <f>HYPERLINK("D:\torgi_project\venv_torgi\cache\objs_in_district/54.788735_46.615925.json", "54.788735_46.615925.json")</f>
        <v/>
      </c>
      <c r="U11" t="inlineStr">
        <is>
          <t xml:space="preserve">21:06:250407:246, </t>
        </is>
      </c>
      <c r="W11" s="13" t="n">
        <v>26015.52386761404</v>
      </c>
      <c r="X11" s="14" t="n">
        <v>24069.83517780441</v>
      </c>
    </row>
    <row r="12">
      <c r="A12" s="8" t="n">
        <v>10</v>
      </c>
      <c r="B12" t="n">
        <v>50</v>
      </c>
      <c r="C12" s="1" t="n">
        <v>694.3</v>
      </c>
      <c r="D12" s="2">
        <f>HYPERLINK("https://torgi.gov.ru/new/public/lots/lot/21000004710000002118_1/(lotInfo:info)", "21000004710000002118_1")</f>
        <v/>
      </c>
      <c r="E12" t="inlineStr">
        <is>
          <t>Продажа нежилого помещения 694,3 кв.м. в г.о. Луховицы</t>
        </is>
      </c>
      <c r="F12" s="3" t="inlineStr">
        <is>
          <t>07.09.22 15:00</t>
        </is>
      </c>
      <c r="G12" t="inlineStr">
        <is>
          <t>Московская обл, г Луховицы, поселок Орешково, ул Парковая, д 2</t>
        </is>
      </c>
      <c r="H12" s="4" t="n">
        <v>6250333.33</v>
      </c>
      <c r="I12" s="4" t="n">
        <v>9002.352484516779</v>
      </c>
      <c r="J12" s="5" t="n">
        <v>62.51</v>
      </c>
      <c r="K12" s="5" t="n">
        <v>9.609999999999999</v>
      </c>
      <c r="L12" s="4" t="n">
        <v>3000.67</v>
      </c>
      <c r="M12" t="n">
        <v>144</v>
      </c>
      <c r="N12" t="n">
        <v>937</v>
      </c>
      <c r="O12" t="n">
        <v>3</v>
      </c>
      <c r="Q12" t="inlineStr">
        <is>
          <t>EA</t>
        </is>
      </c>
      <c r="R12" t="inlineStr">
        <is>
          <t>М</t>
        </is>
      </c>
      <c r="S12" s="2">
        <f>HYPERLINK("https://yandex.ru/maps/?&amp;text=54.849313, 39.305731", "54.849313, 39.305731")</f>
        <v/>
      </c>
      <c r="T12" s="2">
        <f>HYPERLINK("D:\torgi_project\venv_torgi\cache\objs_in_district/54.849313_39.305731.json", "54.849313_39.305731.json")</f>
        <v/>
      </c>
      <c r="U12" t="inlineStr">
        <is>
          <t>50:35:0030405:1682</t>
        </is>
      </c>
      <c r="W12" s="13" t="n">
        <v>28055.19106973022</v>
      </c>
      <c r="X12" s="14" t="n">
        <v>19052.83858521344</v>
      </c>
    </row>
    <row r="13">
      <c r="A13" s="8" t="n">
        <v>11</v>
      </c>
      <c r="B13" t="n">
        <v>50</v>
      </c>
      <c r="C13" s="1" t="n">
        <v>335.2</v>
      </c>
      <c r="D13" s="2">
        <f>HYPERLINK("https://torgi.gov.ru/new/public/lots/lot/21000004710000001850_1/(lotInfo:info)", "21000004710000001850_1")</f>
        <v/>
      </c>
      <c r="E13" t="inlineStr">
        <is>
          <t>Продажа нежилого помещения 335,2 кв.м в г.о. Луховицы</t>
        </is>
      </c>
      <c r="F13" s="3" t="inlineStr">
        <is>
          <t>26.09.22 15:00</t>
        </is>
      </c>
      <c r="G13" t="inlineStr">
        <is>
          <t>Московская обл, г Луховицы, поселок Сельхозтехника, д 24</t>
        </is>
      </c>
      <c r="H13" s="4" t="n">
        <v>3308333.33</v>
      </c>
      <c r="I13" s="4" t="n">
        <v>9869.72950477327</v>
      </c>
      <c r="J13" s="5" t="n">
        <v>85.81999999999999</v>
      </c>
      <c r="K13" s="5" t="n">
        <v>11.08</v>
      </c>
      <c r="L13" s="4" t="n">
        <v>4934.5</v>
      </c>
      <c r="M13" t="n">
        <v>115</v>
      </c>
      <c r="N13" t="n">
        <v>891</v>
      </c>
      <c r="O13" t="n">
        <v>2</v>
      </c>
      <c r="P13" s="6" t="n">
        <v>1500</v>
      </c>
      <c r="Q13" t="inlineStr">
        <is>
          <t>EA</t>
        </is>
      </c>
      <c r="R13" t="inlineStr">
        <is>
          <t>М</t>
        </is>
      </c>
      <c r="S13" s="2">
        <f>HYPERLINK("https://yandex.ru/maps/?&amp;text=54.95581, 39.185681", "54.95581, 39.185681")</f>
        <v/>
      </c>
      <c r="T13" s="2">
        <f>HYPERLINK("D:\torgi_project\venv_torgi\cache\objs_in_district/54.95581_39.185681.json", "54.95581_39.185681.json")</f>
        <v/>
      </c>
      <c r="U13" t="inlineStr">
        <is>
          <t>50:35:0000000:20800</t>
        </is>
      </c>
      <c r="V13" s="7" t="inlineStr">
        <is>
          <t>1</t>
        </is>
      </c>
      <c r="W13" s="13" t="n">
        <v>56501.79472156987</v>
      </c>
      <c r="X13" s="14" t="n">
        <v>46632.0652167966</v>
      </c>
    </row>
    <row r="14">
      <c r="A14" s="8" t="n">
        <v>12</v>
      </c>
      <c r="B14" t="n">
        <v>50</v>
      </c>
      <c r="C14" s="1" t="n">
        <v>258</v>
      </c>
      <c r="D14" s="2">
        <f>HYPERLINK("https://torgi.gov.ru/new/public/lots/lot/21000004710000001768_1/(lotInfo:info)", "21000004710000001768_1")</f>
        <v/>
      </c>
      <c r="E14" t="inlineStr">
        <is>
          <t>Продажа нежилого помещения 258 кв.м в г.о. Павловский Посад</t>
        </is>
      </c>
      <c r="F14" s="3" t="inlineStr">
        <is>
          <t>16.09.22 15:00</t>
        </is>
      </c>
      <c r="G14" t="inlineStr">
        <is>
          <t>Московская область, р-н Павлово-Посадский, г Павловский Посад, ул Орджоникидзе, д 3/1, пом II</t>
        </is>
      </c>
      <c r="H14" s="4" t="n">
        <v>3579000</v>
      </c>
      <c r="I14" s="4" t="n">
        <v>13872.09302325581</v>
      </c>
      <c r="J14" s="5" t="n">
        <v>10.64</v>
      </c>
      <c r="K14" s="5" t="n">
        <v>8.33</v>
      </c>
      <c r="L14" s="4" t="n">
        <v>478.34</v>
      </c>
      <c r="M14" t="n">
        <v>1304</v>
      </c>
      <c r="N14" t="n">
        <v>1665</v>
      </c>
      <c r="O14" t="n">
        <v>29</v>
      </c>
      <c r="P14" s="6" t="n">
        <v>500</v>
      </c>
      <c r="Q14" t="inlineStr">
        <is>
          <t>EA</t>
        </is>
      </c>
      <c r="R14" t="inlineStr">
        <is>
          <t>М</t>
        </is>
      </c>
      <c r="S14" s="2">
        <f>HYPERLINK("https://yandex.ru/maps/?&amp;text=55.770279, 38.652198", "55.770279, 38.652198")</f>
        <v/>
      </c>
      <c r="T14" s="2">
        <f>HYPERLINK("D:\torgi_project\venv_torgi\cache\objs_in_district/55.770279_38.652198.json", "55.770279_38.652198.json")</f>
        <v/>
      </c>
      <c r="U14" t="inlineStr">
        <is>
          <t>50:17:0021502:30</t>
        </is>
      </c>
      <c r="W14" s="13" t="n">
        <v>34628.78706847756</v>
      </c>
      <c r="X14" s="14" t="n">
        <v>20756.69404522175</v>
      </c>
    </row>
    <row r="15">
      <c r="A15" s="8" t="n">
        <v>13</v>
      </c>
      <c r="B15" t="n">
        <v>50</v>
      </c>
      <c r="C15" s="1" t="n">
        <v>116.1</v>
      </c>
      <c r="D15" s="2">
        <f>HYPERLINK("https://torgi.gov.ru/new/public/lots/lot/21000004710000002538_1/(lotInfo:info)", "21000004710000002538_1")</f>
        <v/>
      </c>
      <c r="E15" t="inlineStr">
        <is>
          <t>Продажа нежилого помещения 116,1 кв.м. в г.о. Коломна</t>
        </is>
      </c>
      <c r="F15" s="3" t="inlineStr">
        <is>
          <t>21.09.22 15:00</t>
        </is>
      </c>
      <c r="G15" t="inlineStr">
        <is>
          <t>Московская область, р-н Коломенский, с Макшеево, д 44, пом 1</t>
        </is>
      </c>
      <c r="H15" s="4" t="n">
        <v>2418400</v>
      </c>
      <c r="I15" s="4" t="n">
        <v>20830.31869078381</v>
      </c>
      <c r="J15" s="5" t="n">
        <v>452.83</v>
      </c>
      <c r="K15" s="5" t="n">
        <v>141.7</v>
      </c>
      <c r="L15" s="4" t="n">
        <v>10415</v>
      </c>
      <c r="M15" t="n">
        <v>46</v>
      </c>
      <c r="N15" t="n">
        <v>147</v>
      </c>
      <c r="O15" t="n">
        <v>2</v>
      </c>
      <c r="P15" s="6" t="n">
        <v>200</v>
      </c>
      <c r="Q15" t="inlineStr">
        <is>
          <t>EA</t>
        </is>
      </c>
      <c r="R15" t="inlineStr">
        <is>
          <t>М</t>
        </is>
      </c>
      <c r="S15" s="2">
        <f>HYPERLINK("https://yandex.ru/maps/?&amp;text=55.129798, 39.09252", "55.129798, 39.09252")</f>
        <v/>
      </c>
      <c r="T15" s="2">
        <f>HYPERLINK("D:\torgi_project\venv_torgi\cache\objs_in_district/55.129798_39.09252.json", "55.129798_39.09252.json")</f>
        <v/>
      </c>
      <c r="U15" t="inlineStr">
        <is>
          <t>50:34:0010808:481</t>
        </is>
      </c>
      <c r="W15" s="13" t="n">
        <v>39411.50649295789</v>
      </c>
      <c r="X15" s="14" t="n">
        <v>18581.18780217408</v>
      </c>
    </row>
    <row r="16">
      <c r="A16" s="8" t="n">
        <v>14</v>
      </c>
      <c r="B16" t="n">
        <v>50</v>
      </c>
      <c r="C16" s="1" t="n">
        <v>165.5</v>
      </c>
      <c r="D16" s="2">
        <f>HYPERLINK("https://torgi.gov.ru/new/public/lots/lot/21000004710000000785_1/(lotInfo:info)", "21000004710000000785_1")</f>
        <v/>
      </c>
      <c r="E16" t="inlineStr">
        <is>
          <t>Продажа нежилого помещения 165,5 кв.м в г.о. Серпухов</t>
        </is>
      </c>
      <c r="F16" s="3" t="inlineStr">
        <is>
          <t>02.09.22 15:00</t>
        </is>
      </c>
      <c r="G16" t="inlineStr">
        <is>
          <t>Московская обл, г Серпухов, ул Крюкова, д 1, помещ 3</t>
        </is>
      </c>
      <c r="H16" s="4" t="n">
        <v>3525000</v>
      </c>
      <c r="I16" s="4" t="n">
        <v>21299.09365558912</v>
      </c>
      <c r="J16" s="5" t="n">
        <v>14.53</v>
      </c>
      <c r="K16" s="5" t="n">
        <v>13.42</v>
      </c>
      <c r="L16" s="4" t="n">
        <v>2129.9</v>
      </c>
      <c r="M16" t="n">
        <v>1466</v>
      </c>
      <c r="N16" t="n">
        <v>1587</v>
      </c>
      <c r="O16" t="n">
        <v>10</v>
      </c>
      <c r="P16" s="6" t="n">
        <v>1500</v>
      </c>
      <c r="Q16" t="inlineStr">
        <is>
          <t>EA</t>
        </is>
      </c>
      <c r="R16" t="inlineStr">
        <is>
          <t>М</t>
        </is>
      </c>
      <c r="S16" s="2">
        <f>HYPERLINK("https://yandex.ru/maps/?&amp;text=54.933, 37.37951", "54.933, 37.37951")</f>
        <v/>
      </c>
      <c r="T16" s="2">
        <f>HYPERLINK("D:\torgi_project\venv_torgi\cache\objs_in_district/54.933_37.37951.json", "54.933_37.37951.json")</f>
        <v/>
      </c>
      <c r="U16" t="inlineStr">
        <is>
          <t>50:58:0020101:155</t>
        </is>
      </c>
      <c r="V16" s="7" t="inlineStr">
        <is>
          <t>1</t>
        </is>
      </c>
      <c r="W16" s="13" t="n">
        <v>56501.79472156987</v>
      </c>
      <c r="X16" s="14" t="n">
        <v>35202.70106598074</v>
      </c>
    </row>
    <row r="17">
      <c r="A17" s="8" t="n">
        <v>15</v>
      </c>
      <c r="B17" t="n">
        <v>50</v>
      </c>
      <c r="C17" s="1" t="n">
        <v>171.8</v>
      </c>
      <c r="D17" s="2">
        <f>HYPERLINK("https://torgi.gov.ru/new/public/lots/lot/21000004710000002151_1/(lotInfo:info)", "21000004710000002151_1")</f>
        <v/>
      </c>
      <c r="E17" t="inlineStr">
        <is>
          <t>Продажа нежилого помещения 171,8 кв.м. в г.о. Коломна</t>
        </is>
      </c>
      <c r="F17" s="3" t="inlineStr">
        <is>
          <t>15.09.22 15:00</t>
        </is>
      </c>
      <c r="G17" t="inlineStr">
        <is>
          <t>Московская область, р-н. Коломенский, д. Подлужье, ул. Луговая, д. 3, пом. 28</t>
        </is>
      </c>
      <c r="H17" s="4" t="n">
        <v>3975570</v>
      </c>
      <c r="I17" s="4" t="n">
        <v>23140.6868451688</v>
      </c>
      <c r="J17" s="5" t="n">
        <v>330.57</v>
      </c>
      <c r="K17" s="5" t="n">
        <v>122.43</v>
      </c>
      <c r="M17" t="n">
        <v>70</v>
      </c>
      <c r="N17" t="n">
        <v>189</v>
      </c>
      <c r="O17" t="n">
        <v>0</v>
      </c>
      <c r="P17" s="6" t="n">
        <v>1400</v>
      </c>
      <c r="Q17" t="inlineStr">
        <is>
          <t>EA</t>
        </is>
      </c>
      <c r="R17" t="inlineStr">
        <is>
          <t>М</t>
        </is>
      </c>
      <c r="S17" s="2">
        <f>HYPERLINK("https://yandex.ru/maps/?&amp;text=55.179987, 38.745605", "55.179987, 38.745605")</f>
        <v/>
      </c>
      <c r="U17" t="inlineStr">
        <is>
          <t>50:34:0050113:518</t>
        </is>
      </c>
      <c r="W17" s="13" t="n">
        <v>31550.55411638535</v>
      </c>
      <c r="X17" s="14" t="n">
        <v>8409.86727121655</v>
      </c>
    </row>
    <row r="18">
      <c r="A18" s="8" t="n">
        <v>16</v>
      </c>
      <c r="B18" t="n">
        <v>50</v>
      </c>
      <c r="C18" s="1" t="n">
        <v>99.2</v>
      </c>
      <c r="D18" s="2">
        <f>HYPERLINK("https://torgi.gov.ru/new/public/lots/lot/21000004710000001785_1/(lotInfo:info)", "21000004710000001785_1")</f>
        <v/>
      </c>
      <c r="E18" t="inlineStr">
        <is>
          <t>Продажа нежилого помещения 99,2 кв.м в г.о. Электросталь</t>
        </is>
      </c>
      <c r="F18" s="3" t="inlineStr">
        <is>
          <t>22.09.22 15:00</t>
        </is>
      </c>
      <c r="G18" t="inlineStr">
        <is>
          <t>Московская обл, г Электросталь, ул Карла Маркса, д 26, помещ 05</t>
        </is>
      </c>
      <c r="H18" s="4" t="n">
        <v>2450000</v>
      </c>
      <c r="I18" s="4" t="n">
        <v>24697.58064516129</v>
      </c>
      <c r="J18" s="5" t="n">
        <v>5.36</v>
      </c>
      <c r="K18" s="5" t="n">
        <v>52.44</v>
      </c>
      <c r="L18" s="4" t="n">
        <v>484.25</v>
      </c>
      <c r="M18" t="n">
        <v>4607</v>
      </c>
      <c r="N18" t="n">
        <v>471</v>
      </c>
      <c r="O18" t="n">
        <v>51</v>
      </c>
      <c r="P18" s="6" t="n">
        <v>400</v>
      </c>
      <c r="Q18" t="inlineStr">
        <is>
          <t>PP</t>
        </is>
      </c>
      <c r="R18" t="inlineStr">
        <is>
          <t>М</t>
        </is>
      </c>
      <c r="S18" s="2">
        <f>HYPERLINK("https://yandex.ru/maps/?&amp;text=55.79628, 38.466183", "55.79628, 38.466183")</f>
        <v/>
      </c>
      <c r="T18" s="2">
        <f>HYPERLINK("D:\torgi_project\venv_torgi\cache\objs_in_district/55.79628_38.466183.json", "55.79628_38.466183.json")</f>
        <v/>
      </c>
      <c r="U18" t="inlineStr">
        <is>
          <t>50:46:0000000:5133</t>
        </is>
      </c>
      <c r="W18" s="13" t="n">
        <v>38570.05819470321</v>
      </c>
      <c r="X18" s="14" t="n">
        <v>13872.47754954192</v>
      </c>
    </row>
    <row r="19">
      <c r="A19" s="8" t="n">
        <v>17</v>
      </c>
      <c r="B19" t="n">
        <v>50</v>
      </c>
      <c r="C19" s="1" t="n">
        <v>154.8</v>
      </c>
      <c r="D19" s="2">
        <f>HYPERLINK("https://torgi.gov.ru/new/public/lots/lot/21000004710000001786_1/(lotInfo:info)", "21000004710000001786_1")</f>
        <v/>
      </c>
      <c r="E19" t="inlineStr">
        <is>
          <t>Продажа нежилого помещения 154,8 кв.м в г.о. Электросталь</t>
        </is>
      </c>
      <c r="F19" s="3" t="inlineStr">
        <is>
          <t>22.09.22 15:00</t>
        </is>
      </c>
      <c r="G19" t="inlineStr">
        <is>
          <t>Московская обл, г Электросталь, ул Первомайская, д 28, помещ 3</t>
        </is>
      </c>
      <c r="H19" s="4" t="n">
        <v>4136000</v>
      </c>
      <c r="I19" s="4" t="n">
        <v>26718.34625322997</v>
      </c>
      <c r="J19" s="5" t="n">
        <v>6.01</v>
      </c>
      <c r="K19" s="5" t="n">
        <v>6.41</v>
      </c>
      <c r="L19" s="4" t="n">
        <v>742.17</v>
      </c>
      <c r="M19" t="n">
        <v>4449</v>
      </c>
      <c r="N19" t="n">
        <v>4170</v>
      </c>
      <c r="O19" t="n">
        <v>36</v>
      </c>
      <c r="P19" s="6" t="n">
        <v>400</v>
      </c>
      <c r="Q19" t="inlineStr">
        <is>
          <t>PP</t>
        </is>
      </c>
      <c r="R19" t="inlineStr">
        <is>
          <t>М</t>
        </is>
      </c>
      <c r="S19" s="2">
        <f>HYPERLINK("https://yandex.ru/maps/?&amp;text=55.796005, 38.443806", "55.796005, 38.443806")</f>
        <v/>
      </c>
      <c r="T19" s="2">
        <f>HYPERLINK("D:\torgi_project\venv_torgi\cache\objs_in_district/55.796005_38.443806.json", "55.796005_38.443806.json")</f>
        <v/>
      </c>
      <c r="U19" t="inlineStr">
        <is>
          <t>50:46:0010502:1775</t>
        </is>
      </c>
      <c r="W19" s="13" t="n">
        <v>35358.74641363887</v>
      </c>
      <c r="X19" s="14" t="n">
        <v>8640.400160408895</v>
      </c>
    </row>
    <row r="20">
      <c r="A20" s="8" t="n">
        <v>18</v>
      </c>
      <c r="B20" t="n">
        <v>50</v>
      </c>
      <c r="C20" s="1" t="n">
        <v>283.7</v>
      </c>
      <c r="D20" s="2">
        <f>HYPERLINK("https://torgi.gov.ru/new/public/lots/lot/21000004710000002478_1/(lotInfo:info)", "21000004710000002478_1")</f>
        <v/>
      </c>
      <c r="E20" t="inlineStr">
        <is>
          <t>Продажа нежилого помещения 283,7 кв.м. в г.о. Долгопрудный</t>
        </is>
      </c>
      <c r="F20" s="3" t="inlineStr">
        <is>
          <t>12.09.22 15:00</t>
        </is>
      </c>
      <c r="G20" t="inlineStr">
        <is>
          <t>Московская обл, г Долгопрудный, ул Дирижабельная, д 26</t>
        </is>
      </c>
      <c r="H20" s="4" t="n">
        <v>7981330</v>
      </c>
      <c r="I20" s="4" t="n">
        <v>28132.99259781459</v>
      </c>
      <c r="J20" s="5" t="n">
        <v>11.4</v>
      </c>
      <c r="K20" s="5" t="n">
        <v>4.04</v>
      </c>
      <c r="L20" s="4" t="n">
        <v>370.16</v>
      </c>
      <c r="M20" t="n">
        <v>2468</v>
      </c>
      <c r="N20" t="n">
        <v>6966</v>
      </c>
      <c r="O20" t="n">
        <v>76</v>
      </c>
      <c r="P20" s="6" t="n">
        <v>400</v>
      </c>
      <c r="Q20" t="inlineStr">
        <is>
          <t>PP</t>
        </is>
      </c>
      <c r="R20" t="inlineStr">
        <is>
          <t>М</t>
        </is>
      </c>
      <c r="S20" s="2">
        <f>HYPERLINK("https://yandex.ru/maps/?&amp;text=55.945473, 37.50796", "55.945473, 37.50796")</f>
        <v/>
      </c>
      <c r="T20" s="2">
        <f>HYPERLINK("D:\torgi_project\venv_torgi\cache\objs_in_district/55.945473_37.50796.json", "55.945473_37.50796.json")</f>
        <v/>
      </c>
      <c r="U20" t="inlineStr">
        <is>
          <t>50:42:0000000:39346</t>
        </is>
      </c>
      <c r="W20" s="13" t="n">
        <v>34431.00679954136</v>
      </c>
      <c r="X20" s="14" t="n">
        <v>6298.014201726772</v>
      </c>
    </row>
    <row r="21">
      <c r="A21" s="8" t="n">
        <v>19</v>
      </c>
      <c r="B21" t="n">
        <v>50</v>
      </c>
      <c r="C21" s="1" t="n">
        <v>101.6</v>
      </c>
      <c r="D21" s="2">
        <f>HYPERLINK("https://torgi.gov.ru/new/public/lots/lot/21000004710000002557_1/(lotInfo:info)", "21000004710000002557_1")</f>
        <v/>
      </c>
      <c r="E21" t="inlineStr">
        <is>
          <t>Продажа нежилого помещения 101,6 кв.м. в г.о. Домодедово</t>
        </is>
      </c>
      <c r="F21" s="3" t="inlineStr">
        <is>
          <t>19.09.22 15:00</t>
        </is>
      </c>
      <c r="G21" t="inlineStr">
        <is>
          <t>Московская область, город Домодедово, микрорайон Белые Столбы, улица Проспект Госфильмофонда, д. ИТР, пом. 01</t>
        </is>
      </c>
      <c r="H21" s="4" t="n">
        <v>2887200</v>
      </c>
      <c r="I21" s="4" t="n">
        <v>28417.32283464567</v>
      </c>
      <c r="J21" s="5" t="n">
        <v>86.64</v>
      </c>
      <c r="K21" s="5" t="n">
        <v>326.63</v>
      </c>
      <c r="M21" t="n">
        <v>328</v>
      </c>
      <c r="N21" t="n">
        <v>87</v>
      </c>
      <c r="O21" t="n">
        <v>0</v>
      </c>
      <c r="P21" s="6" t="n">
        <v>2100</v>
      </c>
      <c r="Q21" t="inlineStr">
        <is>
          <t>EA</t>
        </is>
      </c>
      <c r="R21" t="inlineStr">
        <is>
          <t>М</t>
        </is>
      </c>
      <c r="S21" s="2">
        <f>HYPERLINK("https://yandex.ru/maps/?&amp;text=55.322787, 37.82956", "55.322787, 37.82956")</f>
        <v/>
      </c>
      <c r="U21" t="inlineStr">
        <is>
          <t>50:28:0030241:93</t>
        </is>
      </c>
      <c r="W21" s="13" t="n">
        <v>31550.55411638535</v>
      </c>
      <c r="X21" s="14" t="n">
        <v>3133.231281739678</v>
      </c>
    </row>
    <row r="22">
      <c r="A22" s="8" t="n">
        <v>20</v>
      </c>
      <c r="B22" t="n">
        <v>50</v>
      </c>
      <c r="C22" s="1" t="n">
        <v>64.8</v>
      </c>
      <c r="D22" s="2">
        <f>HYPERLINK("https://torgi.gov.ru/new/public/lots/lot/21000004710000002063_1/(lotInfo:info)", "21000004710000002063_1")</f>
        <v/>
      </c>
      <c r="E22" t="inlineStr">
        <is>
          <t>Продажа нежилого помещения 64,8 кв.м. в г.о. Пушкинский</t>
        </is>
      </c>
      <c r="F22" s="3" t="inlineStr">
        <is>
          <t>08.09.22 15:00</t>
        </is>
      </c>
      <c r="G22" t="inlineStr">
        <is>
          <t>Московская обл, г Пушкино, г Ивантеевка, Детский проезд, д 24, помещ 001</t>
        </is>
      </c>
      <c r="H22" s="4" t="n">
        <v>1842000</v>
      </c>
      <c r="I22" s="4" t="n">
        <v>28425.92592592593</v>
      </c>
      <c r="J22" s="5" t="n">
        <v>7.09</v>
      </c>
      <c r="K22" s="5" t="n">
        <v>7.59</v>
      </c>
      <c r="L22" s="4" t="n">
        <v>768.24</v>
      </c>
      <c r="M22" t="n">
        <v>4008</v>
      </c>
      <c r="N22" t="n">
        <v>3744</v>
      </c>
      <c r="O22" t="n">
        <v>37</v>
      </c>
      <c r="P22" s="6" t="n">
        <v>300</v>
      </c>
      <c r="Q22" t="inlineStr">
        <is>
          <t>EA</t>
        </is>
      </c>
      <c r="R22" t="inlineStr">
        <is>
          <t>М</t>
        </is>
      </c>
      <c r="S22" s="2">
        <f>HYPERLINK("https://yandex.ru/maps/?&amp;text=55.97189, 37.9131", "55.97189, 37.9131")</f>
        <v/>
      </c>
      <c r="T22" s="2">
        <f>HYPERLINK("D:\torgi_project\venv_torgi\cache\objs_in_district/55.97189_37.9131.json", "55.97189_37.9131.json")</f>
        <v/>
      </c>
      <c r="U22" t="inlineStr">
        <is>
          <t>50:43:0030304:1156</t>
        </is>
      </c>
      <c r="V22" s="7" t="inlineStr">
        <is>
          <t>1</t>
        </is>
      </c>
      <c r="W22" s="13" t="n">
        <v>60495.57853347321</v>
      </c>
      <c r="X22" s="14" t="n">
        <v>32069.65260754728</v>
      </c>
    </row>
    <row r="23">
      <c r="A23" s="8" t="n">
        <v>21</v>
      </c>
      <c r="B23" t="n">
        <v>50</v>
      </c>
      <c r="C23" s="1" t="n">
        <v>228.3</v>
      </c>
      <c r="D23" s="2">
        <f>HYPERLINK("https://torgi.gov.ru/new/public/lots/lot/21000004710000002477_1/(lotInfo:info)", "21000004710000002477_1")</f>
        <v/>
      </c>
      <c r="E23" t="inlineStr">
        <is>
          <t>Продажа нежилого помещения 228,3 кв.м. в г.о. Долгопрудный</t>
        </is>
      </c>
      <c r="F23" s="3" t="inlineStr">
        <is>
          <t>12.09.22 15:00</t>
        </is>
      </c>
      <c r="G23" t="inlineStr">
        <is>
          <t>Московская обл, г Долгопрудный, ул Дирижабельная, д 24</t>
        </is>
      </c>
      <c r="H23" s="4" t="n">
        <v>6642850</v>
      </c>
      <c r="I23" s="4" t="n">
        <v>29097.0214629873</v>
      </c>
      <c r="J23" s="5" t="n">
        <v>11.79</v>
      </c>
      <c r="K23" s="5" t="n">
        <v>4.27</v>
      </c>
      <c r="L23" s="4" t="n">
        <v>398.59</v>
      </c>
      <c r="M23" t="n">
        <v>2468</v>
      </c>
      <c r="N23" t="n">
        <v>6822</v>
      </c>
      <c r="O23" t="n">
        <v>73</v>
      </c>
      <c r="P23" s="6" t="n">
        <v>400</v>
      </c>
      <c r="Q23" t="inlineStr">
        <is>
          <t>PP</t>
        </is>
      </c>
      <c r="R23" t="inlineStr">
        <is>
          <t>М</t>
        </is>
      </c>
      <c r="S23" s="2">
        <f>HYPERLINK("https://yandex.ru/maps/?&amp;text=55.94495, 37.508247", "55.94495, 37.508247")</f>
        <v/>
      </c>
      <c r="T23" s="2">
        <f>HYPERLINK("D:\torgi_project\venv_torgi\cache\objs_in_district/55.94495_37.508247.json", "55.94495_37.508247.json")</f>
        <v/>
      </c>
      <c r="U23" t="inlineStr">
        <is>
          <t>50:42:0000000:37694</t>
        </is>
      </c>
      <c r="W23" s="13" t="n">
        <v>40075.97198638709</v>
      </c>
      <c r="X23" s="14" t="n">
        <v>10978.95052339979</v>
      </c>
    </row>
    <row r="24">
      <c r="A24" s="8" t="n">
        <v>22</v>
      </c>
      <c r="B24" t="n">
        <v>50</v>
      </c>
      <c r="C24" s="1" t="n">
        <v>243.8</v>
      </c>
      <c r="D24" s="2">
        <f>HYPERLINK("https://torgi.gov.ru/new/public/lots/lot/21000004710000001886_1/(lotInfo:info)", "21000004710000001886_1")</f>
        <v/>
      </c>
      <c r="E24" t="inlineStr">
        <is>
          <t>Продажа нежилого помещения 243,8 кв.м. в Богородском г.о.</t>
        </is>
      </c>
      <c r="F24" s="3" t="inlineStr">
        <is>
          <t>26.08.22 15:00</t>
        </is>
      </c>
      <c r="G24" t="inlineStr">
        <is>
          <t>Московская обл, г Ногинск, г Старая Купавна, проезд Текстильщиков, д 3/4, помещ 2</t>
        </is>
      </c>
      <c r="H24" s="4" t="n">
        <v>7520000</v>
      </c>
      <c r="I24" s="4" t="n">
        <v>30844.95488105004</v>
      </c>
      <c r="J24" s="5" t="n">
        <v>27.56</v>
      </c>
      <c r="K24" s="5" t="n">
        <v>10.11</v>
      </c>
      <c r="L24" s="4" t="n">
        <v>642.58</v>
      </c>
      <c r="M24" t="n">
        <v>1119</v>
      </c>
      <c r="N24" t="n">
        <v>3051</v>
      </c>
      <c r="O24" t="n">
        <v>48</v>
      </c>
      <c r="P24" s="6" t="n">
        <v>900</v>
      </c>
      <c r="Q24" t="inlineStr">
        <is>
          <t>EA</t>
        </is>
      </c>
      <c r="R24" t="inlineStr">
        <is>
          <t>М</t>
        </is>
      </c>
      <c r="S24" s="2">
        <f>HYPERLINK("https://yandex.ru/maps/?&amp;text=55.807157, 38.166847", "55.807157, 38.166847")</f>
        <v/>
      </c>
      <c r="T24" s="2">
        <f>HYPERLINK("D:\torgi_project\venv_torgi\cache\objs_in_district/55.807157_38.166847.json", "55.807157_38.166847.json")</f>
        <v/>
      </c>
      <c r="U24" t="inlineStr">
        <is>
          <t>50:16:0602003:7604</t>
        </is>
      </c>
      <c r="W24" s="13" t="n">
        <v>35630.16903758254</v>
      </c>
      <c r="X24" s="14" t="n">
        <v>4785.214156532504</v>
      </c>
    </row>
    <row r="25">
      <c r="A25" s="8" t="n">
        <v>23</v>
      </c>
      <c r="B25" t="n">
        <v>50</v>
      </c>
      <c r="C25" s="1" t="n">
        <v>30.9</v>
      </c>
      <c r="D25" s="2">
        <f>HYPERLINK("https://torgi.gov.ru/new/public/lots/lot/21000004710000002100_1/(lotInfo:info)", "21000004710000002100_1")</f>
        <v/>
      </c>
      <c r="E25" t="inlineStr">
        <is>
          <t>Продажа нежилого помещения 30,9 кв.м в г.о. Коломна</t>
        </is>
      </c>
      <c r="F25" s="3" t="inlineStr">
        <is>
          <t>05.09.22 15:00</t>
        </is>
      </c>
      <c r="G25" t="inlineStr">
        <is>
          <t>Московская обл, г Коломна, ул Октябрьской революции, д 154, кв 2</t>
        </is>
      </c>
      <c r="H25" s="4" t="n">
        <v>974675</v>
      </c>
      <c r="I25" s="4" t="n">
        <v>31542.88025889968</v>
      </c>
      <c r="J25" s="5" t="n">
        <v>13.88</v>
      </c>
      <c r="K25" s="5" t="n">
        <v>23.82</v>
      </c>
      <c r="L25" s="4" t="n">
        <v>3942.75</v>
      </c>
      <c r="M25" t="n">
        <v>2272</v>
      </c>
      <c r="N25" t="n">
        <v>1324</v>
      </c>
      <c r="O25" t="n">
        <v>8</v>
      </c>
      <c r="P25" s="6" t="n">
        <v>1200</v>
      </c>
      <c r="Q25" t="inlineStr">
        <is>
          <t>EA</t>
        </is>
      </c>
      <c r="R25" t="inlineStr">
        <is>
          <t>М</t>
        </is>
      </c>
      <c r="S25" s="2">
        <f>HYPERLINK("https://yandex.ru/maps/?&amp;text=55.107061, 38.743359", "55.107061, 38.743359")</f>
        <v/>
      </c>
      <c r="T25" s="2">
        <f>HYPERLINK("D:\torgi_project\venv_torgi\cache\objs_in_district/55.107061_38.743359.json", "55.107061_38.743359.json")</f>
        <v/>
      </c>
      <c r="U25" t="inlineStr">
        <is>
          <t>50:57:0000000:7243</t>
        </is>
      </c>
      <c r="W25" s="13" t="n">
        <v>33341.11544599247</v>
      </c>
      <c r="X25" s="14" t="n">
        <v>1798.235187092785</v>
      </c>
    </row>
    <row r="26">
      <c r="A26" s="8" t="n">
        <v>24</v>
      </c>
      <c r="B26" t="n">
        <v>50</v>
      </c>
      <c r="C26" s="1" t="n">
        <v>95.90000000000001</v>
      </c>
      <c r="D26" s="2">
        <f>HYPERLINK("https://torgi.gov.ru/new/public/lots/lot/21000004710000001306_1/(lotInfo:info)", "21000004710000001306_1")</f>
        <v/>
      </c>
      <c r="E26" t="inlineStr">
        <is>
          <t>Продажа нежилого помещения 95,9 кв.м. в г.о. Лыткарино</t>
        </is>
      </c>
      <c r="F26" s="3" t="inlineStr">
        <is>
          <t>26.08.22 15:00</t>
        </is>
      </c>
      <c r="G26" t="inlineStr">
        <is>
          <t>Московская область, городской округ Лыткарино, г Лыткарино, ул Ухтомского, д 25, пом III</t>
        </is>
      </c>
      <c r="H26" s="4" t="n">
        <v>3104167</v>
      </c>
      <c r="I26" s="4" t="n">
        <v>32368.79040667362</v>
      </c>
      <c r="J26" s="5" t="n">
        <v>8.210000000000001</v>
      </c>
      <c r="K26" s="5" t="n">
        <v>4.41</v>
      </c>
      <c r="L26" s="4" t="n">
        <v>1011.5</v>
      </c>
      <c r="M26" t="n">
        <v>3944</v>
      </c>
      <c r="N26" t="n">
        <v>7341</v>
      </c>
      <c r="O26" t="n">
        <v>32</v>
      </c>
      <c r="P26" s="6" t="n">
        <v>400</v>
      </c>
      <c r="Q26" t="inlineStr">
        <is>
          <t>EA</t>
        </is>
      </c>
      <c r="R26" t="inlineStr">
        <is>
          <t>М</t>
        </is>
      </c>
      <c r="S26" s="2">
        <f>HYPERLINK("https://yandex.ru/maps/?&amp;text=55.574895, 37.900596", "55.574895, 37.900596")</f>
        <v/>
      </c>
      <c r="T26" s="2">
        <f>HYPERLINK("D:\torgi_project\venv_torgi\cache\objs_in_district/55.574895_37.900596.json", "55.574895_37.900596.json")</f>
        <v/>
      </c>
      <c r="U26" t="inlineStr">
        <is>
          <t>50:53:0020103:2581</t>
        </is>
      </c>
      <c r="W26" s="13" t="n">
        <v>34348.64954886812</v>
      </c>
      <c r="X26" s="14" t="n">
        <v>1979.859142194506</v>
      </c>
    </row>
    <row r="27">
      <c r="A27" s="8" t="n">
        <v>25</v>
      </c>
      <c r="B27" t="n">
        <v>50</v>
      </c>
      <c r="C27" s="1" t="n">
        <v>149.9</v>
      </c>
      <c r="D27" s="2">
        <f>HYPERLINK("https://torgi.gov.ru/new/public/lots/lot/21000004710000001893_1/(lotInfo:info)", "21000004710000001893_1")</f>
        <v/>
      </c>
      <c r="E27" t="inlineStr">
        <is>
          <t>Продажа нежилого помещения 149,9 кв.м в Богородском г.о.</t>
        </is>
      </c>
      <c r="F27" s="3" t="inlineStr">
        <is>
          <t>26.08.22 15:00</t>
        </is>
      </c>
      <c r="G27" t="inlineStr">
        <is>
          <t>Московская обл, г Ногинск, ул Радченко, д 15, помещ 1</t>
        </is>
      </c>
      <c r="H27" s="4" t="n">
        <v>4860000</v>
      </c>
      <c r="I27" s="4" t="n">
        <v>32421.6144096064</v>
      </c>
      <c r="J27" s="5" t="n">
        <v>43.81</v>
      </c>
      <c r="K27" s="5" t="n">
        <v>17.59</v>
      </c>
      <c r="L27" s="4" t="n">
        <v>1907.12</v>
      </c>
      <c r="M27" t="n">
        <v>740</v>
      </c>
      <c r="N27" t="n">
        <v>1843</v>
      </c>
      <c r="O27" t="n">
        <v>17</v>
      </c>
      <c r="P27" s="6" t="n">
        <v>800</v>
      </c>
      <c r="Q27" t="inlineStr">
        <is>
          <t>EA</t>
        </is>
      </c>
      <c r="R27" t="inlineStr">
        <is>
          <t>М</t>
        </is>
      </c>
      <c r="S27" s="2">
        <f>HYPERLINK("https://yandex.ru/maps/?&amp;text=55.844337, 38.414143", "55.844337, 38.414143")</f>
        <v/>
      </c>
      <c r="T27" s="2">
        <f>HYPERLINK("D:\torgi_project\venv_torgi\cache\objs_in_district/55.844337_38.414143.json", "55.844337_38.414143.json")</f>
        <v/>
      </c>
      <c r="U27" t="inlineStr">
        <is>
          <t>50:16:0302008:3674</t>
        </is>
      </c>
      <c r="W27" s="13" t="n">
        <v>35630.16903758254</v>
      </c>
      <c r="X27" s="14" t="n">
        <v>3208.55462797614</v>
      </c>
    </row>
    <row r="28">
      <c r="A28" s="8" t="n">
        <v>26</v>
      </c>
      <c r="B28" t="n">
        <v>50</v>
      </c>
      <c r="C28" s="1" t="n">
        <v>156.6</v>
      </c>
      <c r="D28" s="2">
        <f>HYPERLINK("https://torgi.gov.ru/new/public/lots/lot/21000004710000000858_1/(lotInfo:info)", "21000004710000000858_1")</f>
        <v/>
      </c>
      <c r="E28" t="inlineStr">
        <is>
          <t>Продажа нежилого помещения 156,6 кв.м в г.о. Серпухов</t>
        </is>
      </c>
      <c r="F28" s="3" t="inlineStr">
        <is>
          <t>02.09.22 15:00</t>
        </is>
      </c>
      <c r="G28" t="inlineStr">
        <is>
          <t>Московская обл, г Серпухов, ул Революции, д 21/67</t>
        </is>
      </c>
      <c r="H28" s="4" t="n">
        <v>5149000</v>
      </c>
      <c r="I28" s="4" t="n">
        <v>32879.94891443168</v>
      </c>
      <c r="J28" s="5" t="n">
        <v>8.630000000000001</v>
      </c>
      <c r="K28" s="5" t="n">
        <v>10.62</v>
      </c>
      <c r="L28" s="4" t="n">
        <v>557.27</v>
      </c>
      <c r="M28" t="n">
        <v>3810</v>
      </c>
      <c r="N28" t="n">
        <v>3096</v>
      </c>
      <c r="O28" t="n">
        <v>59</v>
      </c>
      <c r="P28" s="6" t="n">
        <v>200</v>
      </c>
      <c r="Q28" t="inlineStr">
        <is>
          <t>EA</t>
        </is>
      </c>
      <c r="R28" t="inlineStr">
        <is>
          <t>М</t>
        </is>
      </c>
      <c r="S28" s="2">
        <f>HYPERLINK("https://yandex.ru/maps/?&amp;text=54.915839, 37.421874", "54.915839, 37.421874")</f>
        <v/>
      </c>
      <c r="T28" s="2">
        <f>HYPERLINK("D:\torgi_project\venv_torgi\cache\objs_in_district/54.915839_37.421874.json", "54.915839_37.421874.json")</f>
        <v/>
      </c>
      <c r="U28" t="inlineStr">
        <is>
          <t>50:58:0100402:377</t>
        </is>
      </c>
      <c r="W28" s="13" t="n">
        <v>35404.0923029937</v>
      </c>
      <c r="X28" s="14" t="n">
        <v>2524.143388562021</v>
      </c>
    </row>
    <row r="29">
      <c r="A29" s="8" t="n">
        <v>27</v>
      </c>
      <c r="B29" t="n">
        <v>50</v>
      </c>
      <c r="C29" s="1" t="n">
        <v>82.90000000000001</v>
      </c>
      <c r="D29" s="2">
        <f>HYPERLINK("https://torgi.gov.ru/new/public/lots/lot/21000004710000002573_1/(lotInfo:info)", "21000004710000002573_1")</f>
        <v/>
      </c>
      <c r="E29" t="inlineStr">
        <is>
          <t>Продажа нежилого помещения 82,9 кв.м в Богородском г.о.</t>
        </is>
      </c>
      <c r="F29" s="3" t="inlineStr">
        <is>
          <t>20.09.22 15:00</t>
        </is>
      </c>
      <c r="G29" t="inlineStr">
        <is>
          <t>Московская обл, г Ногинск, ул Октябрьская, д 85</t>
        </is>
      </c>
      <c r="H29" s="4" t="n">
        <v>2750000</v>
      </c>
      <c r="I29" s="4" t="n">
        <v>33172.49698431845</v>
      </c>
      <c r="J29" s="5" t="n">
        <v>45.82</v>
      </c>
      <c r="K29" s="5" t="n">
        <v>91.89</v>
      </c>
      <c r="L29" s="4" t="n">
        <v>3015.64</v>
      </c>
      <c r="M29" t="n">
        <v>724</v>
      </c>
      <c r="N29" t="n">
        <v>361</v>
      </c>
      <c r="O29" t="n">
        <v>11</v>
      </c>
      <c r="Q29" t="inlineStr">
        <is>
          <t>EA</t>
        </is>
      </c>
      <c r="R29" t="inlineStr">
        <is>
          <t>М</t>
        </is>
      </c>
      <c r="S29" s="2">
        <f>HYPERLINK("https://yandex.ru/maps/?&amp;text=55.852077, 38.494938", "55.852077, 38.494938")</f>
        <v/>
      </c>
      <c r="T29" s="2">
        <f>HYPERLINK("D:\torgi_project\venv_torgi\cache\objs_in_district/55.852077_38.494938.json", "55.852077_38.494938.json")</f>
        <v/>
      </c>
      <c r="U29" t="inlineStr">
        <is>
          <t>50:16:0302020:3410</t>
        </is>
      </c>
      <c r="W29" s="13" t="n">
        <v>31272.74244130628</v>
      </c>
      <c r="X29" s="15" t="n">
        <v>-1899.754543012175</v>
      </c>
    </row>
    <row r="30">
      <c r="A30" s="8" t="n">
        <v>28</v>
      </c>
      <c r="B30" t="n">
        <v>50</v>
      </c>
      <c r="C30" s="1" t="n">
        <v>74.2</v>
      </c>
      <c r="D30" s="2">
        <f>HYPERLINK("https://torgi.gov.ru/new/public/lots/lot/21000004710000001885_1/(lotInfo:info)", "21000004710000001885_1")</f>
        <v/>
      </c>
      <c r="E30" t="inlineStr">
        <is>
          <t>Продажа нежилого помещения 74,2 кв.м. в Богородском г.о.</t>
        </is>
      </c>
      <c r="F30" s="3" t="inlineStr">
        <is>
          <t>26.08.22 15:00</t>
        </is>
      </c>
      <c r="G30" t="inlineStr">
        <is>
          <t>Московская обл, г Ногинск, ул Декабристов, д 108</t>
        </is>
      </c>
      <c r="H30" s="4" t="n">
        <v>2640000</v>
      </c>
      <c r="I30" s="4" t="n">
        <v>35579.51482479784</v>
      </c>
      <c r="J30" s="5" t="n">
        <v>29.19</v>
      </c>
      <c r="K30" s="5" t="n">
        <v>11.37</v>
      </c>
      <c r="L30" s="4" t="n">
        <v>2371.93</v>
      </c>
      <c r="M30" t="n">
        <v>1219</v>
      </c>
      <c r="N30" t="n">
        <v>3129</v>
      </c>
      <c r="O30" t="n">
        <v>15</v>
      </c>
      <c r="P30" s="6" t="n">
        <v>900</v>
      </c>
      <c r="Q30" t="inlineStr">
        <is>
          <t>EA</t>
        </is>
      </c>
      <c r="R30" t="inlineStr">
        <is>
          <t>М</t>
        </is>
      </c>
      <c r="S30" s="2">
        <f>HYPERLINK("https://yandex.ru/maps/?&amp;text=55.877705, 38.431175", "55.877705, 38.431175")</f>
        <v/>
      </c>
      <c r="T30" s="2">
        <f>HYPERLINK("D:\torgi_project\venv_torgi\cache\objs_in_district/55.877705_38.431175.json", "55.877705_38.431175.json")</f>
        <v/>
      </c>
      <c r="U30" t="inlineStr">
        <is>
          <t>50:16:0000000:66901</t>
        </is>
      </c>
      <c r="W30" s="13" t="n">
        <v>32269.13727296601</v>
      </c>
      <c r="X30" s="15" t="n">
        <v>-3310.377551831833</v>
      </c>
    </row>
    <row r="31">
      <c r="A31" s="8" t="n">
        <v>29</v>
      </c>
      <c r="B31" t="n">
        <v>50</v>
      </c>
      <c r="C31" s="1" t="n">
        <v>48.6</v>
      </c>
      <c r="D31" s="2">
        <f>HYPERLINK("https://torgi.gov.ru/new/public/lots/lot/21000004710000002219_1/(lotInfo:info)", "21000004710000002219_1")</f>
        <v/>
      </c>
      <c r="E31" t="inlineStr">
        <is>
          <t>Продажа нежилого помещения 48,6 кв.м в г.о. Пушкинский</t>
        </is>
      </c>
      <c r="F31" s="3" t="inlineStr">
        <is>
          <t>15.09.22 15:00</t>
        </is>
      </c>
      <c r="G31" t="inlineStr">
        <is>
          <t>Московская обл, г Пушкино, г Ивантеевка, ул Карла Маркса, д 1, помещ 197</t>
        </is>
      </c>
      <c r="H31" s="4" t="n">
        <v>1885500</v>
      </c>
      <c r="I31" s="4" t="n">
        <v>38796.29629629629</v>
      </c>
      <c r="J31" s="5" t="n">
        <v>9.449999999999999</v>
      </c>
      <c r="K31" s="5" t="n">
        <v>10.56</v>
      </c>
      <c r="L31" s="4" t="n">
        <v>881.73</v>
      </c>
      <c r="M31" t="n">
        <v>4104</v>
      </c>
      <c r="N31" t="n">
        <v>3675</v>
      </c>
      <c r="O31" t="n">
        <v>44</v>
      </c>
      <c r="P31" s="6" t="n">
        <v>300</v>
      </c>
      <c r="Q31" t="inlineStr">
        <is>
          <t>EA</t>
        </is>
      </c>
      <c r="R31" t="inlineStr">
        <is>
          <t>М</t>
        </is>
      </c>
      <c r="S31" s="2">
        <f>HYPERLINK("https://yandex.ru/maps/?&amp;text=55.967567, 37.916163", "55.967567, 37.916163")</f>
        <v/>
      </c>
      <c r="T31" s="2">
        <f>HYPERLINK("D:\torgi_project\venv_torgi\cache\objs_in_district/55.967567_37.916163.json", "55.967567_37.916163.json")</f>
        <v/>
      </c>
      <c r="U31" t="inlineStr">
        <is>
          <t>50:43:0020301:649</t>
        </is>
      </c>
      <c r="W31" s="13" t="n">
        <v>35404.0923029937</v>
      </c>
      <c r="X31" s="15" t="n">
        <v>-3392.203993302588</v>
      </c>
    </row>
    <row r="32">
      <c r="A32" s="8" t="n">
        <v>30</v>
      </c>
      <c r="B32" t="n">
        <v>50</v>
      </c>
      <c r="C32" s="1" t="n">
        <v>74.59999999999999</v>
      </c>
      <c r="D32" s="2">
        <f>HYPERLINK("https://torgi.gov.ru/new/public/lots/lot/21000004710000001510_1/(lotInfo:info)", "21000004710000001510_1")</f>
        <v/>
      </c>
      <c r="E32" t="inlineStr">
        <is>
          <t>Продажа нежилого помещения 74,6 кв.м. в г.о. Электрогорск</t>
        </is>
      </c>
      <c r="F32" s="3" t="inlineStr">
        <is>
          <t>02.09.22 15:00</t>
        </is>
      </c>
      <c r="G32" t="inlineStr">
        <is>
          <t>Московская обл, г Электрогорск, ул Советская, д 35, помещ 8</t>
        </is>
      </c>
      <c r="H32" s="4" t="n">
        <v>3044600</v>
      </c>
      <c r="I32" s="4" t="n">
        <v>40812.33243967828</v>
      </c>
      <c r="J32" s="5" t="n">
        <v>25.07</v>
      </c>
      <c r="K32" s="5" t="n">
        <v>15.02</v>
      </c>
      <c r="L32" s="4" t="n">
        <v>1700.5</v>
      </c>
      <c r="M32" t="n">
        <v>1628</v>
      </c>
      <c r="N32" t="n">
        <v>2718</v>
      </c>
      <c r="O32" t="n">
        <v>24</v>
      </c>
      <c r="P32" s="6" t="n">
        <v>100</v>
      </c>
      <c r="Q32" t="inlineStr">
        <is>
          <t>EA</t>
        </is>
      </c>
      <c r="R32" t="inlineStr">
        <is>
          <t>М</t>
        </is>
      </c>
      <c r="S32" s="2">
        <f>HYPERLINK("https://yandex.ru/maps/?&amp;text=55.868945, 38.782292", "55.868945, 38.782292")</f>
        <v/>
      </c>
      <c r="T32" s="2">
        <f>HYPERLINK("D:\torgi_project\venv_torgi\cache\objs_in_district/55.868945_38.782292.json", "55.868945_38.782292.json")</f>
        <v/>
      </c>
      <c r="U32" t="inlineStr">
        <is>
          <t>50:17:0011505:498</t>
        </is>
      </c>
      <c r="W32" s="13" t="n">
        <v>39984.10145898062</v>
      </c>
      <c r="X32" s="15" t="n">
        <v>-828.2309806976555</v>
      </c>
    </row>
    <row r="33">
      <c r="A33" s="8" t="n">
        <v>31</v>
      </c>
      <c r="B33" t="n">
        <v>50</v>
      </c>
      <c r="C33" s="1" t="n">
        <v>19.9</v>
      </c>
      <c r="D33" s="2">
        <f>HYPERLINK("https://torgi.gov.ru/new/public/lots/lot/21000004710000002479_1/(lotInfo:info)", "21000004710000002479_1")</f>
        <v/>
      </c>
      <c r="E33" t="inlineStr">
        <is>
          <t>Продажа нежилого помещения 19,9 кв.м. в  г.о. Химки</t>
        </is>
      </c>
      <c r="F33" s="3" t="inlineStr">
        <is>
          <t>12.09.22 15:00</t>
        </is>
      </c>
      <c r="G33" t="inlineStr">
        <is>
          <t>Московская обл, г Химки, ул Союзная, д 4</t>
        </is>
      </c>
      <c r="H33" s="4" t="n">
        <v>824917</v>
      </c>
      <c r="I33" s="4" t="n">
        <v>41453.11557788945</v>
      </c>
      <c r="J33" s="5" t="n">
        <v>15.4</v>
      </c>
      <c r="K33" s="5" t="n">
        <v>18.4</v>
      </c>
      <c r="L33" s="4" t="n">
        <v>829.0599999999999</v>
      </c>
      <c r="M33" t="n">
        <v>2691</v>
      </c>
      <c r="N33" t="n">
        <v>2253</v>
      </c>
      <c r="O33" t="n">
        <v>50</v>
      </c>
      <c r="P33" s="6" t="n">
        <v>400</v>
      </c>
      <c r="Q33" t="inlineStr">
        <is>
          <t>EA</t>
        </is>
      </c>
      <c r="R33" t="inlineStr">
        <is>
          <t>М</t>
        </is>
      </c>
      <c r="S33" s="2">
        <f>HYPERLINK("https://yandex.ru/maps/?&amp;text=55.895358, 37.436319", "55.895358, 37.436319")</f>
        <v/>
      </c>
      <c r="T33" s="2">
        <f>HYPERLINK("D:\torgi_project\venv_torgi\cache\objs_in_district/55.895358_37.436319.json", "55.895358_37.436319.json")</f>
        <v/>
      </c>
      <c r="U33" t="inlineStr">
        <is>
          <t>50:10:0000000:9894</t>
        </is>
      </c>
      <c r="W33" s="13" t="n">
        <v>35163.24409246777</v>
      </c>
      <c r="X33" s="15" t="n">
        <v>-6289.871485421681</v>
      </c>
    </row>
    <row r="34">
      <c r="A34" s="8" t="n">
        <v>32</v>
      </c>
      <c r="B34" t="n">
        <v>50</v>
      </c>
      <c r="C34" s="1" t="n">
        <v>19.3</v>
      </c>
      <c r="D34" s="2">
        <f>HYPERLINK("https://torgi.gov.ru/new/public/lots/lot/21000004710000002481_1/(lotInfo:info)", "21000004710000002481_1")</f>
        <v/>
      </c>
      <c r="E34" t="inlineStr">
        <is>
          <t>Продажа нежилого помещения 19,3 кв.м. в г.о. Химки</t>
        </is>
      </c>
      <c r="F34" s="3" t="inlineStr">
        <is>
          <t>12.09.22 15:00</t>
        </is>
      </c>
      <c r="G34" t="inlineStr">
        <is>
          <t>Московская обл, г Химки, ул Союзная, стр 4, помещ 152</t>
        </is>
      </c>
      <c r="H34" s="4" t="n">
        <v>824917</v>
      </c>
      <c r="I34" s="4" t="n">
        <v>42741.81347150259</v>
      </c>
      <c r="J34" s="5" t="n">
        <v>15.23</v>
      </c>
      <c r="K34" s="5" t="n">
        <v>17.94</v>
      </c>
      <c r="L34" s="4" t="n">
        <v>777.11</v>
      </c>
      <c r="M34" t="n">
        <v>2806</v>
      </c>
      <c r="N34" t="n">
        <v>2382</v>
      </c>
      <c r="O34" t="n">
        <v>55</v>
      </c>
      <c r="P34" s="6" t="n">
        <v>500</v>
      </c>
      <c r="Q34" t="inlineStr">
        <is>
          <t>EA</t>
        </is>
      </c>
      <c r="R34" t="inlineStr">
        <is>
          <t>М</t>
        </is>
      </c>
      <c r="S34" s="2">
        <f>HYPERLINK("https://yandex.ru/maps/?&amp;text=55.896731, 37.444665", "55.896731, 37.444665")</f>
        <v/>
      </c>
      <c r="T34" s="2">
        <f>HYPERLINK("D:\torgi_project\venv_torgi\cache\objs_in_district/55.896731_37.444665.json", "55.896731_37.444665.json")</f>
        <v/>
      </c>
      <c r="U34" t="inlineStr">
        <is>
          <t>50:10:0000000:9893</t>
        </is>
      </c>
      <c r="W34" s="13" t="n">
        <v>37450.12781955726</v>
      </c>
      <c r="X34" s="15" t="n">
        <v>-5291.685651945329</v>
      </c>
    </row>
    <row r="35">
      <c r="A35" s="8" t="n">
        <v>33</v>
      </c>
      <c r="B35" t="n">
        <v>50</v>
      </c>
      <c r="C35" s="1" t="n">
        <v>29.6</v>
      </c>
      <c r="D35" s="2">
        <f>HYPERLINK("https://torgi.gov.ru/new/public/lots/lot/21000004710000001894_1/(lotInfo:info)", "21000004710000001894_1")</f>
        <v/>
      </c>
      <c r="E35" t="inlineStr">
        <is>
          <t>Продажа нежилого помещения 29,6 кв.м в Богородском г.о.</t>
        </is>
      </c>
      <c r="F35" s="3" t="inlineStr">
        <is>
          <t>26.08.22 15:00</t>
        </is>
      </c>
      <c r="G35" t="inlineStr">
        <is>
          <t>Московская обл, г Ногинск, ул Московская, д 3</t>
        </is>
      </c>
      <c r="H35" s="4" t="n">
        <v>1600000</v>
      </c>
      <c r="I35" s="4" t="n">
        <v>54054.05405405405</v>
      </c>
      <c r="J35" s="5" t="n">
        <v>111.45</v>
      </c>
      <c r="K35" s="5" t="n">
        <v>62.56</v>
      </c>
      <c r="L35" s="4" t="n">
        <v>3003</v>
      </c>
      <c r="M35" t="n">
        <v>485</v>
      </c>
      <c r="N35" t="n">
        <v>864</v>
      </c>
      <c r="O35" t="n">
        <v>18</v>
      </c>
      <c r="P35" s="6" t="n">
        <v>100</v>
      </c>
      <c r="Q35" t="inlineStr">
        <is>
          <t>EA</t>
        </is>
      </c>
      <c r="R35" t="inlineStr">
        <is>
          <t>М</t>
        </is>
      </c>
      <c r="S35" s="2">
        <f>HYPERLINK("https://yandex.ru/maps/?&amp;text=55.83291, 38.478302", "55.83291, 38.478302")</f>
        <v/>
      </c>
      <c r="T35" s="2">
        <f>HYPERLINK("D:\torgi_project\venv_torgi\cache\objs_in_district/55.83291_38.478302.json", "55.83291_38.478302.json")</f>
        <v/>
      </c>
      <c r="U35" t="inlineStr">
        <is>
          <t>50:16:0402019:595</t>
        </is>
      </c>
      <c r="W35" s="13" t="n">
        <v>37681.06244518841</v>
      </c>
      <c r="X35" s="15" t="n">
        <v>-16372.99160886565</v>
      </c>
    </row>
    <row r="36">
      <c r="A36" s="8" t="n">
        <v>34</v>
      </c>
      <c r="B36" t="n">
        <v>50</v>
      </c>
      <c r="C36" s="1" t="n">
        <v>26.6</v>
      </c>
      <c r="D36" s="2">
        <f>HYPERLINK("https://torgi.gov.ru/new/public/lots/lot/21000004710000001892_1/(lotInfo:info)", "21000004710000001892_1")</f>
        <v/>
      </c>
      <c r="E36" t="inlineStr">
        <is>
          <t>Продажа нежилого помещения 26,6 кв.м в Богородском г.о.</t>
        </is>
      </c>
      <c r="F36" s="3" t="inlineStr">
        <is>
          <t>26.08.22 15:00</t>
        </is>
      </c>
      <c r="G36" t="inlineStr">
        <is>
          <t>Московская обл, г Ногинск, Рузинский проезд, д 4</t>
        </is>
      </c>
      <c r="H36" s="4" t="n">
        <v>1470000</v>
      </c>
      <c r="I36" s="4" t="n">
        <v>55263.15789473684</v>
      </c>
      <c r="J36" s="5" t="n">
        <v>74.18000000000001</v>
      </c>
      <c r="K36" s="5" t="n">
        <v>22.81</v>
      </c>
      <c r="L36" s="4" t="n">
        <v>4251</v>
      </c>
      <c r="M36" t="n">
        <v>745</v>
      </c>
      <c r="N36" t="n">
        <v>2423</v>
      </c>
      <c r="O36" t="n">
        <v>13</v>
      </c>
      <c r="Q36" t="inlineStr">
        <is>
          <t>EA</t>
        </is>
      </c>
      <c r="R36" t="inlineStr">
        <is>
          <t>М</t>
        </is>
      </c>
      <c r="S36" s="2">
        <f>HYPERLINK("https://yandex.ru/maps/?&amp;text=55.889523, 38.48255", "55.889523, 38.48255")</f>
        <v/>
      </c>
      <c r="T36" s="2">
        <f>HYPERLINK("D:\torgi_project\venv_torgi\cache\objs_in_district/55.889523_38.48255.json", "55.889523_38.48255.json")</f>
        <v/>
      </c>
      <c r="U36" t="inlineStr">
        <is>
          <t>50:16:0301004:2950</t>
        </is>
      </c>
      <c r="W36" s="13" t="n">
        <v>38477.89768102464</v>
      </c>
      <c r="X36" s="15" t="n">
        <v>-16785.2602137122</v>
      </c>
    </row>
    <row r="37">
      <c r="A37" s="8" t="n">
        <v>35</v>
      </c>
      <c r="B37" t="n">
        <v>50</v>
      </c>
      <c r="C37" s="1" t="n">
        <v>35.4</v>
      </c>
      <c r="D37" s="2">
        <f>HYPERLINK("https://torgi.gov.ru/new/public/lots/lot/21000004710000001895_1/(lotInfo:info)", "21000004710000001895_1")</f>
        <v/>
      </c>
      <c r="E37" t="inlineStr">
        <is>
          <t>Продажа нежилого помещения 35,4 кв.м в г.о. Лыткарино</t>
        </is>
      </c>
      <c r="F37" s="3" t="inlineStr">
        <is>
          <t>26.08.22 15:00</t>
        </is>
      </c>
      <c r="G37" t="inlineStr">
        <is>
          <t>Московская область, городской округ Лыткарино, город Лыткарино, ул. Октябрьская, дом 12 помещение II-I</t>
        </is>
      </c>
      <c r="H37" s="4" t="n">
        <v>2000000</v>
      </c>
      <c r="I37" s="4" t="n">
        <v>56497.17514124294</v>
      </c>
      <c r="J37" s="5" t="n">
        <v>12.52</v>
      </c>
      <c r="K37" s="5" t="n">
        <v>9.77</v>
      </c>
      <c r="L37" s="4" t="n">
        <v>957.58</v>
      </c>
      <c r="M37" t="n">
        <v>4512</v>
      </c>
      <c r="N37" t="n">
        <v>5784</v>
      </c>
      <c r="O37" t="n">
        <v>59</v>
      </c>
      <c r="P37" s="6" t="n">
        <v>300</v>
      </c>
      <c r="Q37" t="inlineStr">
        <is>
          <t>EA</t>
        </is>
      </c>
      <c r="R37" t="inlineStr">
        <is>
          <t>М</t>
        </is>
      </c>
      <c r="S37" s="2">
        <f>HYPERLINK("https://yandex.ru/maps/?&amp;text=55.576793, 37.908267", "55.576793, 37.908267")</f>
        <v/>
      </c>
      <c r="T37" s="2">
        <f>HYPERLINK("D:\torgi_project\venv_torgi\cache\objs_in_district/55.576793_37.908267.json", "55.576793_37.908267.json")</f>
        <v/>
      </c>
      <c r="U37" t="inlineStr">
        <is>
          <t>50:53:0010107:1524</t>
        </is>
      </c>
      <c r="W37" s="13" t="n">
        <v>34348.64954886812</v>
      </c>
      <c r="X37" s="15" t="n">
        <v>-22148.52559237481</v>
      </c>
    </row>
    <row r="38">
      <c r="A38" s="8" t="n">
        <v>36</v>
      </c>
      <c r="B38" t="n">
        <v>50</v>
      </c>
      <c r="C38" s="1" t="n">
        <v>20.5</v>
      </c>
      <c r="D38" s="2">
        <f>HYPERLINK("https://torgi.gov.ru/new/public/lots/lot/21000004710000001891_1/(lotInfo:info)", "21000004710000001891_1")</f>
        <v/>
      </c>
      <c r="E38" t="inlineStr">
        <is>
          <t>Продажа нежилого помещения 20,5 кв.м в Богородском г.о.</t>
        </is>
      </c>
      <c r="F38" s="3" t="inlineStr">
        <is>
          <t>26.08.22 15:00</t>
        </is>
      </c>
      <c r="G38" t="inlineStr">
        <is>
          <t>Московская обл, г Ногинск, ул Декабристов, д 110</t>
        </is>
      </c>
      <c r="H38" s="4" t="n">
        <v>1160000</v>
      </c>
      <c r="I38" s="4" t="n">
        <v>56585.36585365854</v>
      </c>
      <c r="J38" s="5" t="n">
        <v>46.42</v>
      </c>
      <c r="K38" s="5" t="n">
        <v>21.26</v>
      </c>
      <c r="L38" s="4" t="n">
        <v>3536.56</v>
      </c>
      <c r="M38" t="n">
        <v>1219</v>
      </c>
      <c r="N38" t="n">
        <v>2661</v>
      </c>
      <c r="O38" t="n">
        <v>16</v>
      </c>
      <c r="P38" s="6" t="n">
        <v>900</v>
      </c>
      <c r="Q38" t="inlineStr">
        <is>
          <t>EA</t>
        </is>
      </c>
      <c r="R38" t="inlineStr">
        <is>
          <t>М</t>
        </is>
      </c>
      <c r="S38" s="2">
        <f>HYPERLINK("https://yandex.ru/maps/?&amp;text=55.878666, 38.43054", "55.878666, 38.43054")</f>
        <v/>
      </c>
      <c r="T38" s="2">
        <f>HYPERLINK("D:\torgi_project\venv_torgi\cache\objs_in_district/55.878666_38.43054.json", "55.878666_38.43054.json")</f>
        <v/>
      </c>
      <c r="U38" t="inlineStr">
        <is>
          <t>50:16:0000000:67459</t>
        </is>
      </c>
      <c r="W38" s="13" t="n">
        <v>35630.16903758254</v>
      </c>
      <c r="X38" s="15" t="n">
        <v>-20955.196816076</v>
      </c>
    </row>
    <row r="39">
      <c r="A39" s="8" t="n">
        <v>37</v>
      </c>
      <c r="B39" t="n">
        <v>50</v>
      </c>
      <c r="C39" s="1" t="n">
        <v>20.1</v>
      </c>
      <c r="D39" s="2">
        <f>HYPERLINK("https://torgi.gov.ru/new/public/lots/lot/21000004710000002480_1/(lotInfo:info)", "21000004710000002480_1")</f>
        <v/>
      </c>
      <c r="E39" t="inlineStr">
        <is>
          <t>Продажа нежилого помещения 20,1 кв.м. в г.о. Долгопрудный</t>
        </is>
      </c>
      <c r="F39" s="3" t="inlineStr">
        <is>
          <t>12.09.22 15:00</t>
        </is>
      </c>
      <c r="G39" t="inlineStr">
        <is>
          <t>Московская обл, г Долгопрудный, ул Циолковского, д 32/12</t>
        </is>
      </c>
      <c r="H39" s="4" t="n">
        <v>2668380</v>
      </c>
      <c r="I39" s="4" t="n">
        <v>132755.223880597</v>
      </c>
      <c r="J39" s="5" t="n">
        <v>54.41</v>
      </c>
      <c r="K39" s="5" t="n">
        <v>15.25</v>
      </c>
      <c r="L39" s="4" t="n">
        <v>829.72</v>
      </c>
      <c r="M39" t="n">
        <v>2440</v>
      </c>
      <c r="N39" t="n">
        <v>8704</v>
      </c>
      <c r="O39" t="n">
        <v>160</v>
      </c>
      <c r="P39" s="6" t="n">
        <v>400</v>
      </c>
      <c r="Q39" t="inlineStr">
        <is>
          <t>PP</t>
        </is>
      </c>
      <c r="R39" t="inlineStr">
        <is>
          <t>М</t>
        </is>
      </c>
      <c r="S39" s="2">
        <f>HYPERLINK("https://yandex.ru/maps/?&amp;text=55.93974, 37.51289", "55.93974, 37.51289")</f>
        <v/>
      </c>
      <c r="T39" s="2">
        <f>HYPERLINK("D:\torgi_project\venv_torgi\cache\objs_in_district/55.93974_37.51289.json", "55.93974_37.51289.json")</f>
        <v/>
      </c>
      <c r="U39" t="inlineStr">
        <is>
          <t>50:42:0010218:531</t>
        </is>
      </c>
      <c r="W39" s="13" t="n">
        <v>34061.03594327113</v>
      </c>
      <c r="X39" s="15" t="n">
        <v>-98694.18793732589</v>
      </c>
    </row>
    <row r="40">
      <c r="A40" s="8" t="n">
        <v>38</v>
      </c>
      <c r="B40" t="n">
        <v>58</v>
      </c>
      <c r="C40" s="1" t="n">
        <v>628</v>
      </c>
      <c r="D40" s="2">
        <f>HYPERLINK("https://torgi.gov.ru/new/public/lots/lot/22000061470000000003_3/(lotInfo:info)", "22000061470000000003_3")</f>
        <v/>
      </c>
      <c r="E40" t="inlineStr">
        <is>
      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      </is>
      </c>
      <c r="F40" s="3" t="inlineStr">
        <is>
          <t>12.09.22 14:00</t>
        </is>
      </c>
      <c r="G40" t="inlineStr">
        <is>
          <t>Пензенская обл, г Сердобск, ул Лесная, зд 37</t>
        </is>
      </c>
      <c r="H40" s="4" t="n">
        <v>1328000</v>
      </c>
      <c r="I40" s="4" t="n">
        <v>2114.649681528662</v>
      </c>
      <c r="J40" s="5" t="n">
        <v>1.09</v>
      </c>
      <c r="K40" s="5" t="n">
        <v>2.17</v>
      </c>
      <c r="L40" s="4" t="n">
        <v>528.5</v>
      </c>
      <c r="M40" t="n">
        <v>1944</v>
      </c>
      <c r="N40" t="n">
        <v>975</v>
      </c>
      <c r="O40" t="n">
        <v>4</v>
      </c>
      <c r="P40" s="6" t="n">
        <v>900</v>
      </c>
      <c r="Q40" t="inlineStr">
        <is>
          <t>EA</t>
        </is>
      </c>
      <c r="R40" t="inlineStr">
        <is>
          <t>М</t>
        </is>
      </c>
      <c r="S40" s="2">
        <f>HYPERLINK("https://yandex.ru/maps/?&amp;text=52.465812, 44.219732", "52.465812, 44.219732")</f>
        <v/>
      </c>
      <c r="T40" s="2">
        <f>HYPERLINK("D:\torgi_project\venv_torgi\cache\objs_in_district/52.465812_44.219732.json", "52.465812_44.219732.json")</f>
        <v/>
      </c>
      <c r="U40" t="inlineStr">
        <is>
          <t>58:32:0020512:334</t>
        </is>
      </c>
      <c r="V40" s="7" t="inlineStr">
        <is>
          <t>1</t>
        </is>
      </c>
      <c r="W40" s="13" t="n">
        <v>9571.755771648557</v>
      </c>
      <c r="X40" s="14" t="n">
        <v>7457.106090119895</v>
      </c>
    </row>
    <row r="41">
      <c r="A41" s="8" t="n">
        <v>39</v>
      </c>
      <c r="B41" t="n">
        <v>58</v>
      </c>
      <c r="C41" s="1" t="n">
        <v>50</v>
      </c>
      <c r="D41" s="2">
        <f>HYPERLINK("https://torgi.gov.ru/new/public/lots/lot/22000061470000000003_5/(lotInfo:info)", "22000061470000000003_5")</f>
        <v/>
      </c>
      <c r="E41" t="inlineStr">
        <is>
      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      </is>
      </c>
      <c r="F41" s="3" t="inlineStr">
        <is>
          <t>12.09.22 14:00</t>
        </is>
      </c>
      <c r="G41" t="inlineStr">
        <is>
          <t>Пензенская обл, г Сердобск, ул К.Маркса</t>
        </is>
      </c>
      <c r="H41" s="4" t="n">
        <v>545000</v>
      </c>
      <c r="I41" s="4" t="n">
        <v>10900</v>
      </c>
      <c r="J41" s="5" t="n">
        <v>9.800000000000001</v>
      </c>
      <c r="K41" s="5" t="n">
        <v>13.07</v>
      </c>
      <c r="L41" s="4" t="n">
        <v>3633.33</v>
      </c>
      <c r="M41" t="n">
        <v>1112</v>
      </c>
      <c r="N41" t="n">
        <v>834</v>
      </c>
      <c r="O41" t="n">
        <v>3</v>
      </c>
      <c r="P41" s="6" t="n">
        <v>1400</v>
      </c>
      <c r="Q41" t="inlineStr">
        <is>
          <t>EA</t>
        </is>
      </c>
      <c r="R41" t="inlineStr">
        <is>
          <t>М</t>
        </is>
      </c>
      <c r="S41" s="2">
        <f>HYPERLINK("https://yandex.ru/maps/?&amp;text=52.479477, 44.229496", "52.479477, 44.229496")</f>
        <v/>
      </c>
      <c r="T41" s="2">
        <f>HYPERLINK("D:\torgi_project\venv_torgi\cache\objs_in_district/52.479477_44.229496.json", "52.479477_44.229496.json")</f>
        <v/>
      </c>
      <c r="U41" t="inlineStr">
        <is>
          <t>58:32:0020140:1317</t>
        </is>
      </c>
      <c r="V41" s="7" t="inlineStr">
        <is>
          <t>1</t>
        </is>
      </c>
      <c r="W41" s="13" t="n">
        <v>12676.1282470722</v>
      </c>
      <c r="X41" s="14" t="n">
        <v>1776.128247072196</v>
      </c>
    </row>
    <row r="42">
      <c r="A42" s="8" t="n">
        <v>40</v>
      </c>
      <c r="B42" t="n">
        <v>58</v>
      </c>
      <c r="C42" s="1" t="n">
        <v>316</v>
      </c>
      <c r="D42" s="2">
        <f>HYPERLINK("https://torgi.gov.ru/new/public/lots/lot/21000016520000000010_1/(lotInfo:info)", "21000016520000000010_1")</f>
        <v/>
      </c>
      <c r="E42" t="inlineStr">
        <is>
      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      </is>
      </c>
      <c r="F42" s="3" t="inlineStr">
        <is>
          <t>09.09.22 20:00</t>
        </is>
      </c>
      <c r="G42" t="inlineStr">
        <is>
          <t>Пензенская область, г Пенза, ул. 9 Января/ ул. Крупской, д. 13/15, Кадастровые номера 58:29:1005014:1102,  58:29:1005014:1100</t>
        </is>
      </c>
      <c r="H42" s="4" t="n">
        <v>4965000</v>
      </c>
      <c r="I42" s="4" t="n">
        <v>15712.0253164557</v>
      </c>
      <c r="J42" s="5" t="n">
        <v>3.64</v>
      </c>
      <c r="K42" s="5" t="n">
        <v>2.87</v>
      </c>
      <c r="L42" s="4" t="n">
        <v>285.67</v>
      </c>
      <c r="M42" t="n">
        <v>4316</v>
      </c>
      <c r="N42" t="n">
        <v>5473</v>
      </c>
      <c r="O42" t="n">
        <v>55</v>
      </c>
      <c r="P42" s="6" t="n">
        <v>100</v>
      </c>
      <c r="Q42" t="inlineStr">
        <is>
          <t>EA</t>
        </is>
      </c>
      <c r="R42" t="inlineStr">
        <is>
          <t>М</t>
        </is>
      </c>
      <c r="S42" s="2">
        <f>HYPERLINK("https://yandex.ru/maps/?&amp;text=53.22039, 44.992858", "53.22039, 44.992858")</f>
        <v/>
      </c>
      <c r="T42" s="2">
        <f>HYPERLINK("D:\torgi_project\venv_torgi\cache\objs_in_district/53.22039_44.992858.json", "53.22039_44.992858.json")</f>
        <v/>
      </c>
      <c r="U42" t="inlineStr">
        <is>
          <t>58:29:1005014:1102</t>
        </is>
      </c>
      <c r="V42" s="7" t="inlineStr">
        <is>
          <t>2</t>
        </is>
      </c>
      <c r="W42" s="13" t="n">
        <v>24837.10710600109</v>
      </c>
      <c r="X42" s="14" t="n">
        <v>9125.081789545395</v>
      </c>
    </row>
    <row r="43">
      <c r="A43" s="8" t="n">
        <v>41</v>
      </c>
      <c r="B43" t="n">
        <v>58</v>
      </c>
      <c r="C43" s="1" t="n">
        <v>60.4</v>
      </c>
      <c r="D43" s="2">
        <f>HYPERLINK("https://torgi.gov.ru/new/public/lots/lot/21000025550000000050_11/(lotInfo:info)", "21000025550000000050_11")</f>
        <v/>
      </c>
      <c r="E43" t="inlineStr">
        <is>
          <t>Помещение, площадь 60,4 кв.м, кад.№: 58:05:0160203:870, адрес: Пензенская обл., Бессоновский р-н, с. Кижеватово, ул. Молодежная, д.28, кв. 7</t>
        </is>
      </c>
      <c r="F43" s="3" t="inlineStr">
        <is>
          <t>24.08.22 14:00</t>
        </is>
      </c>
      <c r="G43" t="inlineStr">
        <is>
          <t>Пензенская обл, Бессоновский р-н, село Кижеватово, ул Молодежная, д 28</t>
        </is>
      </c>
      <c r="H43" s="4" t="n">
        <v>1310000</v>
      </c>
      <c r="I43" s="4" t="n">
        <v>21688.74172185431</v>
      </c>
      <c r="J43" s="5" t="n">
        <v>67.15000000000001</v>
      </c>
      <c r="K43" s="5" t="n">
        <v>14.12</v>
      </c>
      <c r="L43" s="4" t="n">
        <v>7229.33</v>
      </c>
      <c r="M43" t="n">
        <v>323</v>
      </c>
      <c r="N43" t="n">
        <v>1536</v>
      </c>
      <c r="O43" t="n">
        <v>3</v>
      </c>
      <c r="P43" s="6" t="n">
        <v>100</v>
      </c>
      <c r="Q43" t="inlineStr">
        <is>
          <t>EA</t>
        </is>
      </c>
      <c r="R43" t="inlineStr">
        <is>
          <t>Д</t>
        </is>
      </c>
      <c r="S43" s="2">
        <f>HYPERLINK("https://yandex.ru/maps/?&amp;text=53.208954, 45.305813", "53.208954, 45.305813")</f>
        <v/>
      </c>
      <c r="T43" s="2">
        <f>HYPERLINK("D:\torgi_project\venv_torgi\cache\objs_in_district/53.208954_45.305813.json", "53.208954_45.305813.json")</f>
        <v/>
      </c>
      <c r="U43" t="inlineStr">
        <is>
          <t xml:space="preserve">58:05:0160203:870, </t>
        </is>
      </c>
      <c r="W43" s="13" t="n">
        <v>25954.29876675095</v>
      </c>
      <c r="X43" s="14" t="n">
        <v>4265.557044896643</v>
      </c>
    </row>
    <row r="44">
      <c r="A44" s="8" t="n">
        <v>42</v>
      </c>
      <c r="B44" t="n">
        <v>58</v>
      </c>
      <c r="C44" s="1" t="n">
        <v>315.7</v>
      </c>
      <c r="D44" s="2">
        <f>HYPERLINK("https://torgi.gov.ru/new/public/lots/lot/21000016520000000009_1/(lotInfo:info)", "21000016520000000009_1")</f>
        <v/>
      </c>
      <c r="E44" t="inlineStr">
        <is>
      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      </is>
      </c>
      <c r="F44" s="3" t="inlineStr">
        <is>
          <t>09.09.22 20:00</t>
        </is>
      </c>
      <c r="G44" t="inlineStr">
        <is>
          <t>Пензенская область, г Пенза, ул. 9 Января/ ул. Крупской, д. 13/15, кадастровые номера 58:29:1005014:1101, 58:29:1005014:678.</t>
        </is>
      </c>
      <c r="H44" s="4" t="n">
        <v>7356000</v>
      </c>
      <c r="I44" s="4" t="n">
        <v>23300.60183718721</v>
      </c>
      <c r="J44" s="5" t="n">
        <v>5.4</v>
      </c>
      <c r="K44" s="5" t="n">
        <v>4.26</v>
      </c>
      <c r="L44" s="4" t="n">
        <v>423.64</v>
      </c>
      <c r="M44" t="n">
        <v>4316</v>
      </c>
      <c r="N44" t="n">
        <v>5473</v>
      </c>
      <c r="O44" t="n">
        <v>55</v>
      </c>
      <c r="P44" s="6" t="n">
        <v>100</v>
      </c>
      <c r="Q44" t="inlineStr">
        <is>
          <t>EA</t>
        </is>
      </c>
      <c r="R44" t="inlineStr">
        <is>
          <t>М</t>
        </is>
      </c>
      <c r="S44" s="2">
        <f>HYPERLINK("https://yandex.ru/maps/?&amp;text=53.22039, 44.992858", "53.22039, 44.992858")</f>
        <v/>
      </c>
      <c r="T44" s="2">
        <f>HYPERLINK("D:\torgi_project\venv_torgi\cache\objs_in_district/53.22039_44.992858.json", "53.22039_44.992858.json")</f>
        <v/>
      </c>
      <c r="U44" t="inlineStr">
        <is>
          <t>58:29:1005014:1101</t>
        </is>
      </c>
      <c r="V44" s="7" t="inlineStr">
        <is>
          <t>1</t>
        </is>
      </c>
      <c r="W44" s="13" t="n">
        <v>8762.908394805227</v>
      </c>
      <c r="X44" s="15" t="n">
        <v>-14537.69344238198</v>
      </c>
    </row>
    <row r="45">
      <c r="A45" s="8" t="n">
        <v>43</v>
      </c>
      <c r="B45" t="n">
        <v>58</v>
      </c>
      <c r="C45" s="1" t="n">
        <v>58.6</v>
      </c>
      <c r="D45" s="2">
        <f>HYPERLINK("https://torgi.gov.ru/new/public/lots/lot/21000025550000000061_6/(lotInfo:info)", "21000025550000000061_6")</f>
        <v/>
      </c>
      <c r="E45" t="inlineStr">
        <is>
          <t>Нежилое помещение, общ.площадь 58,6 кв.м, этаж 1, кад.№: 58:34:0010141:710, адрес: Пензенская обл., г. Заречный, ул. Зеленая, 10Д, пом. 40,41,41а,42,43а</t>
        </is>
      </c>
      <c r="F45" s="3" t="inlineStr">
        <is>
          <t>26.08.22 14:00</t>
        </is>
      </c>
      <c r="G45" t="inlineStr">
        <is>
          <t>Пензенская обл, г Заречный, ул Зеленая, д 10д</t>
        </is>
      </c>
      <c r="H45" s="4" t="n">
        <v>3097000</v>
      </c>
      <c r="I45" s="4" t="n">
        <v>52849.82935153584</v>
      </c>
      <c r="J45" s="5" t="n">
        <v>16.75</v>
      </c>
      <c r="K45" s="5" t="n">
        <v>6.91</v>
      </c>
      <c r="L45" s="4" t="n">
        <v>1509.97</v>
      </c>
      <c r="M45" t="n">
        <v>3155</v>
      </c>
      <c r="N45" t="n">
        <v>7651</v>
      </c>
      <c r="O45" t="n">
        <v>35</v>
      </c>
      <c r="P45" s="6" t="n">
        <v>700</v>
      </c>
      <c r="Q45" t="inlineStr">
        <is>
          <t>EA</t>
        </is>
      </c>
      <c r="R45" t="inlineStr">
        <is>
          <t>Д</t>
        </is>
      </c>
      <c r="S45" s="2">
        <f>HYPERLINK("https://yandex.ru/maps/?&amp;text=53.187823, 45.174578", "53.187823, 45.174578")</f>
        <v/>
      </c>
      <c r="T45" s="2">
        <f>HYPERLINK("D:\torgi_project\venv_torgi\cache\objs_in_district/53.187823_45.174578.json", "53.187823_45.174578.json")</f>
        <v/>
      </c>
      <c r="U45" t="inlineStr">
        <is>
          <t xml:space="preserve">58:34:0010141:710, </t>
        </is>
      </c>
      <c r="V45" s="7" t="inlineStr">
        <is>
          <t>1</t>
        </is>
      </c>
      <c r="W45" s="13" t="n">
        <v>39224.71640278614</v>
      </c>
      <c r="X45" s="15" t="n">
        <v>-13625.11294874969</v>
      </c>
    </row>
    <row r="46">
      <c r="A46" s="8" t="n">
        <v>44</v>
      </c>
      <c r="B46" t="n">
        <v>77</v>
      </c>
      <c r="C46" s="1" t="n">
        <v>378.4</v>
      </c>
      <c r="D46" s="2">
        <f>HYPERLINK("https://torgi.gov.ru/new/public/lots/lot/22000034760000000167_1/(lotInfo:info)", "22000034760000000167_1")</f>
        <v/>
      </c>
      <c r="E46" t="inlineStr">
        <is>
          <t>В соответствии с Извещением.</t>
        </is>
      </c>
      <c r="F46" s="3" t="inlineStr">
        <is>
          <t>22.08.22 14:30</t>
        </is>
      </c>
      <c r="G46" t="inlineStr">
        <is>
          <t>г Москва, ул Введенского, д 3 к 6</t>
        </is>
      </c>
      <c r="H46" s="4" t="n">
        <v>9137000</v>
      </c>
      <c r="I46" s="4" t="n">
        <v>24146.40591966173</v>
      </c>
      <c r="J46" s="5" t="n">
        <v>1.66</v>
      </c>
      <c r="K46" s="5" t="n">
        <v>9</v>
      </c>
      <c r="L46" s="4" t="n">
        <v>3018.25</v>
      </c>
      <c r="M46" t="n">
        <v>14560</v>
      </c>
      <c r="N46" t="n">
        <v>2682</v>
      </c>
      <c r="O46" t="n">
        <v>8</v>
      </c>
      <c r="P46" s="6" t="n">
        <v>1400</v>
      </c>
      <c r="Q46" t="inlineStr">
        <is>
          <t>EA</t>
        </is>
      </c>
      <c r="R46" t="inlineStr">
        <is>
          <t>М</t>
        </is>
      </c>
      <c r="S46" s="2">
        <f>HYPERLINK("https://yandex.ru/maps/?&amp;text=55.64669, 37.54651", "55.64669, 37.54651")</f>
        <v/>
      </c>
      <c r="T46" s="2">
        <f>HYPERLINK("D:\torgi_project\venv_torgi\cache\objs_in_district/55.64669_37.54651.json", "55.64669_37.54651.json")</f>
        <v/>
      </c>
      <c r="U46" t="inlineStr">
        <is>
          <t>77:06:0008002:1155</t>
        </is>
      </c>
    </row>
    <row r="47">
      <c r="A47" s="8" t="n">
        <v>45</v>
      </c>
      <c r="B47" t="n">
        <v>77</v>
      </c>
      <c r="C47" s="1" t="n">
        <v>17.8</v>
      </c>
      <c r="D47" s="2">
        <f>HYPERLINK("https://torgi.gov.ru/new/public/lots/lot/21000005000000003167_1/(lotInfo:info)", "21000005000000003167_1")</f>
        <v/>
      </c>
      <c r="E47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Строгино, ул. Лыковская 2-я, вл. 23, корп. 1, пом. XIII (нежилое помещение общей площадью 17,8 кв. м), кадастровый номер 77:08:0013010:1203</t>
        </is>
      </c>
      <c r="F47" s="3" t="inlineStr">
        <is>
          <t>15.09.22 12:00</t>
        </is>
      </c>
      <c r="G47" t="inlineStr">
        <is>
          <t>г Москва, ул Лыковская 2-я, двлд 23 к 1</t>
        </is>
      </c>
      <c r="H47" s="4" t="n">
        <v>694000</v>
      </c>
      <c r="I47" s="4" t="n">
        <v>38988.76404494382</v>
      </c>
      <c r="J47" s="5" t="n">
        <v>5.31</v>
      </c>
      <c r="K47" s="5" t="n">
        <v>71.41</v>
      </c>
      <c r="L47" s="4" t="n">
        <v>19494</v>
      </c>
      <c r="M47" t="n">
        <v>7337</v>
      </c>
      <c r="N47" t="n">
        <v>546</v>
      </c>
      <c r="O47" t="n">
        <v>2</v>
      </c>
      <c r="P47" s="6" t="n">
        <v>2000</v>
      </c>
      <c r="Q47" t="inlineStr">
        <is>
          <t>EA</t>
        </is>
      </c>
      <c r="R47" t="inlineStr">
        <is>
          <t>М</t>
        </is>
      </c>
      <c r="S47" s="2">
        <f>HYPERLINK("https://yandex.ru/maps/?&amp;text=55.782024, 37.392246", "55.782024, 37.392246")</f>
        <v/>
      </c>
      <c r="T47" s="2">
        <f>HYPERLINK("D:\torgi_project\venv_torgi\cache\objs_in_district/55.782024_37.392246.json", "55.782024_37.392246.json")</f>
        <v/>
      </c>
      <c r="U47" t="inlineStr">
        <is>
          <t>77:08:0013010:1203</t>
        </is>
      </c>
    </row>
    <row r="48">
      <c r="A48" s="8" t="n">
        <v>46</v>
      </c>
      <c r="B48" t="n">
        <v>77</v>
      </c>
      <c r="C48" s="1" t="n">
        <v>181.5</v>
      </c>
      <c r="D48" s="2">
        <f>HYPERLINK("https://torgi.gov.ru/new/public/lots/lot/21000005000000002696_1/(lotInfo:info)", "21000005000000002696_1")</f>
        <v/>
      </c>
      <c r="E48" t="inlineStr">
        <is>
          <t>Продажа имущества, находящегося в собственности города Москвы, нежилое помещение по адресу: г. Москва, пр. Петровско-Разумовский, д. 16, площадью 181,5 кв. м, кадастровый номер: 77:09:0004011:6556, посредством публичного предложения.</t>
        </is>
      </c>
      <c r="F48" s="3" t="inlineStr">
        <is>
          <t>23.08.22 12:00</t>
        </is>
      </c>
      <c r="G48" t="inlineStr">
        <is>
          <t>г Москва, Петровско-Разумовский проезд, д 16, помещ 7П</t>
        </is>
      </c>
      <c r="H48" s="4" t="n">
        <v>7949000</v>
      </c>
      <c r="I48" s="4" t="n">
        <v>43796.14325068871</v>
      </c>
      <c r="J48" s="5" t="n">
        <v>2.6</v>
      </c>
      <c r="K48" s="5" t="n">
        <v>3.32</v>
      </c>
      <c r="L48" s="4" t="n">
        <v>461.01</v>
      </c>
      <c r="M48" t="n">
        <v>16854</v>
      </c>
      <c r="N48" t="n">
        <v>13206</v>
      </c>
      <c r="O48" t="n">
        <v>95</v>
      </c>
      <c r="P48" s="6" t="n">
        <v>800</v>
      </c>
      <c r="Q48" t="inlineStr">
        <is>
          <t>PP</t>
        </is>
      </c>
      <c r="R48" t="inlineStr">
        <is>
          <t>М</t>
        </is>
      </c>
      <c r="S48" s="2">
        <f>HYPERLINK("https://yandex.ru/maps/?&amp;text=55.797574, 37.569468", "55.797574, 37.569468")</f>
        <v/>
      </c>
      <c r="T48" s="2">
        <f>HYPERLINK("D:\torgi_project\venv_torgi\cache\objs_in_district/55.797574_37.569468.json", "55.797574_37.569468.json")</f>
        <v/>
      </c>
      <c r="U48" t="inlineStr">
        <is>
          <t xml:space="preserve">77:09:0004011:6556, </t>
        </is>
      </c>
    </row>
    <row r="49">
      <c r="A49" s="8" t="n">
        <v>47</v>
      </c>
      <c r="B49" t="n">
        <v>77</v>
      </c>
      <c r="C49" s="1" t="n">
        <v>152.2</v>
      </c>
      <c r="D49" s="2">
        <f>HYPERLINK("https://torgi.gov.ru/new/public/lots/lot/21000005000000003084_1/(lotInfo:info)", "21000005000000003084_1")</f>
        <v/>
      </c>
      <c r="E49" t="inlineStr">
        <is>
          <t>Продажа имущества, находящегося в собственности города Москвы, нежилое помещение по адресу: г. Москва, ул. Мытная, д. 25, корп. 1, общей площадью 152,2 кв. м, кадастровый номер: 77:01:0006007:3888 посредством публичного предложения</t>
        </is>
      </c>
      <c r="F49" s="3" t="inlineStr">
        <is>
          <t>08.09.22 12:00</t>
        </is>
      </c>
      <c r="G49" t="inlineStr">
        <is>
          <t>г Москва, ул Мытная, д 25 к 1</t>
        </is>
      </c>
      <c r="H49" s="4" t="n">
        <v>7365030</v>
      </c>
      <c r="I49" s="4" t="n">
        <v>48390.47306176084</v>
      </c>
      <c r="J49" s="5" t="n">
        <v>6.8</v>
      </c>
      <c r="K49" s="5" t="n">
        <v>4.24</v>
      </c>
      <c r="L49" s="4" t="n">
        <v>310.19</v>
      </c>
      <c r="M49" t="n">
        <v>7121</v>
      </c>
      <c r="N49" t="n">
        <v>11418</v>
      </c>
      <c r="O49" t="n">
        <v>156</v>
      </c>
      <c r="P49" s="6" t="n">
        <v>600</v>
      </c>
      <c r="Q49" t="inlineStr">
        <is>
          <t>PP</t>
        </is>
      </c>
      <c r="R49" t="inlineStr">
        <is>
          <t>М</t>
        </is>
      </c>
      <c r="S49" s="2">
        <f>HYPERLINK("https://yandex.ru/maps/?&amp;text=55.716473, 37.620393", "55.716473, 37.620393")</f>
        <v/>
      </c>
      <c r="T49" s="2">
        <f>HYPERLINK("D:\torgi_project\venv_torgi\cache\objs_in_district/55.716473_37.620393.json", "55.716473_37.620393.json")</f>
        <v/>
      </c>
      <c r="U49" t="inlineStr">
        <is>
          <t xml:space="preserve">77:01:0006007:3888 </t>
        </is>
      </c>
    </row>
    <row r="50">
      <c r="A50" s="8" t="n">
        <v>48</v>
      </c>
      <c r="B50" t="n">
        <v>77</v>
      </c>
      <c r="C50" s="1" t="n">
        <v>60.4</v>
      </c>
      <c r="D50" s="2">
        <f>HYPERLINK("https://torgi.gov.ru/new/public/lots/lot/21000005000000002588_1/(lotInfo:info)", "21000005000000002588_1")</f>
        <v/>
      </c>
      <c r="E50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 Ленинградское шоссе, дом 8, корпус 3, площадь 60,40 (кадастровый номер: 77:09:0003013:2544)</t>
        </is>
      </c>
      <c r="F50" s="3" t="inlineStr">
        <is>
          <t>30.08.22 12:00</t>
        </is>
      </c>
      <c r="G50" t="inlineStr">
        <is>
          <t>г Москва, Ленинградское шоссе, д 8 к 3, помещ 4П</t>
        </is>
      </c>
      <c r="H50" s="4" t="n">
        <v>3726000</v>
      </c>
      <c r="I50" s="4" t="n">
        <v>61688.74172185431</v>
      </c>
      <c r="J50" s="5" t="n">
        <v>5.91</v>
      </c>
      <c r="K50" s="5" t="n">
        <v>10.83</v>
      </c>
      <c r="L50" s="4" t="n">
        <v>338.95</v>
      </c>
      <c r="M50" t="n">
        <v>10445</v>
      </c>
      <c r="N50" t="n">
        <v>5694</v>
      </c>
      <c r="O50" t="n">
        <v>182</v>
      </c>
      <c r="P50" s="6" t="n">
        <v>100</v>
      </c>
      <c r="Q50" t="inlineStr">
        <is>
          <t>EA</t>
        </is>
      </c>
      <c r="R50" t="inlineStr">
        <is>
          <t>М</t>
        </is>
      </c>
      <c r="S50" s="2">
        <f>HYPERLINK("https://yandex.ru/maps/?&amp;text=55.817997, 37.50125", "55.817997, 37.50125")</f>
        <v/>
      </c>
      <c r="T50" s="2">
        <f>HYPERLINK("D:\torgi_project\venv_torgi\cache\objs_in_district/55.817997_37.50125.json", "55.817997_37.50125.json")</f>
        <v/>
      </c>
      <c r="U50" t="inlineStr">
        <is>
          <t>77:09:0003013:2544</t>
        </is>
      </c>
    </row>
    <row r="51">
      <c r="A51" s="8" t="n">
        <v>49</v>
      </c>
      <c r="B51" t="n">
        <v>77</v>
      </c>
      <c r="C51" s="1" t="n">
        <v>117.4</v>
      </c>
      <c r="D51" s="2">
        <f>HYPERLINK("https://torgi.gov.ru/new/public/lots/lot/21000005000000003050_1/(lotInfo:info)", "21000005000000003050_1")</f>
        <v/>
      </c>
      <c r="E5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Нижняя Первомайская, д. 13, общей площадью 117,40 кв. м (кадастровый номер: 77:03:0005014:11774)</t>
        </is>
      </c>
      <c r="F51" s="3" t="inlineStr">
        <is>
          <t>12.09.22 12:00</t>
        </is>
      </c>
      <c r="G51" t="inlineStr">
        <is>
          <t>г Москва, ул Нижняя Первомайская, д 13, помещ 2/Н</t>
        </is>
      </c>
      <c r="H51" s="4" t="n">
        <v>8196431</v>
      </c>
      <c r="I51" s="4" t="n">
        <v>69816.27768313458</v>
      </c>
      <c r="J51" s="5" t="n">
        <v>10.39</v>
      </c>
      <c r="K51" s="5" t="n">
        <v>4.13</v>
      </c>
      <c r="L51" s="4" t="n">
        <v>712.41</v>
      </c>
      <c r="M51" t="n">
        <v>6721</v>
      </c>
      <c r="N51" t="n">
        <v>16920</v>
      </c>
      <c r="O51" t="n">
        <v>98</v>
      </c>
      <c r="P51" s="6" t="n">
        <v>100</v>
      </c>
      <c r="Q51" t="inlineStr">
        <is>
          <t>EA</t>
        </is>
      </c>
      <c r="R51" t="inlineStr">
        <is>
          <t>М</t>
        </is>
      </c>
      <c r="S51" s="2">
        <f>HYPERLINK("https://yandex.ru/maps/?&amp;text=55.7912776, 37.7954093", "55.7912776, 37.7954093")</f>
        <v/>
      </c>
      <c r="T51" s="2">
        <f>HYPERLINK("D:\torgi_project\venv_torgi\cache\objs_in_district/55.7912776_37.7954093.json", "55.7912776_37.7954093.json")</f>
        <v/>
      </c>
      <c r="U51" t="inlineStr">
        <is>
          <t>77:03:0005014:11774</t>
        </is>
      </c>
    </row>
    <row r="52">
      <c r="A52" s="8" t="n">
        <v>50</v>
      </c>
      <c r="B52" t="n">
        <v>77</v>
      </c>
      <c r="C52" s="1" t="n">
        <v>57.3</v>
      </c>
      <c r="D52" s="2">
        <f>HYPERLINK("https://torgi.gov.ru/new/public/lots/lot/21000005000000003304_1/(lotInfo:info)", "21000005000000003304_1")</f>
        <v/>
      </c>
      <c r="E52" t="inlineStr">
        <is>
          <t>Продажа имущества, находящегося в собственности города Москвы, нежилое помещение по адресу: г. Москва, ул. Нижние Поля, д. 29, стр. 1 площадью 57,3 кв. м (Этаж № 2), кадастровый номер: 77:04:0004018:1611, посредством публичного предложения</t>
        </is>
      </c>
      <c r="F52" s="3" t="inlineStr">
        <is>
          <t>15.09.22 12:00</t>
        </is>
      </c>
      <c r="G52" t="inlineStr">
        <is>
          <t>г Москва, ул Нижние Поля, д 29 стр 1, помещ 2/2</t>
        </is>
      </c>
      <c r="H52" s="4" t="n">
        <v>4062000</v>
      </c>
      <c r="I52" s="4" t="n">
        <v>70890.05235602094</v>
      </c>
      <c r="J52" s="5" t="n">
        <v>5.13</v>
      </c>
      <c r="K52" s="5" t="n">
        <v>41.02</v>
      </c>
      <c r="L52" s="4" t="n">
        <v>2215.31</v>
      </c>
      <c r="M52" t="n">
        <v>13807</v>
      </c>
      <c r="N52" t="n">
        <v>1728</v>
      </c>
      <c r="O52" t="n">
        <v>32</v>
      </c>
      <c r="P52" s="6" t="n">
        <v>600</v>
      </c>
      <c r="Q52" t="inlineStr">
        <is>
          <t>PP</t>
        </is>
      </c>
      <c r="R52" t="inlineStr">
        <is>
          <t>М</t>
        </is>
      </c>
      <c r="S52" s="2">
        <f>HYPERLINK("https://yandex.ru/maps/?&amp;text=55.657311, 37.73058", "55.657311, 37.73058")</f>
        <v/>
      </c>
      <c r="T52" s="2">
        <f>HYPERLINK("D:\torgi_project\venv_torgi\cache\objs_in_district/55.657311_37.73058.json", "55.657311_37.73058.json")</f>
        <v/>
      </c>
      <c r="U52" t="inlineStr">
        <is>
          <t xml:space="preserve">77:04:0004018:1611, </t>
        </is>
      </c>
      <c r="V52" s="7" t="inlineStr">
        <is>
          <t>2</t>
        </is>
      </c>
    </row>
    <row r="53">
      <c r="A53" s="8" t="n">
        <v>51</v>
      </c>
      <c r="B53" t="n">
        <v>77</v>
      </c>
      <c r="C53" s="1" t="n">
        <v>52.8</v>
      </c>
      <c r="D53" s="2">
        <f>HYPERLINK("https://torgi.gov.ru/new/public/lots/lot/21000005000000003387_1/(lotInfo:info)", "21000005000000003387_1")</f>
        <v/>
      </c>
      <c r="E53" t="inlineStr">
        <is>
          <t>Продажа имущества, находящегося в собственности города Москвы, нежилое помещение по адресу: город Москва, 9-я Чоботовская аллея, дом 1, строение 1, этаж № 1, площадь 52,80 кв.м, кадастровый номер: 77:07:0015005:29883</t>
        </is>
      </c>
      <c r="F53" s="3" t="inlineStr">
        <is>
          <t>22.09.22 12:00</t>
        </is>
      </c>
      <c r="G53" t="inlineStr">
        <is>
          <t>г Москва, 9-я Чоботовская ал, д 1 стр 1, помещ 1</t>
        </is>
      </c>
      <c r="H53" s="4" t="n">
        <v>3997000</v>
      </c>
      <c r="I53" s="4" t="n">
        <v>75700.75757575758</v>
      </c>
      <c r="J53" s="5" t="n">
        <v>46.41</v>
      </c>
      <c r="K53" s="5" t="n">
        <v>115.05</v>
      </c>
      <c r="L53" s="4" t="n">
        <v>5823.08</v>
      </c>
      <c r="M53" t="n">
        <v>1631</v>
      </c>
      <c r="N53" t="n">
        <v>658</v>
      </c>
      <c r="O53" t="n">
        <v>13</v>
      </c>
      <c r="P53" s="6" t="n">
        <v>1800</v>
      </c>
      <c r="Q53" t="inlineStr">
        <is>
          <t>EA</t>
        </is>
      </c>
      <c r="R53" t="inlineStr">
        <is>
          <t>М</t>
        </is>
      </c>
      <c r="S53" s="2">
        <f>HYPERLINK("https://yandex.ru/maps/?&amp;text=55.655514, 37.3523", "55.655514, 37.3523")</f>
        <v/>
      </c>
      <c r="T53" s="2">
        <f>HYPERLINK("D:\torgi_project\venv_torgi\cache\objs_in_district/55.655514_37.3523.json", "55.655514_37.3523.json")</f>
        <v/>
      </c>
      <c r="U53" t="inlineStr">
        <is>
          <t>77:07:0015005:29883</t>
        </is>
      </c>
      <c r="V53" s="7" t="inlineStr">
        <is>
          <t>1</t>
        </is>
      </c>
    </row>
    <row r="54">
      <c r="A54" s="8" t="n">
        <v>52</v>
      </c>
      <c r="B54" t="n">
        <v>77</v>
      </c>
      <c r="C54" s="1" t="n">
        <v>67.09999999999999</v>
      </c>
      <c r="D54" s="2">
        <f>HYPERLINK("https://torgi.gov.ru/new/public/lots/lot/21000005000000002809_1/(lotInfo:info)", "21000005000000002809_1")</f>
        <v/>
      </c>
      <c r="E5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 г. Москва, ул. Басманная Старая, д. 5, стр. 1, общей площадью 67,1 кв. м., кадастровый номер 77:01:0003008:3576</t>
        </is>
      </c>
      <c r="F54" s="3" t="inlineStr">
        <is>
          <t>24.08.22 12:00</t>
        </is>
      </c>
      <c r="G54" t="inlineStr">
        <is>
          <t>г Москва, ул Старая Басманная, д 5 стр 1, помещ 1/П</t>
        </is>
      </c>
      <c r="H54" s="4" t="n">
        <v>6064000</v>
      </c>
      <c r="I54" s="4" t="n">
        <v>90372.5782414307</v>
      </c>
      <c r="J54" s="5" t="n">
        <v>9.83</v>
      </c>
      <c r="K54" s="5" t="n">
        <v>7.17</v>
      </c>
      <c r="L54" s="4" t="n">
        <v>376.55</v>
      </c>
      <c r="M54" t="n">
        <v>9190</v>
      </c>
      <c r="N54" t="n">
        <v>12602</v>
      </c>
      <c r="O54" t="n">
        <v>240</v>
      </c>
      <c r="P54" s="6" t="n">
        <v>100</v>
      </c>
      <c r="Q54" t="inlineStr">
        <is>
          <t>EA</t>
        </is>
      </c>
      <c r="R54" t="inlineStr">
        <is>
          <t>М</t>
        </is>
      </c>
      <c r="S54" s="2">
        <f>HYPERLINK("https://yandex.ru/maps/?&amp;text=55.7645572, 37.6569216", "55.7645572, 37.6569216")</f>
        <v/>
      </c>
      <c r="T54" s="2">
        <f>HYPERLINK("D:\torgi_project\venv_torgi\cache\objs_in_district/55.7645572_37.6569216.json", "55.7645572_37.6569216.json")</f>
        <v/>
      </c>
      <c r="U54" t="inlineStr">
        <is>
          <t>77:01:0003008:3576</t>
        </is>
      </c>
    </row>
    <row r="55">
      <c r="A55" s="8" t="n">
        <v>53</v>
      </c>
      <c r="B55" t="n">
        <v>77</v>
      </c>
      <c r="C55" s="1" t="n">
        <v>83.8</v>
      </c>
      <c r="D55" s="2">
        <f>HYPERLINK("https://torgi.gov.ru/new/public/lots/lot/21000005000000003176_1/(lotInfo:info)", "21000005000000003176_1")</f>
        <v/>
      </c>
      <c r="E55" t="inlineStr">
        <is>
          <t>Продажа имущества, находящегося в собственности города Москвы, нежилое помещение по адресу: г. Москва, г. Зеленоград, корп. 441, площадью 83,8 кв. м., Этаж № 1, кадастровый номер: 77:10:0000000:3322.</t>
        </is>
      </c>
      <c r="F55" s="3" t="inlineStr">
        <is>
          <t>13.09.22 12:00</t>
        </is>
      </c>
      <c r="G55" t="inlineStr">
        <is>
          <t>г Москва, г Зеленоград, к 441</t>
        </is>
      </c>
      <c r="H55" s="4" t="n">
        <v>7621000</v>
      </c>
      <c r="I55" s="4" t="n">
        <v>90942.72076372315</v>
      </c>
      <c r="J55" s="5" t="n">
        <v>13.02</v>
      </c>
      <c r="K55" s="5" t="n">
        <v>10.04</v>
      </c>
      <c r="L55" s="4" t="n">
        <v>745.4299999999999</v>
      </c>
      <c r="M55" t="n">
        <v>6985</v>
      </c>
      <c r="N55" t="n">
        <v>9057</v>
      </c>
      <c r="O55" t="n">
        <v>122</v>
      </c>
      <c r="P55" s="6" t="n">
        <v>200</v>
      </c>
      <c r="Q55" t="inlineStr">
        <is>
          <t>EA</t>
        </is>
      </c>
      <c r="R55" t="inlineStr">
        <is>
          <t>М</t>
        </is>
      </c>
      <c r="S55" s="2">
        <f>HYPERLINK("https://yandex.ru/maps/?&amp;text=55.993741, 37.210249", "55.993741, 37.210249")</f>
        <v/>
      </c>
      <c r="T55" s="2">
        <f>HYPERLINK("D:\torgi_project\venv_torgi\cache\objs_in_district/55.993741_37.210249.json", "55.993741_37.210249.json")</f>
        <v/>
      </c>
      <c r="U55" t="inlineStr">
        <is>
          <t>77:10:0000000:3322</t>
        </is>
      </c>
      <c r="V55" s="7" t="inlineStr">
        <is>
          <t>1</t>
        </is>
      </c>
    </row>
    <row r="56">
      <c r="A56" s="8" t="n">
        <v>54</v>
      </c>
      <c r="B56" t="n">
        <v>77</v>
      </c>
      <c r="C56" s="1" t="n">
        <v>106.1</v>
      </c>
      <c r="D56" s="2">
        <f>HYPERLINK("https://torgi.gov.ru/new/public/lots/lot/21000005000000003057_1/(lotInfo:info)", "21000005000000003057_1")</f>
        <v/>
      </c>
      <c r="E56" t="inlineStr">
        <is>
          <t>Продажа имущества, находящегося в собственности города Москвы, нежилое помещение по адресу: г. Москва, г. Зеленоград, корп. 146, площадью 106,1 кв. м., Этаж № 1, кадастровый номер: 77:10:0000000:2691.</t>
        </is>
      </c>
      <c r="F56" s="3" t="inlineStr">
        <is>
          <t>06.09.22 12:00</t>
        </is>
      </c>
      <c r="G56" t="inlineStr">
        <is>
          <t>г Москва, г Зеленоград, к 146</t>
        </is>
      </c>
      <c r="H56" s="4" t="n">
        <v>9823000</v>
      </c>
      <c r="I56" s="4" t="n">
        <v>92582.46936852027</v>
      </c>
      <c r="J56" s="5" t="n">
        <v>20.21</v>
      </c>
      <c r="K56" s="5" t="n">
        <v>10.31</v>
      </c>
      <c r="L56" s="4" t="n">
        <v>2436.37</v>
      </c>
      <c r="M56" t="n">
        <v>4580</v>
      </c>
      <c r="N56" t="n">
        <v>8982</v>
      </c>
      <c r="O56" t="n">
        <v>38</v>
      </c>
      <c r="P56" s="6" t="n">
        <v>400</v>
      </c>
      <c r="Q56" t="inlineStr">
        <is>
          <t>EA</t>
        </is>
      </c>
      <c r="R56" t="inlineStr">
        <is>
          <t>М</t>
        </is>
      </c>
      <c r="S56" s="2">
        <f>HYPERLINK("https://yandex.ru/maps/?&amp;text=56.008817, 37.206737", "56.008817, 37.206737")</f>
        <v/>
      </c>
      <c r="T56" s="2">
        <f>HYPERLINK("D:\torgi_project\venv_torgi\cache\objs_in_district/56.008817_37.206737.json", "56.008817_37.206737.json")</f>
        <v/>
      </c>
      <c r="U56" t="inlineStr">
        <is>
          <t>77:10:0000000:2691</t>
        </is>
      </c>
      <c r="V56" s="7" t="inlineStr">
        <is>
          <t>1</t>
        </is>
      </c>
    </row>
    <row r="57">
      <c r="A57" s="8" t="n">
        <v>55</v>
      </c>
      <c r="B57" t="n">
        <v>77</v>
      </c>
      <c r="C57" s="1" t="n">
        <v>21.6</v>
      </c>
      <c r="D57" s="2">
        <f>HYPERLINK("https://torgi.gov.ru/new/public/lots/lot/21000005000000003175_1/(lotInfo:info)", "21000005000000003175_1")</f>
        <v/>
      </c>
      <c r="E57" t="inlineStr">
        <is>
          <t>Продажа имущества, находящегося в собственности города Москвы, нежилое помещение по адресу: г. Москва, г. Зеленоград, корп. 1403 площадью 21,6 кв. м (Этаж № 1), кадастровый номер: 77:10:0000000:2590</t>
        </is>
      </c>
      <c r="F57" s="3" t="inlineStr">
        <is>
          <t>14.09.22 12:00</t>
        </is>
      </c>
      <c r="G57" t="inlineStr">
        <is>
          <t>г Москва, г Зеленоград, к 1403</t>
        </is>
      </c>
      <c r="H57" s="4" t="n">
        <v>2250000</v>
      </c>
      <c r="I57" s="4" t="n">
        <v>104166.6666666667</v>
      </c>
      <c r="J57" s="5" t="n">
        <v>17.81</v>
      </c>
      <c r="K57" s="5" t="n">
        <v>11.58</v>
      </c>
      <c r="L57" s="4" t="n">
        <v>1554.72</v>
      </c>
      <c r="M57" t="n">
        <v>5850</v>
      </c>
      <c r="N57" t="n">
        <v>8994</v>
      </c>
      <c r="O57" t="n">
        <v>67</v>
      </c>
      <c r="P57" s="6" t="n">
        <v>100</v>
      </c>
      <c r="Q57" t="inlineStr">
        <is>
          <t>EA</t>
        </is>
      </c>
      <c r="R57" t="inlineStr">
        <is>
          <t>М</t>
        </is>
      </c>
      <c r="S57" s="2">
        <f>HYPERLINK("https://yandex.ru/maps/?&amp;text=55.985116, 37.149873", "55.985116, 37.149873")</f>
        <v/>
      </c>
      <c r="T57" s="2">
        <f>HYPERLINK("D:\torgi_project\venv_torgi\cache\objs_in_district/55.985116_37.149873.json", "55.985116_37.149873.json")</f>
        <v/>
      </c>
      <c r="U57" t="inlineStr">
        <is>
          <t>77:10:0000000:2590</t>
        </is>
      </c>
      <c r="V57" s="7" t="inlineStr">
        <is>
          <t>1</t>
        </is>
      </c>
    </row>
    <row r="58">
      <c r="A58" s="8" t="n">
        <v>56</v>
      </c>
      <c r="B58" t="n">
        <v>77</v>
      </c>
      <c r="C58" s="1" t="n">
        <v>60.4</v>
      </c>
      <c r="D58" s="2">
        <f>HYPERLINK("https://torgi.gov.ru/new/public/lots/lot/21000005000000003130_1/(lotInfo:info)", "21000005000000003130_1")</f>
        <v/>
      </c>
      <c r="E58" t="inlineStr">
        <is>
          <t>Продажа имущества, находящегося в собственности города Москвы, нежилое помещение по адресу: г. Москва, ул. Первомайская Нижняя, д. 53, площадью 60,4 кв. м., Этаж № 1, кадастровый номер: 77:03:0005014:11807 посредством публичного предложения</t>
        </is>
      </c>
      <c r="F58" s="3" t="inlineStr">
        <is>
          <t>12.09.22 12:00</t>
        </is>
      </c>
      <c r="G58" t="inlineStr">
        <is>
          <t>г Москва, ул Нижняя Первомайская, д 53</t>
        </is>
      </c>
      <c r="H58" s="4" t="n">
        <v>6709000</v>
      </c>
      <c r="I58" s="4" t="n">
        <v>111076.1589403973</v>
      </c>
      <c r="J58" s="5" t="n">
        <v>13.55</v>
      </c>
      <c r="K58" s="5" t="n">
        <v>6.93</v>
      </c>
      <c r="L58" s="4" t="n">
        <v>1068.04</v>
      </c>
      <c r="M58" t="n">
        <v>8197</v>
      </c>
      <c r="N58" t="n">
        <v>16035</v>
      </c>
      <c r="O58" t="n">
        <v>104</v>
      </c>
      <c r="P58" s="6" t="n">
        <v>200</v>
      </c>
      <c r="Q58" t="inlineStr">
        <is>
          <t>PP</t>
        </is>
      </c>
      <c r="R58" t="inlineStr">
        <is>
          <t>М</t>
        </is>
      </c>
      <c r="S58" s="2">
        <f>HYPERLINK("https://yandex.ru/maps/?&amp;text=55.79225, 37.812588", "55.79225, 37.812588")</f>
        <v/>
      </c>
      <c r="T58" s="2">
        <f>HYPERLINK("D:\torgi_project\venv_torgi\cache\objs_in_district/55.79225_37.812588.json", "55.79225_37.812588.json")</f>
        <v/>
      </c>
      <c r="U58" t="inlineStr">
        <is>
          <t xml:space="preserve">77:03:0005014:11807 </t>
        </is>
      </c>
      <c r="V58" s="7" t="inlineStr">
        <is>
          <t>1</t>
        </is>
      </c>
    </row>
    <row r="59">
      <c r="A59" s="8" t="n">
        <v>57</v>
      </c>
      <c r="B59" t="n">
        <v>77</v>
      </c>
      <c r="C59" s="1" t="n">
        <v>31.1</v>
      </c>
      <c r="D59" s="2">
        <f>HYPERLINK("https://torgi.gov.ru/new/public/lots/lot/21000005000000003403_1/(lotInfo:info)", "21000005000000003403_1")</f>
        <v/>
      </c>
      <c r="E59" t="inlineStr">
        <is>
          <t>Продажа имущества, находящегося в собственности города Москвы, нежилое помещение по адресу: г. Москва, ул. Бартеневская, д. 49, корп. 3, площадью 31,1 кв. м., Этаж № 1, кадастровый номер: 77:06:0012003:8265.</t>
        </is>
      </c>
      <c r="F59" s="3" t="inlineStr">
        <is>
          <t>26.09.22 12:00</t>
        </is>
      </c>
      <c r="G59" t="inlineStr">
        <is>
          <t>г Москва, ул Бартеневская, д 49 к 3, помещ 1Н</t>
        </is>
      </c>
      <c r="H59" s="4" t="n">
        <v>3685000</v>
      </c>
      <c r="I59" s="4" t="n">
        <v>118488.7459807074</v>
      </c>
      <c r="J59" s="5" t="n">
        <v>43.02</v>
      </c>
      <c r="K59" s="5" t="n">
        <v>13.07</v>
      </c>
      <c r="L59" s="4" t="n">
        <v>4231.71</v>
      </c>
      <c r="M59" t="n">
        <v>2754</v>
      </c>
      <c r="N59" t="n">
        <v>9066</v>
      </c>
      <c r="O59" t="n">
        <v>28</v>
      </c>
      <c r="P59" s="6" t="n">
        <v>400</v>
      </c>
      <c r="Q59" t="inlineStr">
        <is>
          <t>EA</t>
        </is>
      </c>
      <c r="R59" t="inlineStr">
        <is>
          <t>М</t>
        </is>
      </c>
      <c r="S59" s="2">
        <f>HYPERLINK("https://yandex.ru/maps/?&amp;text=55.545788, 37.519062", "55.545788, 37.519062")</f>
        <v/>
      </c>
      <c r="T59" s="2">
        <f>HYPERLINK("D:\torgi_project\venv_torgi\cache\objs_in_district/55.545788_37.519062.json", "55.545788_37.519062.json")</f>
        <v/>
      </c>
      <c r="U59" t="inlineStr">
        <is>
          <t>77:06:0012003:8265</t>
        </is>
      </c>
      <c r="V59" s="7" t="inlineStr">
        <is>
          <t>1</t>
        </is>
      </c>
    </row>
    <row r="60">
      <c r="A60" s="8" t="n">
        <v>58</v>
      </c>
      <c r="B60" t="n">
        <v>77</v>
      </c>
      <c r="C60" s="1" t="n">
        <v>54.4</v>
      </c>
      <c r="D60" s="2">
        <f>HYPERLINK("https://torgi.gov.ru/new/public/lots/lot/21000005000000002687_1/(lotInfo:info)", "21000005000000002687_1")</f>
        <v/>
      </c>
      <c r="E60" t="inlineStr">
        <is>
          <t>Продажа имущества, находящегося в собственности города Москвы, нежилое помещение по адресу: г. Москва, ул. Бутлерова, д. 22, площадью 54,4 кв. м., Этаж № 1, кадастровый номер: 77:06:0008003:1053, посредством публичного предложения</t>
        </is>
      </c>
      <c r="F60" s="3" t="inlineStr">
        <is>
          <t>24.08.22 12:00</t>
        </is>
      </c>
      <c r="G60" t="inlineStr">
        <is>
          <t>г Москва, ул Бутлерова, д 22, помещ 5/1</t>
        </is>
      </c>
      <c r="H60" s="4" t="n">
        <v>6757000</v>
      </c>
      <c r="I60" s="4" t="n">
        <v>124209.5588235294</v>
      </c>
      <c r="J60" s="5" t="n">
        <v>8.289999999999999</v>
      </c>
      <c r="K60" s="5" t="n">
        <v>30.97</v>
      </c>
      <c r="L60" s="4" t="n">
        <v>2760.2</v>
      </c>
      <c r="M60" t="n">
        <v>14986</v>
      </c>
      <c r="N60" t="n">
        <v>4011</v>
      </c>
      <c r="O60" t="n">
        <v>45</v>
      </c>
      <c r="P60" s="6" t="n">
        <v>700</v>
      </c>
      <c r="Q60" t="inlineStr">
        <is>
          <t>PP</t>
        </is>
      </c>
      <c r="R60" t="inlineStr">
        <is>
          <t>М</t>
        </is>
      </c>
      <c r="S60" s="2">
        <f>HYPERLINK("https://yandex.ru/maps/?&amp;text=55.649144, 37.534918", "55.649144, 37.534918")</f>
        <v/>
      </c>
      <c r="T60" s="2">
        <f>HYPERLINK("D:\torgi_project\venv_torgi\cache\objs_in_district/55.649144_37.534918.json", "55.649144_37.534918.json")</f>
        <v/>
      </c>
      <c r="U60" t="inlineStr">
        <is>
          <t xml:space="preserve">77:06:0008003:1053, </t>
        </is>
      </c>
      <c r="V60" s="7" t="inlineStr">
        <is>
          <t>1</t>
        </is>
      </c>
    </row>
    <row r="61">
      <c r="A61" s="8" t="n">
        <v>59</v>
      </c>
      <c r="B61" t="n">
        <v>77</v>
      </c>
      <c r="C61" s="1" t="n">
        <v>39.7</v>
      </c>
      <c r="D61" s="2">
        <f>HYPERLINK("https://torgi.gov.ru/new/public/lots/lot/21000005000000003178_1/(lotInfo:info)", "21000005000000003178_1")</f>
        <v/>
      </c>
      <c r="E61" t="inlineStr">
        <is>
          <t>Продажа имущества, находящегося в собственности города Москвы, нежилое помещение по адресу: г. Москва, ул. Генерала Глаголева, д. 19 площадью 39,7 кв. м (Этаж № 1). кадастровый номер: 77:08:0010006:5887</t>
        </is>
      </c>
      <c r="F61" s="3" t="inlineStr">
        <is>
          <t>14.09.22 12:00</t>
        </is>
      </c>
      <c r="G61" t="inlineStr">
        <is>
          <t>г Москва, ул Генерала Глаголева, д 19</t>
        </is>
      </c>
      <c r="H61" s="4" t="n">
        <v>5030000</v>
      </c>
      <c r="I61" s="4" t="n">
        <v>126700.2518891688</v>
      </c>
      <c r="J61" s="5" t="n">
        <v>11.43</v>
      </c>
      <c r="K61" s="5" t="n">
        <v>15.16</v>
      </c>
      <c r="L61" s="4" t="n">
        <v>2390.57</v>
      </c>
      <c r="M61" t="n">
        <v>11088</v>
      </c>
      <c r="N61" t="n">
        <v>8359</v>
      </c>
      <c r="O61" t="n">
        <v>53</v>
      </c>
      <c r="P61" s="6" t="n">
        <v>500</v>
      </c>
      <c r="Q61" t="inlineStr">
        <is>
          <t>EA</t>
        </is>
      </c>
      <c r="R61" t="inlineStr">
        <is>
          <t>М</t>
        </is>
      </c>
      <c r="S61" s="2">
        <f>HYPERLINK("https://yandex.ru/maps/?&amp;text=55.78462, 37.462784", "55.78462, 37.462784")</f>
        <v/>
      </c>
      <c r="T61" s="2">
        <f>HYPERLINK("D:\torgi_project\venv_torgi\cache\objs_in_district/55.78462_37.462784.json", "55.78462_37.462784.json")</f>
        <v/>
      </c>
      <c r="U61" t="inlineStr">
        <is>
          <t>77:08:0010006:5887</t>
        </is>
      </c>
      <c r="V61" s="7" t="inlineStr">
        <is>
          <t>1</t>
        </is>
      </c>
    </row>
    <row r="62">
      <c r="A62" s="8" t="n">
        <v>60</v>
      </c>
      <c r="B62" t="n">
        <v>77</v>
      </c>
      <c r="C62" s="1" t="n">
        <v>19.4</v>
      </c>
      <c r="D62" s="2">
        <f>HYPERLINK("https://torgi.gov.ru/new/public/lots/lot/21000005000000003182_1/(lotInfo:info)", "21000005000000003182_1")</f>
        <v/>
      </c>
      <c r="E62" t="inlineStr">
        <is>
          <t>Продажа имущества, находящегося в собственности города Москвы, нежилое помещение по адресу: г. Москва, ул. Генерала Глаголева, д. 19, площадью 19,4 кв. м., Этаж № 1, кадастровый номер: 77:08:0010006:5866</t>
        </is>
      </c>
      <c r="F62" s="3" t="inlineStr">
        <is>
          <t>14.09.22 12:00</t>
        </is>
      </c>
      <c r="G62" t="inlineStr">
        <is>
          <t>г Москва, ул Генерала Глаголева, д 19</t>
        </is>
      </c>
      <c r="H62" s="4" t="n">
        <v>2489000</v>
      </c>
      <c r="I62" s="4" t="n">
        <v>128298.969072165</v>
      </c>
      <c r="J62" s="5" t="n">
        <v>11.57</v>
      </c>
      <c r="K62" s="5" t="n">
        <v>15.35</v>
      </c>
      <c r="L62" s="4" t="n">
        <v>2420.72</v>
      </c>
      <c r="M62" t="n">
        <v>11088</v>
      </c>
      <c r="N62" t="n">
        <v>8359</v>
      </c>
      <c r="O62" t="n">
        <v>53</v>
      </c>
      <c r="P62" s="6" t="n">
        <v>500</v>
      </c>
      <c r="Q62" t="inlineStr">
        <is>
          <t>EA</t>
        </is>
      </c>
      <c r="R62" t="inlineStr">
        <is>
          <t>М</t>
        </is>
      </c>
      <c r="S62" s="2">
        <f>HYPERLINK("https://yandex.ru/maps/?&amp;text=55.78462, 37.462784", "55.78462, 37.462784")</f>
        <v/>
      </c>
      <c r="T62" s="2">
        <f>HYPERLINK("D:\torgi_project\venv_torgi\cache\objs_in_district/55.78462_37.462784.json", "55.78462_37.462784.json")</f>
        <v/>
      </c>
      <c r="U62" t="inlineStr">
        <is>
          <t>77:08:0010006:5866</t>
        </is>
      </c>
      <c r="V62" s="7" t="inlineStr">
        <is>
          <t>1</t>
        </is>
      </c>
    </row>
    <row r="63">
      <c r="A63" s="8" t="n">
        <v>61</v>
      </c>
      <c r="B63" t="n">
        <v>77</v>
      </c>
      <c r="C63" s="1" t="n">
        <v>22.8</v>
      </c>
      <c r="D63" s="2">
        <f>HYPERLINK("https://torgi.gov.ru/new/public/lots/lot/21000005000000003185_1/(lotInfo:info)", "21000005000000003185_1")</f>
        <v/>
      </c>
      <c r="E63" t="inlineStr">
        <is>
          <t>Продажа имущества, находящегося в собственности города Москвы, нежилое помещение по адресу: г. Москва, ул. Введенского, д. 16 площадью 22,8 кв. м (Этаж № 1), кадастровый номер: 77:06:0008001:2776</t>
        </is>
      </c>
      <c r="F63" s="3" t="inlineStr">
        <is>
          <t>12.09.22 12:00</t>
        </is>
      </c>
      <c r="G63" t="inlineStr">
        <is>
          <t>г Москва, ул Введенского, д 16, помещ 1/1</t>
        </is>
      </c>
      <c r="H63" s="4" t="n">
        <v>2930000</v>
      </c>
      <c r="I63" s="4" t="n">
        <v>128508.7719298246</v>
      </c>
      <c r="J63" s="5" t="n">
        <v>8.18</v>
      </c>
      <c r="K63" s="5" t="n">
        <v>13.39</v>
      </c>
      <c r="L63" s="4" t="n">
        <v>2039.81</v>
      </c>
      <c r="M63" t="n">
        <v>15713</v>
      </c>
      <c r="N63" t="n">
        <v>9595</v>
      </c>
      <c r="O63" t="n">
        <v>63</v>
      </c>
      <c r="P63" s="6" t="n">
        <v>700</v>
      </c>
      <c r="Q63" t="inlineStr">
        <is>
          <t>EA</t>
        </is>
      </c>
      <c r="R63" t="inlineStr">
        <is>
          <t>М</t>
        </is>
      </c>
      <c r="S63" s="2">
        <f>HYPERLINK("https://yandex.ru/maps/?&amp;text=55.642479, 37.540425", "55.642479, 37.540425")</f>
        <v/>
      </c>
      <c r="T63" s="2">
        <f>HYPERLINK("D:\torgi_project\venv_torgi\cache\objs_in_district/55.642479_37.540425.json", "55.642479_37.540425.json")</f>
        <v/>
      </c>
      <c r="U63" t="inlineStr">
        <is>
          <t>77:06:0008001:2776</t>
        </is>
      </c>
      <c r="V63" s="7" t="inlineStr">
        <is>
          <t>1</t>
        </is>
      </c>
    </row>
    <row r="64">
      <c r="A64" s="8" t="n">
        <v>62</v>
      </c>
      <c r="B64" t="n">
        <v>77</v>
      </c>
      <c r="C64" s="1" t="n">
        <v>36.4</v>
      </c>
      <c r="D64" s="2">
        <f>HYPERLINK("https://torgi.gov.ru/new/public/lots/lot/21000005000000002958_1/(lotInfo:info)", "21000005000000002958_1")</f>
        <v/>
      </c>
      <c r="E64" t="inlineStr">
        <is>
          <t>Продажа имущества, находящегося в собственности города Москвы, нежилое помещение по адресу: г. Москва, ул. Бутлерова, д. 22, площадью 36,4 кв. м., Этаж № 1, кадастровый номер: 77:06:0008003:1052, посредством публичного предложения</t>
        </is>
      </c>
      <c r="F64" s="3" t="inlineStr">
        <is>
          <t>31.08.22 12:00</t>
        </is>
      </c>
      <c r="G64" t="inlineStr">
        <is>
          <t>г Москва, ул Бутлерова, д 22, помещ 4/1</t>
        </is>
      </c>
      <c r="H64" s="4" t="n">
        <v>5090000</v>
      </c>
      <c r="I64" s="4" t="n">
        <v>139835.1648351648</v>
      </c>
      <c r="J64" s="5" t="n">
        <v>9.33</v>
      </c>
      <c r="K64" s="5" t="n">
        <v>34.86</v>
      </c>
      <c r="L64" s="4" t="n">
        <v>3107.44</v>
      </c>
      <c r="M64" t="n">
        <v>14986</v>
      </c>
      <c r="N64" t="n">
        <v>4011</v>
      </c>
      <c r="O64" t="n">
        <v>45</v>
      </c>
      <c r="P64" s="6" t="n">
        <v>700</v>
      </c>
      <c r="Q64" t="inlineStr">
        <is>
          <t>PP</t>
        </is>
      </c>
      <c r="R64" t="inlineStr">
        <is>
          <t>М</t>
        </is>
      </c>
      <c r="S64" s="2">
        <f>HYPERLINK("https://yandex.ru/maps/?&amp;text=55.649144, 37.534918", "55.649144, 37.534918")</f>
        <v/>
      </c>
      <c r="T64" s="2">
        <f>HYPERLINK("D:\torgi_project\venv_torgi\cache\objs_in_district/55.649144_37.534918.json", "55.649144_37.534918.json")</f>
        <v/>
      </c>
      <c r="U64" t="inlineStr">
        <is>
          <t xml:space="preserve">77:06:0008003:1052, </t>
        </is>
      </c>
      <c r="V64" s="7" t="inlineStr">
        <is>
          <t>1</t>
        </is>
      </c>
    </row>
    <row r="65">
      <c r="A65" s="8" t="n">
        <v>63</v>
      </c>
      <c r="B65" t="n">
        <v>77</v>
      </c>
      <c r="C65" s="1" t="n">
        <v>53.1</v>
      </c>
      <c r="D65" s="2">
        <f>HYPERLINK("https://torgi.gov.ru/new/public/lots/lot/21000005000000002756_1/(lotInfo:info)", "21000005000000002756_1")</f>
        <v/>
      </c>
      <c r="E65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 г. Москва, Бескудниковский бульвар, д. 52, корп. 1, помещение 22н, этаж 1, площадью 53,1 кв. м, кадастровый номер 77:09:0002021:6695</t>
        </is>
      </c>
      <c r="F65" s="3" t="inlineStr">
        <is>
          <t>23.08.22 12:00</t>
        </is>
      </c>
      <c r="G65" t="inlineStr">
        <is>
          <t>г Москва, Бескудниковский б-р, д 52 к 1, помещ 22Н</t>
        </is>
      </c>
      <c r="H65" s="4" t="n">
        <v>7868154</v>
      </c>
      <c r="I65" s="4" t="n">
        <v>148176.1581920904</v>
      </c>
      <c r="J65" s="5" t="n">
        <v>10.83</v>
      </c>
      <c r="K65" s="5" t="n">
        <v>18.18</v>
      </c>
      <c r="L65" s="4" t="n">
        <v>2211.58</v>
      </c>
      <c r="M65" t="n">
        <v>13683</v>
      </c>
      <c r="N65" t="n">
        <v>8151</v>
      </c>
      <c r="O65" t="n">
        <v>67</v>
      </c>
      <c r="P65" s="6" t="n">
        <v>100</v>
      </c>
      <c r="Q65" t="inlineStr">
        <is>
          <t>EA</t>
        </is>
      </c>
      <c r="R65" t="inlineStr">
        <is>
          <t>М</t>
        </is>
      </c>
      <c r="S65" s="2">
        <f>HYPERLINK("https://yandex.ru/maps/?&amp;text=55.8738384, 37.5390459", "55.8738384, 37.5390459")</f>
        <v/>
      </c>
      <c r="T65" s="2">
        <f>HYPERLINK("D:\torgi_project\venv_torgi\cache\objs_in_district/55.8738384_37.5390459.json", "55.8738384_37.5390459.json")</f>
        <v/>
      </c>
      <c r="U65" t="inlineStr">
        <is>
          <t>77:09:0002021:6695</t>
        </is>
      </c>
      <c r="V65" s="7" t="inlineStr">
        <is>
          <t>1</t>
        </is>
      </c>
    </row>
    <row r="66">
      <c r="A66" s="8" t="n">
        <v>64</v>
      </c>
      <c r="B66" t="n">
        <v>77</v>
      </c>
      <c r="C66" s="1" t="n">
        <v>35.9</v>
      </c>
      <c r="D66" s="2">
        <f>HYPERLINK("https://torgi.gov.ru/new/public/lots/lot/21000005000000003066_1/(lotInfo:info)", "21000005000000003066_1")</f>
        <v/>
      </c>
      <c r="E66" t="inlineStr">
        <is>
          <t>Продажа имущества, находящегося в собственности города Москвы, нежилое помещение по адресу: г. Москва, ул. Белобородова Генерала, д. 18 площадью 35,9 кв. м, Этаж № 1, кадастровый номер: 77:08:0002022:3598</t>
        </is>
      </c>
      <c r="F66" s="3" t="inlineStr">
        <is>
          <t>06.09.22 12:00</t>
        </is>
      </c>
      <c r="G66" t="inlineStr">
        <is>
          <t>г Москва, ул Генерала Белобородова, д 18, помещ 1/1</t>
        </is>
      </c>
      <c r="H66" s="4" t="n">
        <v>5349000</v>
      </c>
      <c r="I66" s="4" t="n">
        <v>148997.2144846797</v>
      </c>
      <c r="J66" s="5" t="n">
        <v>14.57</v>
      </c>
      <c r="K66" s="5" t="n">
        <v>17.52</v>
      </c>
      <c r="L66" s="4" t="n">
        <v>1446.57</v>
      </c>
      <c r="M66" t="n">
        <v>10223</v>
      </c>
      <c r="N66" t="n">
        <v>8502</v>
      </c>
      <c r="O66" t="n">
        <v>103</v>
      </c>
      <c r="P66" s="6" t="n">
        <v>900</v>
      </c>
      <c r="Q66" t="inlineStr">
        <is>
          <t>EA</t>
        </is>
      </c>
      <c r="R66" t="inlineStr">
        <is>
          <t>М</t>
        </is>
      </c>
      <c r="S66" s="2">
        <f>HYPERLINK("https://yandex.ru/maps/?&amp;text=55.834153, 37.356441", "55.834153, 37.356441")</f>
        <v/>
      </c>
      <c r="T66" s="2">
        <f>HYPERLINK("D:\torgi_project\venv_torgi\cache\objs_in_district/55.834153_37.356441.json", "55.834153_37.356441.json")</f>
        <v/>
      </c>
      <c r="U66" t="inlineStr">
        <is>
          <t>77:08:0002022:3598</t>
        </is>
      </c>
      <c r="V66" s="7" t="inlineStr">
        <is>
          <t>1</t>
        </is>
      </c>
    </row>
    <row r="67">
      <c r="A67" s="8" t="n">
        <v>65</v>
      </c>
      <c r="B67" t="n">
        <v>77</v>
      </c>
      <c r="C67" s="1" t="n">
        <v>13.3</v>
      </c>
      <c r="D67" s="2">
        <f>HYPERLINK("https://torgi.gov.ru/new/public/lots/lot/21000005000000002938_1/(lotInfo:info)", "21000005000000002938_1")</f>
        <v/>
      </c>
      <c r="E67" t="inlineStr">
        <is>
      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 г. Москва, ш. Ленинградское, д. 8, корп. 1, общей площадью 13,30 кв. м (кадастровый номер: 77:09:0003018:10762)</t>
        </is>
      </c>
      <c r="F67" s="3" t="inlineStr">
        <is>
          <t>29.08.22 12:00</t>
        </is>
      </c>
      <c r="G67" t="inlineStr">
        <is>
          <t>г Москва, Ленинградское шоссе, д 8 к 1, помещ 3/1</t>
        </is>
      </c>
      <c r="H67" s="4" t="n">
        <v>2127000</v>
      </c>
      <c r="I67" s="4" t="n">
        <v>159924.8120300752</v>
      </c>
      <c r="J67" s="5" t="n">
        <v>15.31</v>
      </c>
      <c r="K67" s="5" t="n">
        <v>27.56</v>
      </c>
      <c r="L67" s="4" t="n">
        <v>1080.57</v>
      </c>
      <c r="M67" t="n">
        <v>10445</v>
      </c>
      <c r="N67" t="n">
        <v>5802</v>
      </c>
      <c r="O67" t="n">
        <v>148</v>
      </c>
      <c r="P67" s="6" t="n">
        <v>100</v>
      </c>
      <c r="Q67" t="inlineStr">
        <is>
          <t>EA</t>
        </is>
      </c>
      <c r="R67" t="inlineStr">
        <is>
          <t>М</t>
        </is>
      </c>
      <c r="S67" s="2">
        <f>HYPERLINK("https://yandex.ru/maps/?&amp;text=55.816696, 37.50204", "55.816696, 37.50204")</f>
        <v/>
      </c>
      <c r="T67" s="2">
        <f>HYPERLINK("D:\torgi_project\venv_torgi\cache\objs_in_district/55.816696_37.50204.json", "55.816696_37.50204.json")</f>
        <v/>
      </c>
      <c r="U67" t="inlineStr">
        <is>
          <t>77:09:0003018:10762</t>
        </is>
      </c>
    </row>
    <row r="68">
      <c r="A68" s="8" t="n">
        <v>66</v>
      </c>
      <c r="B68" t="n">
        <v>77</v>
      </c>
      <c r="C68" s="1" t="n">
        <v>11.1</v>
      </c>
      <c r="D68" s="2">
        <f>HYPERLINK("https://torgi.gov.ru/new/public/lots/lot/21000005000000003414_1/(lotInfo:info)", "21000005000000003414_1")</f>
        <v/>
      </c>
      <c r="E68" t="inlineStr">
        <is>
          <t>Продажа имущества, находящегося в собственности города Москвы, нежилое помещение по адресу: г. Москва, ул. Никитская Б., д. 24/1, стр. 6 площадью 11,1 кв. м (Этаж № 1), кадастровый номер: 77:01:0001069:5226</t>
        </is>
      </c>
      <c r="F68" s="3" t="inlineStr">
        <is>
          <t>22.09.22 12:00</t>
        </is>
      </c>
      <c r="G68" t="inlineStr">
        <is>
          <t>г Москва, ул Большая Никитская, д 24/1 стр 6, помещ 3/1</t>
        </is>
      </c>
      <c r="H68" s="4" t="n">
        <v>2492000</v>
      </c>
      <c r="I68" s="4" t="n">
        <v>224504.5045045045</v>
      </c>
      <c r="J68" s="5" t="n">
        <v>26.98</v>
      </c>
      <c r="K68" s="5" t="n">
        <v>18.63</v>
      </c>
      <c r="L68" s="4" t="n">
        <v>726.55</v>
      </c>
      <c r="M68" t="n">
        <v>8321</v>
      </c>
      <c r="N68" t="n">
        <v>12050</v>
      </c>
      <c r="O68" t="n">
        <v>309</v>
      </c>
      <c r="P68" s="6" t="n">
        <v>400</v>
      </c>
      <c r="Q68" t="inlineStr">
        <is>
          <t>EA</t>
        </is>
      </c>
      <c r="R68" t="inlineStr">
        <is>
          <t>М</t>
        </is>
      </c>
      <c r="S68" s="2">
        <f>HYPERLINK("https://yandex.ru/maps/?&amp;text=55.757171, 37.602076", "55.757171, 37.602076")</f>
        <v/>
      </c>
      <c r="T68" s="2">
        <f>HYPERLINK("D:\torgi_project\venv_torgi\cache\objs_in_district/55.757171_37.602076.json", "55.757171_37.602076.json")</f>
        <v/>
      </c>
      <c r="U68" t="inlineStr">
        <is>
          <t>77:01:0001069:5226</t>
        </is>
      </c>
      <c r="V68" s="7" t="inlineStr">
        <is>
          <t>1</t>
        </is>
      </c>
      <c r="W68" s="9" t="inlineStr">
        <is>
          <t>Бар</t>
        </is>
      </c>
    </row>
    <row r="69">
      <c r="A69" s="8" t="n">
        <v>67</v>
      </c>
      <c r="B69" t="n">
        <v>91</v>
      </c>
      <c r="C69" s="1" t="n">
        <v>451.7</v>
      </c>
      <c r="D69" s="2">
        <f>HYPERLINK("https://torgi.gov.ru/new/public/lots/lot/22000138010000000002_1/(lotInfo:info)", "22000138010000000002_1")</f>
        <v/>
      </c>
      <c r="E69" t="inlineStr">
        <is>
          <t>В соответствии с пунктом 1 и Приложением № 3 к информационному сообщению</t>
        </is>
      </c>
      <c r="F69" s="3" t="inlineStr">
        <is>
          <t>12.09.22 06:00</t>
        </is>
      </c>
      <c r="G69" t="inlineStr">
        <is>
          <t>Республика Крым, Кировский район, с. Золотое Поле, ул. Тагакова, уч. 1б</t>
        </is>
      </c>
      <c r="H69" s="4" t="n">
        <v>1437000</v>
      </c>
      <c r="I69" s="4" t="n">
        <v>3181.315032100952</v>
      </c>
      <c r="K69" s="5" t="n">
        <v>5.47</v>
      </c>
      <c r="L69" s="4" t="n">
        <v>3181</v>
      </c>
      <c r="N69" t="n">
        <v>582</v>
      </c>
      <c r="O69" t="n">
        <v>1</v>
      </c>
      <c r="P69" s="6" t="n">
        <v>300</v>
      </c>
      <c r="Q69" t="inlineStr">
        <is>
          <t>EA</t>
        </is>
      </c>
      <c r="R69" t="inlineStr">
        <is>
          <t>М</t>
        </is>
      </c>
      <c r="S69" s="2">
        <f>HYPERLINK("https://yandex.ru/maps/?&amp;text=45.131196, 34.995957", "45.131196, 34.995957")</f>
        <v/>
      </c>
      <c r="T69" s="2">
        <f>HYPERLINK("D:\torgi_project\venv_torgi\cache\objs_in_district/45.131196_34.995957.json", "45.131196_34.995957.json")</f>
        <v/>
      </c>
      <c r="U69" t="inlineStr">
        <is>
          <t>-</t>
        </is>
      </c>
      <c r="W69" s="13" t="n">
        <v>9231.13418400758</v>
      </c>
      <c r="X69" s="14" t="n">
        <v>6049.819151906628</v>
      </c>
    </row>
    <row r="70">
      <c r="A70" s="8" t="n">
        <v>68</v>
      </c>
      <c r="B70" t="n">
        <v>91</v>
      </c>
      <c r="C70" s="1" t="n">
        <v>137.3</v>
      </c>
      <c r="D70" s="2">
        <f>HYPERLINK("https://torgi.gov.ru/new/public/lots/lot/22000138010000000002_2/(lotInfo:info)", "22000138010000000002_2")</f>
        <v/>
      </c>
      <c r="E70" t="inlineStr">
        <is>
          <t>В соответствии с пунктом 1 и Приложением № 3 к информационного сообщения</t>
        </is>
      </c>
      <c r="F70" s="3" t="inlineStr">
        <is>
          <t>12.09.22 06:00</t>
        </is>
      </c>
      <c r="G70" t="inlineStr">
        <is>
          <t>Респ Крым, Кировский р-н, село Шубино, ул Ленина, д 62а</t>
        </is>
      </c>
      <c r="H70" s="4" t="n">
        <v>807000</v>
      </c>
      <c r="I70" s="4" t="n">
        <v>5877.640203932993</v>
      </c>
      <c r="K70" s="5" t="n">
        <v>11.8</v>
      </c>
      <c r="N70" t="n">
        <v>498</v>
      </c>
      <c r="O70" t="n">
        <v>0</v>
      </c>
      <c r="P70" s="6" t="n">
        <v>200</v>
      </c>
      <c r="Q70" t="inlineStr">
        <is>
          <t>EA</t>
        </is>
      </c>
      <c r="R70" t="inlineStr">
        <is>
          <t>М</t>
        </is>
      </c>
      <c r="S70" s="2">
        <f>HYPERLINK("https://yandex.ru/maps/?&amp;text=45.27548, 35.208372", "45.27548, 35.208372")</f>
        <v/>
      </c>
      <c r="U70" t="inlineStr">
        <is>
          <t>-</t>
        </is>
      </c>
      <c r="W70" s="13" t="n">
        <v>25887.1905669792</v>
      </c>
      <c r="X70" s="14" t="n">
        <v>20009.55036304621</v>
      </c>
    </row>
    <row r="71">
      <c r="A71" s="8" t="n">
        <v>69</v>
      </c>
      <c r="B71" t="n">
        <v>91</v>
      </c>
      <c r="C71" s="1" t="n">
        <v>39.3</v>
      </c>
      <c r="D71" s="2">
        <f>HYPERLINK("https://torgi.gov.ru/new/public/lots/lot/22000057550000000008_1/(lotInfo:info)", "22000057550000000008_1")</f>
        <v/>
      </c>
      <c r="E71" t="inlineStr">
        <is>
      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      </is>
      </c>
      <c r="F71" s="3" t="inlineStr">
        <is>
          <t>09.09.22 14:00</t>
        </is>
      </c>
      <c r="G71" t="inlineStr">
        <is>
          <t>Респ Крым, Красногвардейский р-н, село Полтавка, ул Центральная, д 10, помещ 4</t>
        </is>
      </c>
      <c r="H71" s="4" t="n">
        <v>1199532</v>
      </c>
      <c r="I71" s="4" t="n">
        <v>30522.44274809161</v>
      </c>
      <c r="K71" s="5" t="n">
        <v>41.36</v>
      </c>
      <c r="N71" t="n">
        <v>738</v>
      </c>
      <c r="O71" t="n">
        <v>0</v>
      </c>
      <c r="Q71" t="inlineStr">
        <is>
          <t>PP</t>
        </is>
      </c>
      <c r="R71" t="inlineStr">
        <is>
          <t>М</t>
        </is>
      </c>
      <c r="S71" s="2">
        <f>HYPERLINK("https://yandex.ru/maps/?&amp;text=45.349588, 34.18767", "45.349588, 34.18767")</f>
        <v/>
      </c>
      <c r="U71" t="inlineStr">
        <is>
          <t>90:05:170101:532</t>
        </is>
      </c>
      <c r="W71" s="13" t="n">
        <v>12159.92322659431</v>
      </c>
      <c r="X71" s="15" t="n">
        <v>-18362.5195214973</v>
      </c>
    </row>
    <row r="72">
      <c r="A72" s="8" t="n">
        <v>70</v>
      </c>
      <c r="B72" t="n">
        <v>91</v>
      </c>
      <c r="C72" s="1" t="n">
        <v>22.3</v>
      </c>
      <c r="D72" s="2">
        <f>HYPERLINK("https://torgi.gov.ru/new/public/lots/lot/21000018250000000018_2/(lotInfo:info)", "21000018250000000018_2")</f>
        <v/>
      </c>
      <c r="E72" t="inlineStr">
        <is>
      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      </is>
      </c>
      <c r="F72" s="3" t="inlineStr">
        <is>
          <t>14.09.22 14:00</t>
        </is>
      </c>
      <c r="G72" t="inlineStr">
        <is>
          <t>Республика Крым,  г. Симферополь, б-р И. Франко, д. 4. Кадастровый номер 90:22:010217:13478</t>
        </is>
      </c>
      <c r="H72" s="4" t="n">
        <v>1932000</v>
      </c>
      <c r="I72" s="4" t="n">
        <v>86636.77130044842</v>
      </c>
      <c r="K72" s="5" t="n">
        <v>11.35</v>
      </c>
      <c r="L72" s="4" t="n">
        <v>1203.28</v>
      </c>
      <c r="N72" t="n">
        <v>7635</v>
      </c>
      <c r="O72" t="n">
        <v>72</v>
      </c>
      <c r="P72" s="6" t="n">
        <v>300</v>
      </c>
      <c r="Q72" t="inlineStr">
        <is>
          <t>EA</t>
        </is>
      </c>
      <c r="R72" t="inlineStr">
        <is>
          <t>Д</t>
        </is>
      </c>
      <c r="S72" s="2">
        <f>HYPERLINK("https://yandex.ru/maps/?&amp;text=44.956032, 34.100192", "44.956032, 34.100192")</f>
        <v/>
      </c>
      <c r="T72" s="2">
        <f>HYPERLINK("D:\torgi_project\venv_torgi\cache\objs_in_district/44.956032_34.100192.json", "44.956032_34.100192.json")</f>
        <v/>
      </c>
      <c r="U72" t="inlineStr">
        <is>
          <t>90:22:010217:13478</t>
        </is>
      </c>
      <c r="W72" s="13" t="n">
        <v>51674.38964045292</v>
      </c>
      <c r="X72" s="15" t="n">
        <v>-34962.3816599955</v>
      </c>
    </row>
  </sheetData>
  <autoFilter ref="A1:T1000"/>
  <conditionalFormatting sqref="F1:F1000">
    <cfRule type="timePeriod" priority="4" dxfId="3" timePeriod="nextWeek">
      <formula>AND(ROUNDDOWN(F1,0)-TODAY()&gt;(7-WEEKDAY(TODAY())),ROUNDDOWN(F1,0)-TODAY()&lt;(15-WEEKDAY(TODAY())))</formula>
    </cfRule>
    <cfRule type="timePeriod" priority="5" dxfId="3" timePeriod="thisWeek">
      <formula>AND(TODAY()-ROUNDDOWN(F1,0)&lt;=WEEKDAY(TODAY())-1,ROUNDDOWN(F1,0)-TODAY()&lt;=7-WEEKDAY(TODAY()))</formula>
    </cfRule>
  </conditionalFormatting>
  <conditionalFormatting sqref="I1:I1000">
    <cfRule type="cellIs" priority="2" operator="lessThanOrEqual" dxfId="0"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2022-08-20T08:42:44Z</dcterms:created>
  <dcterms:modified xsi:type="dcterms:W3CDTF">2022-08-22T08:55:38Z</dcterms:modified>
  <cp:lastModifiedBy>user</cp:lastModifiedBy>
</cp:coreProperties>
</file>