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_FilterDatabase" localSheetId="0" hidden="1">'Sheet1'!$A$1:$B$100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\ ##0.0\ \м\2"/>
    <numFmt numFmtId="165" formatCode="#\ ###\ ##0\ \₽"/>
    <numFmt numFmtId="166" formatCode="_-* # ##0.00 ₽_-;-* # ##0.00 ₽_-"/>
  </numFmts>
  <fonts count="4">
    <font>
      <name val="Calibri"/>
      <family val="2"/>
      <color theme="1"/>
      <sz val="11"/>
      <scheme val="minor"/>
    </font>
    <font>
      <name val="Calibri"/>
      <family val="2"/>
      <color rgb="FF0000FF"/>
      <sz val="11"/>
      <u val="single"/>
      <scheme val="minor"/>
    </font>
    <font>
      <name val="Calibri"/>
      <family val="2"/>
      <b val="1"/>
      <color theme="1"/>
      <sz val="11"/>
      <scheme val="minor"/>
    </font>
    <font>
      <color rgb="000000FF"/>
      <u val="single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165" fontId="0" fillId="0" borderId="0" pivotButton="0" quotePrefix="0" xfId="0"/>
    <xf numFmtId="0" fontId="2" fillId="0" borderId="1" applyAlignment="1" pivotButton="0" quotePrefix="0" xfId="0">
      <alignment horizontal="center" vertical="top"/>
    </xf>
    <xf numFmtId="166" fontId="0" fillId="0" borderId="0" pivotButton="0" quotePrefix="0" xfId="0"/>
    <xf numFmtId="0" fontId="3" fillId="0" borderId="0" pivotButton="0" quotePrefix="0" xfId="0"/>
  </cellXfs>
  <cellStyles count="1">
    <cellStyle name="Обычный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71"/>
  <sheetViews>
    <sheetView tabSelected="1" topLeftCell="A58" workbookViewId="0">
      <selection activeCell="H74" sqref="H74"/>
    </sheetView>
  </sheetViews>
  <sheetFormatPr baseColWidth="8" defaultRowHeight="15"/>
  <cols>
    <col width="3.7109375" customWidth="1" min="2" max="2"/>
    <col width="9.7109375" customWidth="1" style="1" min="3" max="3"/>
    <col width="22.7109375" customWidth="1" style="2" min="4" max="4"/>
    <col width="40.7109375" customWidth="1" min="5" max="5"/>
    <col width="12.7109375" customWidth="1" style="3" min="6" max="7"/>
    <col width="40.7109375" customWidth="1" min="8" max="8"/>
    <col width="12.7109375" customWidth="1" min="9" max="9"/>
    <col width="18.7109375" customWidth="1" min="10" max="10"/>
    <col width="12.7109375" customWidth="1" style="3" min="11" max="11"/>
    <col width="22.7109375" customWidth="1" style="2" min="14" max="14"/>
    <col width="22.7109375" customWidth="1" style="2" min="17" max="17"/>
  </cols>
  <sheetData>
    <row r="1">
      <c r="B1" s="4" t="inlineStr">
        <is>
          <t>Регион</t>
        </is>
      </c>
      <c r="C1" s="4" t="inlineStr">
        <is>
          <t>Общая площадь</t>
        </is>
      </c>
      <c r="D1" s="4" t="inlineStr">
        <is>
          <t>id</t>
        </is>
      </c>
      <c r="E1" s="4" t="inlineStr">
        <is>
          <t>Название</t>
        </is>
      </c>
      <c r="F1" s="4" t="inlineStr">
        <is>
          <t>Цена за кв.м</t>
        </is>
      </c>
      <c r="G1" s="4" t="inlineStr">
        <is>
          <t>Цена</t>
        </is>
      </c>
      <c r="H1" s="4" t="inlineStr">
        <is>
          <t>Адрес</t>
        </is>
      </c>
      <c r="I1" s="4" t="inlineStr">
        <is>
          <t>Окончания подачи заявок</t>
        </is>
      </c>
      <c r="J1" s="4" t="inlineStr">
        <is>
          <t>Кадастровый номер</t>
        </is>
      </c>
      <c r="K1" s="4" t="inlineStr">
        <is>
          <t>Cтоимость чел/кв.м</t>
        </is>
      </c>
      <c r="L1" s="4" t="inlineStr">
        <is>
          <t>Форма проведения</t>
        </is>
      </c>
      <c r="M1" s="4" t="inlineStr">
        <is>
          <t>Имущество</t>
        </is>
      </c>
      <c r="N1" s="4" t="inlineStr">
        <is>
          <t>Координаты</t>
        </is>
      </c>
      <c r="O1" s="4" t="inlineStr">
        <is>
          <t>Жителей в округе</t>
        </is>
      </c>
      <c r="P1" s="4" t="inlineStr">
        <is>
          <t>Коммерческих объектов</t>
        </is>
      </c>
      <c r="Q1" s="4" t="inlineStr">
        <is>
          <t>Описание коммерческих объектов</t>
        </is>
      </c>
    </row>
    <row r="2">
      <c r="A2" s="4" t="n">
        <v>0</v>
      </c>
      <c r="B2" t="inlineStr">
        <is>
          <t>16</t>
        </is>
      </c>
      <c r="C2" s="1" t="n">
        <v>563.7</v>
      </c>
      <c r="D2" s="2">
        <f>HYPERLINK("https://torgi.gov.ru/new/public/lots/lot/22000123210000000004_1/(lotInfo:info)", "22000123210000000004_1")</f>
        <v/>
      </c>
      <c r="E2" t="inlineStr">
        <is>
          <t>Нежилое помещение №1000</t>
        </is>
      </c>
      <c r="F2" s="3" t="n">
        <v>1162.868547099521</v>
      </c>
      <c r="G2" s="3" t="n">
        <v>655509</v>
      </c>
      <c r="H2" t="inlineStr">
        <is>
          <t>Респ Татарстан, г Тетюши, ул Ленина, д 37</t>
        </is>
      </c>
      <c r="I2" t="inlineStr">
        <is>
          <t>06 09 22 14:00</t>
        </is>
      </c>
      <c r="J2" t="inlineStr">
        <is>
          <t>16:38:130101:773</t>
        </is>
      </c>
      <c r="K2" s="5" t="n">
        <v>2.2</v>
      </c>
      <c r="L2" t="inlineStr">
        <is>
          <t>EA</t>
        </is>
      </c>
      <c r="M2" t="inlineStr">
        <is>
          <t>М</t>
        </is>
      </c>
      <c r="N2" s="2" t="inlineStr">
        <is>
          <t>54.93757, 48.83902</t>
        </is>
      </c>
      <c r="O2" t="inlineStr">
        <is>
          <t>528</t>
        </is>
      </c>
      <c r="P2" t="inlineStr">
        <is>
          <t>6</t>
        </is>
      </c>
      <c r="Q2" s="6">
        <f>HYPERLINK("D:\torgi_project\venv_torgi\objs_in_district/54.93757_ 48.83902.json", "54.93757_ 48.83902.json")</f>
        <v/>
      </c>
      <c r="R2" t="n">
        <v>393</v>
      </c>
      <c r="S2" s="5" t="n">
        <v>2.96</v>
      </c>
    </row>
    <row r="3">
      <c r="A3" s="4" t="n">
        <v>1</v>
      </c>
      <c r="B3" t="inlineStr">
        <is>
          <t>21</t>
        </is>
      </c>
      <c r="C3" s="1" t="n">
        <v>158.8</v>
      </c>
      <c r="D3" s="2">
        <f>HYPERLINK("https://torgi.gov.ru/new/public/lots/lot/21000025550000000054_11/(lotInfo:info)", "21000025550000000054_11")</f>
        <v/>
      </c>
      <c r="E3" t="inlineStr">
        <is>
          <t>1/2 общей долевой собственности на нежилое помещение № 10, расположенное на втором этаже двухэтажного кирпичного пристроя, расположенного по адресу:</t>
        </is>
      </c>
      <c r="F3" s="3" t="n">
        <v>12827.45591939546</v>
      </c>
      <c r="G3" s="3" t="n">
        <v>2037000</v>
      </c>
      <c r="H3" t="inlineStr">
        <is>
          <t>г Чебоксары, ул Ломоносова, д 2, помещ 10</t>
        </is>
      </c>
      <c r="I3" t="inlineStr">
        <is>
          <t>31 08 22 14:00</t>
        </is>
      </c>
      <c r="J3" t="inlineStr">
        <is>
          <t>21:01:010607:257</t>
        </is>
      </c>
      <c r="K3" s="5" t="n">
        <v>7.3</v>
      </c>
      <c r="L3" t="inlineStr">
        <is>
          <t>EA</t>
        </is>
      </c>
      <c r="M3" t="inlineStr">
        <is>
          <t>Д</t>
        </is>
      </c>
      <c r="N3" s="2">
        <f>HYPERLINK("https://yandex.ru/maps/?&amp;text=56.125862, 47.21173", "56.125862, 47.21173")</f>
        <v/>
      </c>
      <c r="O3" t="inlineStr">
        <is>
          <t>1758</t>
        </is>
      </c>
      <c r="P3" t="inlineStr">
        <is>
          <t>33</t>
        </is>
      </c>
      <c r="Q3" s="6">
        <f>HYPERLINK("D:\torgi_project\venv_torgi\objs_in_district/56.125862_ 47.21173.json", "56.125862_ 47.21173.json")</f>
        <v/>
      </c>
      <c r="R3" t="n">
        <v>2663</v>
      </c>
      <c r="S3" s="5" t="n">
        <v>4.82</v>
      </c>
    </row>
    <row r="4">
      <c r="A4" s="4" t="n">
        <v>2</v>
      </c>
      <c r="B4" t="inlineStr">
        <is>
          <t>77</t>
        </is>
      </c>
      <c r="C4" s="1" t="n">
        <v>60.4</v>
      </c>
      <c r="D4" s="2">
        <f>HYPERLINK("https://torgi.gov.ru/new/public/lots/lot/21000005000000003130_1/(lotInfo:info)", "21000005000000003130_1")</f>
        <v/>
      </c>
      <c r="E4" t="inlineStr">
        <is>
          <t>Продажа имущества, находящегося в собственности города Москвы, нежилое помещение по адресу:., Этаж № 1</t>
        </is>
      </c>
      <c r="F4" s="3" t="n">
        <v>111076.1589403973</v>
      </c>
      <c r="G4" s="3" t="n">
        <v>6709000</v>
      </c>
      <c r="H4" t="inlineStr">
        <is>
          <t>г Москва, ул Нижняя Первомайская, д 53</t>
        </is>
      </c>
      <c r="I4" t="inlineStr">
        <is>
          <t>12 09 22 12:00</t>
        </is>
      </c>
      <c r="J4" t="inlineStr">
        <is>
          <t xml:space="preserve">77:03:0005014:11807 </t>
        </is>
      </c>
      <c r="K4" s="5" t="n">
        <v>6.93</v>
      </c>
      <c r="L4" t="inlineStr">
        <is>
          <t>PP</t>
        </is>
      </c>
      <c r="M4" t="inlineStr">
        <is>
          <t>М</t>
        </is>
      </c>
      <c r="N4" s="2">
        <f>HYPERLINK("https://yandex.ru/maps/?&amp;text=55.79225, 37.812588", "55.79225, 37.812588")</f>
        <v/>
      </c>
      <c r="O4" t="inlineStr">
        <is>
          <t>16035</t>
        </is>
      </c>
      <c r="P4" t="inlineStr">
        <is>
          <t>104</t>
        </is>
      </c>
      <c r="Q4" s="6">
        <f>HYPERLINK("D:\torgi_project\venv_torgi\objs_in_district/55.79225_ 37.812588.json", "55.79225_ 37.812588.json")</f>
        <v/>
      </c>
      <c r="R4" t="n">
        <v>8197</v>
      </c>
      <c r="S4" s="5" t="n">
        <v>13.55</v>
      </c>
    </row>
    <row r="5">
      <c r="A5" s="4" t="n">
        <v>3</v>
      </c>
      <c r="B5" t="inlineStr">
        <is>
          <t>50</t>
        </is>
      </c>
      <c r="C5" s="1" t="n">
        <v>64.8</v>
      </c>
      <c r="D5" s="2">
        <f>HYPERLINK("https://torgi.gov.ru/new/public/lots/lot/21000004710000002063_1/(lotInfo:info)", "21000004710000002063_1")</f>
        <v/>
      </c>
      <c r="E5" t="inlineStr">
        <is>
          <t>Продажа нежилого помещения 64,8 кв.м. в г.о. Пушкинский</t>
        </is>
      </c>
      <c r="F5" s="3" t="n">
        <v>28425.92592592593</v>
      </c>
      <c r="G5" s="3" t="n">
        <v>1842000</v>
      </c>
      <c r="H5" t="inlineStr">
        <is>
          <t>Московская обл, г Пушкино, г Ивантеевка, Детский проезд, д 24, по</t>
        </is>
      </c>
      <c r="I5" t="inlineStr">
        <is>
          <t>08 09 22 15:00</t>
        </is>
      </c>
      <c r="J5" t="inlineStr">
        <is>
          <t>50:43:0030304:1156</t>
        </is>
      </c>
      <c r="K5" s="5" t="n">
        <v>7.59</v>
      </c>
      <c r="L5" t="inlineStr">
        <is>
          <t>EA</t>
        </is>
      </c>
      <c r="M5" t="inlineStr">
        <is>
          <t>М</t>
        </is>
      </c>
      <c r="N5" s="2">
        <f>HYPERLINK("https://yandex.ru/maps/?&amp;text=55.97189, 37.9131", "55.97189, 37.9131")</f>
        <v/>
      </c>
      <c r="O5" t="inlineStr">
        <is>
          <t>3744</t>
        </is>
      </c>
      <c r="P5" t="inlineStr">
        <is>
          <t>37</t>
        </is>
      </c>
      <c r="Q5" s="6">
        <f>HYPERLINK("D:\torgi_project\venv_torgi\objs_in_district/55.97189_ 37.9131.json", "55.97189_ 37.9131.json")</f>
        <v/>
      </c>
      <c r="R5" t="n">
        <v>3785</v>
      </c>
      <c r="S5" s="5" t="n">
        <v>7.51</v>
      </c>
    </row>
    <row r="6">
      <c r="A6" s="4" t="n">
        <v>4</v>
      </c>
      <c r="B6" t="inlineStr">
        <is>
          <t>50</t>
        </is>
      </c>
      <c r="C6" s="1" t="n">
        <v>30.9</v>
      </c>
      <c r="D6" s="2">
        <f>HYPERLINK("https://torgi.gov.ru/new/public/lots/lot/21000004710000002100_1/(lotInfo:info)", "21000004710000002100_1")</f>
        <v/>
      </c>
      <c r="E6" t="inlineStr">
        <is>
          <t>Продажа нежилого помещения 30,9 кв.м в г.о. Коломна</t>
        </is>
      </c>
      <c r="F6" s="3" t="n">
        <v>31542.88025889968</v>
      </c>
      <c r="G6" s="3" t="n">
        <v>974675</v>
      </c>
      <c r="H6" t="inlineStr">
        <is>
          <t>Московская обл, г Коломна, ул Октябрьской революции, д 154, кв 2</t>
        </is>
      </c>
      <c r="I6" t="inlineStr">
        <is>
          <t>05 09 22 15:00</t>
        </is>
      </c>
      <c r="J6" t="inlineStr">
        <is>
          <t>50:57:0000000:7243</t>
        </is>
      </c>
      <c r="K6" s="5" t="n">
        <v>23.82</v>
      </c>
      <c r="L6" t="inlineStr">
        <is>
          <t>EA</t>
        </is>
      </c>
      <c r="M6" t="inlineStr">
        <is>
          <t>М</t>
        </is>
      </c>
      <c r="N6" s="2">
        <f>HYPERLINK("https://yandex.ru/maps/?&amp;text=55.107061, 38.743359", "55.107061, 38.743359")</f>
        <v/>
      </c>
      <c r="O6" t="inlineStr">
        <is>
          <t>1324</t>
        </is>
      </c>
      <c r="P6" t="inlineStr">
        <is>
          <t>8</t>
        </is>
      </c>
      <c r="Q6" s="6">
        <f>HYPERLINK("D:\torgi_project\venv_torgi\objs_in_district/55.107061_ 38.743359.json", "55.107061_ 38.743359.json")</f>
        <v/>
      </c>
      <c r="R6" t="n">
        <v>2272</v>
      </c>
      <c r="S6" s="5" t="n">
        <v>13.88</v>
      </c>
    </row>
    <row r="7">
      <c r="A7" s="4" t="n">
        <v>5</v>
      </c>
      <c r="B7" t="inlineStr">
        <is>
          <t>50</t>
        </is>
      </c>
      <c r="C7" s="1" t="n">
        <v>694.3</v>
      </c>
      <c r="D7" s="2">
        <f>HYPERLINK("https://torgi.gov.ru/new/public/lots/lot/21000004710000002118_1/(lotInfo:info)", "21000004710000002118_1")</f>
        <v/>
      </c>
      <c r="E7" t="inlineStr">
        <is>
          <t>Продажа нежилого помещения 694,3 кв.м. в г.о. Луховицы</t>
        </is>
      </c>
      <c r="F7" s="3" t="n">
        <v>9002.352484516779</v>
      </c>
      <c r="G7" s="3" t="n">
        <v>6250333.33</v>
      </c>
      <c r="H7" t="inlineStr">
        <is>
          <t>Московская обл, г Луховицы, поселок Орешково, ул Парковая, д 2</t>
        </is>
      </c>
      <c r="I7" t="inlineStr">
        <is>
          <t>07 09 22 15:00</t>
        </is>
      </c>
      <c r="J7" t="inlineStr">
        <is>
          <t>50:35:0030405:1682</t>
        </is>
      </c>
      <c r="K7" s="5" t="n">
        <v>9.609999999999999</v>
      </c>
      <c r="L7" t="inlineStr">
        <is>
          <t>EA</t>
        </is>
      </c>
      <c r="M7" t="inlineStr">
        <is>
          <t>М</t>
        </is>
      </c>
      <c r="N7" s="2">
        <f>HYPERLINK("https://yandex.ru/maps/?&amp;text=54.849313, 39.305731", "54.849313, 39.305731")</f>
        <v/>
      </c>
      <c r="O7" t="inlineStr">
        <is>
          <t>937</t>
        </is>
      </c>
      <c r="P7" t="inlineStr">
        <is>
          <t>3</t>
        </is>
      </c>
      <c r="Q7" s="6">
        <f>HYPERLINK("D:\torgi_project\venv_torgi\objs_in_district/54.849313_ 39.305731.json", "54.849313_ 39.305731.json")</f>
        <v/>
      </c>
      <c r="R7" t="n">
        <v>144</v>
      </c>
      <c r="S7" s="5" t="n">
        <v>62.52</v>
      </c>
    </row>
    <row r="8">
      <c r="A8" s="4" t="n">
        <v>6</v>
      </c>
      <c r="B8" t="inlineStr">
        <is>
          <t>16</t>
        </is>
      </c>
      <c r="C8" s="1" t="n">
        <v>217.8</v>
      </c>
      <c r="D8" s="2">
        <f>HYPERLINK("https://torgi.gov.ru/new/public/lots/lot/21000026240000000020_2/(lotInfo:info)", "21000026240000000020_2")</f>
        <v/>
      </c>
      <c r="E8" t="inlineStr">
        <is>
          <t>помещения 1 этажа по,</t>
        </is>
      </c>
      <c r="F8" s="3" t="n">
        <v>6720</v>
      </c>
      <c r="G8" s="3" t="n">
        <v>1463616</v>
      </c>
      <c r="H8" t="inlineStr">
        <is>
          <t>Ростовская обл, г Волгодонск, ул Главная, д 69б, помещ 1004</t>
        </is>
      </c>
      <c r="I8" t="inlineStr">
        <is>
          <t>30 08 22 09:00</t>
        </is>
      </c>
      <c r="J8" t="inlineStr">
        <is>
          <t>16:50:000000:10993</t>
        </is>
      </c>
      <c r="K8" s="5" t="inlineStr"/>
      <c r="L8" t="inlineStr">
        <is>
          <t>EA</t>
        </is>
      </c>
      <c r="M8" t="inlineStr">
        <is>
          <t>М</t>
        </is>
      </c>
      <c r="N8" s="2">
        <f>HYPERLINK("https://yandex.ru/maps/?&amp;text=47.52033, 42.190483", "47.52033, 42.190483")</f>
        <v/>
      </c>
      <c r="O8" t="inlineStr">
        <is>
          <t>0</t>
        </is>
      </c>
      <c r="P8" t="inlineStr">
        <is>
          <t>0</t>
        </is>
      </c>
      <c r="Q8" s="6">
        <f>HYPERLINK("D:\torgi_project\venv_torgi\objs_in_district/47.52033_ 42.190483.json", "47.52033_ 42.190483.json")</f>
        <v/>
      </c>
      <c r="R8" t="n">
        <v>2929</v>
      </c>
      <c r="S8" s="5" t="n">
        <v>2.29</v>
      </c>
    </row>
    <row r="9">
      <c r="A9" s="4" t="n">
        <v>7</v>
      </c>
      <c r="B9" t="inlineStr">
        <is>
          <t>16</t>
        </is>
      </c>
      <c r="C9" s="1" t="n">
        <v>160.6</v>
      </c>
      <c r="D9" s="2">
        <f>HYPERLINK("https://torgi.gov.ru/new/public/lots/lot/21000026240000000020_1/(lotInfo:info)", "21000026240000000020_1")</f>
        <v/>
      </c>
      <c r="E9" t="inlineStr">
        <is>
          <t>помещения мансарды по</t>
        </is>
      </c>
      <c r="F9" s="3" t="n">
        <v>46031.75591531756</v>
      </c>
      <c r="G9" s="3" t="n">
        <v>7392700</v>
      </c>
      <c r="H9" t="inlineStr">
        <is>
          <t>г Казань, ул Галиаскара Камала, д 20/7, помещ 1201</t>
        </is>
      </c>
      <c r="I9" t="inlineStr">
        <is>
          <t>30 08 22 09:00</t>
        </is>
      </c>
      <c r="J9" t="inlineStr">
        <is>
          <t>16:50:011816:115</t>
        </is>
      </c>
      <c r="K9" s="5" t="n">
        <v>18.35</v>
      </c>
      <c r="L9" t="inlineStr">
        <is>
          <t>EA</t>
        </is>
      </c>
      <c r="M9" t="inlineStr">
        <is>
          <t>М</t>
        </is>
      </c>
      <c r="N9" s="2">
        <f>HYPERLINK("https://yandex.ru/maps/?&amp;text=55.784577, 49.109118", "55.784577, 49.109118")</f>
        <v/>
      </c>
      <c r="O9" t="inlineStr">
        <is>
          <t>2508</t>
        </is>
      </c>
      <c r="P9" t="inlineStr">
        <is>
          <t>81</t>
        </is>
      </c>
      <c r="Q9" s="6">
        <f>HYPERLINK("D:\torgi_project\venv_torgi\objs_in_district/55.784577_ 49.109118.json", "55.784577_ 49.109118.json")</f>
        <v/>
      </c>
      <c r="R9" t="n">
        <v>4266</v>
      </c>
      <c r="S9" s="5" t="n">
        <v>10.79</v>
      </c>
    </row>
    <row r="10">
      <c r="A10" s="4" t="n">
        <v>8</v>
      </c>
      <c r="B10" t="inlineStr">
        <is>
          <t>77</t>
        </is>
      </c>
      <c r="C10" s="1" t="n">
        <v>152.2</v>
      </c>
      <c r="D10" s="2">
        <f>HYPERLINK("https://torgi.gov.ru/new/public/lots/lot/21000005000000003084_1/(lotInfo:info)", "21000005000000003084_1")</f>
        <v/>
      </c>
      <c r="E10" t="inlineStr">
        <is>
          <t>Продажа имущества, находящегося в собственности города Москвы, нежилое помещение по адресу:</t>
        </is>
      </c>
      <c r="F10" s="3" t="n">
        <v>48390.47306176084</v>
      </c>
      <c r="G10" s="3" t="n">
        <v>7365030</v>
      </c>
      <c r="H10" t="inlineStr">
        <is>
          <t>г Москва, ул Мытная, д 25 к 1</t>
        </is>
      </c>
      <c r="I10" t="inlineStr">
        <is>
          <t>08 09 22 12:00</t>
        </is>
      </c>
      <c r="J10" t="inlineStr">
        <is>
          <t xml:space="preserve">77:01:0006007:3888 </t>
        </is>
      </c>
      <c r="K10" s="5" t="n">
        <v>4.24</v>
      </c>
      <c r="L10" t="inlineStr">
        <is>
          <t>PP</t>
        </is>
      </c>
      <c r="M10" t="inlineStr">
        <is>
          <t>М</t>
        </is>
      </c>
      <c r="N10" s="2">
        <f>HYPERLINK("https://yandex.ru/maps/?&amp;text=55.716473, 37.620393", "55.716473, 37.620393")</f>
        <v/>
      </c>
      <c r="O10" t="inlineStr">
        <is>
          <t>11418</t>
        </is>
      </c>
      <c r="P10" t="inlineStr">
        <is>
          <t>156</t>
        </is>
      </c>
      <c r="Q10" s="6">
        <f>HYPERLINK("D:\torgi_project\venv_torgi\objs_in_district/55.716473_ 37.620393.json", "55.716473_ 37.620393.json")</f>
        <v/>
      </c>
      <c r="R10" t="n">
        <v>6298</v>
      </c>
      <c r="S10" s="5" t="n">
        <v>7.68</v>
      </c>
    </row>
    <row r="11">
      <c r="A11" s="4" t="n">
        <v>9</v>
      </c>
      <c r="B11" t="inlineStr">
        <is>
          <t>77</t>
        </is>
      </c>
      <c r="C11" s="1" t="n">
        <v>35.9</v>
      </c>
      <c r="D11" s="2">
        <f>HYPERLINK("https://torgi.gov.ru/new/public/lots/lot/21000005000000003066_1/(lotInfo:info)", "21000005000000003066_1")</f>
        <v/>
      </c>
      <c r="E11" t="inlineStr">
        <is>
          <t>Продажа имущества, находящегося в собственности города Москвы, нежилое помещение по адресу: , Этаж № 1</t>
        </is>
      </c>
      <c r="F11" s="3" t="n">
        <v>148997.2144846797</v>
      </c>
      <c r="G11" s="3" t="n">
        <v>5349000</v>
      </c>
      <c r="H11" t="inlineStr">
        <is>
          <t>г Москва, ул Генерала Белобородова, д 18, помещ 1/1</t>
        </is>
      </c>
      <c r="I11" t="inlineStr">
        <is>
          <t>06 09 22 12:00</t>
        </is>
      </c>
      <c r="J11" t="inlineStr">
        <is>
          <t>77:08:0002022:3598</t>
        </is>
      </c>
      <c r="K11" s="5" t="n">
        <v>17.52</v>
      </c>
      <c r="L11" t="inlineStr">
        <is>
          <t>EA</t>
        </is>
      </c>
      <c r="M11" t="inlineStr">
        <is>
          <t>М</t>
        </is>
      </c>
      <c r="N11" s="2">
        <f>HYPERLINK("https://yandex.ru/maps/?&amp;text=55.834153, 37.356441", "55.834153, 37.356441")</f>
        <v/>
      </c>
      <c r="O11" t="inlineStr">
        <is>
          <t>8502</t>
        </is>
      </c>
      <c r="P11" t="inlineStr">
        <is>
          <t>103</t>
        </is>
      </c>
      <c r="Q11" s="6">
        <f>HYPERLINK("D:\torgi_project\venv_torgi\objs_in_district/55.834153_ 37.356441.json", "55.834153_ 37.356441.json")</f>
        <v/>
      </c>
      <c r="R11" t="n">
        <v>9513</v>
      </c>
      <c r="S11" s="5" t="n">
        <v>15.66</v>
      </c>
    </row>
    <row r="12">
      <c r="A12" s="4" t="n">
        <v>10</v>
      </c>
      <c r="B12" t="inlineStr">
        <is>
          <t>77</t>
        </is>
      </c>
      <c r="C12" s="1" t="n">
        <v>106.1</v>
      </c>
      <c r="D12" s="2">
        <f>HYPERLINK("https://torgi.gov.ru/new/public/lots/lot/21000005000000003057_1/(lotInfo:info)", "21000005000000003057_1")</f>
        <v/>
      </c>
      <c r="E12" t="inlineStr">
        <is>
          <t>Продажа имущества, находящегося в собственности города Москвы, нежилое помещение по адресу:., Этаж № 1.</t>
        </is>
      </c>
      <c r="F12" s="3" t="n">
        <v>92582.46936852027</v>
      </c>
      <c r="G12" s="3" t="n">
        <v>9823000</v>
      </c>
      <c r="H12" t="inlineStr">
        <is>
          <t>г Москва, г Зеленоград, к 146</t>
        </is>
      </c>
      <c r="I12" t="inlineStr">
        <is>
          <t>06 09 22 12:00</t>
        </is>
      </c>
      <c r="J12" t="inlineStr">
        <is>
          <t>77:10:0000000:2691</t>
        </is>
      </c>
      <c r="K12" s="5" t="n">
        <v>10.31</v>
      </c>
      <c r="L12" t="inlineStr">
        <is>
          <t>EA</t>
        </is>
      </c>
      <c r="M12" t="inlineStr">
        <is>
          <t>М</t>
        </is>
      </c>
      <c r="N12" s="2">
        <f>HYPERLINK("https://yandex.ru/maps/?&amp;text=56.008817, 37.206737", "56.008817, 37.206737")</f>
        <v/>
      </c>
      <c r="O12" t="inlineStr">
        <is>
          <t>8982</t>
        </is>
      </c>
      <c r="P12" t="inlineStr">
        <is>
          <t>38</t>
        </is>
      </c>
      <c r="Q12" s="6">
        <f>HYPERLINK("D:\torgi_project\venv_torgi\objs_in_district/56.008817_ 37.206737.json", "56.008817_ 37.206737.json")</f>
        <v/>
      </c>
      <c r="R12" t="n">
        <v>2987</v>
      </c>
      <c r="S12" s="5" t="n">
        <v>31</v>
      </c>
    </row>
    <row r="13">
      <c r="A13" s="4" t="n">
        <v>11</v>
      </c>
      <c r="B13" t="inlineStr">
        <is>
          <t>50</t>
        </is>
      </c>
      <c r="C13" s="1" t="n">
        <v>165.5</v>
      </c>
      <c r="D13" s="2">
        <f>HYPERLINK("https://torgi.gov.ru/new/public/lots/lot/21000004710000000785_1/(lotInfo:info)", "21000004710000000785_1")</f>
        <v/>
      </c>
      <c r="E13" t="inlineStr">
        <is>
          <t>Продажа нежилого помещения 165,5 кв.м в г.о. Серпухов</t>
        </is>
      </c>
      <c r="F13" s="3" t="n">
        <v>21299.09365558912</v>
      </c>
      <c r="G13" s="3" t="n">
        <v>3525000</v>
      </c>
      <c r="H13" t="inlineStr">
        <is>
          <t>Московская обл, г Серпухов, ул Крюкова, д 1, помещ 3</t>
        </is>
      </c>
      <c r="I13" t="inlineStr">
        <is>
          <t>02 09 22 15:00</t>
        </is>
      </c>
      <c r="J13" t="inlineStr">
        <is>
          <t>50:58:0020101:155</t>
        </is>
      </c>
      <c r="K13" s="5" t="n">
        <v>13.42</v>
      </c>
      <c r="L13" t="inlineStr">
        <is>
          <t>EA</t>
        </is>
      </c>
      <c r="M13" t="inlineStr">
        <is>
          <t>М</t>
        </is>
      </c>
      <c r="N13" s="2">
        <f>HYPERLINK("https://yandex.ru/maps/?&amp;text=54.933, 37.37951", "54.933, 37.37951")</f>
        <v/>
      </c>
      <c r="O13" t="inlineStr">
        <is>
          <t>1587</t>
        </is>
      </c>
      <c r="P13" t="inlineStr">
        <is>
          <t>10</t>
        </is>
      </c>
      <c r="Q13" s="6">
        <f>HYPERLINK("D:\torgi_project\venv_torgi\objs_in_district/54.933_ 37.37951.json", "54.933_ 37.37951.json")</f>
        <v/>
      </c>
      <c r="R13" t="n">
        <v>2912</v>
      </c>
      <c r="S13" s="5" t="n">
        <v>7.31</v>
      </c>
    </row>
    <row r="14">
      <c r="A14" s="4" t="n">
        <v>12</v>
      </c>
      <c r="B14" t="inlineStr">
        <is>
          <t>77</t>
        </is>
      </c>
      <c r="C14" s="1" t="n">
        <v>117.4</v>
      </c>
      <c r="D14" s="2">
        <f>HYPERLINK("https://torgi.gov.ru/new/public/lots/lot/21000005000000003050_1/(lotInfo:info)", "21000005000000003050_1")</f>
        <v/>
      </c>
      <c r="E14" t="inlineStr">
        <is>
      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</t>
        </is>
      </c>
      <c r="F14" s="3" t="n">
        <v>69816.27768313458</v>
      </c>
      <c r="G14" s="3" t="n">
        <v>8196431</v>
      </c>
      <c r="H14" t="inlineStr">
        <is>
          <t>г Москва, ул Нижняя Первомайская, д 13, помещ 2/Н</t>
        </is>
      </c>
      <c r="I14" t="inlineStr">
        <is>
          <t>12 09 22 12:00</t>
        </is>
      </c>
      <c r="J14" t="inlineStr">
        <is>
          <t>77:03:0005014:11774</t>
        </is>
      </c>
      <c r="K14" s="5" t="n">
        <v>4.13</v>
      </c>
      <c r="L14" t="inlineStr">
        <is>
          <t>EA</t>
        </is>
      </c>
      <c r="M14" t="inlineStr">
        <is>
          <t>М</t>
        </is>
      </c>
      <c r="N14" s="2">
        <f>HYPERLINK("https://yandex.ru/maps/?&amp;text=55.7912776, 37.7954093", "55.7912776, 37.7954093")</f>
        <v/>
      </c>
      <c r="O14" t="inlineStr">
        <is>
          <t>16920</t>
        </is>
      </c>
      <c r="P14" t="inlineStr">
        <is>
          <t>98</t>
        </is>
      </c>
      <c r="Q14" s="6">
        <f>HYPERLINK("D:\torgi_project\venv_torgi\objs_in_district/55.7912776_ 37.7954093.json", "55.7912776_ 37.7954093.json")</f>
        <v/>
      </c>
      <c r="R14" t="n">
        <v>4636</v>
      </c>
      <c r="S14" s="5" t="n">
        <v>15.06</v>
      </c>
    </row>
    <row r="15">
      <c r="A15" s="4" t="n">
        <v>13</v>
      </c>
      <c r="B15" t="inlineStr">
        <is>
          <t>50</t>
        </is>
      </c>
      <c r="C15" s="1" t="n">
        <v>74.59999999999999</v>
      </c>
      <c r="D15" s="2">
        <f>HYPERLINK("https://torgi.gov.ru/new/public/lots/lot/21000004710000001510_1/(lotInfo:info)", "21000004710000001510_1")</f>
        <v/>
      </c>
      <c r="E15" t="inlineStr">
        <is>
          <t>Продажа нежилого помещения 74,6 кв.м. в г.о. Электрогорск</t>
        </is>
      </c>
      <c r="F15" s="3" t="n">
        <v>40812.33243967828</v>
      </c>
      <c r="G15" s="3" t="n">
        <v>3044600</v>
      </c>
      <c r="H15" t="inlineStr">
        <is>
          <t>Московская обл, г Электрогорск, ул Советская, д 35, помещ 8</t>
        </is>
      </c>
      <c r="I15" t="inlineStr">
        <is>
          <t>02 09 22 15:00</t>
        </is>
      </c>
      <c r="J15" t="inlineStr">
        <is>
          <t>50:17:0011505:498</t>
        </is>
      </c>
      <c r="K15" s="5" t="n">
        <v>15.02</v>
      </c>
      <c r="L15" t="inlineStr">
        <is>
          <t>EA</t>
        </is>
      </c>
      <c r="M15" t="inlineStr">
        <is>
          <t>М</t>
        </is>
      </c>
      <c r="N15" s="2">
        <f>HYPERLINK("https://yandex.ru/maps/?&amp;text=55.868945, 38.782292", "55.868945, 38.782292")</f>
        <v/>
      </c>
      <c r="O15" t="inlineStr">
        <is>
          <t>2718</t>
        </is>
      </c>
      <c r="P15" t="inlineStr">
        <is>
          <t>24</t>
        </is>
      </c>
      <c r="Q15" s="6">
        <f>HYPERLINK("D:\torgi_project\venv_torgi\objs_in_district/55.868945_ 38.782292.json", "55.868945_ 38.782292.json")</f>
        <v/>
      </c>
      <c r="R15" t="n">
        <v>1628</v>
      </c>
      <c r="S15" s="5" t="n">
        <v>25.07</v>
      </c>
    </row>
    <row r="16">
      <c r="A16" s="4" t="n">
        <v>14</v>
      </c>
      <c r="B16" t="inlineStr">
        <is>
          <t>50</t>
        </is>
      </c>
      <c r="C16" s="1" t="n">
        <v>156.6</v>
      </c>
      <c r="D16" s="2">
        <f>HYPERLINK("https://torgi.gov.ru/new/public/lots/lot/21000004710000000858_1/(lotInfo:info)", "21000004710000000858_1")</f>
        <v/>
      </c>
      <c r="E16" t="inlineStr">
        <is>
          <t>Продажа нежилого помещения 156,6 кв.м в г.о. Серпухов</t>
        </is>
      </c>
      <c r="F16" s="3" t="n">
        <v>32879.94891443168</v>
      </c>
      <c r="G16" s="3" t="n">
        <v>5149000</v>
      </c>
      <c r="H16" t="inlineStr">
        <is>
          <t>Московская обл, г Серпухов, ул Революции, д 21/67</t>
        </is>
      </c>
      <c r="I16" t="inlineStr">
        <is>
          <t>02 09 22 15:00</t>
        </is>
      </c>
      <c r="J16" t="inlineStr">
        <is>
          <t>50:58:0100402:377</t>
        </is>
      </c>
      <c r="K16" s="5" t="n">
        <v>10.62</v>
      </c>
      <c r="L16" t="inlineStr">
        <is>
          <t>EA</t>
        </is>
      </c>
      <c r="M16" t="inlineStr">
        <is>
          <t>М</t>
        </is>
      </c>
      <c r="N16" s="2">
        <f>HYPERLINK("https://yandex.ru/maps/?&amp;text=54.915839, 37.421874", "54.915839, 37.421874")</f>
        <v/>
      </c>
      <c r="O16" t="inlineStr">
        <is>
          <t>3096</t>
        </is>
      </c>
      <c r="P16" t="inlineStr">
        <is>
          <t>59</t>
        </is>
      </c>
      <c r="Q16" s="6">
        <f>HYPERLINK("D:\torgi_project\venv_torgi\objs_in_district/54.915839_ 37.421874.json", "54.915839_ 37.421874.json")</f>
        <v/>
      </c>
      <c r="R16" t="n">
        <v>3053</v>
      </c>
      <c r="S16" s="5" t="n">
        <v>10.77</v>
      </c>
    </row>
    <row r="17">
      <c r="A17" s="4" t="n">
        <v>15</v>
      </c>
      <c r="B17" t="inlineStr">
        <is>
          <t>12</t>
        </is>
      </c>
      <c r="C17" s="1" t="n">
        <v>476.6</v>
      </c>
      <c r="D17" s="2">
        <f>HYPERLINK("https://torgi.gov.ru/new/public/lots/lot/21000022630000000002_10/(lotInfo:info)", "21000022630000000002_10")</f>
        <v/>
      </c>
      <c r="E17" t="inlineStr">
        <is>
          <t>Помещение, назначение – нежилое., количество этажей – 1, 2по адресу: (1 этаж (поз. 2;20); 2 этаж (поз. 31-59)</t>
        </is>
      </c>
      <c r="F17" s="3" t="n">
        <v>2248.006714225766</v>
      </c>
      <c r="G17" s="3" t="n">
        <v>1071400</v>
      </c>
      <c r="H17" t="inlineStr">
        <is>
          <t>Респ Марий Эл, пгт Морки, ул Мира, д 42, помещ 5</t>
        </is>
      </c>
      <c r="I17" t="inlineStr">
        <is>
          <t>23 08 22 14:00</t>
        </is>
      </c>
      <c r="J17" t="inlineStr">
        <is>
          <t xml:space="preserve">12:13:0990117:580, </t>
        </is>
      </c>
      <c r="K17" s="5" t="n">
        <v>0.98</v>
      </c>
      <c r="L17" t="inlineStr">
        <is>
          <t>EA</t>
        </is>
      </c>
      <c r="M17" t="inlineStr">
        <is>
          <t>М</t>
        </is>
      </c>
      <c r="N17" s="2">
        <f>HYPERLINK("https://yandex.ru/maps/?&amp;text=56.437214, 49.019527", "56.437214, 49.019527")</f>
        <v/>
      </c>
      <c r="O17" t="inlineStr">
        <is>
          <t>2286</t>
        </is>
      </c>
      <c r="P17" t="inlineStr">
        <is>
          <t>4</t>
        </is>
      </c>
      <c r="Q17" s="6">
        <f>HYPERLINK("D:\torgi_project\venv_torgi\objs_in_district/56.437214_ 49.019527.json", "56.437214_ 49.019527.json")</f>
        <v/>
      </c>
      <c r="R17" t="n">
        <v>1244</v>
      </c>
      <c r="S17" s="5" t="n">
        <v>1.81</v>
      </c>
    </row>
    <row r="18">
      <c r="A18" s="4" t="n">
        <v>16</v>
      </c>
      <c r="B18" t="inlineStr">
        <is>
          <t>50</t>
        </is>
      </c>
      <c r="C18" s="1" t="n">
        <v>95.90000000000001</v>
      </c>
      <c r="D18" s="2">
        <f>HYPERLINK("https://torgi.gov.ru/new/public/lots/lot/21000004710000001306_1/(lotInfo:info)", "21000004710000001306_1")</f>
        <v/>
      </c>
      <c r="E18" t="inlineStr">
        <is>
          <t>Продажа нежилого помещения 95,9 кв.м. в г.о. Лыткарино</t>
        </is>
      </c>
      <c r="F18" s="3" t="n">
        <v>32368.79040667362</v>
      </c>
      <c r="G18" s="3" t="n">
        <v>3104167</v>
      </c>
      <c r="H18" t="inlineStr">
        <is>
          <t>Московская обл, г Лыткарино, ул Ухтомского, д 25, помещ 3</t>
        </is>
      </c>
      <c r="I18" t="inlineStr">
        <is>
          <t>26 08 22 15:00</t>
        </is>
      </c>
      <c r="J18" t="inlineStr">
        <is>
          <t>50:53:0020103:2581</t>
        </is>
      </c>
      <c r="K18" s="5" t="n">
        <v>4.74</v>
      </c>
      <c r="L18" t="inlineStr">
        <is>
          <t>EA</t>
        </is>
      </c>
      <c r="M18" t="inlineStr">
        <is>
          <t>М</t>
        </is>
      </c>
      <c r="N18" s="2">
        <f>HYPERLINK("https://yandex.ru/maps/?&amp;text=55.574894, 37.900665", "55.574894, 37.900665")</f>
        <v/>
      </c>
      <c r="O18" t="inlineStr">
        <is>
          <t>6834</t>
        </is>
      </c>
      <c r="P18" t="inlineStr">
        <is>
          <t>28</t>
        </is>
      </c>
      <c r="Q18" s="6">
        <f>HYPERLINK("D:\torgi_project\venv_torgi\objs_in_district/55.574894_ 37.900665.json", "55.574894_ 37.900665.json")</f>
        <v/>
      </c>
      <c r="R18" t="n">
        <v>4687</v>
      </c>
      <c r="S18" s="5" t="n">
        <v>6.91</v>
      </c>
    </row>
    <row r="19">
      <c r="A19" s="4" t="n">
        <v>17</v>
      </c>
      <c r="B19" t="inlineStr">
        <is>
          <t>50</t>
        </is>
      </c>
      <c r="C19" s="1" t="n">
        <v>35.4</v>
      </c>
      <c r="D19" s="2">
        <f>HYPERLINK("https://torgi.gov.ru/new/public/lots/lot/21000004710000001895_1/(lotInfo:info)", "21000004710000001895_1")</f>
        <v/>
      </c>
      <c r="E19" t="inlineStr">
        <is>
          <t>Продажа нежилого помещения 35,4 кв.м в г.о. Лыткарино</t>
        </is>
      </c>
      <c r="F19" s="3" t="n">
        <v>56497.17514124294</v>
      </c>
      <c r="G19" s="3" t="n">
        <v>2000000</v>
      </c>
      <c r="H19" t="inlineStr">
        <is>
          <t>Московская обл, г Лыткарино, ул Октябрьская, д 12, помещ 1</t>
        </is>
      </c>
      <c r="I19" t="inlineStr">
        <is>
          <t>26 08 22 15:00</t>
        </is>
      </c>
      <c r="J19" t="inlineStr">
        <is>
          <t>50:53:0010107:1524</t>
        </is>
      </c>
      <c r="K19" s="5" t="n">
        <v>8.140000000000001</v>
      </c>
      <c r="L19" t="inlineStr">
        <is>
          <t>EA</t>
        </is>
      </c>
      <c r="M19" t="inlineStr">
        <is>
          <t>М</t>
        </is>
      </c>
      <c r="N19" s="2">
        <f>HYPERLINK("https://yandex.ru/maps/?&amp;text=55.576645, 37.908356", "55.576645, 37.908356")</f>
        <v/>
      </c>
      <c r="O19" t="inlineStr">
        <is>
          <t>6939</t>
        </is>
      </c>
      <c r="P19" t="inlineStr">
        <is>
          <t>43</t>
        </is>
      </c>
      <c r="Q19" s="6">
        <f>HYPERLINK("D:\torgi_project\venv_torgi\objs_in_district/55.576645_ 37.908356.json", "55.576645_ 37.908356.json")</f>
        <v/>
      </c>
      <c r="R19" t="n">
        <v>3482</v>
      </c>
      <c r="S19" s="5" t="n">
        <v>16.23</v>
      </c>
    </row>
    <row r="20">
      <c r="A20" s="4" t="n">
        <v>18</v>
      </c>
      <c r="B20" t="inlineStr">
        <is>
          <t>58</t>
        </is>
      </c>
      <c r="C20" s="1" t="n">
        <v>60.4</v>
      </c>
      <c r="D20" s="2">
        <f>HYPERLINK("https://torgi.gov.ru/new/public/lots/lot/21000025550000000050_11/(lotInfo:info)", "21000025550000000050_11")</f>
        <v/>
      </c>
      <c r="E20" t="inlineStr">
        <is>
          <t>Помещениеадрес:</t>
        </is>
      </c>
      <c r="F20" s="3" t="n">
        <v>21688.74172185431</v>
      </c>
      <c r="G20" s="3" t="n">
        <v>1310000</v>
      </c>
      <c r="H20" t="inlineStr">
        <is>
          <t>Пензенская обл, Бессоновский р-н, село Кижеватово, ул Молодежная, д 28, кв 7</t>
        </is>
      </c>
      <c r="I20" t="inlineStr">
        <is>
          <t>24 08 22 14:00</t>
        </is>
      </c>
      <c r="J20" t="inlineStr">
        <is>
          <t xml:space="preserve">58:05:0160203:870, </t>
        </is>
      </c>
      <c r="K20" s="5" t="n">
        <v>14.12</v>
      </c>
      <c r="L20" t="inlineStr">
        <is>
          <t>EA</t>
        </is>
      </c>
      <c r="M20" t="inlineStr">
        <is>
          <t>Д</t>
        </is>
      </c>
      <c r="N20" s="2">
        <f>HYPERLINK("https://yandex.ru/maps/?&amp;text=53.208954, 45.305813", "53.208954, 45.305813")</f>
        <v/>
      </c>
      <c r="O20" t="inlineStr">
        <is>
          <t>1536</t>
        </is>
      </c>
      <c r="P20" t="inlineStr">
        <is>
          <t>3</t>
        </is>
      </c>
      <c r="Q20" s="6">
        <f>HYPERLINK("D:\torgi_project\venv_torgi\objs_in_district/53.208954_ 45.305813.json", "53.208954_ 45.305813.json")</f>
        <v/>
      </c>
      <c r="R20" t="n">
        <v>323</v>
      </c>
      <c r="S20" s="5" t="n">
        <v>67.15000000000001</v>
      </c>
    </row>
    <row r="21">
      <c r="A21" s="4" t="n">
        <v>19</v>
      </c>
      <c r="B21" t="inlineStr">
        <is>
          <t>77</t>
        </is>
      </c>
      <c r="C21" s="1" t="n">
        <v>36.4</v>
      </c>
      <c r="D21" s="2">
        <f>HYPERLINK("https://torgi.gov.ru/new/public/lots/lot/21000005000000002958_1/(lotInfo:info)", "21000005000000002958_1")</f>
        <v/>
      </c>
      <c r="E21" t="inlineStr">
        <is>
          <t>Продажа имущества, находящегося в собственности города Москвы, нежилое помещение по адресу:., Этаж № 1</t>
        </is>
      </c>
      <c r="F21" s="3" t="n">
        <v>139835.1648351648</v>
      </c>
      <c r="G21" s="3" t="n">
        <v>5090000</v>
      </c>
      <c r="H21" t="inlineStr">
        <is>
          <t>г Москва, ул Бутлерова, д 22, помещ 4/1</t>
        </is>
      </c>
      <c r="I21" t="inlineStr">
        <is>
          <t>31 08 22 12:00</t>
        </is>
      </c>
      <c r="J21" t="inlineStr">
        <is>
          <t xml:space="preserve">77:06:0008003:1052, </t>
        </is>
      </c>
      <c r="K21" s="5" t="n">
        <v>34.86</v>
      </c>
      <c r="L21" t="inlineStr">
        <is>
          <t>PP</t>
        </is>
      </c>
      <c r="M21" t="inlineStr">
        <is>
          <t>М</t>
        </is>
      </c>
      <c r="N21" s="2">
        <f>HYPERLINK("https://yandex.ru/maps/?&amp;text=55.649144, 37.534918", "55.649144, 37.534918")</f>
        <v/>
      </c>
      <c r="O21" t="inlineStr">
        <is>
          <t>4011</t>
        </is>
      </c>
      <c r="P21" t="inlineStr">
        <is>
          <t>45</t>
        </is>
      </c>
      <c r="Q21" s="6">
        <f>HYPERLINK("D:\torgi_project\venv_torgi\objs_in_district/55.649144_ 37.534918.json", "55.649144_ 37.534918.json")</f>
        <v/>
      </c>
      <c r="R21" t="n">
        <v>15589</v>
      </c>
      <c r="S21" s="5" t="n">
        <v>8.970000000000001</v>
      </c>
    </row>
    <row r="22">
      <c r="A22" s="4" t="n">
        <v>20</v>
      </c>
      <c r="B22" t="inlineStr">
        <is>
          <t>77</t>
        </is>
      </c>
      <c r="C22" s="1" t="n">
        <v>13.3</v>
      </c>
      <c r="D22" s="2">
        <f>HYPERLINK("https://torgi.gov.ru/new/public/lots/lot/21000005000000002938_1/(lotInfo:info)", "21000005000000002938_1")</f>
        <v/>
      </c>
      <c r="E22" t="inlineStr">
        <is>
          <t>Продажа объекта нежилого фонда, находящегося в хозяйственном ведении Государственного унитарного предприятия города Москвы «Центр управления городским имуществом» (ГУП «ЦУГИ»), по адресу:</t>
        </is>
      </c>
      <c r="F22" s="3" t="n">
        <v>159924.8120300752</v>
      </c>
      <c r="G22" s="3" t="n">
        <v>2127000</v>
      </c>
      <c r="H22" t="inlineStr">
        <is>
          <t>г Москва, Ленинградское шоссе, д 8 к 1, помещ 3/1</t>
        </is>
      </c>
      <c r="I22" t="inlineStr">
        <is>
          <t>29 08 22 12:00</t>
        </is>
      </c>
      <c r="J22" t="inlineStr">
        <is>
          <t>77:09:0003018:10762</t>
        </is>
      </c>
      <c r="K22" s="5" t="n">
        <v>27.56</v>
      </c>
      <c r="L22" t="inlineStr">
        <is>
          <t>EA</t>
        </is>
      </c>
      <c r="M22" t="inlineStr">
        <is>
          <t>М</t>
        </is>
      </c>
      <c r="N22" s="2">
        <f>HYPERLINK("https://yandex.ru/maps/?&amp;text=55.816696, 37.50204", "55.816696, 37.50204")</f>
        <v/>
      </c>
      <c r="O22" t="inlineStr">
        <is>
          <t>5802</t>
        </is>
      </c>
      <c r="P22" t="inlineStr">
        <is>
          <t>148</t>
        </is>
      </c>
      <c r="Q22" s="6">
        <f>HYPERLINK("D:\torgi_project\venv_torgi\objs_in_district/55.816696_ 37.50204.json", "55.816696_ 37.50204.json")</f>
        <v/>
      </c>
      <c r="R22" t="n">
        <v>9044</v>
      </c>
      <c r="S22" s="5" t="n">
        <v>17.68</v>
      </c>
    </row>
    <row r="23">
      <c r="A23" s="4" t="n">
        <v>21</v>
      </c>
      <c r="B23" t="inlineStr">
        <is>
          <t>16</t>
        </is>
      </c>
      <c r="C23" s="1" t="n">
        <v>26.9</v>
      </c>
      <c r="D23" s="2">
        <f>HYPERLINK("https://torgi.gov.ru/new/public/lots/lot/21000029570000000011_1/(lotInfo:info)", "21000029570000000011_1")</f>
        <v/>
      </c>
      <c r="E23" t="inlineStr">
        <is>
          <t>Помещение 1002, нежилое, Этаж № 1</t>
        </is>
      </c>
      <c r="F23" s="3" t="n">
        <v>21521.00371747212</v>
      </c>
      <c r="G23" s="3" t="n">
        <v>578915</v>
      </c>
      <c r="H23" t="inlineStr">
        <is>
          <t>Респ Татарстан, пгт Алексеевское, ул Казакова, д 9Б</t>
        </is>
      </c>
      <c r="I23" t="inlineStr">
        <is>
          <t>27 08 22 05:00</t>
        </is>
      </c>
      <c r="J23" t="inlineStr">
        <is>
          <t>16:05:010504:438</t>
        </is>
      </c>
      <c r="K23" s="5" t="n">
        <v>23.75</v>
      </c>
      <c r="L23" t="inlineStr">
        <is>
          <t>EA</t>
        </is>
      </c>
      <c r="M23" t="inlineStr">
        <is>
          <t>М</t>
        </is>
      </c>
      <c r="N23" s="2">
        <f>HYPERLINK("https://yandex.ru/maps/?&amp;text=55.30253, 50.10958", "55.30253, 50.10958")</f>
        <v/>
      </c>
      <c r="O23" t="inlineStr">
        <is>
          <t>906</t>
        </is>
      </c>
      <c r="P23" t="inlineStr">
        <is>
          <t>18</t>
        </is>
      </c>
      <c r="Q23" s="6">
        <f>HYPERLINK("D:\torgi_project\venv_torgi\objs_in_district/55.30253_ 50.10958.json", "55.30253_ 50.10958.json")</f>
        <v/>
      </c>
      <c r="R23" t="n">
        <v>906</v>
      </c>
      <c r="S23" s="5" t="n">
        <v>23.75</v>
      </c>
    </row>
    <row r="24">
      <c r="A24" s="4" t="n">
        <v>22</v>
      </c>
      <c r="B24" t="inlineStr">
        <is>
          <t>58</t>
        </is>
      </c>
      <c r="C24" s="1" t="n">
        <v>58.6</v>
      </c>
      <c r="D24" s="2">
        <f>HYPERLINK("https://torgi.gov.ru/new/public/lots/lot/21000025550000000049_8/(lotInfo:info)", "21000025550000000049_8")</f>
        <v/>
      </c>
      <c r="E24" t="inlineStr">
        <is>
          <t>Нежилое помещение, общ., этаж 1адрес:,41,41а,42,43а</t>
        </is>
      </c>
      <c r="F24" s="3" t="n">
        <v>52849.82935153584</v>
      </c>
      <c r="G24" s="3" t="n">
        <v>3097000</v>
      </c>
      <c r="H24" t="inlineStr">
        <is>
          <t>Пензенская обл, г Заречный, ул Зеленая, д 10д, помещ 40</t>
        </is>
      </c>
      <c r="I24" t="inlineStr">
        <is>
          <t>08 08 22 14:00</t>
        </is>
      </c>
      <c r="J24" t="inlineStr">
        <is>
          <t xml:space="preserve">58:34:0010141:710, </t>
        </is>
      </c>
      <c r="K24" s="5" t="n">
        <v>6.91</v>
      </c>
      <c r="L24" t="inlineStr">
        <is>
          <t>EA</t>
        </is>
      </c>
      <c r="M24" t="inlineStr">
        <is>
          <t>Д</t>
        </is>
      </c>
      <c r="N24" s="2">
        <f>HYPERLINK("https://yandex.ru/maps/?&amp;text=53.187823, 45.174578", "53.187823, 45.174578")</f>
        <v/>
      </c>
      <c r="O24" t="inlineStr">
        <is>
          <t>7651</t>
        </is>
      </c>
      <c r="P24" t="inlineStr">
        <is>
          <t>35</t>
        </is>
      </c>
      <c r="Q24" s="6">
        <f>HYPERLINK("D:\torgi_project\venv_torgi\objs_in_district/53.187823_ 45.174578.json", "53.187823_ 45.174578.json")</f>
        <v/>
      </c>
      <c r="R24" t="n">
        <v>3155</v>
      </c>
      <c r="S24" s="5" t="n">
        <v>16.75</v>
      </c>
    </row>
    <row r="25">
      <c r="A25" s="4" t="n">
        <v>23</v>
      </c>
      <c r="B25" t="inlineStr">
        <is>
          <t>21</t>
        </is>
      </c>
      <c r="C25" s="1" t="n">
        <v>154.3</v>
      </c>
      <c r="D25" s="2">
        <f>HYPERLINK("https://torgi.gov.ru/new/public/lots/lot/21000025550000000046_13/(lotInfo:info)", "21000025550000000046_13")</f>
        <v/>
      </c>
      <c r="E25" t="inlineStr">
        <is>
          <t>нежилое помещение, расположенное по адресу:</t>
        </is>
      </c>
      <c r="F25" s="3" t="n">
        <v>8758.91121192482</v>
      </c>
      <c r="G25" s="3" t="n">
        <v>1351500</v>
      </c>
      <c r="H25" t="inlineStr">
        <is>
          <t>Чувашская республика - Чувашия, г Новочебоксарск, ул Промышленная, влд 78Д</t>
        </is>
      </c>
      <c r="I25" t="inlineStr">
        <is>
          <t>15 08 22 14:00</t>
        </is>
      </c>
      <c r="J25" t="inlineStr">
        <is>
          <t>21:02:000000:32513</t>
        </is>
      </c>
      <c r="K25" s="5" t="n">
        <v>224.59</v>
      </c>
      <c r="L25" t="inlineStr">
        <is>
          <t>EA</t>
        </is>
      </c>
      <c r="M25" t="inlineStr">
        <is>
          <t>Д</t>
        </is>
      </c>
      <c r="N25" s="2">
        <f>HYPERLINK("https://yandex.ru/maps/?&amp;text=56.07907, 47.506935", "56.07907, 47.506935")</f>
        <v/>
      </c>
      <c r="O25" t="inlineStr">
        <is>
          <t>39</t>
        </is>
      </c>
      <c r="P25" t="inlineStr">
        <is>
          <t>14</t>
        </is>
      </c>
      <c r="Q25" s="6">
        <f>HYPERLINK("D:\torgi_project\venv_torgi\objs_in_district/56.07907_ 47.506935.json", "56.07907_ 47.506935.json")</f>
        <v/>
      </c>
      <c r="R25" t="n">
        <v>3527</v>
      </c>
      <c r="S25" s="5" t="n">
        <v>2.48</v>
      </c>
    </row>
    <row r="26">
      <c r="A26" s="4" t="n">
        <v>24</v>
      </c>
      <c r="B26" t="inlineStr">
        <is>
          <t>21</t>
        </is>
      </c>
      <c r="C26" s="1" t="n">
        <v>138</v>
      </c>
      <c r="D26" s="2">
        <f>HYPERLINK("https://torgi.gov.ru/new/public/lots/lot/21000025550000000046_12/(lotInfo:info)", "21000025550000000046_12")</f>
        <v/>
      </c>
      <c r="E26" t="inlineStr">
        <is>
          <t>нежилое помещение, расположенное по адресу:</t>
        </is>
      </c>
      <c r="F26" s="3" t="n">
        <v>8756.644565217392</v>
      </c>
      <c r="G26" s="3" t="n">
        <v>1208416.95</v>
      </c>
      <c r="H26" t="inlineStr">
        <is>
          <t>Чувашская республика - Чувашия, г Новочебоксарск, ул Промышленная, влд 78Д</t>
        </is>
      </c>
      <c r="I26" t="inlineStr">
        <is>
          <t>15 08 22 14:00</t>
        </is>
      </c>
      <c r="J26" t="inlineStr">
        <is>
          <t>21:02:000000:32517</t>
        </is>
      </c>
      <c r="K26" s="5" t="n">
        <v>224.53</v>
      </c>
      <c r="L26" t="inlineStr">
        <is>
          <t>EA</t>
        </is>
      </c>
      <c r="M26" t="inlineStr">
        <is>
          <t>Д</t>
        </is>
      </c>
      <c r="N26" s="2">
        <f>HYPERLINK("https://yandex.ru/maps/?&amp;text=56.07907, 47.506935", "56.07907, 47.506935")</f>
        <v/>
      </c>
      <c r="O26" t="inlineStr">
        <is>
          <t>39</t>
        </is>
      </c>
      <c r="P26" t="inlineStr">
        <is>
          <t>14</t>
        </is>
      </c>
      <c r="Q26" s="6">
        <f>HYPERLINK("D:\torgi_project\venv_torgi\objs_in_district/56.07907_ 47.506935.json", "56.07907_ 47.506935.json")</f>
        <v/>
      </c>
      <c r="R26" t="n">
        <v>3527</v>
      </c>
      <c r="S26" s="5" t="n">
        <v>2.48</v>
      </c>
    </row>
    <row r="27">
      <c r="A27" s="4" t="n">
        <v>25</v>
      </c>
      <c r="B27" t="inlineStr">
        <is>
          <t>21</t>
        </is>
      </c>
      <c r="C27" s="1" t="n">
        <v>126.3</v>
      </c>
      <c r="D27" s="2">
        <f>HYPERLINK("https://torgi.gov.ru/new/public/lots/lot/21000025550000000046_11/(lotInfo:info)", "21000025550000000046_11")</f>
        <v/>
      </c>
      <c r="E27" t="inlineStr">
        <is>
          <t>нежилое помещение, расположенное по адресу:, 46, 47</t>
        </is>
      </c>
      <c r="F27" s="3" t="n">
        <v>8317.165874901029</v>
      </c>
      <c r="G27" s="3" t="n">
        <v>1050458.05</v>
      </c>
      <c r="H27" t="inlineStr">
        <is>
          <t>г Чебоксары, ул Сельская, д 39, помещ 45</t>
        </is>
      </c>
      <c r="I27" t="inlineStr">
        <is>
          <t>15 08 22 14:00</t>
        </is>
      </c>
      <c r="J27" t="inlineStr">
        <is>
          <t>21:01:010103:544</t>
        </is>
      </c>
      <c r="K27" s="5" t="n">
        <v>1.52</v>
      </c>
      <c r="L27" t="inlineStr">
        <is>
          <t>EA</t>
        </is>
      </c>
      <c r="M27" t="inlineStr">
        <is>
          <t>Д</t>
        </is>
      </c>
      <c r="N27" s="2">
        <f>HYPERLINK("https://yandex.ru/maps/?&amp;text=56.15064, 47.183184", "56.15064, 47.183184")</f>
        <v/>
      </c>
      <c r="O27" t="inlineStr">
        <is>
          <t>5472</t>
        </is>
      </c>
      <c r="P27" t="inlineStr">
        <is>
          <t>37</t>
        </is>
      </c>
      <c r="Q27" s="6">
        <f>HYPERLINK("D:\torgi_project\venv_torgi\objs_in_district/56.15064_ 47.183184.json", "56.15064_ 47.183184.json")</f>
        <v/>
      </c>
      <c r="R27" t="n">
        <v>2412</v>
      </c>
      <c r="S27" s="5" t="n">
        <v>3.45</v>
      </c>
    </row>
    <row r="28">
      <c r="A28" s="4" t="n">
        <v>26</v>
      </c>
      <c r="B28" t="inlineStr">
        <is>
          <t>77</t>
        </is>
      </c>
      <c r="C28" s="1" t="n">
        <v>67.09999999999999</v>
      </c>
      <c r="D28" s="2">
        <f>HYPERLINK("https://torgi.gov.ru/new/public/lots/lot/21000005000000002809_1/(lotInfo:info)", "21000005000000002809_1")</f>
        <v/>
      </c>
      <c r="E28" t="inlineStr">
        <is>
      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адресу:.</t>
        </is>
      </c>
      <c r="F28" s="3" t="n">
        <v>90372.5782414307</v>
      </c>
      <c r="G28" s="3" t="n">
        <v>6064000</v>
      </c>
      <c r="H28" t="inlineStr">
        <is>
          <t>г Москва, ул Старая Басманная, д 5 стр 1, помещ 1/П</t>
        </is>
      </c>
      <c r="I28" t="inlineStr">
        <is>
          <t>24 08 22 12:00</t>
        </is>
      </c>
      <c r="J28" t="inlineStr">
        <is>
          <t>77:01:0003008:3576</t>
        </is>
      </c>
      <c r="K28" s="5" t="n">
        <v>7.17</v>
      </c>
      <c r="L28" t="inlineStr">
        <is>
          <t>EA</t>
        </is>
      </c>
      <c r="M28" t="inlineStr">
        <is>
          <t>М</t>
        </is>
      </c>
      <c r="N28" s="2">
        <f>HYPERLINK("https://yandex.ru/maps/?&amp;text=55.7645572, 37.6569216", "55.7645572, 37.6569216")</f>
        <v/>
      </c>
      <c r="O28" t="inlineStr">
        <is>
          <t>12602</t>
        </is>
      </c>
      <c r="P28" t="inlineStr">
        <is>
          <t>240</t>
        </is>
      </c>
      <c r="Q28" s="6">
        <f>HYPERLINK("D:\torgi_project\venv_torgi\objs_in_district/55.7645572_ 37.6569216.json", "55.7645572_ 37.6569216.json")</f>
        <v/>
      </c>
      <c r="R28" t="n">
        <v>9190</v>
      </c>
      <c r="S28" s="5" t="n">
        <v>9.83</v>
      </c>
    </row>
    <row r="29">
      <c r="A29" s="4" t="n">
        <v>27</v>
      </c>
      <c r="B29" t="inlineStr">
        <is>
          <t>77</t>
        </is>
      </c>
      <c r="C29" s="1" t="n">
        <v>53.1</v>
      </c>
      <c r="D29" s="2">
        <f>HYPERLINK("https://torgi.gov.ru/new/public/lots/lot/21000005000000002756_1/(lotInfo:info)", "21000005000000002756_1")</f>
        <v/>
      </c>
      <c r="E29" t="inlineStr">
        <is>
          <t>Аукцион в электронной форме по продаже нежилого помещения, закреплённого за КП «УГС» на праве оперативного управления, по адресу:, этаж 1</t>
        </is>
      </c>
      <c r="F29" s="3" t="n">
        <v>148176.1581920904</v>
      </c>
      <c r="G29" s="3" t="n">
        <v>7868154</v>
      </c>
      <c r="H29" t="inlineStr">
        <is>
          <t>г Москва, Бескудниковский б-р, д 52 к 1, помещ 22Н</t>
        </is>
      </c>
      <c r="I29" t="inlineStr">
        <is>
          <t>23 08 22 12:00</t>
        </is>
      </c>
      <c r="J29" t="inlineStr">
        <is>
          <t>77:09:0002021:6695</t>
        </is>
      </c>
      <c r="K29" s="5" t="n">
        <v>18.18</v>
      </c>
      <c r="L29" t="inlineStr">
        <is>
          <t>EA</t>
        </is>
      </c>
      <c r="M29" t="inlineStr">
        <is>
          <t>М</t>
        </is>
      </c>
      <c r="N29" s="2">
        <f>HYPERLINK("https://yandex.ru/maps/?&amp;text=55.8738384, 37.5390459", "55.8738384, 37.5390459")</f>
        <v/>
      </c>
      <c r="O29" t="inlineStr">
        <is>
          <t>8151</t>
        </is>
      </c>
      <c r="P29" t="inlineStr">
        <is>
          <t>67</t>
        </is>
      </c>
      <c r="Q29" s="6">
        <f>HYPERLINK("D:\torgi_project\venv_torgi\objs_in_district/55.8738384_ 37.5390459.json", "55.8738384_ 37.5390459.json")</f>
        <v/>
      </c>
      <c r="R29" t="n">
        <v>10984</v>
      </c>
      <c r="S29" s="5" t="n">
        <v>13.49</v>
      </c>
    </row>
    <row r="30">
      <c r="A30" s="4" t="n">
        <v>28</v>
      </c>
      <c r="B30" t="inlineStr">
        <is>
          <t>77</t>
        </is>
      </c>
      <c r="C30" s="1" t="n">
        <v>378.4</v>
      </c>
      <c r="D30" s="2">
        <f>HYPERLINK("https://torgi.gov.ru/new/public/lots/lot/22000034760000000167_1/(lotInfo:info)", "22000034760000000167_1")</f>
        <v/>
      </c>
      <c r="E30" t="inlineStr">
        <is>
          <t>В соответствии с Извещением.</t>
        </is>
      </c>
      <c r="F30" s="3" t="n">
        <v>24146.40591966173</v>
      </c>
      <c r="G30" s="3" t="n">
        <v>9137000</v>
      </c>
      <c r="H30" t="inlineStr">
        <is>
          <t>г Москва, ул Введенского, д 3 к 6, помещ 1</t>
        </is>
      </c>
      <c r="I30" t="inlineStr">
        <is>
          <t>22 08 22 14:30</t>
        </is>
      </c>
      <c r="J30" t="inlineStr">
        <is>
          <t>77:06:0008002:1155</t>
        </is>
      </c>
      <c r="K30" s="5" t="n">
        <v>9</v>
      </c>
      <c r="L30" t="inlineStr">
        <is>
          <t>EA</t>
        </is>
      </c>
      <c r="M30" t="inlineStr">
        <is>
          <t>М</t>
        </is>
      </c>
      <c r="N30" s="2">
        <f>HYPERLINK("https://yandex.ru/maps/?&amp;text=55.64669, 37.54651", "55.64669, 37.54651")</f>
        <v/>
      </c>
      <c r="O30" t="inlineStr">
        <is>
          <t>2682</t>
        </is>
      </c>
      <c r="P30" t="inlineStr">
        <is>
          <t>8</t>
        </is>
      </c>
      <c r="Q30" s="6">
        <f>HYPERLINK("D:\torgi_project\venv_torgi\objs_in_district/55.64669_ 37.54651.json", "55.64669_ 37.54651.json")</f>
        <v/>
      </c>
      <c r="R30" t="n">
        <v>14560</v>
      </c>
      <c r="S30" s="5" t="n">
        <v>1.66</v>
      </c>
    </row>
    <row r="31">
      <c r="A31" s="4" t="n">
        <v>29</v>
      </c>
      <c r="B31" t="inlineStr">
        <is>
          <t>77</t>
        </is>
      </c>
      <c r="C31" s="1" t="n">
        <v>128</v>
      </c>
      <c r="D31" s="2">
        <f>HYPERLINK("https://torgi.gov.ru/new/public/lots/lot/21000005000000002704_1/(lotInfo:info)", "21000005000000002704_1")</f>
        <v/>
      </c>
      <c r="E31" t="inlineStr">
        <is>
      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адресу:.</t>
        </is>
      </c>
      <c r="F31" s="3" t="n">
        <v>39273.4375</v>
      </c>
      <c r="G31" s="3" t="n">
        <v>5027000</v>
      </c>
      <c r="H31" t="inlineStr">
        <is>
          <t>г Москва, Дмитровское шоссе, д 115 к 1</t>
        </is>
      </c>
      <c r="I31" t="inlineStr">
        <is>
          <t>19 08 22 12:00</t>
        </is>
      </c>
      <c r="J31" t="inlineStr">
        <is>
          <t>77:02:0025016:1512</t>
        </is>
      </c>
      <c r="K31" s="5" t="n">
        <v>4.97</v>
      </c>
      <c r="L31" t="inlineStr">
        <is>
          <t>EA</t>
        </is>
      </c>
      <c r="M31" t="inlineStr">
        <is>
          <t>М</t>
        </is>
      </c>
      <c r="N31" s="2">
        <f>HYPERLINK("https://yandex.ru/maps/?&amp;text=55.884403, 37.541566", "55.884403, 37.541566")</f>
        <v/>
      </c>
      <c r="O31" t="inlineStr">
        <is>
          <t>7908</t>
        </is>
      </c>
      <c r="P31" t="inlineStr">
        <is>
          <t>42</t>
        </is>
      </c>
      <c r="Q31" s="6">
        <f>HYPERLINK("D:\torgi_project\venv_torgi\objs_in_district/55.884403_ 37.541566.json", "55.884403_ 37.541566.json")</f>
        <v/>
      </c>
      <c r="R31" t="n">
        <v>10093</v>
      </c>
      <c r="S31" s="5" t="n">
        <v>3.89</v>
      </c>
    </row>
    <row r="32">
      <c r="A32" s="4" t="n">
        <v>30</v>
      </c>
      <c r="B32" t="inlineStr">
        <is>
          <t>77</t>
        </is>
      </c>
      <c r="C32" s="1" t="n">
        <v>181.5</v>
      </c>
      <c r="D32" s="2">
        <f>HYPERLINK("https://torgi.gov.ru/new/public/lots/lot/21000005000000002696_1/(lotInfo:info)", "21000005000000002696_1")</f>
        <v/>
      </c>
      <c r="E32" t="inlineStr">
        <is>
          <t>Продажа имущества, находящегося в собственности города Москвы, нежилое помещение по адресу:</t>
        </is>
      </c>
      <c r="F32" s="3" t="n">
        <v>43796.14325068871</v>
      </c>
      <c r="G32" s="3" t="n">
        <v>7949000</v>
      </c>
      <c r="H32" t="inlineStr">
        <is>
          <t>г Москва, Петровско-Разумовский проезд, д 16, помещ 7П</t>
        </is>
      </c>
      <c r="I32" t="inlineStr">
        <is>
          <t>23 08 22 12:00</t>
        </is>
      </c>
      <c r="J32" t="inlineStr">
        <is>
          <t xml:space="preserve">77:09:0004011:6556, </t>
        </is>
      </c>
      <c r="K32" s="5" t="n">
        <v>3.32</v>
      </c>
      <c r="L32" t="inlineStr">
        <is>
          <t>PP</t>
        </is>
      </c>
      <c r="M32" t="inlineStr">
        <is>
          <t>М</t>
        </is>
      </c>
      <c r="N32" s="2">
        <f>HYPERLINK("https://yandex.ru/maps/?&amp;text=55.797574, 37.569468", "55.797574, 37.569468")</f>
        <v/>
      </c>
      <c r="O32" t="inlineStr">
        <is>
          <t>13206</t>
        </is>
      </c>
      <c r="P32" t="inlineStr">
        <is>
          <t>95</t>
        </is>
      </c>
      <c r="Q32" s="6">
        <f>HYPERLINK("D:\torgi_project\venv_torgi\objs_in_district/55.797574_ 37.569468.json", "55.797574_ 37.569468.json")</f>
        <v/>
      </c>
      <c r="R32" t="n">
        <v>16854</v>
      </c>
      <c r="S32" s="5" t="n">
        <v>2.6</v>
      </c>
    </row>
    <row r="33">
      <c r="A33" s="4" t="n">
        <v>31</v>
      </c>
      <c r="B33" t="inlineStr">
        <is>
          <t>77</t>
        </is>
      </c>
      <c r="C33" s="1" t="n">
        <v>54.4</v>
      </c>
      <c r="D33" s="2">
        <f>HYPERLINK("https://torgi.gov.ru/new/public/lots/lot/21000005000000002687_1/(lotInfo:info)", "21000005000000002687_1")</f>
        <v/>
      </c>
      <c r="E33" t="inlineStr">
        <is>
          <t>Продажа имущества, находящегося в собственности города Москвы, нежилое помещение по адресу:., Этаж № 1</t>
        </is>
      </c>
      <c r="F33" s="3" t="n">
        <v>124209.5588235294</v>
      </c>
      <c r="G33" s="3" t="n">
        <v>6757000</v>
      </c>
      <c r="H33" t="inlineStr">
        <is>
          <t>г Москва, ул Бутлерова, д 22, помещ 5/1</t>
        </is>
      </c>
      <c r="I33" t="inlineStr">
        <is>
          <t>24 08 22 12:00</t>
        </is>
      </c>
      <c r="J33" t="inlineStr">
        <is>
          <t xml:space="preserve">77:06:0008003:1053, </t>
        </is>
      </c>
      <c r="K33" s="5" t="n">
        <v>30.97</v>
      </c>
      <c r="L33" t="inlineStr">
        <is>
          <t>PP</t>
        </is>
      </c>
      <c r="M33" t="inlineStr">
        <is>
          <t>М</t>
        </is>
      </c>
      <c r="N33" s="2">
        <f>HYPERLINK("https://yandex.ru/maps/?&amp;text=55.649144, 37.534918", "55.649144, 37.534918")</f>
        <v/>
      </c>
      <c r="O33" t="inlineStr">
        <is>
          <t>4011</t>
        </is>
      </c>
      <c r="P33" t="inlineStr">
        <is>
          <t>45</t>
        </is>
      </c>
      <c r="Q33" s="6">
        <f>HYPERLINK("D:\torgi_project\venv_torgi\objs_in_district/55.649144_ 37.534918.json", "55.649144_ 37.534918.json")</f>
        <v/>
      </c>
      <c r="R33" t="n">
        <v>15589</v>
      </c>
      <c r="S33" s="5" t="n">
        <v>7.97</v>
      </c>
    </row>
    <row r="34">
      <c r="A34" s="4" t="n">
        <v>32</v>
      </c>
      <c r="B34" t="inlineStr">
        <is>
          <t>16</t>
        </is>
      </c>
      <c r="C34" s="1" t="n">
        <v>62.2</v>
      </c>
      <c r="D34" s="2">
        <f>HYPERLINK("https://torgi.gov.ru/new/public/lots/lot/22000052780000000006_1/(lotInfo:info)", "22000052780000000006_1")</f>
        <v/>
      </c>
      <c r="E34" t="inlineStr">
        <is>
          <t>Нежилые помещения № 1,2,3,4,5, расположенные на 2-м этаже, по адресу 422230, РТ,. Маркса, д.74, расположенные по адресу РТ, г.Агрыз, ул.К.Маркса, д.74</t>
        </is>
      </c>
      <c r="F34" s="3" t="n">
        <v>14405.14469453376</v>
      </c>
      <c r="G34" s="3" t="n">
        <v>896000</v>
      </c>
      <c r="H34" t="inlineStr">
        <is>
          <t>Респ Татарстан, г Агрыз, ул Г.Камала</t>
        </is>
      </c>
      <c r="I34" t="inlineStr">
        <is>
          <t>14 08 22 05:00</t>
        </is>
      </c>
      <c r="J34" t="inlineStr">
        <is>
          <t>16:01:110301:4410</t>
        </is>
      </c>
      <c r="K34" s="5" t="n">
        <v>18.61</v>
      </c>
      <c r="L34" t="inlineStr">
        <is>
          <t>EA</t>
        </is>
      </c>
      <c r="M34" t="inlineStr">
        <is>
          <t>М</t>
        </is>
      </c>
      <c r="N34" s="2">
        <f>HYPERLINK("https://yandex.ru/maps/?&amp;text=56.52616, 52.982402", "56.52616, 52.982402")</f>
        <v/>
      </c>
      <c r="O34" t="inlineStr">
        <is>
          <t>774</t>
        </is>
      </c>
      <c r="P34" t="inlineStr">
        <is>
          <t>0</t>
        </is>
      </c>
      <c r="Q34" s="6">
        <f>HYPERLINK("D:\torgi_project\venv_torgi\objs_in_district/56.52616_ 52.982402.json", "56.52616_ 52.982402.json")</f>
        <v/>
      </c>
      <c r="R34" t="n">
        <v>1347</v>
      </c>
      <c r="S34" s="5" t="n">
        <v>10.69</v>
      </c>
    </row>
    <row r="35">
      <c r="A35" s="4" t="n">
        <v>33</v>
      </c>
      <c r="B35" t="inlineStr">
        <is>
          <t>58</t>
        </is>
      </c>
      <c r="C35" s="1" t="n">
        <v>60.1</v>
      </c>
      <c r="D35" s="2">
        <f>HYPERLINK("https://torgi.gov.ru/new/public/lots/lot/21000016520000000004_1/(lotInfo:info)", "21000016520000000004_1")</f>
        <v/>
      </c>
      <c r="E35" t="inlineStr">
        <is>
          <t>помещение , назначение: нежилое; наименование: нежилое помещение; номер, тип этажа, на котором расположено помещение: этаж № 1; адрес:.</t>
        </is>
      </c>
      <c r="F35" s="3" t="n">
        <v>31613.97670549085</v>
      </c>
      <c r="G35" s="3" t="n">
        <v>1900000</v>
      </c>
      <c r="H35" t="inlineStr">
        <is>
          <t>г Пенза, ул Пушанина, д 6</t>
        </is>
      </c>
      <c r="I35" t="inlineStr">
        <is>
          <t>12 08 22 20:00</t>
        </is>
      </c>
      <c r="J35" t="inlineStr">
        <is>
          <t>58:29:3008002:4765</t>
        </is>
      </c>
      <c r="K35" s="5" t="n">
        <v>6.44</v>
      </c>
      <c r="L35" t="inlineStr">
        <is>
          <t>EA</t>
        </is>
      </c>
      <c r="M35" t="inlineStr">
        <is>
          <t>М</t>
        </is>
      </c>
      <c r="N35" s="2">
        <f>HYPERLINK("https://yandex.ru/maps/?&amp;text=53.132946, 45.015263", "53.132946, 45.015263")</f>
        <v/>
      </c>
      <c r="O35" t="inlineStr">
        <is>
          <t>4911</t>
        </is>
      </c>
      <c r="P35" t="inlineStr">
        <is>
          <t>13</t>
        </is>
      </c>
      <c r="Q35" s="6">
        <f>HYPERLINK("D:\torgi_project\venv_torgi\objs_in_district/53.132946_ 45.015263.json", "53.132946_ 45.015263.json")</f>
        <v/>
      </c>
      <c r="R35" t="n">
        <v>3741</v>
      </c>
      <c r="S35" s="5" t="n">
        <v>8.449999999999999</v>
      </c>
    </row>
    <row r="36">
      <c r="A36" s="4" t="n">
        <v>34</v>
      </c>
      <c r="B36" t="inlineStr">
        <is>
          <t>21</t>
        </is>
      </c>
      <c r="C36" s="1" t="n">
        <v>156.5</v>
      </c>
      <c r="D36" s="2">
        <f>HYPERLINK("https://torgi.gov.ru/new/public/lots/lot/22000089360000000001_1/(lotInfo:info)", "22000089360000000001_1")</f>
        <v/>
      </c>
      <c r="E36" t="inlineStr">
        <is>
          <t>Помещение, назначение: нежилое, этажей: 1, расположенное по адресу:</t>
        </is>
      </c>
      <c r="F36" s="3" t="n">
        <v>26747.60383386581</v>
      </c>
      <c r="G36" s="3" t="n">
        <v>4186000</v>
      </c>
      <c r="H36" t="inlineStr">
        <is>
          <t>Чувашская республика - Чувашия, г Новочебоксарск, ул Южная, д 6, помещ 165</t>
        </is>
      </c>
      <c r="I36" t="inlineStr">
        <is>
          <t>11 08 22 20:59</t>
        </is>
      </c>
      <c r="K36" s="5" t="n">
        <v>6.39</v>
      </c>
      <c r="L36" t="inlineStr">
        <is>
          <t>EA</t>
        </is>
      </c>
      <c r="M36" t="inlineStr">
        <is>
          <t>М</t>
        </is>
      </c>
      <c r="N36" s="2">
        <f>HYPERLINK("https://yandex.ru/maps/?&amp;text=56.1064309, 47.4447934", "56.1064309, 47.4447934")</f>
        <v/>
      </c>
      <c r="O36" t="inlineStr">
        <is>
          <t>4188</t>
        </is>
      </c>
      <c r="P36" t="inlineStr">
        <is>
          <t>4</t>
        </is>
      </c>
      <c r="Q36" s="6">
        <f>HYPERLINK("D:\torgi_project\venv_torgi\objs_in_district/56.1064309_ 47.4447934.json", "56.1064309_ 47.4447934.json")</f>
        <v/>
      </c>
      <c r="R36" t="n">
        <v>5042</v>
      </c>
      <c r="S36" s="5" t="n">
        <v>5.3</v>
      </c>
    </row>
    <row r="37">
      <c r="A37" s="4" t="n">
        <v>35</v>
      </c>
      <c r="B37" t="inlineStr">
        <is>
          <t>50</t>
        </is>
      </c>
      <c r="C37" s="1" t="n">
        <v>29.6</v>
      </c>
      <c r="D37" s="2">
        <f>HYPERLINK("https://torgi.gov.ru/new/public/lots/lot/21000004710000001894_1/(lotInfo:info)", "21000004710000001894_1")</f>
        <v/>
      </c>
      <c r="E37" t="inlineStr">
        <is>
          <t>Продажа нежилого помещения 29,6 кв.м в Богородском г.о.</t>
        </is>
      </c>
      <c r="F37" s="3" t="n">
        <v>54054.05405405405</v>
      </c>
      <c r="G37" s="3" t="n">
        <v>1600000</v>
      </c>
      <c r="H37" t="inlineStr">
        <is>
          <t>Московская обл, г Ногинск, ул Московская, д 3</t>
        </is>
      </c>
      <c r="I37" t="inlineStr">
        <is>
          <t>26 08 22 15:00</t>
        </is>
      </c>
      <c r="J37" t="inlineStr">
        <is>
          <t>50:16:0402019:595</t>
        </is>
      </c>
      <c r="K37" s="5" t="n">
        <v>62.56</v>
      </c>
      <c r="L37" t="inlineStr">
        <is>
          <t>EA</t>
        </is>
      </c>
      <c r="M37" t="inlineStr">
        <is>
          <t>М</t>
        </is>
      </c>
      <c r="N37" s="2">
        <f>HYPERLINK("https://yandex.ru/maps/?&amp;text=55.83291, 38.478302", "55.83291, 38.478302")</f>
        <v/>
      </c>
      <c r="O37" t="inlineStr">
        <is>
          <t>864</t>
        </is>
      </c>
      <c r="P37" t="inlineStr">
        <is>
          <t>18</t>
        </is>
      </c>
      <c r="Q37" s="6">
        <f>HYPERLINK("D:\torgi_project\venv_torgi\objs_in_district/55.83291_ 38.478302.json", "55.83291_ 38.478302.json")</f>
        <v/>
      </c>
      <c r="R37" t="n">
        <v>861</v>
      </c>
      <c r="S37" s="5" t="n">
        <v>62.78</v>
      </c>
    </row>
    <row r="38">
      <c r="A38" s="4" t="n">
        <v>36</v>
      </c>
      <c r="B38" t="inlineStr">
        <is>
          <t>50</t>
        </is>
      </c>
      <c r="C38" s="1" t="n">
        <v>26.6</v>
      </c>
      <c r="D38" s="2">
        <f>HYPERLINK("https://torgi.gov.ru/new/public/lots/lot/21000004710000001892_1/(lotInfo:info)", "21000004710000001892_1")</f>
        <v/>
      </c>
      <c r="E38" t="inlineStr">
        <is>
          <t>Продажа нежилого помещения 26,6 кв.м в Богородском г.о.</t>
        </is>
      </c>
      <c r="F38" s="3" t="n">
        <v>55263.15789473684</v>
      </c>
      <c r="G38" s="3" t="n">
        <v>1470000</v>
      </c>
      <c r="H38" t="inlineStr">
        <is>
          <t>Московская обл, г Ногинск, Рузинский проезд, д 4</t>
        </is>
      </c>
      <c r="I38" t="inlineStr">
        <is>
          <t>26 08 22 15:00</t>
        </is>
      </c>
      <c r="J38" t="inlineStr">
        <is>
          <t>50:16:0301004:2950</t>
        </is>
      </c>
      <c r="K38" s="5" t="n">
        <v>22.81</v>
      </c>
      <c r="L38" t="inlineStr">
        <is>
          <t>EA</t>
        </is>
      </c>
      <c r="M38" t="inlineStr">
        <is>
          <t>М</t>
        </is>
      </c>
      <c r="N38" s="2">
        <f>HYPERLINK("https://yandex.ru/maps/?&amp;text=55.889523, 38.48255", "55.889523, 38.48255")</f>
        <v/>
      </c>
      <c r="O38" t="inlineStr">
        <is>
          <t>2423</t>
        </is>
      </c>
      <c r="P38" t="inlineStr">
        <is>
          <t>13</t>
        </is>
      </c>
      <c r="Q38" s="6">
        <f>HYPERLINK("D:\torgi_project\venv_torgi\objs_in_district/55.889523_ 38.48255.json", "55.889523_ 38.48255.json")</f>
        <v/>
      </c>
      <c r="R38" t="n">
        <v>745</v>
      </c>
      <c r="S38" s="5" t="n">
        <v>74.18000000000001</v>
      </c>
    </row>
    <row r="39">
      <c r="A39" s="4" t="n">
        <v>37</v>
      </c>
      <c r="B39" t="inlineStr">
        <is>
          <t>50</t>
        </is>
      </c>
      <c r="C39" s="1" t="n">
        <v>149.9</v>
      </c>
      <c r="D39" s="2">
        <f>HYPERLINK("https://torgi.gov.ru/new/public/lots/lot/21000004710000001893_1/(lotInfo:info)", "21000004710000001893_1")</f>
        <v/>
      </c>
      <c r="E39" t="inlineStr">
        <is>
          <t>Продажа нежилого помещения 149,9 кв.м в Богородском г.о.</t>
        </is>
      </c>
      <c r="F39" s="3" t="n">
        <v>32421.6144096064</v>
      </c>
      <c r="G39" s="3" t="n">
        <v>4860000</v>
      </c>
      <c r="H39" t="inlineStr">
        <is>
          <t>Московская обл, г Ногинск, ул Радченко, д 15, помещ 1</t>
        </is>
      </c>
      <c r="I39" t="inlineStr">
        <is>
          <t>26 08 22 15:00</t>
        </is>
      </c>
      <c r="J39" t="inlineStr">
        <is>
          <t>50:16:0302008:3674</t>
        </is>
      </c>
      <c r="K39" s="5" t="n">
        <v>17.59</v>
      </c>
      <c r="L39" t="inlineStr">
        <is>
          <t>EA</t>
        </is>
      </c>
      <c r="M39" t="inlineStr">
        <is>
          <t>М</t>
        </is>
      </c>
      <c r="N39" s="2">
        <f>HYPERLINK("https://yandex.ru/maps/?&amp;text=55.844337, 38.414143", "55.844337, 38.414143")</f>
        <v/>
      </c>
      <c r="O39" t="inlineStr">
        <is>
          <t>1843</t>
        </is>
      </c>
      <c r="P39" t="inlineStr">
        <is>
          <t>17</t>
        </is>
      </c>
      <c r="Q39" s="6">
        <f>HYPERLINK("D:\torgi_project\venv_torgi\objs_in_district/55.844337_ 38.414143.json", "55.844337_ 38.414143.json")</f>
        <v/>
      </c>
      <c r="R39" t="n">
        <v>740</v>
      </c>
      <c r="S39" s="5" t="n">
        <v>43.81</v>
      </c>
    </row>
    <row r="40">
      <c r="A40" s="4" t="n">
        <v>38</v>
      </c>
      <c r="B40" t="inlineStr">
        <is>
          <t>50</t>
        </is>
      </c>
      <c r="C40" s="1" t="n">
        <v>20.5</v>
      </c>
      <c r="D40" s="2">
        <f>HYPERLINK("https://torgi.gov.ru/new/public/lots/lot/21000004710000001891_1/(lotInfo:info)", "21000004710000001891_1")</f>
        <v/>
      </c>
      <c r="E40" t="inlineStr">
        <is>
          <t>Продажа нежилого помещения 20,5 кв.м в Богородском г.о.</t>
        </is>
      </c>
      <c r="F40" s="3" t="n">
        <v>56585.36585365854</v>
      </c>
      <c r="G40" s="3" t="n">
        <v>1160000</v>
      </c>
      <c r="H40" t="inlineStr">
        <is>
          <t>Московская обл, г Ногинск, ул Декабристов, д 110</t>
        </is>
      </c>
      <c r="I40" t="inlineStr">
        <is>
          <t>26 08 22 15:00</t>
        </is>
      </c>
      <c r="J40" t="inlineStr">
        <is>
          <t>50:16:0000000:67459</t>
        </is>
      </c>
      <c r="K40" s="5" t="n">
        <v>21.26</v>
      </c>
      <c r="L40" t="inlineStr">
        <is>
          <t>EA</t>
        </is>
      </c>
      <c r="M40" t="inlineStr">
        <is>
          <t>М</t>
        </is>
      </c>
      <c r="N40" s="2">
        <f>HYPERLINK("https://yandex.ru/maps/?&amp;text=55.878666, 38.43054", "55.878666, 38.43054")</f>
        <v/>
      </c>
      <c r="O40" t="inlineStr">
        <is>
          <t>2661</t>
        </is>
      </c>
      <c r="P40" t="inlineStr">
        <is>
          <t>16</t>
        </is>
      </c>
      <c r="Q40" s="6">
        <f>HYPERLINK("D:\torgi_project\venv_torgi\objs_in_district/55.878666_ 38.43054.json", "55.878666_ 38.43054.json")</f>
        <v/>
      </c>
      <c r="R40" t="n">
        <v>1058</v>
      </c>
      <c r="S40" s="5" t="n">
        <v>53.48</v>
      </c>
    </row>
    <row r="41">
      <c r="A41" s="4" t="n">
        <v>39</v>
      </c>
      <c r="B41" t="inlineStr">
        <is>
          <t>50</t>
        </is>
      </c>
      <c r="C41" s="1" t="n">
        <v>243.8</v>
      </c>
      <c r="D41" s="2">
        <f>HYPERLINK("https://torgi.gov.ru/new/public/lots/lot/21000004710000001886_1/(lotInfo:info)", "21000004710000001886_1")</f>
        <v/>
      </c>
      <c r="E41" t="inlineStr">
        <is>
          <t>Продажа нежилого помещения 243,8 кв.м. в Богородском г.о.</t>
        </is>
      </c>
      <c r="F41" s="3" t="n">
        <v>30844.95488105004</v>
      </c>
      <c r="G41" s="3" t="n">
        <v>7520000</v>
      </c>
      <c r="H41" t="inlineStr">
        <is>
          <t>Московская обл, г Ногинск, г Старая Купавна, проезд Текстильщиков, д 3/4, помещ 2</t>
        </is>
      </c>
      <c r="I41" t="inlineStr">
        <is>
          <t>26 08 22 15:00</t>
        </is>
      </c>
      <c r="J41" t="inlineStr">
        <is>
          <t>50:16:0602003:7604</t>
        </is>
      </c>
      <c r="K41" s="5" t="n">
        <v>10.11</v>
      </c>
      <c r="L41" t="inlineStr">
        <is>
          <t>EA</t>
        </is>
      </c>
      <c r="M41" t="inlineStr">
        <is>
          <t>М</t>
        </is>
      </c>
      <c r="N41" s="2">
        <f>HYPERLINK("https://yandex.ru/maps/?&amp;text=55.807157, 38.166847", "55.807157, 38.166847")</f>
        <v/>
      </c>
      <c r="O41" t="inlineStr">
        <is>
          <t>3051</t>
        </is>
      </c>
      <c r="P41" t="inlineStr">
        <is>
          <t>48</t>
        </is>
      </c>
      <c r="Q41" s="6">
        <f>HYPERLINK("D:\torgi_project\venv_torgi\objs_in_district/55.807157_ 38.166847.json", "55.807157_ 38.166847.json")</f>
        <v/>
      </c>
      <c r="R41" t="n">
        <v>1119</v>
      </c>
      <c r="S41" s="5" t="n">
        <v>27.56</v>
      </c>
    </row>
    <row r="42">
      <c r="A42" s="4" t="n">
        <v>40</v>
      </c>
      <c r="B42" t="inlineStr">
        <is>
          <t>50</t>
        </is>
      </c>
      <c r="C42" s="1" t="n">
        <v>74.2</v>
      </c>
      <c r="D42" s="2">
        <f>HYPERLINK("https://torgi.gov.ru/new/public/lots/lot/21000004710000001885_1/(lotInfo:info)", "21000004710000001885_1")</f>
        <v/>
      </c>
      <c r="E42" t="inlineStr">
        <is>
          <t>Продажа нежилого помещения 74,2 кв.м. в Богородском г.о.</t>
        </is>
      </c>
      <c r="F42" s="3" t="n">
        <v>35579.51482479784</v>
      </c>
      <c r="G42" s="3" t="n">
        <v>2640000</v>
      </c>
      <c r="H42" t="inlineStr">
        <is>
          <t>Московская обл, г Ногинск, ул Декабристов, д 108</t>
        </is>
      </c>
      <c r="I42" t="inlineStr">
        <is>
          <t>26 08 22 15:00</t>
        </is>
      </c>
      <c r="J42" t="inlineStr">
        <is>
          <t>50:16:0000000:66901</t>
        </is>
      </c>
      <c r="K42" s="5" t="n">
        <v>11.37</v>
      </c>
      <c r="L42" t="inlineStr">
        <is>
          <t>EA</t>
        </is>
      </c>
      <c r="M42" t="inlineStr">
        <is>
          <t>М</t>
        </is>
      </c>
      <c r="N42" s="2">
        <f>HYPERLINK("https://yandex.ru/maps/?&amp;text=55.877705, 38.431175", "55.877705, 38.431175")</f>
        <v/>
      </c>
      <c r="O42" t="inlineStr">
        <is>
          <t>3129</t>
        </is>
      </c>
      <c r="P42" t="inlineStr">
        <is>
          <t>15</t>
        </is>
      </c>
      <c r="Q42" s="6">
        <f>HYPERLINK("D:\torgi_project\venv_torgi\objs_in_district/55.877705_ 38.431175.json", "55.877705_ 38.431175.json")</f>
        <v/>
      </c>
      <c r="R42" t="n">
        <v>1058</v>
      </c>
      <c r="S42" s="5" t="n">
        <v>33.63</v>
      </c>
    </row>
    <row r="43">
      <c r="A43" s="4" t="n">
        <v>41</v>
      </c>
      <c r="B43" t="inlineStr">
        <is>
          <t>50</t>
        </is>
      </c>
      <c r="C43" s="1" t="n">
        <v>48.6</v>
      </c>
      <c r="D43" s="2">
        <f>HYPERLINK("https://torgi.gov.ru/new/public/lots/lot/21000004710000002219_1/(lotInfo:info)", "21000004710000002219_1")</f>
        <v/>
      </c>
      <c r="E43" t="inlineStr">
        <is>
          <t>Продажа нежилого помещения 48,6 кв.м в г.о. Пушкинский</t>
        </is>
      </c>
      <c r="F43" s="3" t="n">
        <v>38796.29629629629</v>
      </c>
      <c r="G43" s="3" t="n">
        <v>1885500</v>
      </c>
      <c r="H43" t="inlineStr">
        <is>
          <t>Московская обл, г Пушкино, г Ивантеевка, ул Карла Маркса, д 1, помещ 197</t>
        </is>
      </c>
      <c r="I43" t="inlineStr">
        <is>
          <t>16 08 22 15:00</t>
        </is>
      </c>
      <c r="J43" t="inlineStr">
        <is>
          <t>50:43:0020301:649</t>
        </is>
      </c>
      <c r="K43" s="5" t="n">
        <v>10.56</v>
      </c>
      <c r="L43" t="inlineStr">
        <is>
          <t>EA</t>
        </is>
      </c>
      <c r="M43" t="inlineStr">
        <is>
          <t>М</t>
        </is>
      </c>
      <c r="N43" s="2">
        <f>HYPERLINK("https://yandex.ru/maps/?&amp;text=55.967567, 37.916163", "55.967567, 37.916163")</f>
        <v/>
      </c>
      <c r="O43" t="inlineStr">
        <is>
          <t>3675</t>
        </is>
      </c>
      <c r="P43" t="inlineStr">
        <is>
          <t>44</t>
        </is>
      </c>
      <c r="Q43" s="6">
        <f>HYPERLINK("D:\torgi_project\venv_torgi\objs_in_district/55.967567_ 37.916163.json", "55.967567_ 37.916163.json")</f>
        <v/>
      </c>
      <c r="R43" t="n">
        <v>4343</v>
      </c>
      <c r="S43" s="5" t="n">
        <v>8.93</v>
      </c>
    </row>
    <row r="44">
      <c r="A44" s="4" t="n">
        <v>42</v>
      </c>
      <c r="B44" t="inlineStr">
        <is>
          <t>77</t>
        </is>
      </c>
      <c r="C44" s="1" t="n">
        <v>169.8</v>
      </c>
      <c r="D44" s="2">
        <f>HYPERLINK("https://torgi.gov.ru/new/public/lots/lot/21000005000000002598_1/(lotInfo:info)", "21000005000000002598_1")</f>
        <v/>
      </c>
      <c r="E44" t="inlineStr">
        <is>
      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</t>
        </is>
      </c>
      <c r="F44" s="3" t="n">
        <v>37267.37338044759</v>
      </c>
      <c r="G44" s="3" t="n">
        <v>6328000</v>
      </c>
      <c r="H44" t="inlineStr">
        <is>
          <t>г Москва, ул Пулковская, д 3 к 3, помещ 2П</t>
        </is>
      </c>
      <c r="I44" t="inlineStr">
        <is>
          <t>16 08 22 12:00</t>
        </is>
      </c>
      <c r="J44" t="inlineStr">
        <is>
          <t>77:09:0001020:2318</t>
        </is>
      </c>
      <c r="K44" s="5" t="n">
        <v>4.43</v>
      </c>
      <c r="L44" t="inlineStr">
        <is>
          <t>EA</t>
        </is>
      </c>
      <c r="M44" t="inlineStr">
        <is>
          <t>М</t>
        </is>
      </c>
      <c r="N44" s="2">
        <f>HYPERLINK("https://yandex.ru/maps/?&amp;text=55.84495, 37.481523", "55.84495, 37.481523")</f>
        <v/>
      </c>
      <c r="O44" t="inlineStr">
        <is>
          <t>8418</t>
        </is>
      </c>
      <c r="P44" t="inlineStr">
        <is>
          <t>45</t>
        </is>
      </c>
      <c r="Q44" s="6">
        <f>HYPERLINK("D:\torgi_project\venv_torgi\objs_in_district/55.84495_ 37.481523.json", "55.84495_ 37.481523.json")</f>
        <v/>
      </c>
      <c r="R44" t="n">
        <v>8383</v>
      </c>
      <c r="S44" s="5" t="n">
        <v>4.45</v>
      </c>
    </row>
    <row r="45">
      <c r="A45" s="4" t="n">
        <v>43</v>
      </c>
      <c r="B45" t="inlineStr">
        <is>
          <t>77</t>
        </is>
      </c>
      <c r="C45" s="1" t="n">
        <v>60.4</v>
      </c>
      <c r="D45" s="2">
        <f>HYPERLINK("https://torgi.gov.ru/new/public/lots/lot/21000005000000002588_1/(lotInfo:info)", "21000005000000002588_1")</f>
        <v/>
      </c>
      <c r="E45" t="inlineStr">
        <is>
          <t>Продажа нежилых помещений, находящихся в хозяйственном ведении Государственного унитарного предприятия города Москвы «Центр управления городским имуществом» (ГУП «ЦУГИ»), расположенных по адресу:  город Москва, внутригородская территория муниципальный округ Войковский,, площадь 60,40</t>
        </is>
      </c>
      <c r="F45" s="3" t="n">
        <v>61688.74172185431</v>
      </c>
      <c r="G45" s="3" t="n">
        <v>3726000</v>
      </c>
      <c r="H45" t="inlineStr">
        <is>
          <t>г Москва, Ленинградское шоссе, д 8 к 3, помещ 4П</t>
        </is>
      </c>
      <c r="I45" t="inlineStr">
        <is>
          <t>17 08 22 12:00</t>
        </is>
      </c>
      <c r="J45" t="inlineStr">
        <is>
          <t>77:09:0003013:2544</t>
        </is>
      </c>
      <c r="K45" s="5" t="n">
        <v>10.83</v>
      </c>
      <c r="L45" t="inlineStr">
        <is>
          <t>EA</t>
        </is>
      </c>
      <c r="M45" t="inlineStr">
        <is>
          <t>М</t>
        </is>
      </c>
      <c r="N45" s="2">
        <f>HYPERLINK("https://yandex.ru/maps/?&amp;text=55.817997, 37.50125", "55.817997, 37.50125")</f>
        <v/>
      </c>
      <c r="O45" t="inlineStr">
        <is>
          <t>5694</t>
        </is>
      </c>
      <c r="P45" t="inlineStr">
        <is>
          <t>182</t>
        </is>
      </c>
      <c r="Q45" s="6">
        <f>HYPERLINK("D:\torgi_project\venv_torgi\objs_in_district/55.817997_ 37.50125.json", "55.817997_ 37.50125.json")</f>
        <v/>
      </c>
      <c r="R45" t="n">
        <v>9085</v>
      </c>
      <c r="S45" s="5" t="n">
        <v>6.79</v>
      </c>
    </row>
    <row r="46">
      <c r="A46" s="4" t="n">
        <v>44</v>
      </c>
      <c r="B46" t="inlineStr">
        <is>
          <t>77</t>
        </is>
      </c>
      <c r="C46" s="1" t="n">
        <v>91.3</v>
      </c>
      <c r="D46" s="2">
        <f>HYPERLINK("https://torgi.gov.ru/new/public/lots/lot/21000005000000002593_1/(lotInfo:info)", "21000005000000002593_1")</f>
        <v/>
      </c>
      <c r="E46" t="inlineStr">
        <is>
          <t>Продажа имущества, находящегося в хозяйственном ведении ГУП "ЦУГИ", расположенного по адресу:</t>
        </is>
      </c>
      <c r="F46" s="3" t="n">
        <v>49331.87294633078</v>
      </c>
      <c r="G46" s="3" t="n">
        <v>4504000</v>
      </c>
      <c r="H46" t="inlineStr">
        <is>
          <t>г Москва, ул 1-я Дубровская, д 5А, помещ 2/П</t>
        </is>
      </c>
      <c r="I46" t="inlineStr">
        <is>
          <t>17 08 22 12:00</t>
        </is>
      </c>
      <c r="J46" t="inlineStr">
        <is>
          <t>77:04:0001019:9656</t>
        </is>
      </c>
      <c r="K46" s="5" t="n">
        <v>5.84</v>
      </c>
      <c r="L46" t="inlineStr">
        <is>
          <t>EA</t>
        </is>
      </c>
      <c r="M46" t="inlineStr">
        <is>
          <t>М</t>
        </is>
      </c>
      <c r="N46" s="2">
        <f>HYPERLINK("https://yandex.ru/maps/?&amp;text=55.72636, 37.671049", "55.72636, 37.671049")</f>
        <v/>
      </c>
      <c r="O46" t="inlineStr">
        <is>
          <t>8451</t>
        </is>
      </c>
      <c r="P46" t="inlineStr">
        <is>
          <t>57</t>
        </is>
      </c>
      <c r="Q46" s="6">
        <f>HYPERLINK("D:\torgi_project\venv_torgi\objs_in_district/55.72636_ 37.671049.json", "55.72636_ 37.671049.json")</f>
        <v/>
      </c>
      <c r="R46" t="n">
        <v>10557</v>
      </c>
      <c r="S46" s="5" t="n">
        <v>4.67</v>
      </c>
    </row>
    <row r="47">
      <c r="A47" s="4" t="n">
        <v>45</v>
      </c>
      <c r="B47" t="inlineStr">
        <is>
          <t>77</t>
        </is>
      </c>
      <c r="C47" s="1" t="n">
        <v>206.8</v>
      </c>
      <c r="D47" s="2">
        <f>HYPERLINK("https://torgi.gov.ru/new/public/lots/lot/21000005000000002591_1/(lotInfo:info)", "21000005000000002591_1")</f>
        <v/>
      </c>
      <c r="E47" t="inlineStr">
        <is>
          <t>Продажа имущества, находящегося в хозяйственном ведении ГУП "ЦУГИ", расположенного по адресу:</t>
        </is>
      </c>
      <c r="F47" s="3" t="n">
        <v>34264.99032882012</v>
      </c>
      <c r="G47" s="3" t="n">
        <v>7086000</v>
      </c>
      <c r="H47" t="inlineStr">
        <is>
          <t>г Москва, ул Лётчика Бабушкина, д 38 к 2, помещ 1/П</t>
        </is>
      </c>
      <c r="I47" t="inlineStr">
        <is>
          <t>16 08 22 12:00</t>
        </is>
      </c>
      <c r="J47" t="inlineStr">
        <is>
          <t>77:02:0010009:3795</t>
        </is>
      </c>
      <c r="K47" s="5" t="n">
        <v>5.47</v>
      </c>
      <c r="L47" t="inlineStr">
        <is>
          <t>EA</t>
        </is>
      </c>
      <c r="M47" t="inlineStr">
        <is>
          <t>М</t>
        </is>
      </c>
      <c r="N47" s="2">
        <f>HYPERLINK("https://yandex.ru/maps/?&amp;text=55.872243, 37.679323", "55.872243, 37.679323")</f>
        <v/>
      </c>
      <c r="O47" t="inlineStr">
        <is>
          <t>6264</t>
        </is>
      </c>
      <c r="P47" t="inlineStr">
        <is>
          <t>89</t>
        </is>
      </c>
      <c r="Q47" s="6">
        <f>HYPERLINK("D:\torgi_project\venv_torgi\objs_in_district/55.872243_ 37.679323.json", "55.872243_ 37.679323.json")</f>
        <v/>
      </c>
      <c r="R47" t="n">
        <v>11588</v>
      </c>
      <c r="S47" s="5" t="n">
        <v>2.96</v>
      </c>
    </row>
    <row r="48">
      <c r="A48" s="4" t="n">
        <v>46</v>
      </c>
      <c r="B48" t="inlineStr">
        <is>
          <t>50</t>
        </is>
      </c>
      <c r="C48" s="1" t="n">
        <v>335.2</v>
      </c>
      <c r="D48" s="2">
        <f>HYPERLINK("https://torgi.gov.ru/new/public/lots/lot/21000004710000001850_1/(lotInfo:info)", "21000004710000001850_1")</f>
        <v/>
      </c>
      <c r="E48" t="inlineStr">
        <is>
          <t>Продажа нежилого помещения 335,2 кв.м в г.о. Луховицы</t>
        </is>
      </c>
      <c r="F48" s="3" t="n">
        <v>9869.72950477327</v>
      </c>
      <c r="G48" s="3" t="n">
        <v>3308333.33</v>
      </c>
      <c r="H48" t="inlineStr">
        <is>
          <t>Московская обл, г Луховицы, поселок Сельхозтехника, д 24</t>
        </is>
      </c>
      <c r="I48" t="inlineStr">
        <is>
          <t>25 08 22 15:00</t>
        </is>
      </c>
      <c r="J48" t="inlineStr">
        <is>
          <t>50:35:0000000:20800</t>
        </is>
      </c>
      <c r="K48" s="5" t="n">
        <v>11.08</v>
      </c>
      <c r="L48" t="inlineStr">
        <is>
          <t>EA</t>
        </is>
      </c>
      <c r="M48" t="inlineStr">
        <is>
          <t>М</t>
        </is>
      </c>
      <c r="N48" s="2">
        <f>HYPERLINK("https://yandex.ru/maps/?&amp;text=54.95581, 39.185681", "54.95581, 39.185681")</f>
        <v/>
      </c>
      <c r="O48" t="inlineStr">
        <is>
          <t>891</t>
        </is>
      </c>
      <c r="P48" t="inlineStr">
        <is>
          <t>2</t>
        </is>
      </c>
      <c r="Q48" s="6">
        <f>HYPERLINK("D:\torgi_project\venv_torgi\objs_in_district/54.95581_ 39.185681.json", "54.95581_ 39.185681.json")</f>
        <v/>
      </c>
      <c r="R48" t="n">
        <v>85</v>
      </c>
      <c r="S48" s="5" t="n">
        <v>116.11</v>
      </c>
    </row>
    <row r="49">
      <c r="A49" s="4" t="n">
        <v>47</v>
      </c>
      <c r="B49" t="inlineStr">
        <is>
          <t>50</t>
        </is>
      </c>
      <c r="C49" s="1" t="n">
        <v>138.6</v>
      </c>
      <c r="D49" s="2">
        <f>HYPERLINK("https://torgi.gov.ru/new/public/lots/lot/21000004710000002203_1/(lotInfo:info)", "21000004710000002203_1")</f>
        <v/>
      </c>
      <c r="E49" t="inlineStr">
        <is>
          <t>Продажа нежилого помещения 138,6  кв.м в Дмитровском г.о.</t>
        </is>
      </c>
      <c r="F49" s="3" t="n">
        <v>32292.87157287157</v>
      </c>
      <c r="G49" s="3" t="n">
        <v>4475792</v>
      </c>
      <c r="H49" t="inlineStr">
        <is>
          <t>Московская обл, г Дмитров, ул Космонавтов, д 52, помещ 19</t>
        </is>
      </c>
      <c r="I49" t="inlineStr">
        <is>
          <t>17 08 22 15:00</t>
        </is>
      </c>
      <c r="J49" t="inlineStr">
        <is>
          <t>50:04:0010202:6923</t>
        </is>
      </c>
      <c r="K49" s="5" t="n">
        <v>6.89</v>
      </c>
      <c r="L49" t="inlineStr">
        <is>
          <t>EA</t>
        </is>
      </c>
      <c r="M49" t="inlineStr">
        <is>
          <t>М</t>
        </is>
      </c>
      <c r="N49" s="2">
        <f>HYPERLINK("https://yandex.ru/maps/?&amp;text=56.341003, 37.548286", "56.341003, 37.548286")</f>
        <v/>
      </c>
      <c r="O49" t="inlineStr">
        <is>
          <t>4686</t>
        </is>
      </c>
      <c r="P49" t="inlineStr">
        <is>
          <t>13</t>
        </is>
      </c>
      <c r="Q49" s="6">
        <f>HYPERLINK("D:\torgi_project\venv_torgi\objs_in_district/56.341003_ 37.548286.json", "56.341003_ 37.548286.json")</f>
        <v/>
      </c>
      <c r="R49" t="n">
        <v>579</v>
      </c>
      <c r="S49" s="5" t="n">
        <v>55.77</v>
      </c>
    </row>
    <row r="50">
      <c r="A50" s="4" t="n">
        <v>48</v>
      </c>
      <c r="B50" t="inlineStr">
        <is>
          <t>50</t>
        </is>
      </c>
      <c r="C50" s="1" t="n">
        <v>163.7</v>
      </c>
      <c r="D50" s="2">
        <f>HYPERLINK("https://torgi.gov.ru/new/public/lots/lot/21000004710000002201_1/(lotInfo:info)", "21000004710000002201_1")</f>
        <v/>
      </c>
      <c r="E50" t="inlineStr">
        <is>
          <t>Продажа нежилого помещения 163,7 кв.м в Дмитровском г.о.</t>
        </is>
      </c>
      <c r="F50" s="3" t="n">
        <v>31729.53573610263</v>
      </c>
      <c r="G50" s="3" t="n">
        <v>5194125</v>
      </c>
      <c r="H50" t="inlineStr">
        <is>
          <t>Московская обл, г Дмитров, ул Космонавтов, д 52, помещ 18</t>
        </is>
      </c>
      <c r="I50" t="inlineStr">
        <is>
          <t>17 08 22 15:00</t>
        </is>
      </c>
      <c r="J50" t="inlineStr">
        <is>
          <t>50:04:0010202:6922</t>
        </is>
      </c>
      <c r="K50" s="5" t="n">
        <v>6.77</v>
      </c>
      <c r="L50" t="inlineStr">
        <is>
          <t>EA</t>
        </is>
      </c>
      <c r="M50" t="inlineStr">
        <is>
          <t>М</t>
        </is>
      </c>
      <c r="N50" s="2">
        <f>HYPERLINK("https://yandex.ru/maps/?&amp;text=56.341003, 37.548286", "56.341003, 37.548286")</f>
        <v/>
      </c>
      <c r="O50" t="inlineStr">
        <is>
          <t>4686</t>
        </is>
      </c>
      <c r="P50" t="inlineStr">
        <is>
          <t>13</t>
        </is>
      </c>
      <c r="Q50" s="6">
        <f>HYPERLINK("D:\torgi_project\venv_torgi\objs_in_district/56.341003_ 37.548286.json", "56.341003_ 37.548286.json")</f>
        <v/>
      </c>
      <c r="R50" t="n">
        <v>579</v>
      </c>
      <c r="S50" s="5" t="n">
        <v>54.8</v>
      </c>
    </row>
    <row r="51">
      <c r="A51" s="4" t="n">
        <v>49</v>
      </c>
      <c r="B51" t="inlineStr">
        <is>
          <t>77</t>
        </is>
      </c>
      <c r="C51" s="1" t="n">
        <v>47.2</v>
      </c>
      <c r="D51" s="2">
        <f>HYPERLINK("https://torgi.gov.ru/new/public/lots/lot/21000005000000002573_1/(lotInfo:info)", "21000005000000002573_1")</f>
        <v/>
      </c>
      <c r="E51" t="inlineStr">
        <is>
      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адресу:.</t>
        </is>
      </c>
      <c r="F51" s="3" t="n">
        <v>108156.7796610169</v>
      </c>
      <c r="G51" s="3" t="n">
        <v>5105000</v>
      </c>
      <c r="H51" t="inlineStr">
        <is>
          <t>г Москва, Карманицкий пер, д 3А стр 4, помещ 3П</t>
        </is>
      </c>
      <c r="I51" t="inlineStr">
        <is>
          <t>17 08 22 12:00</t>
        </is>
      </c>
      <c r="J51" t="inlineStr">
        <is>
          <t>77:01:0001060:2215</t>
        </is>
      </c>
      <c r="K51" s="5" t="n">
        <v>6.54</v>
      </c>
      <c r="L51" t="inlineStr">
        <is>
          <t>EA</t>
        </is>
      </c>
      <c r="M51" t="inlineStr">
        <is>
          <t>М</t>
        </is>
      </c>
      <c r="N51" s="2">
        <f>HYPERLINK("https://yandex.ru/maps/?&amp;text=55.748701, 37.5857", "55.748701, 37.5857")</f>
        <v/>
      </c>
      <c r="O51" t="inlineStr">
        <is>
          <t>16530</t>
        </is>
      </c>
      <c r="P51" t="inlineStr">
        <is>
          <t>305</t>
        </is>
      </c>
      <c r="Q51" s="6">
        <f>HYPERLINK("D:\torgi_project\venv_torgi\objs_in_district/55.748701_ 37.5857.json", "55.748701_ 37.5857.json")</f>
        <v/>
      </c>
      <c r="R51" t="n">
        <v>9937</v>
      </c>
      <c r="S51" s="5" t="n">
        <v>10.88</v>
      </c>
    </row>
    <row r="52">
      <c r="A52" s="4" t="n">
        <v>50</v>
      </c>
      <c r="B52" t="inlineStr">
        <is>
          <t>77</t>
        </is>
      </c>
      <c r="C52" s="1" t="n">
        <v>214.4</v>
      </c>
      <c r="D52" s="2">
        <f>HYPERLINK("https://torgi.gov.ru/new/public/lots/lot/21000005000000002571_1/(lotInfo:info)", "21000005000000002571_1")</f>
        <v/>
      </c>
      <c r="E52" t="inlineStr">
        <is>
      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адресу:.</t>
        </is>
      </c>
      <c r="F52" s="3" t="n">
        <v>45527.05223880597</v>
      </c>
      <c r="G52" s="3" t="n">
        <v>9761000</v>
      </c>
      <c r="H52" t="inlineStr">
        <is>
          <t>г Москва, ул Коминтерна, д 8, помещ 1П</t>
        </is>
      </c>
      <c r="I52" t="inlineStr">
        <is>
          <t>17 08 22 12:00</t>
        </is>
      </c>
      <c r="J52" t="inlineStr">
        <is>
          <t>77:02:0010008:4833</t>
        </is>
      </c>
      <c r="K52" s="5" t="n">
        <v>3.78</v>
      </c>
      <c r="L52" t="inlineStr">
        <is>
          <t>EA</t>
        </is>
      </c>
      <c r="M52" t="inlineStr">
        <is>
          <t>М</t>
        </is>
      </c>
      <c r="N52" s="2">
        <f>HYPERLINK("https://yandex.ru/maps/?&amp;text=55.861974, 37.676825", "55.861974, 37.676825")</f>
        <v/>
      </c>
      <c r="O52" t="inlineStr">
        <is>
          <t>12051</t>
        </is>
      </c>
      <c r="P52" t="inlineStr">
        <is>
          <t>50</t>
        </is>
      </c>
      <c r="Q52" s="6">
        <f>HYPERLINK("D:\torgi_project\venv_torgi\objs_in_district/55.861974_ 37.676825.json", "55.861974_ 37.676825.json")</f>
        <v/>
      </c>
      <c r="R52" t="n">
        <v>12575</v>
      </c>
      <c r="S52" s="5" t="n">
        <v>3.62</v>
      </c>
    </row>
    <row r="53">
      <c r="A53" s="4" t="n">
        <v>51</v>
      </c>
      <c r="B53" t="inlineStr">
        <is>
          <t>77</t>
        </is>
      </c>
      <c r="C53" s="1" t="n">
        <v>38.9</v>
      </c>
      <c r="D53" s="2">
        <f>HYPERLINK("https://torgi.gov.ru/new/public/lots/lot/21000005000000002507_1/(lotInfo:info)", "21000005000000002507_1")</f>
        <v/>
      </c>
      <c r="E53" t="inlineStr">
        <is>
          <t>Продажа нежилых помещений, находящихся в хозяйственном ведении Государственного унитарного предприятия города Москвы «Центр управления городским имуществом» (ГУП «ЦУГИ»), расположенных по адресу:.</t>
        </is>
      </c>
      <c r="F53" s="3" t="n">
        <v>84010.28277634962</v>
      </c>
      <c r="G53" s="3" t="n">
        <v>3268000</v>
      </c>
      <c r="H53" t="inlineStr">
        <is>
          <t>г Москва, ул Якорная, д 9</t>
        </is>
      </c>
      <c r="I53" t="inlineStr">
        <is>
          <t>16 08 22 12:00</t>
        </is>
      </c>
      <c r="J53" t="inlineStr">
        <is>
          <t>77:05:0004009:13807; 77:05:0004009:13808</t>
        </is>
      </c>
      <c r="K53" s="5" t="n">
        <v>9.140000000000001</v>
      </c>
      <c r="L53" t="inlineStr">
        <is>
          <t>EA</t>
        </is>
      </c>
      <c r="M53" t="inlineStr">
        <is>
          <t>М</t>
        </is>
      </c>
      <c r="N53" s="2">
        <f>HYPERLINK("https://yandex.ru/maps/?&amp;text=55.685158, 37.68641", "55.685158, 37.68641")</f>
        <v/>
      </c>
      <c r="O53" t="inlineStr">
        <is>
          <t>9192</t>
        </is>
      </c>
      <c r="P53" t="inlineStr">
        <is>
          <t>33</t>
        </is>
      </c>
      <c r="Q53" s="6">
        <f>HYPERLINK("D:\torgi_project\venv_torgi\objs_in_district/55.685158_ 37.68641.json", "55.685158_ 37.68641.json")</f>
        <v/>
      </c>
      <c r="R53" t="n">
        <v>9074</v>
      </c>
      <c r="S53" s="5" t="n">
        <v>9.26</v>
      </c>
    </row>
    <row r="54">
      <c r="A54" s="4" t="n">
        <v>52</v>
      </c>
      <c r="B54" t="inlineStr">
        <is>
          <t>50</t>
        </is>
      </c>
      <c r="C54" s="1" t="n">
        <v>171.8</v>
      </c>
      <c r="D54" s="2">
        <f>HYPERLINK("https://torgi.gov.ru/new/public/lots/lot/21000004710000002151_1/(lotInfo:info)", "21000004710000002151_1")</f>
        <v/>
      </c>
      <c r="E54" t="inlineStr">
        <is>
          <t>Продажа нежилого помещения 171,8 кв.м. в г.о. Коломна</t>
        </is>
      </c>
      <c r="F54" s="3" t="n">
        <v>23140.6868451688</v>
      </c>
      <c r="G54" s="3" t="n">
        <v>3975570</v>
      </c>
      <c r="H54" t="inlineStr">
        <is>
          <t>Московская область, р-н. Коломенский, д. Подлужье, ул. Луговая, д. 3, пом. 28</t>
        </is>
      </c>
      <c r="I54" t="inlineStr">
        <is>
          <t>17 08 22 15:00</t>
        </is>
      </c>
      <c r="J54" t="inlineStr">
        <is>
          <t>50:34:0050113:518</t>
        </is>
      </c>
      <c r="L54" t="inlineStr">
        <is>
          <t>EA</t>
        </is>
      </c>
      <c r="M54" t="inlineStr">
        <is>
          <t>М</t>
        </is>
      </c>
      <c r="N54" s="2" t="inlineStr">
        <is>
          <t>None, None</t>
        </is>
      </c>
    </row>
    <row r="55">
      <c r="A55" s="4" t="n">
        <v>53</v>
      </c>
      <c r="B55" t="inlineStr">
        <is>
          <t>77</t>
        </is>
      </c>
      <c r="C55" s="1" t="n">
        <v>218.9</v>
      </c>
      <c r="D55" s="2">
        <f>HYPERLINK("https://torgi.gov.ru/new/public/lots/lot/21000005000000002500_1/(lotInfo:info)", "21000005000000002500_1")</f>
        <v/>
      </c>
      <c r="E55" t="inlineStr">
        <is>
          <t>Продажа имущества, находящегося в хозяйственном ведении Государственного унитарного предприятия города Москвы «Центр управления городским имуществом», расположенного по адресу:, площадь 218,90</t>
        </is>
      </c>
      <c r="F55" s="3" t="n">
        <v>42530.83599817268</v>
      </c>
      <c r="G55" s="3" t="n">
        <v>9310000</v>
      </c>
      <c r="H55" t="inlineStr">
        <is>
          <t>г Москва, ул Генерала Тюленева, д 41А</t>
        </is>
      </c>
      <c r="I55" t="inlineStr">
        <is>
          <t>11 08 22 12:00</t>
        </is>
      </c>
      <c r="J55" t="inlineStr">
        <is>
          <t>77:03:0006014:3030</t>
        </is>
      </c>
      <c r="K55" s="5" t="n">
        <v>16.58</v>
      </c>
      <c r="L55" t="inlineStr">
        <is>
          <t>EA</t>
        </is>
      </c>
      <c r="M55" t="inlineStr">
        <is>
          <t>М</t>
        </is>
      </c>
      <c r="N55" s="2">
        <f>HYPERLINK("https://yandex.ru/maps/?&amp;text=55.613916, 37.494368", "55.613916, 37.494368")</f>
        <v/>
      </c>
      <c r="O55" t="inlineStr">
        <is>
          <t>2565</t>
        </is>
      </c>
      <c r="P55" t="inlineStr">
        <is>
          <t>28</t>
        </is>
      </c>
      <c r="Q55" s="6">
        <f>HYPERLINK("D:\torgi_project\venv_torgi\objs_in_district/55.613916_ 37.494368.json", "55.613916_ 37.494368.json")</f>
        <v/>
      </c>
      <c r="R55" t="n">
        <v>5819</v>
      </c>
      <c r="S55" s="5" t="n">
        <v>7.31</v>
      </c>
    </row>
    <row r="56">
      <c r="A56" s="4" t="n">
        <v>54</v>
      </c>
      <c r="B56" t="inlineStr">
        <is>
          <t>50</t>
        </is>
      </c>
      <c r="C56" s="1" t="n">
        <v>154.8</v>
      </c>
      <c r="D56" s="2">
        <f>HYPERLINK("https://torgi.gov.ru/new/public/lots/lot/21000004710000001786_1/(lotInfo:info)", "21000004710000001786_1")</f>
        <v/>
      </c>
      <c r="E56" t="inlineStr">
        <is>
          <t>Продажа нежилого помещения 154,8 кв.м в г.о. Электросталь</t>
        </is>
      </c>
      <c r="F56" s="3" t="n">
        <v>26718.34625322997</v>
      </c>
      <c r="G56" s="3" t="n">
        <v>4136000</v>
      </c>
      <c r="H56" t="inlineStr">
        <is>
          <t>Московская обл, г Электросталь, ул Первомайская, д 28, помещ 3</t>
        </is>
      </c>
      <c r="I56" t="inlineStr">
        <is>
          <t>25 08 22 15:00</t>
        </is>
      </c>
      <c r="J56" t="inlineStr">
        <is>
          <t>50:46:0010502:1775</t>
        </is>
      </c>
      <c r="K56" s="5" t="n">
        <v>6.41</v>
      </c>
      <c r="L56" t="inlineStr">
        <is>
          <t>PP</t>
        </is>
      </c>
      <c r="M56" t="inlineStr">
        <is>
          <t>М</t>
        </is>
      </c>
      <c r="N56" s="2">
        <f>HYPERLINK("https://yandex.ru/maps/?&amp;text=55.796005, 38.443806", "55.796005, 38.443806")</f>
        <v/>
      </c>
      <c r="O56" t="inlineStr">
        <is>
          <t>4170</t>
        </is>
      </c>
      <c r="P56" t="inlineStr">
        <is>
          <t>36</t>
        </is>
      </c>
      <c r="Q56" s="6">
        <f>HYPERLINK("D:\torgi_project\venv_torgi\objs_in_district/55.796005_ 38.443806.json", "55.796005_ 38.443806.json")</f>
        <v/>
      </c>
      <c r="R56" t="n">
        <v>4449</v>
      </c>
      <c r="S56" s="5" t="n">
        <v>6.01</v>
      </c>
    </row>
    <row r="57">
      <c r="A57" s="4" t="n">
        <v>55</v>
      </c>
      <c r="B57" t="inlineStr">
        <is>
          <t>50</t>
        </is>
      </c>
      <c r="C57" s="1" t="n">
        <v>99.2</v>
      </c>
      <c r="D57" s="2">
        <f>HYPERLINK("https://torgi.gov.ru/new/public/lots/lot/21000004710000001785_1/(lotInfo:info)", "21000004710000001785_1")</f>
        <v/>
      </c>
      <c r="E57" t="inlineStr">
        <is>
          <t>Продажа нежилого помещения 99,2 кв.м в г.о. Электросталь</t>
        </is>
      </c>
      <c r="F57" s="3" t="n">
        <v>24697.58064516129</v>
      </c>
      <c r="G57" s="3" t="n">
        <v>2450000</v>
      </c>
      <c r="H57" t="inlineStr">
        <is>
          <t>Московская обл, г Электросталь, ул Карла Маркса, д 26, помещ 05</t>
        </is>
      </c>
      <c r="I57" t="inlineStr">
        <is>
          <t>25 08 22 15:00</t>
        </is>
      </c>
      <c r="J57" t="inlineStr">
        <is>
          <t>50:46:0000000:5133</t>
        </is>
      </c>
      <c r="K57" s="5" t="n">
        <v>52.44</v>
      </c>
      <c r="L57" t="inlineStr">
        <is>
          <t>PP</t>
        </is>
      </c>
      <c r="M57" t="inlineStr">
        <is>
          <t>М</t>
        </is>
      </c>
      <c r="N57" s="2">
        <f>HYPERLINK("https://yandex.ru/maps/?&amp;text=55.79628, 38.466183", "55.79628, 38.466183")</f>
        <v/>
      </c>
      <c r="O57" t="inlineStr">
        <is>
          <t>471</t>
        </is>
      </c>
      <c r="P57" t="inlineStr">
        <is>
          <t>51</t>
        </is>
      </c>
      <c r="Q57" s="6">
        <f>HYPERLINK("D:\torgi_project\venv_torgi\objs_in_district/55.79628_ 38.466183.json", "55.79628_ 38.466183.json")</f>
        <v/>
      </c>
      <c r="R57" t="n">
        <v>4323</v>
      </c>
      <c r="S57" s="5" t="n">
        <v>5.71</v>
      </c>
    </row>
    <row r="58">
      <c r="A58" s="4" t="n">
        <v>56</v>
      </c>
      <c r="B58" t="inlineStr">
        <is>
          <t>77</t>
        </is>
      </c>
      <c r="C58" s="1" t="n">
        <v>192</v>
      </c>
      <c r="D58" s="2">
        <f>HYPERLINK("https://torgi.gov.ru/new/public/lots/lot/21000005000000002494_1/(lotInfo:info)", "21000005000000002494_1")</f>
        <v/>
      </c>
      <c r="E58" t="inlineStr">
        <is>
          <t>Продажа имущества, находящегося в хозяйственном ведении ГУП "ЦУГИ", расположенного по адресу:</t>
        </is>
      </c>
      <c r="F58" s="3" t="n">
        <v>50018.75</v>
      </c>
      <c r="G58" s="3" t="n">
        <v>9603600</v>
      </c>
      <c r="H58" t="inlineStr">
        <is>
          <t>г Москва, ул 5-я Кожуховская, д 12, помещ 2П</t>
        </is>
      </c>
      <c r="I58" t="inlineStr">
        <is>
          <t>09 08 22 12:00</t>
        </is>
      </c>
      <c r="J58" t="inlineStr">
        <is>
          <t>77:05:0002006:4951</t>
        </is>
      </c>
      <c r="K58" s="5" t="n">
        <v>3.96</v>
      </c>
      <c r="L58" t="inlineStr">
        <is>
          <t>EA</t>
        </is>
      </c>
      <c r="M58" t="inlineStr">
        <is>
          <t>М</t>
        </is>
      </c>
      <c r="N58" s="2">
        <f>HYPERLINK("https://yandex.ru/maps/?&amp;text=55.705047, 37.669001", "55.705047, 37.669001")</f>
        <v/>
      </c>
      <c r="O58" t="inlineStr">
        <is>
          <t>12633</t>
        </is>
      </c>
      <c r="P58" t="inlineStr">
        <is>
          <t>73</t>
        </is>
      </c>
      <c r="Q58" s="6">
        <f>HYPERLINK("D:\torgi_project\venv_torgi\objs_in_district/55.705047_ 37.669001.json", "55.705047_ 37.669001.json")</f>
        <v/>
      </c>
      <c r="R58" t="n">
        <v>9152</v>
      </c>
      <c r="S58" s="5" t="n">
        <v>5.47</v>
      </c>
    </row>
    <row r="59">
      <c r="A59" s="4" t="n">
        <v>57</v>
      </c>
      <c r="B59" t="inlineStr">
        <is>
          <t>77</t>
        </is>
      </c>
      <c r="C59" s="1" t="n">
        <v>224.4</v>
      </c>
      <c r="D59" s="2">
        <f>HYPERLINK("https://torgi.gov.ru/new/public/lots/lot/21000005000000002483_1/(lotInfo:info)", "21000005000000002483_1")</f>
        <v/>
      </c>
      <c r="E59" t="inlineStr">
        <is>
      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</t>
        </is>
      </c>
      <c r="F59" s="3" t="n">
        <v>39616.75579322638</v>
      </c>
      <c r="G59" s="3" t="n">
        <v>8890000</v>
      </c>
      <c r="H59" t="inlineStr">
        <is>
          <t>г Москва, ул Марии Ульяновой, д 3 к 2, помещ 1/Ц</t>
        </is>
      </c>
      <c r="I59" t="inlineStr">
        <is>
          <t>09 08 22 12:00</t>
        </is>
      </c>
      <c r="J59" t="inlineStr">
        <is>
          <t>77:06:0001006:3792</t>
        </is>
      </c>
      <c r="K59" s="5" t="n">
        <v>6.64</v>
      </c>
      <c r="L59" t="inlineStr">
        <is>
          <t>EA</t>
        </is>
      </c>
      <c r="M59" t="inlineStr">
        <is>
          <t>М</t>
        </is>
      </c>
      <c r="N59" s="2">
        <f>HYPERLINK("https://yandex.ru/maps/?&amp;text=55.67855, 37.526276", "55.67855, 37.526276")</f>
        <v/>
      </c>
      <c r="O59" t="inlineStr">
        <is>
          <t>5970</t>
        </is>
      </c>
      <c r="P59" t="inlineStr">
        <is>
          <t>107</t>
        </is>
      </c>
      <c r="Q59" s="6">
        <f>HYPERLINK("D:\torgi_project\venv_torgi\objs_in_district/55.67855_ 37.526276.json", "55.67855_ 37.526276.json")</f>
        <v/>
      </c>
      <c r="R59" t="n">
        <v>22860</v>
      </c>
      <c r="S59" s="5" t="n">
        <v>1.73</v>
      </c>
    </row>
    <row r="60">
      <c r="A60" s="4" t="n">
        <v>58</v>
      </c>
      <c r="B60" t="inlineStr">
        <is>
          <t>77</t>
        </is>
      </c>
      <c r="C60" s="1" t="n">
        <v>80.5</v>
      </c>
      <c r="D60" s="2">
        <f>HYPERLINK("https://torgi.gov.ru/new/public/lots/lot/21000005000000002457_1/(lotInfo:info)", "21000005000000002457_1")</f>
        <v/>
      </c>
      <c r="E60" t="inlineStr">
        <is>
          <t>Продажа имущества, находящегося в собственности города Москвы, нежилое помещение по адресу:, цокольный этаж № 0</t>
        </is>
      </c>
      <c r="F60" s="3" t="n">
        <v>69602.48447204969</v>
      </c>
      <c r="G60" s="3" t="n">
        <v>5603000</v>
      </c>
      <c r="H60" t="inlineStr">
        <is>
          <t>г Москва, ул Первомайская, д 25/26, помещ 3/Н</t>
        </is>
      </c>
      <c r="I60" t="inlineStr">
        <is>
          <t>15 08 22 12:00</t>
        </is>
      </c>
      <c r="J60" t="inlineStr">
        <is>
          <t>77:03:0005004:5095</t>
        </is>
      </c>
      <c r="K60" s="5" t="n">
        <v>5.71</v>
      </c>
      <c r="L60" t="inlineStr">
        <is>
          <t>EA</t>
        </is>
      </c>
      <c r="M60" t="inlineStr">
        <is>
          <t>М</t>
        </is>
      </c>
      <c r="N60" s="2">
        <f>HYPERLINK("https://yandex.ru/maps/?&amp;text=55.792716, 37.780194", "55.792716, 37.780194")</f>
        <v/>
      </c>
      <c r="O60" t="inlineStr">
        <is>
          <t>12186</t>
        </is>
      </c>
      <c r="P60" t="inlineStr">
        <is>
          <t>123</t>
        </is>
      </c>
      <c r="Q60" s="6">
        <f>HYPERLINK("D:\torgi_project\venv_torgi\objs_in_district/55.792716_ 37.780194.json", "55.792716_ 37.780194.json")</f>
        <v/>
      </c>
      <c r="R60" t="n">
        <v>6258</v>
      </c>
      <c r="S60" s="5" t="n">
        <v>11.12</v>
      </c>
    </row>
    <row r="61">
      <c r="A61" s="4" t="n">
        <v>59</v>
      </c>
      <c r="B61" t="inlineStr">
        <is>
          <t>77</t>
        </is>
      </c>
      <c r="C61" s="1" t="n">
        <v>164.3</v>
      </c>
      <c r="D61" s="2">
        <f>HYPERLINK("https://torgi.gov.ru/new/public/lots/lot/21000005000000002473_1/(lotInfo:info)", "21000005000000002473_1")</f>
        <v/>
      </c>
      <c r="E61" t="inlineStr">
        <is>
          <t>Продажа имущества, находящегося в собственности города Москвы, нежилые помещения по адресу:  (Цокольный этаж № 0)</t>
        </is>
      </c>
      <c r="F61" s="3" t="n">
        <v>59506.99939135727</v>
      </c>
      <c r="G61" s="3" t="n">
        <v>9777000</v>
      </c>
      <c r="H61" t="inlineStr">
        <is>
          <t>г Москва, ул Первомайская, д 25/26</t>
        </is>
      </c>
      <c r="I61" t="inlineStr">
        <is>
          <t>11 08 22 12:00</t>
        </is>
      </c>
      <c r="J61" t="inlineStr">
        <is>
          <t>77:03:0005004:5089, 77:03:0005004:5093</t>
        </is>
      </c>
      <c r="K61" s="5" t="n">
        <v>4.88</v>
      </c>
      <c r="L61" t="inlineStr">
        <is>
          <t>EA</t>
        </is>
      </c>
      <c r="M61" t="inlineStr">
        <is>
          <t>М</t>
        </is>
      </c>
      <c r="N61" s="2">
        <f>HYPERLINK("https://yandex.ru/maps/?&amp;text=55.792716, 37.780194", "55.792716, 37.780194")</f>
        <v/>
      </c>
      <c r="O61" t="inlineStr">
        <is>
          <t>12186</t>
        </is>
      </c>
      <c r="P61" t="inlineStr">
        <is>
          <t>123</t>
        </is>
      </c>
      <c r="Q61" s="6">
        <f>HYPERLINK("D:\torgi_project\venv_torgi\objs_in_district/55.792716_ 37.780194.json", "55.792716_ 37.780194.json")</f>
        <v/>
      </c>
      <c r="R61" t="n">
        <v>6258</v>
      </c>
      <c r="S61" s="5" t="n">
        <v>9.51</v>
      </c>
    </row>
    <row r="62">
      <c r="A62" s="4" t="n">
        <v>60</v>
      </c>
      <c r="B62" t="inlineStr">
        <is>
          <t>50</t>
        </is>
      </c>
      <c r="C62" s="1" t="n">
        <v>258</v>
      </c>
      <c r="D62" s="2">
        <f>HYPERLINK("https://torgi.gov.ru/new/public/lots/lot/21000004710000001768_1/(lotInfo:info)", "21000004710000001768_1")</f>
        <v/>
      </c>
      <c r="E62" t="inlineStr">
        <is>
          <t>Продажа нежилого помещения 258 кв.м в г.о. Павловский Посад</t>
        </is>
      </c>
      <c r="F62" s="3" t="n">
        <v>13872.09302325581</v>
      </c>
      <c r="G62" s="3" t="n">
        <v>3579000</v>
      </c>
      <c r="H62" t="inlineStr">
        <is>
          <t>Московская обл, г Павловский Посад, ул Орджоникидзе, д 3/1, помещ 1</t>
        </is>
      </c>
      <c r="I62" t="inlineStr">
        <is>
          <t>18 08 22 15:00</t>
        </is>
      </c>
      <c r="J62" t="inlineStr">
        <is>
          <t>50:17:0021502:30</t>
        </is>
      </c>
      <c r="K62" s="5" t="n">
        <v>4.88</v>
      </c>
      <c r="L62" t="inlineStr">
        <is>
          <t>EA</t>
        </is>
      </c>
      <c r="M62" t="inlineStr">
        <is>
          <t>М</t>
        </is>
      </c>
      <c r="N62" s="2">
        <f>HYPERLINK("https://yandex.ru/maps/?&amp;text=55.77192, 38.656456", "55.77192, 38.656456")</f>
        <v/>
      </c>
      <c r="O62" t="inlineStr">
        <is>
          <t>2841</t>
        </is>
      </c>
      <c r="P62" t="inlineStr">
        <is>
          <t>30</t>
        </is>
      </c>
      <c r="Q62" s="6">
        <f>HYPERLINK("D:\torgi_project\venv_torgi\objs_in_district/55.77192_ 38.656456.json", "55.77192_ 38.656456.json")</f>
        <v/>
      </c>
      <c r="R62" t="n">
        <v>1304</v>
      </c>
      <c r="S62" s="5" t="n">
        <v>10.64</v>
      </c>
    </row>
    <row r="63">
      <c r="A63" s="4" t="n">
        <v>61</v>
      </c>
      <c r="B63" t="inlineStr">
        <is>
          <t>77</t>
        </is>
      </c>
      <c r="C63" s="1" t="n">
        <v>153.7</v>
      </c>
      <c r="D63" s="2">
        <f>HYPERLINK("https://torgi.gov.ru/new/public/lots/lot/21000005000000002445_1/(lotInfo:info)", "21000005000000002445_1")</f>
        <v/>
      </c>
      <c r="E63" t="inlineStr">
        <is>
      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</t>
        </is>
      </c>
      <c r="F63" s="3" t="n">
        <v>41379.31034482759</v>
      </c>
      <c r="G63" s="3" t="n">
        <v>6360000</v>
      </c>
      <c r="H63" t="inlineStr">
        <is>
          <t>г Москва, ул Верхняя Первомайская, д 59/35 к 3, помещ 1П</t>
        </is>
      </c>
      <c r="I63" t="inlineStr">
        <is>
          <t>08 08 22 12:00</t>
        </is>
      </c>
      <c r="J63" t="inlineStr">
        <is>
          <t>77:03:0005008:7128</t>
        </is>
      </c>
      <c r="K63" s="5" t="n">
        <v>3.78</v>
      </c>
      <c r="L63" t="inlineStr">
        <is>
          <t>EA</t>
        </is>
      </c>
      <c r="M63" t="inlineStr">
        <is>
          <t>М</t>
        </is>
      </c>
      <c r="N63" s="2">
        <f>HYPERLINK("https://yandex.ru/maps/?&amp;text=55.800013, 37.804844", "55.800013, 37.804844")</f>
        <v/>
      </c>
      <c r="O63" t="inlineStr">
        <is>
          <t>10941</t>
        </is>
      </c>
      <c r="P63" t="inlineStr">
        <is>
          <t>40</t>
        </is>
      </c>
      <c r="Q63" s="6">
        <f>HYPERLINK("D:\torgi_project\venv_torgi\objs_in_district/55.800013_ 37.804844.json", "55.800013_ 37.804844.json")</f>
        <v/>
      </c>
      <c r="R63" t="n">
        <v>9319</v>
      </c>
      <c r="S63" s="5" t="n">
        <v>4.44</v>
      </c>
    </row>
    <row r="64">
      <c r="A64" s="4" t="n">
        <v>62</v>
      </c>
      <c r="B64" t="inlineStr">
        <is>
          <t>77</t>
        </is>
      </c>
      <c r="C64" s="1" t="n">
        <v>44.4</v>
      </c>
      <c r="D64" s="2">
        <f>HYPERLINK("https://torgi.gov.ru/new/public/lots/lot/21000005000000002443_1/(lotInfo:info)", "21000005000000002443_1")</f>
        <v/>
      </c>
      <c r="E64" t="inlineStr">
        <is>
          <t>Продажа имущества, находящегося в собственности города Москвы, нежилое помещение по адресу:  (Цокольный этаж № 0)</t>
        </is>
      </c>
      <c r="F64" s="3" t="n">
        <v>80382.88288288288</v>
      </c>
      <c r="G64" s="3" t="n">
        <v>3569000</v>
      </c>
      <c r="H64" t="inlineStr">
        <is>
          <t>г Москва, Старослободский пер, д 4, помещ 46Ц</t>
        </is>
      </c>
      <c r="I64" t="inlineStr">
        <is>
          <t>10 08 22 12:00</t>
        </is>
      </c>
      <c r="J64" t="inlineStr">
        <is>
          <t>77:03:0003003:2242</t>
        </is>
      </c>
      <c r="K64" s="5" t="n">
        <v>8.779999999999999</v>
      </c>
      <c r="L64" t="inlineStr">
        <is>
          <t>EA</t>
        </is>
      </c>
      <c r="M64" t="inlineStr">
        <is>
          <t>М</t>
        </is>
      </c>
      <c r="N64" s="2">
        <f>HYPERLINK("https://yandex.ru/maps/?&amp;text=55.79057, 37.668148", "55.79057, 37.668148")</f>
        <v/>
      </c>
      <c r="O64" t="inlineStr">
        <is>
          <t>9154</t>
        </is>
      </c>
      <c r="P64" t="inlineStr">
        <is>
          <t>91</t>
        </is>
      </c>
      <c r="Q64" s="6">
        <f>HYPERLINK("D:\torgi_project\venv_torgi\objs_in_district/55.79057_ 37.668148.json", "55.79057_ 37.668148.json")</f>
        <v/>
      </c>
      <c r="R64" t="n">
        <v>4877</v>
      </c>
      <c r="S64" s="5" t="n">
        <v>16.48</v>
      </c>
    </row>
    <row r="65">
      <c r="A65" s="4" t="n">
        <v>63</v>
      </c>
      <c r="B65" t="inlineStr">
        <is>
          <t>77</t>
        </is>
      </c>
      <c r="C65" s="1" t="n">
        <v>30.9</v>
      </c>
      <c r="D65" s="2">
        <f>HYPERLINK("https://torgi.gov.ru/new/public/lots/lot/21000005000000002441_1/(lotInfo:info)", "21000005000000002441_1")</f>
        <v/>
      </c>
      <c r="E65" t="inlineStr">
        <is>
          <t>Продажа имущества, находящегося в собственности города Москвы, нежилое помещение по адресу:  (Этаж № 1)</t>
        </is>
      </c>
      <c r="F65" s="3" t="n">
        <v>143915.857605178</v>
      </c>
      <c r="G65" s="3" t="n">
        <v>4447000</v>
      </c>
      <c r="H65" t="inlineStr">
        <is>
          <t>г Москва, ул Привольная, д 77, помещ 4/1</t>
        </is>
      </c>
      <c r="I65" t="inlineStr">
        <is>
          <t>10 08 22 12:00</t>
        </is>
      </c>
      <c r="J65" t="inlineStr">
        <is>
          <t>77:04:0005004:8881</t>
        </is>
      </c>
      <c r="K65" s="5" t="n">
        <v>19.9</v>
      </c>
      <c r="L65" t="inlineStr">
        <is>
          <t>EA</t>
        </is>
      </c>
      <c r="M65" t="inlineStr">
        <is>
          <t>М</t>
        </is>
      </c>
      <c r="N65" s="2">
        <f>HYPERLINK("https://yandex.ru/maps/?&amp;text=55.677854, 37.857", "55.677854, 37.857")</f>
        <v/>
      </c>
      <c r="O65" t="inlineStr">
        <is>
          <t>7233</t>
        </is>
      </c>
      <c r="P65" t="inlineStr">
        <is>
          <t>147</t>
        </is>
      </c>
      <c r="Q65" s="6">
        <f>HYPERLINK("D:\torgi_project\venv_torgi\objs_in_district/55.677854_ 37.857.json", "55.677854_ 37.857.json")</f>
        <v/>
      </c>
      <c r="R65" t="n">
        <v>3969</v>
      </c>
      <c r="S65" s="5" t="n">
        <v>36.26</v>
      </c>
    </row>
    <row r="66">
      <c r="A66" s="4" t="n">
        <v>64</v>
      </c>
      <c r="B66" t="inlineStr">
        <is>
          <t>77</t>
        </is>
      </c>
      <c r="C66" s="1" t="n">
        <v>46</v>
      </c>
      <c r="D66" s="2">
        <f>HYPERLINK("https://torgi.gov.ru/new/public/lots/lot/21000005000000002442_1/(lotInfo:info)", "21000005000000002442_1")</f>
        <v/>
      </c>
      <c r="E66" t="inlineStr">
        <is>
          <t>Продажа имущества, находящегося в собственности города Москвы, нежилое помещение по адресу:, цокольный этаж № 0</t>
        </is>
      </c>
      <c r="F66" s="3" t="n">
        <v>80239.13043478261</v>
      </c>
      <c r="G66" s="3" t="n">
        <v>3691000</v>
      </c>
      <c r="H66" t="inlineStr">
        <is>
          <t>г Москва, Старослободский пер, д 4, помещ 47Ц</t>
        </is>
      </c>
      <c r="I66" t="inlineStr">
        <is>
          <t>10 08 22 12:00</t>
        </is>
      </c>
      <c r="J66" t="inlineStr">
        <is>
          <t>77:03:0003003:2243</t>
        </is>
      </c>
      <c r="K66" s="5" t="n">
        <v>8.77</v>
      </c>
      <c r="L66" t="inlineStr">
        <is>
          <t>EA</t>
        </is>
      </c>
      <c r="M66" t="inlineStr">
        <is>
          <t>М</t>
        </is>
      </c>
      <c r="N66" s="2">
        <f>HYPERLINK("https://yandex.ru/maps/?&amp;text=55.79057, 37.668148", "55.79057, 37.668148")</f>
        <v/>
      </c>
      <c r="O66" t="inlineStr">
        <is>
          <t>9154</t>
        </is>
      </c>
      <c r="P66" t="inlineStr">
        <is>
          <t>91</t>
        </is>
      </c>
      <c r="Q66" s="6">
        <f>HYPERLINK("D:\torgi_project\venv_torgi\objs_in_district/55.79057_ 37.668148.json", "55.79057_ 37.668148.json")</f>
        <v/>
      </c>
      <c r="R66" t="n">
        <v>4877</v>
      </c>
      <c r="S66" s="5" t="n">
        <v>16.45</v>
      </c>
    </row>
    <row r="67">
      <c r="A67" s="4" t="n">
        <v>65</v>
      </c>
      <c r="B67" t="inlineStr">
        <is>
          <t>77</t>
        </is>
      </c>
      <c r="C67" s="1" t="n">
        <v>39.2</v>
      </c>
      <c r="D67" s="2">
        <f>HYPERLINK("https://torgi.gov.ru/new/public/lots/lot/21000005000000002416_1/(lotInfo:info)", "21000005000000002416_1")</f>
        <v/>
      </c>
      <c r="E67" t="inlineStr">
        <is>
          <t>Продажа имущества, находящегося в собственности города Москвы, нежилое помещение по адресу:  (Цокольный этаж № 0)</t>
        </is>
      </c>
      <c r="F67" s="3" t="n">
        <v>109209.1836734694</v>
      </c>
      <c r="G67" s="3" t="n">
        <v>4281000</v>
      </c>
      <c r="H67" t="inlineStr">
        <is>
          <t>г Москва, ул Зверинецкая, д 12, помещ 6Ц</t>
        </is>
      </c>
      <c r="I67" t="inlineStr">
        <is>
          <t>10 08 22 12:00</t>
        </is>
      </c>
      <c r="J67" t="inlineStr">
        <is>
          <t>77:03:0003017:4070</t>
        </is>
      </c>
      <c r="K67" s="5" t="n">
        <v>14.79</v>
      </c>
      <c r="L67" t="inlineStr">
        <is>
          <t>EA</t>
        </is>
      </c>
      <c r="M67" t="inlineStr">
        <is>
          <t>М</t>
        </is>
      </c>
      <c r="N67" s="2">
        <f>HYPERLINK("https://yandex.ru/maps/?&amp;text=55.78359, 37.727894", "55.78359, 37.727894")</f>
        <v/>
      </c>
      <c r="O67" t="inlineStr">
        <is>
          <t>7386</t>
        </is>
      </c>
      <c r="P67" t="inlineStr">
        <is>
          <t>68</t>
        </is>
      </c>
      <c r="Q67" s="6">
        <f>HYPERLINK("D:\torgi_project\venv_torgi\objs_in_district/55.78359_ 37.727894.json", "55.78359_ 37.727894.json")</f>
        <v/>
      </c>
      <c r="R67" t="n">
        <v>8854</v>
      </c>
      <c r="S67" s="5" t="n">
        <v>12.33</v>
      </c>
    </row>
    <row r="68">
      <c r="A68" s="4" t="n">
        <v>66</v>
      </c>
      <c r="B68" t="inlineStr">
        <is>
          <t>77</t>
        </is>
      </c>
      <c r="C68" s="1" t="n">
        <v>42.8</v>
      </c>
      <c r="D68" s="2">
        <f>HYPERLINK("https://torgi.gov.ru/new/public/lots/lot/21000005000000002419_1/(lotInfo:info)", "21000005000000002419_1")</f>
        <v/>
      </c>
      <c r="E68" t="inlineStr">
        <is>
      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адресу:.</t>
        </is>
      </c>
      <c r="F68" s="3" t="n">
        <v>79462.61682242992</v>
      </c>
      <c r="G68" s="3" t="n">
        <v>3401000</v>
      </c>
      <c r="H68" t="inlineStr">
        <is>
          <t>г Москва, ул Новопесчаная, д 19 к 2</t>
        </is>
      </c>
      <c r="I68" t="inlineStr">
        <is>
          <t>08 08 22 12:00</t>
        </is>
      </c>
      <c r="J68" t="inlineStr">
        <is>
          <t>77:09:0005003:6567</t>
        </is>
      </c>
      <c r="K68" s="5" t="n">
        <v>6.25</v>
      </c>
      <c r="L68" t="inlineStr">
        <is>
          <t>EA</t>
        </is>
      </c>
      <c r="M68" t="inlineStr">
        <is>
          <t>М</t>
        </is>
      </c>
      <c r="N68" s="2">
        <f>HYPERLINK("https://yandex.ru/maps/?&amp;text=55.795406, 37.512543", "55.795406, 37.512543")</f>
        <v/>
      </c>
      <c r="O68" t="inlineStr">
        <is>
          <t>12708</t>
        </is>
      </c>
      <c r="P68" t="inlineStr">
        <is>
          <t>109</t>
        </is>
      </c>
      <c r="Q68" s="6">
        <f>HYPERLINK("D:\torgi_project\venv_torgi\objs_in_district/55.795406_ 37.512543.json", "55.795406_ 37.512543.json")</f>
        <v/>
      </c>
      <c r="R68" t="n">
        <v>10376</v>
      </c>
      <c r="S68" s="5" t="n">
        <v>7.66</v>
      </c>
    </row>
    <row r="69">
      <c r="A69" s="4" t="n">
        <v>67</v>
      </c>
      <c r="B69" t="inlineStr">
        <is>
          <t>50</t>
        </is>
      </c>
      <c r="C69" s="1" t="n">
        <v>79.40000000000001</v>
      </c>
      <c r="D69" s="2">
        <f>HYPERLINK("https://torgi.gov.ru/new/public/lots/lot/21000004710000001722_1/(lotInfo:info)", "21000004710000001722_1")</f>
        <v/>
      </c>
      <c r="E69" t="inlineStr">
        <is>
          <t>Продажа нежилого помещения 79,4 кв.м в г.о. Кашира</t>
        </is>
      </c>
      <c r="F69" s="3" t="n">
        <v>14564.86146095718</v>
      </c>
      <c r="G69" s="3" t="n">
        <v>1156450</v>
      </c>
      <c r="H69" t="inlineStr">
        <is>
          <t>Московская область, Каширский район, г. Кашира, ул. Сергея Ионова, д. 3</t>
        </is>
      </c>
      <c r="I69" t="inlineStr">
        <is>
          <t>16 08 22 15:00</t>
        </is>
      </c>
      <c r="J69" t="inlineStr">
        <is>
          <t>50:37:0060613:128</t>
        </is>
      </c>
      <c r="L69" t="inlineStr">
        <is>
          <t>EA</t>
        </is>
      </c>
      <c r="M69" t="inlineStr">
        <is>
          <t>М</t>
        </is>
      </c>
      <c r="N69" s="2" t="inlineStr">
        <is>
          <t>None, None</t>
        </is>
      </c>
    </row>
    <row r="70">
      <c r="A70" s="4" t="n">
        <v>68</v>
      </c>
      <c r="B70" t="inlineStr">
        <is>
          <t>50</t>
        </is>
      </c>
      <c r="C70" s="1" t="n">
        <v>82</v>
      </c>
      <c r="D70" s="2">
        <f>HYPERLINK("https://torgi.gov.ru/new/public/lots/lot/21000004710000001724_1/(lotInfo:info)", "21000004710000001724_1")</f>
        <v/>
      </c>
      <c r="E70" t="inlineStr">
        <is>
          <t>Продажа нежилого помещения 82 кв.м в г.о. Кашира</t>
        </is>
      </c>
      <c r="F70" s="3" t="n">
        <v>15487.19512195122</v>
      </c>
      <c r="G70" s="3" t="n">
        <v>1269950</v>
      </c>
      <c r="H70" t="inlineStr">
        <is>
          <t>Российская Федерация, Московская область, р-н городской округ Кашира, г. Кашира, ул. Клубная, д 1</t>
        </is>
      </c>
      <c r="I70" t="inlineStr">
        <is>
          <t>16 08 22 15:00</t>
        </is>
      </c>
      <c r="J70" t="inlineStr">
        <is>
          <t>50:37:0070116:828</t>
        </is>
      </c>
      <c r="L70" t="inlineStr">
        <is>
          <t>EA</t>
        </is>
      </c>
      <c r="M70" t="inlineStr">
        <is>
          <t>М</t>
        </is>
      </c>
      <c r="N70" s="2" t="inlineStr">
        <is>
          <t>None, None</t>
        </is>
      </c>
    </row>
    <row r="71">
      <c r="A71" s="4" t="n">
        <v>69</v>
      </c>
      <c r="B71" t="inlineStr">
        <is>
          <t>50</t>
        </is>
      </c>
      <c r="C71" s="1" t="n">
        <v>101.6</v>
      </c>
      <c r="D71" s="2">
        <f>HYPERLINK("https://torgi.gov.ru/new/public/lots/lot/21000004710000000632_1/(lotInfo:info)", "21000004710000000632_1")</f>
        <v/>
      </c>
      <c r="E71" t="inlineStr">
        <is>
          <t>Продажа нежилого помещения 101,6 кв.м в г.о. Домодедово</t>
        </is>
      </c>
      <c r="F71" s="3" t="n">
        <v>28417.32283464567</v>
      </c>
      <c r="G71" s="3" t="n">
        <v>2887200</v>
      </c>
      <c r="H71" t="inlineStr">
        <is>
          <t>Московская область, город Домодедово, микрорайон Белые Столбы, улица проспект Госфильмофонда</t>
        </is>
      </c>
      <c r="I71" t="inlineStr">
        <is>
          <t>08 08 22 15:00</t>
        </is>
      </c>
      <c r="J71" t="inlineStr">
        <is>
          <t>50:28:0030241:93</t>
        </is>
      </c>
      <c r="L71" t="inlineStr">
        <is>
          <t>EA</t>
        </is>
      </c>
      <c r="M71" t="inlineStr">
        <is>
          <t>М</t>
        </is>
      </c>
      <c r="N71" s="2" t="inlineStr">
        <is>
          <t>None, None</t>
        </is>
      </c>
    </row>
  </sheetData>
  <autoFilter ref="A1:B100"/>
  <conditionalFormatting sqref="L1:L1000">
    <cfRule type="containsText" priority="1" operator="containsText" dxfId="0" text="PP">
      <formula>NOT(ISERROR(SEARCH("PP",L1)))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2022-08-08T05:24:11Z</dcterms:created>
  <dcterms:modified xmlns:dcterms="http://purl.org/dc/terms/" xmlns:xsi="http://www.w3.org/2001/XMLSchema-instance" xsi:type="dcterms:W3CDTF">2022-08-08T05:36:41Z</dcterms:modified>
  <cp:lastModifiedBy>user</cp:lastModifiedBy>
</cp:coreProperties>
</file>