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'Sheet1'!$A$1:$T$1000</definedName>
  </definedNames>
  <calcPr calcId="125725" fullCalcOnLoad="1"/>
</workbook>
</file>

<file path=xl/styles.xml><?xml version="1.0" encoding="utf-8"?>
<styleSheet xmlns="http://schemas.openxmlformats.org/spreadsheetml/2006/main">
  <numFmts count="2">
    <numFmt numFmtId="164" formatCode="#\ ##0.0\ \м\2"/>
    <numFmt numFmtId="165" formatCode="#\ ###\ ##0\ \₽"/>
  </numFmts>
  <fonts count="3">
    <font>
      <name val="Calibri"/>
      <family val="2"/>
      <color theme="1"/>
      <sz val="11"/>
      <scheme val="minor"/>
    </font>
    <font>
      <name val="Calibri"/>
      <family val="2"/>
      <color rgb="FF0000FF"/>
      <sz val="11"/>
      <u val="single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  <xf numFmtId="0" fontId="2" fillId="0" borderId="1" applyAlignment="1" pivotButton="0" quotePrefix="0" xfId="0">
      <alignment horizontal="center" vertical="top"/>
    </xf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75"/>
  <sheetViews>
    <sheetView tabSelected="1" topLeftCell="A29" workbookViewId="0">
      <selection activeCell="H39" sqref="H39"/>
    </sheetView>
  </sheetViews>
  <sheetFormatPr baseColWidth="8" defaultRowHeight="15"/>
  <cols>
    <col width="3.7109375" customWidth="1" min="2" max="2"/>
    <col width="9.7109375" customWidth="1" style="1" min="3" max="3"/>
    <col width="22.7109375" customWidth="1" style="2" min="4" max="4"/>
    <col width="40.7109375" customWidth="1" min="5" max="5"/>
    <col width="12.7109375" customWidth="1" style="3" min="6" max="7"/>
    <col width="40.7109375" customWidth="1" min="8" max="8"/>
    <col width="12.7109375" customWidth="1" min="9" max="9"/>
    <col width="18.7109375" customWidth="1" min="10" max="10"/>
    <col width="12.7109375" customWidth="1" style="3" min="11" max="11"/>
    <col width="22.7109375" customWidth="1" style="2" min="14" max="14"/>
    <col width="22.7109375" customWidth="1" style="2" min="17" max="17"/>
  </cols>
  <sheetData>
    <row r="1">
      <c r="B1" s="4" t="inlineStr">
        <is>
          <t>Регион</t>
        </is>
      </c>
      <c r="C1" s="4" t="inlineStr">
        <is>
          <t>Общая площадь</t>
        </is>
      </c>
      <c r="D1" s="4" t="inlineStr">
        <is>
          <t>id</t>
        </is>
      </c>
      <c r="E1" s="4" t="inlineStr">
        <is>
          <t>Название</t>
        </is>
      </c>
      <c r="F1" s="4" t="inlineStr">
        <is>
          <t>Цена за кв.м</t>
        </is>
      </c>
      <c r="G1" s="4" t="inlineStr">
        <is>
          <t>Цена</t>
        </is>
      </c>
      <c r="H1" s="4" t="inlineStr">
        <is>
          <t>Адрес</t>
        </is>
      </c>
      <c r="I1" s="4" t="inlineStr">
        <is>
          <t>Окончания подачи заявок</t>
        </is>
      </c>
      <c r="J1" s="4" t="inlineStr">
        <is>
          <t>Кадастровый номер</t>
        </is>
      </c>
      <c r="K1" s="4" t="inlineStr">
        <is>
          <t>Cтоимость чел/кв.м</t>
        </is>
      </c>
      <c r="L1" s="4" t="inlineStr">
        <is>
          <t>Форма проведения</t>
        </is>
      </c>
      <c r="M1" s="4" t="inlineStr">
        <is>
          <t>Имущество</t>
        </is>
      </c>
      <c r="N1" s="4" t="inlineStr">
        <is>
          <t>Координаты</t>
        </is>
      </c>
      <c r="O1" s="4" t="inlineStr">
        <is>
          <t>Жителей в округе</t>
        </is>
      </c>
      <c r="P1" s="4" t="inlineStr">
        <is>
          <t>Коммерческих объектов</t>
        </is>
      </c>
      <c r="Q1" s="4" t="inlineStr">
        <is>
          <t>Описание коммерческих объектов</t>
        </is>
      </c>
      <c r="R1" s="4" t="inlineStr">
        <is>
          <t>Жителей h3</t>
        </is>
      </c>
      <c r="S1" s="4" t="inlineStr">
        <is>
          <t xml:space="preserve">H3 чел/кв.м </t>
        </is>
      </c>
      <c r="T1" s="4" t="inlineStr">
        <is>
          <t>Расстояние до почты</t>
        </is>
      </c>
    </row>
    <row r="2">
      <c r="A2" s="4" t="n">
        <v>0</v>
      </c>
      <c r="B2" t="inlineStr">
        <is>
          <t>12</t>
        </is>
      </c>
      <c r="C2" s="1" t="n">
        <v>476.6</v>
      </c>
      <c r="D2" s="2">
        <f>HYPERLINK("https://torgi.gov.ru/new/public/lots/lot/21000022630000000002_10/(lotInfo:info)", "21000022630000000002_10")</f>
        <v/>
      </c>
      <c r="E2" t="inlineStr">
        <is>
          <t>Помещение, назначение – нежилое., количество этажей – 1, 2по адресу: Республика Марий Эл, Моркинский район, пгт. Морки, ул. Мира, д.42, пом. 5 (1 этаж (поз. 2;20); 2 этаж (поз. 31-59)</t>
        </is>
      </c>
      <c r="F2" s="3" t="n">
        <v>2248.006714225766</v>
      </c>
      <c r="G2" s="3" t="n">
        <v>1071400</v>
      </c>
      <c r="H2" t="inlineStr">
        <is>
          <t>Респ Марий Эл, пгт Морки, ул Мира, д 42, помещ 5</t>
        </is>
      </c>
      <c r="I2" t="inlineStr">
        <is>
          <t>23 08 22 14:00</t>
        </is>
      </c>
      <c r="J2" t="inlineStr">
        <is>
          <t xml:space="preserve">12:13:0990117:580, </t>
        </is>
      </c>
      <c r="L2" t="inlineStr">
        <is>
          <t>EA</t>
        </is>
      </c>
      <c r="M2" t="inlineStr">
        <is>
          <t>М</t>
        </is>
      </c>
      <c r="N2" s="2">
        <f>HYPERLINK("https://yandex.ru/maps/?&amp;text=56.437214, 49.019527", "56.437214, 49.019527")</f>
        <v/>
      </c>
    </row>
    <row r="3">
      <c r="A3" s="4" t="n">
        <v>1</v>
      </c>
      <c r="B3" t="inlineStr">
        <is>
          <t>12</t>
        </is>
      </c>
      <c r="C3" s="1" t="n">
        <v>10.7</v>
      </c>
      <c r="D3" s="2">
        <f>HYPERLINK("https://torgi.gov.ru/new/public/lots/lot/21000025550000000056_9/(lotInfo:info)", "21000025550000000056_9")</f>
        <v/>
      </c>
      <c r="E3" t="inlineStr">
        <is>
          <t>Помещение нежилое .расположенное по адресу: РМЭ, г. Йошкар-Ола, бул. Ураева, д.6/1, пом.1, принадлежащее ООО «Компания «Чукшинский карьер».</t>
        </is>
      </c>
      <c r="F3" s="3" t="n">
        <v>78971.96261682243</v>
      </c>
      <c r="G3" s="3" t="n">
        <v>845000</v>
      </c>
      <c r="H3" t="inlineStr">
        <is>
          <t>г Йошкар-Ола, б-р Ураева, д 6/1, помещ 1</t>
        </is>
      </c>
      <c r="I3" t="inlineStr">
        <is>
          <t>06 09 22 14:00</t>
        </is>
      </c>
      <c r="J3" t="inlineStr">
        <is>
          <t xml:space="preserve">12:05:0701006:6451, </t>
        </is>
      </c>
      <c r="L3" t="inlineStr">
        <is>
          <t>EA</t>
        </is>
      </c>
      <c r="M3" t="inlineStr">
        <is>
          <t>Д</t>
        </is>
      </c>
      <c r="N3" s="2">
        <f>HYPERLINK("https://yandex.ru/maps/?&amp;text=56.638709, 47.93034", "56.638709, 47.93034")</f>
        <v/>
      </c>
    </row>
    <row r="4">
      <c r="A4" s="4" t="n">
        <v>2</v>
      </c>
      <c r="B4" t="inlineStr">
        <is>
          <t>12</t>
        </is>
      </c>
      <c r="C4" s="1" t="n">
        <v>428.2</v>
      </c>
      <c r="D4" s="2">
        <f>HYPERLINK("https://torgi.gov.ru/new/public/lots/lot/21000025550000000057_8/(lotInfo:info)", "21000025550000000057_8")</f>
        <v/>
      </c>
      <c r="E4" t="inlineStr">
        <is>
          <t>Помещение нежилое .расположенное по адресу: РМЭ, г. Йошкар-Ола, ул. Баумана, д.100, принадлежащее ООО ТД «Герметик». Помещение с бременем залога в пользу ПАО «Сбербанк» (остаток задолженности на 31.05.2022 г. составляет 1960126,83 руб.)</t>
        </is>
      </c>
      <c r="F4" s="3" t="n">
        <v>11669.00280242877</v>
      </c>
      <c r="G4" s="3" t="n">
        <v>4996667</v>
      </c>
      <c r="H4" t="inlineStr">
        <is>
          <t>г Йошкар-Ола, ул Баумана, д 100</t>
        </is>
      </c>
      <c r="I4" t="inlineStr">
        <is>
          <t>09 09 22 14:00</t>
        </is>
      </c>
      <c r="J4" t="inlineStr">
        <is>
          <t xml:space="preserve">12:05:0302016:1309, </t>
        </is>
      </c>
      <c r="L4" t="inlineStr">
        <is>
          <t>EA</t>
        </is>
      </c>
      <c r="M4" t="inlineStr">
        <is>
          <t>Д</t>
        </is>
      </c>
      <c r="N4" s="2">
        <f>HYPERLINK("https://yandex.ru/maps/?&amp;text=56.629086, 47.857883", "56.629086, 47.857883")</f>
        <v/>
      </c>
    </row>
    <row r="5">
      <c r="A5" s="4" t="n">
        <v>3</v>
      </c>
      <c r="B5" t="inlineStr">
        <is>
          <t>12</t>
        </is>
      </c>
      <c r="C5" s="1" t="n">
        <v>388.79</v>
      </c>
      <c r="D5" s="2">
        <f>HYPERLINK("https://torgi.gov.ru/new/public/lots/lot/21000001330000000001_1/(lotInfo:info)", "21000001330000000001_1")</f>
        <v/>
      </c>
      <c r="E5" t="inlineStr">
        <is>
          <t>Блок бытовых помещений, назначение: нежилое., этаж 2, номера по поэтажному плану №7-20, №II расположенный по адресу: Республика Марий Эл, Новоторъяльский район, поселок городского типа Новый Торъял, улица Юбилейная, дом 4, помещения с №7 по №20 по плану БТИ 2 этажа</t>
        </is>
      </c>
      <c r="F5" s="3" t="n">
        <v>2299.441858072481</v>
      </c>
      <c r="G5" s="3" t="n">
        <v>894000</v>
      </c>
      <c r="H5" t="inlineStr">
        <is>
          <t>Респ Марий Эл, пгт Новый Торъял, ул Юбилейная, д 4</t>
        </is>
      </c>
      <c r="I5" t="inlineStr">
        <is>
          <t>14 09 22 14:00</t>
        </is>
      </c>
      <c r="L5" t="inlineStr">
        <is>
          <t>EA</t>
        </is>
      </c>
      <c r="M5" t="inlineStr">
        <is>
          <t>М</t>
        </is>
      </c>
      <c r="N5" s="2">
        <f>HYPERLINK("https://yandex.ru/maps/?&amp;text=57.004803, 48.74018", "57.004803, 48.74018")</f>
        <v/>
      </c>
    </row>
    <row r="6">
      <c r="A6" s="4" t="n">
        <v>4</v>
      </c>
      <c r="B6" t="inlineStr">
        <is>
          <t>12</t>
        </is>
      </c>
      <c r="C6" s="1" t="n">
        <v>105.6</v>
      </c>
      <c r="D6" s="2">
        <f>HYPERLINK("https://torgi.gov.ru/new/public/lots/lot/21000025550000000056_6/(lotInfo:info)", "21000025550000000056_6")</f>
        <v/>
      </c>
      <c r="E6" t="inlineStr">
        <is>
          <t>Помещение нежилое .расположенное по адресу: РМЭ, г. Йошкар-Ола, бул. Ураева, д.6/1, пом.4, принадлежащее ООО «Компания «Чукшинский карьер».</t>
        </is>
      </c>
      <c r="F6" s="3" t="n">
        <v>76578.28598484849</v>
      </c>
      <c r="G6" s="3" t="n">
        <v>8086667</v>
      </c>
      <c r="H6" t="inlineStr">
        <is>
          <t>г Йошкар-Ола, б-р Ураева, д 6/1, помещ 4</t>
        </is>
      </c>
      <c r="I6" t="inlineStr">
        <is>
          <t>06 09 22 14:00</t>
        </is>
      </c>
      <c r="J6" t="inlineStr">
        <is>
          <t xml:space="preserve">12:05:0701006:6454, </t>
        </is>
      </c>
      <c r="L6" t="inlineStr">
        <is>
          <t>EA</t>
        </is>
      </c>
      <c r="M6" t="inlineStr">
        <is>
          <t>Д</t>
        </is>
      </c>
      <c r="N6" s="2">
        <f>HYPERLINK("https://yandex.ru/maps/?&amp;text=56.638709, 47.93034", "56.638709, 47.93034")</f>
        <v/>
      </c>
    </row>
    <row r="7">
      <c r="A7" s="4" t="n">
        <v>5</v>
      </c>
      <c r="B7" t="inlineStr">
        <is>
          <t>16</t>
        </is>
      </c>
      <c r="C7" s="1" t="n">
        <v>217.8</v>
      </c>
      <c r="D7" s="2">
        <f>HYPERLINK("https://torgi.gov.ru/new/public/lots/lot/21000026240000000020_2/(lotInfo:info)", "21000026240000000020_2")</f>
        <v/>
      </c>
      <c r="E7" t="inlineStr">
        <is>
          <t>помещения 1 этажа по ул.Главная, д.69б, пом.1004,</t>
        </is>
      </c>
      <c r="F7" s="3" t="n">
        <v>6720</v>
      </c>
      <c r="G7" s="3" t="n">
        <v>1463616</v>
      </c>
      <c r="H7" t="inlineStr">
        <is>
          <t>г Казань, ул Главная, д 69б, помещ 1004</t>
        </is>
      </c>
      <c r="I7" t="inlineStr">
        <is>
          <t>30 08 22 09:00</t>
        </is>
      </c>
      <c r="J7" t="inlineStr">
        <is>
          <t>16:50:000000:10993</t>
        </is>
      </c>
      <c r="L7" t="inlineStr">
        <is>
          <t>EA</t>
        </is>
      </c>
      <c r="M7" t="inlineStr">
        <is>
          <t>М</t>
        </is>
      </c>
      <c r="N7" s="2">
        <f>HYPERLINK("https://yandex.ru/maps/?&amp;text=55.863985, 49.225845", "55.863985, 49.225845")</f>
        <v/>
      </c>
    </row>
    <row r="8">
      <c r="A8" s="4" t="n">
        <v>6</v>
      </c>
      <c r="B8" t="inlineStr">
        <is>
          <t>16</t>
        </is>
      </c>
      <c r="C8" s="1" t="n">
        <v>160.6</v>
      </c>
      <c r="D8" s="2">
        <f>HYPERLINK("https://torgi.gov.ru/new/public/lots/lot/21000026240000000020_1/(lotInfo:info)", "21000026240000000020_1")</f>
        <v/>
      </c>
      <c r="E8" t="inlineStr">
        <is>
          <t>помещения мансарды по ул.Галиаскара Камала, д.20/7, пом.1201</t>
        </is>
      </c>
      <c r="F8" s="3" t="n">
        <v>46031.75591531756</v>
      </c>
      <c r="G8" s="3" t="n">
        <v>7392700</v>
      </c>
      <c r="H8" t="inlineStr">
        <is>
          <t>г Казань, ул Галиаскара Камала, д 20/7, помещ 1201</t>
        </is>
      </c>
      <c r="I8" t="inlineStr">
        <is>
          <t>30 08 22 09:00</t>
        </is>
      </c>
      <c r="J8" t="inlineStr">
        <is>
          <t>16:50:011816:115</t>
        </is>
      </c>
      <c r="L8" t="inlineStr">
        <is>
          <t>EA</t>
        </is>
      </c>
      <c r="M8" t="inlineStr">
        <is>
          <t>М</t>
        </is>
      </c>
      <c r="N8" s="2">
        <f>HYPERLINK("https://yandex.ru/maps/?&amp;text=55.784577, 49.109118", "55.784577, 49.109118")</f>
        <v/>
      </c>
    </row>
    <row r="9">
      <c r="A9" s="4" t="n">
        <v>7</v>
      </c>
      <c r="B9" t="inlineStr">
        <is>
          <t>16</t>
        </is>
      </c>
      <c r="C9" s="1" t="n">
        <v>26.9</v>
      </c>
      <c r="D9" s="2">
        <f>HYPERLINK("https://torgi.gov.ru/new/public/lots/lot/21000029570000000011_1/(lotInfo:info)", "21000029570000000011_1")</f>
        <v/>
      </c>
      <c r="E9" t="inlineStr">
        <is>
          <t>Помещение 1002, нежилое, Этаж № 1</t>
        </is>
      </c>
      <c r="F9" s="3" t="n">
        <v>21521.00371747212</v>
      </c>
      <c r="G9" s="3" t="n">
        <v>578915</v>
      </c>
      <c r="H9" t="inlineStr">
        <is>
          <t>Респ Татарстан, пгт Алексеевское, ул Казакова, д 9Б</t>
        </is>
      </c>
      <c r="I9" t="inlineStr">
        <is>
          <t>27 08 22 05:00</t>
        </is>
      </c>
      <c r="J9" t="inlineStr">
        <is>
          <t>16:05:010504:438</t>
        </is>
      </c>
      <c r="L9" t="inlineStr">
        <is>
          <t>EA</t>
        </is>
      </c>
      <c r="M9" t="inlineStr">
        <is>
          <t>М</t>
        </is>
      </c>
      <c r="N9" s="2">
        <f>HYPERLINK("https://yandex.ru/maps/?&amp;text=55.30253, 50.10958", "55.30253, 50.10958")</f>
        <v/>
      </c>
    </row>
    <row r="10">
      <c r="A10" s="4" t="n">
        <v>8</v>
      </c>
      <c r="B10" t="inlineStr">
        <is>
          <t>16</t>
        </is>
      </c>
      <c r="C10" s="1" t="n">
        <v>563.7</v>
      </c>
      <c r="D10" s="2">
        <f>HYPERLINK("https://torgi.gov.ru/new/public/lots/lot/22000123210000000004_1/(lotInfo:info)", "22000123210000000004_1")</f>
        <v/>
      </c>
      <c r="E10" t="inlineStr">
        <is>
          <t>Нежилое помещение №1000</t>
        </is>
      </c>
      <c r="F10" s="3" t="n">
        <v>1162.868547099521</v>
      </c>
      <c r="G10" s="3" t="n">
        <v>655509</v>
      </c>
      <c r="H10" t="inlineStr">
        <is>
          <t>Респ Татарстан, г Тетюши, ул Ленина, д 37</t>
        </is>
      </c>
      <c r="I10" t="inlineStr">
        <is>
          <t>06 09 22 14:00</t>
        </is>
      </c>
      <c r="J10" t="inlineStr">
        <is>
          <t>16:38:130101:773</t>
        </is>
      </c>
      <c r="L10" t="inlineStr">
        <is>
          <t>EA</t>
        </is>
      </c>
      <c r="M10" t="inlineStr">
        <is>
          <t>М</t>
        </is>
      </c>
      <c r="N10" s="2">
        <f>HYPERLINK("https://yandex.ru/maps/?&amp;text=54.93757, 48.83902", "54.93757, 48.83902")</f>
        <v/>
      </c>
    </row>
    <row r="11">
      <c r="A11" s="4" t="n">
        <v>9</v>
      </c>
      <c r="B11" t="inlineStr">
        <is>
          <t>21</t>
        </is>
      </c>
      <c r="C11" s="1" t="n">
        <v>126.3</v>
      </c>
      <c r="D11" s="2">
        <f>HYPERLINK("https://torgi.gov.ru/new/public/lots/lot/21000025550000000046_11/(lotInfo:info)", "21000025550000000046_11")</f>
        <v/>
      </c>
      <c r="E11" t="inlineStr">
        <is>
          <t>нежилое помещение, расположенное по адресу: Чувашская Республика, г. Чебоксары, ул. Сельская, д. 39, пом. 45, 46, 47</t>
        </is>
      </c>
      <c r="F11" s="3" t="n">
        <v>8317.165874901029</v>
      </c>
      <c r="G11" s="3" t="n">
        <v>1050458.05</v>
      </c>
      <c r="H11" t="inlineStr">
        <is>
          <t>г Чебоксары, ул Сельская, д 39, помещ 45</t>
        </is>
      </c>
      <c r="I11" t="inlineStr">
        <is>
          <t>15 08 22 14:00</t>
        </is>
      </c>
      <c r="J11" t="inlineStr">
        <is>
          <t>21:01:010103:544</t>
        </is>
      </c>
      <c r="L11" t="inlineStr">
        <is>
          <t>EA</t>
        </is>
      </c>
      <c r="M11" t="inlineStr">
        <is>
          <t>Д</t>
        </is>
      </c>
      <c r="N11" s="2">
        <f>HYPERLINK("https://yandex.ru/maps/?&amp;text=56.15064, 47.183184", "56.15064, 47.183184")</f>
        <v/>
      </c>
    </row>
    <row r="12">
      <c r="A12" s="4" t="n">
        <v>10</v>
      </c>
      <c r="B12" t="inlineStr">
        <is>
          <t>21</t>
        </is>
      </c>
      <c r="C12" s="1" t="n">
        <v>138</v>
      </c>
      <c r="D12" s="2">
        <f>HYPERLINK("https://torgi.gov.ru/new/public/lots/lot/21000025550000000046_12/(lotInfo:info)", "21000025550000000046_12")</f>
        <v/>
      </c>
      <c r="E12" t="inlineStr">
        <is>
          <t>нежилое помещение, расположенное по адресу: Чувашская Республика, г. Новочебоксарск, ул. Промышленная, д. 78</t>
        </is>
      </c>
      <c r="F12" s="3" t="n">
        <v>8756.644565217392</v>
      </c>
      <c r="G12" s="3" t="n">
        <v>1208416.95</v>
      </c>
      <c r="H12" t="inlineStr">
        <is>
          <t>Чувашская республика - Чувашия, г Новочебоксарск, ул Промышленная, влд 78Д</t>
        </is>
      </c>
      <c r="I12" t="inlineStr">
        <is>
          <t>15 08 22 14:00</t>
        </is>
      </c>
      <c r="J12" t="inlineStr">
        <is>
          <t>21:02:000000:32517</t>
        </is>
      </c>
      <c r="L12" t="inlineStr">
        <is>
          <t>EA</t>
        </is>
      </c>
      <c r="M12" t="inlineStr">
        <is>
          <t>Д</t>
        </is>
      </c>
      <c r="N12" s="2">
        <f>HYPERLINK("https://yandex.ru/maps/?&amp;text=56.07907, 47.506935", "56.07907, 47.506935")</f>
        <v/>
      </c>
    </row>
    <row r="13">
      <c r="A13" s="4" t="n">
        <v>11</v>
      </c>
      <c r="B13" t="inlineStr">
        <is>
          <t>21</t>
        </is>
      </c>
      <c r="C13" s="1" t="n">
        <v>154.3</v>
      </c>
      <c r="D13" s="2">
        <f>HYPERLINK("https://torgi.gov.ru/new/public/lots/lot/21000025550000000046_13/(lotInfo:info)", "21000025550000000046_13")</f>
        <v/>
      </c>
      <c r="E13" t="inlineStr">
        <is>
          <t>нежилое помещение, расположенное по адресу: Чувашская Республика, г. Новочебоксарск, ул. Промышленная, д. 78</t>
        </is>
      </c>
      <c r="F13" s="3" t="n">
        <v>8758.91121192482</v>
      </c>
      <c r="G13" s="3" t="n">
        <v>1351500</v>
      </c>
      <c r="H13" t="inlineStr">
        <is>
          <t>Чувашская республика - Чувашия, г Новочебоксарск, ул Промышленная, влд 78Д</t>
        </is>
      </c>
      <c r="I13" t="inlineStr">
        <is>
          <t>15 08 22 14:00</t>
        </is>
      </c>
      <c r="J13" t="inlineStr">
        <is>
          <t>21:02:000000:32513</t>
        </is>
      </c>
      <c r="L13" t="inlineStr">
        <is>
          <t>EA</t>
        </is>
      </c>
      <c r="M13" t="inlineStr">
        <is>
          <t>Д</t>
        </is>
      </c>
      <c r="N13" s="2">
        <f>HYPERLINK("https://yandex.ru/maps/?&amp;text=56.07907, 47.506935", "56.07907, 47.506935")</f>
        <v/>
      </c>
    </row>
    <row r="14">
      <c r="A14" s="4" t="n">
        <v>12</v>
      </c>
      <c r="B14" t="inlineStr">
        <is>
          <t>50</t>
        </is>
      </c>
      <c r="C14" s="1" t="n">
        <v>20.5</v>
      </c>
      <c r="D14" s="2">
        <f>HYPERLINK("https://torgi.gov.ru/new/public/lots/lot/21000004710000001891_1/(lotInfo:info)", "21000004710000001891_1")</f>
        <v/>
      </c>
      <c r="E14" t="inlineStr">
        <is>
          <t>Продажа нежилого помещения 20,5 кв.м в Богородском г.о.</t>
        </is>
      </c>
      <c r="F14" s="3" t="n">
        <v>56585.36585365854</v>
      </c>
      <c r="G14" s="3" t="n">
        <v>1160000</v>
      </c>
      <c r="H14" t="inlineStr">
        <is>
          <t>Московская обл, г Ногинск, ул Декабристов, д 110</t>
        </is>
      </c>
      <c r="I14" t="inlineStr">
        <is>
          <t>26 08 22 15:00</t>
        </is>
      </c>
      <c r="J14" t="inlineStr">
        <is>
          <t>50:16:0000000:67459</t>
        </is>
      </c>
      <c r="L14" t="inlineStr">
        <is>
          <t>EA</t>
        </is>
      </c>
      <c r="M14" t="inlineStr">
        <is>
          <t>М</t>
        </is>
      </c>
      <c r="N14">
        <f>HYPERLINK("https://yandex.ru/maps/?&amp;text=55.878666, 38.43054", "55.878666, 38.43054")</f>
        <v/>
      </c>
      <c r="T14" t="inlineStr">
        <is>
          <t>995</t>
        </is>
      </c>
    </row>
    <row r="15">
      <c r="A15" s="4" t="n">
        <v>13</v>
      </c>
      <c r="B15" t="inlineStr">
        <is>
          <t>50</t>
        </is>
      </c>
      <c r="C15" s="1" t="n">
        <v>138.6</v>
      </c>
      <c r="D15" s="2">
        <f>HYPERLINK("https://torgi.gov.ru/new/public/lots/lot/21000004710000002203_1/(lotInfo:info)", "21000004710000002203_1")</f>
        <v/>
      </c>
      <c r="E15" t="inlineStr">
        <is>
          <t>Продажа нежилого помещения 138,6  кв.м в Дмитровском г.о.</t>
        </is>
      </c>
      <c r="F15" s="3" t="n">
        <v>32292.87157287157</v>
      </c>
      <c r="G15" s="3" t="n">
        <v>4475792</v>
      </c>
      <c r="H15" t="inlineStr">
        <is>
          <t>Московская обл, г Дмитров, ул Космонавтов, д 52, помещ 19</t>
        </is>
      </c>
      <c r="I15" t="inlineStr">
        <is>
          <t>17 08 22 15:00</t>
        </is>
      </c>
      <c r="J15" t="inlineStr">
        <is>
          <t>50:04:0010202:6923</t>
        </is>
      </c>
      <c r="L15" t="inlineStr">
        <is>
          <t>EA</t>
        </is>
      </c>
      <c r="M15" t="inlineStr">
        <is>
          <t>М</t>
        </is>
      </c>
      <c r="N15">
        <f>HYPERLINK("https://yandex.ru/maps/?&amp;text=56.341003, 37.548286", "56.341003, 37.548286")</f>
        <v/>
      </c>
      <c r="T15" t="inlineStr">
        <is>
          <t>194</t>
        </is>
      </c>
    </row>
    <row r="16">
      <c r="A16" s="4" t="n">
        <v>14</v>
      </c>
      <c r="B16" t="inlineStr">
        <is>
          <t>50</t>
        </is>
      </c>
      <c r="C16" s="1" t="n">
        <v>335.2</v>
      </c>
      <c r="D16" s="2">
        <f>HYPERLINK("https://torgi.gov.ru/new/public/lots/lot/21000004710000001850_1/(lotInfo:info)", "21000004710000001850_1")</f>
        <v/>
      </c>
      <c r="E16" t="inlineStr">
        <is>
          <t>Продажа нежилого помещения 335,2 кв.м в г.о. Луховицы</t>
        </is>
      </c>
      <c r="F16" s="3" t="n">
        <v>9869.72950477327</v>
      </c>
      <c r="G16" s="3" t="n">
        <v>3308333.33</v>
      </c>
      <c r="H16" t="inlineStr">
        <is>
          <t>Московская обл, г Луховицы, поселок Сельхозтехника, д 24</t>
        </is>
      </c>
      <c r="I16" t="inlineStr">
        <is>
          <t>25 08 22 15:00</t>
        </is>
      </c>
      <c r="J16" t="inlineStr">
        <is>
          <t>50:35:0000000:20800</t>
        </is>
      </c>
      <c r="L16" t="inlineStr">
        <is>
          <t>EA</t>
        </is>
      </c>
      <c r="M16" t="inlineStr">
        <is>
          <t>М</t>
        </is>
      </c>
      <c r="N16">
        <f>HYPERLINK("https://yandex.ru/maps/?&amp;text=54.95581, 39.185681", "54.95581, 39.185681")</f>
        <v/>
      </c>
      <c r="T16" t="inlineStr">
        <is>
          <t>1528</t>
        </is>
      </c>
    </row>
    <row r="17">
      <c r="A17" s="4" t="n">
        <v>15</v>
      </c>
      <c r="B17" t="inlineStr">
        <is>
          <t>50</t>
        </is>
      </c>
      <c r="C17" s="1" t="n">
        <v>74.59999999999999</v>
      </c>
      <c r="D17" s="2">
        <f>HYPERLINK("https://torgi.gov.ru/new/public/lots/lot/21000004710000001510_1/(lotInfo:info)", "21000004710000001510_1")</f>
        <v/>
      </c>
      <c r="E17" t="inlineStr">
        <is>
          <t>Продажа нежилого помещения 74,6 кв.м. в г.о. Электрогорск</t>
        </is>
      </c>
      <c r="F17" s="3" t="n">
        <v>40812.33243967828</v>
      </c>
      <c r="G17" s="3" t="n">
        <v>3044600</v>
      </c>
      <c r="H17" t="inlineStr">
        <is>
          <t>Московская обл, г Электрогорск, ул Советская, д 35, помещ 8</t>
        </is>
      </c>
      <c r="I17" t="inlineStr">
        <is>
          <t>02 09 22 15:00</t>
        </is>
      </c>
      <c r="J17" t="inlineStr">
        <is>
          <t>50:17:0011505:498</t>
        </is>
      </c>
      <c r="L17" t="inlineStr">
        <is>
          <t>EA</t>
        </is>
      </c>
      <c r="M17" t="inlineStr">
        <is>
          <t>М</t>
        </is>
      </c>
      <c r="N17">
        <f>HYPERLINK("https://yandex.ru/maps/?&amp;text=55.868945, 38.782292", "55.868945, 38.782292")</f>
        <v/>
      </c>
      <c r="T17" t="inlineStr">
        <is>
          <t>137</t>
        </is>
      </c>
    </row>
    <row r="18">
      <c r="A18" s="4" t="n">
        <v>16</v>
      </c>
      <c r="B18" t="inlineStr">
        <is>
          <t>50</t>
        </is>
      </c>
      <c r="C18" s="1" t="n">
        <v>156.6</v>
      </c>
      <c r="D18" s="2">
        <f>HYPERLINK("https://torgi.gov.ru/new/public/lots/lot/21000004710000000858_1/(lotInfo:info)", "21000004710000000858_1")</f>
        <v/>
      </c>
      <c r="E18" t="inlineStr">
        <is>
          <t>Продажа нежилого помещения 156,6 кв.м в г.о. Серпухов</t>
        </is>
      </c>
      <c r="F18" s="3" t="n">
        <v>32879.94891443168</v>
      </c>
      <c r="G18" s="3" t="n">
        <v>5149000</v>
      </c>
      <c r="H18" t="inlineStr">
        <is>
          <t>Московская обл, г Серпухов, ул Революции, д 21/67</t>
        </is>
      </c>
      <c r="I18" t="inlineStr">
        <is>
          <t>02 09 22 15:00</t>
        </is>
      </c>
      <c r="J18" t="inlineStr">
        <is>
          <t>50:58:0100402:377</t>
        </is>
      </c>
      <c r="L18" t="inlineStr">
        <is>
          <t>EA</t>
        </is>
      </c>
      <c r="M18" t="inlineStr">
        <is>
          <t>М</t>
        </is>
      </c>
      <c r="N18">
        <f>HYPERLINK("https://yandex.ru/maps/?&amp;text=54.915839, 37.421874", "54.915839, 37.421874")</f>
        <v/>
      </c>
      <c r="T18" t="inlineStr">
        <is>
          <t>271</t>
        </is>
      </c>
    </row>
    <row r="19">
      <c r="A19" s="4" t="n">
        <v>17</v>
      </c>
      <c r="B19" t="inlineStr">
        <is>
          <t>50</t>
        </is>
      </c>
      <c r="C19" s="1" t="n">
        <v>243.8</v>
      </c>
      <c r="D19" s="2">
        <f>HYPERLINK("https://torgi.gov.ru/new/public/lots/lot/21000004710000001886_1/(lotInfo:info)", "21000004710000001886_1")</f>
        <v/>
      </c>
      <c r="E19" t="inlineStr">
        <is>
          <t>Продажа нежилого помещения 243,8 кв.м. в Богородском г.о.</t>
        </is>
      </c>
      <c r="F19" s="3" t="n">
        <v>30844.95488105004</v>
      </c>
      <c r="G19" s="3" t="n">
        <v>7520000</v>
      </c>
      <c r="H19" t="inlineStr">
        <is>
          <t>Московская обл, г Ногинск, г Старая Купавна, проезд Текстильщиков, д 3/4, помещ 2</t>
        </is>
      </c>
      <c r="I19" t="inlineStr">
        <is>
          <t>26 08 22 15:00</t>
        </is>
      </c>
      <c r="J19" t="inlineStr">
        <is>
          <t>50:16:0602003:7604</t>
        </is>
      </c>
      <c r="L19" t="inlineStr">
        <is>
          <t>EA</t>
        </is>
      </c>
      <c r="M19" t="inlineStr">
        <is>
          <t>М</t>
        </is>
      </c>
      <c r="N19">
        <f>HYPERLINK("https://yandex.ru/maps/?&amp;text=55.807157, 38.166847", "55.807157, 38.166847")</f>
        <v/>
      </c>
      <c r="T19" t="inlineStr">
        <is>
          <t>961</t>
        </is>
      </c>
    </row>
    <row r="20">
      <c r="A20" s="4" t="n">
        <v>18</v>
      </c>
      <c r="B20" t="inlineStr">
        <is>
          <t>50</t>
        </is>
      </c>
      <c r="C20" s="1" t="n">
        <v>74.2</v>
      </c>
      <c r="D20" s="2">
        <f>HYPERLINK("https://torgi.gov.ru/new/public/lots/lot/21000004710000001885_1/(lotInfo:info)", "21000004710000001885_1")</f>
        <v/>
      </c>
      <c r="E20" t="inlineStr">
        <is>
          <t>Продажа нежилого помещения 74,2 кв.м. в Богородском г.о.</t>
        </is>
      </c>
      <c r="F20" s="3" t="n">
        <v>35579.51482479784</v>
      </c>
      <c r="G20" s="3" t="n">
        <v>2640000</v>
      </c>
      <c r="H20" t="inlineStr">
        <is>
          <t>Московская обл, г Ногинск, ул Декабристов, д 108</t>
        </is>
      </c>
      <c r="I20" t="inlineStr">
        <is>
          <t>26 08 22 15:00</t>
        </is>
      </c>
      <c r="J20" t="inlineStr">
        <is>
          <t>50:16:0000000:66901</t>
        </is>
      </c>
      <c r="L20" t="inlineStr">
        <is>
          <t>EA</t>
        </is>
      </c>
      <c r="M20" t="inlineStr">
        <is>
          <t>М</t>
        </is>
      </c>
      <c r="N20">
        <f>HYPERLINK("https://yandex.ru/maps/?&amp;text=55.877705, 38.431175", "55.877705, 38.431175")</f>
        <v/>
      </c>
      <c r="T20" t="inlineStr">
        <is>
          <t>910</t>
        </is>
      </c>
    </row>
    <row r="21">
      <c r="A21" s="4" t="n">
        <v>19</v>
      </c>
      <c r="B21" t="inlineStr">
        <is>
          <t>50</t>
        </is>
      </c>
      <c r="C21" s="1" t="n">
        <v>35.4</v>
      </c>
      <c r="D21" s="2">
        <f>HYPERLINK("https://torgi.gov.ru/new/public/lots/lot/21000004710000001895_1/(lotInfo:info)", "21000004710000001895_1")</f>
        <v/>
      </c>
      <c r="E21" t="inlineStr">
        <is>
          <t>Продажа нежилого помещения 35,4 кв.м в г.о. Лыткарино</t>
        </is>
      </c>
      <c r="F21" s="3" t="n">
        <v>56497.17514124294</v>
      </c>
      <c r="G21" s="3" t="n">
        <v>2000000</v>
      </c>
      <c r="H21" t="inlineStr">
        <is>
          <t>Московская обл, г Лыткарино, ул Октябрьская, д 12, помещ 2</t>
        </is>
      </c>
      <c r="I21" t="inlineStr">
        <is>
          <t>26 08 22 15:00</t>
        </is>
      </c>
      <c r="J21" t="inlineStr">
        <is>
          <t>50:53:0010107:1524</t>
        </is>
      </c>
      <c r="L21" t="inlineStr">
        <is>
          <t>EA</t>
        </is>
      </c>
      <c r="M21" t="inlineStr">
        <is>
          <t>М</t>
        </is>
      </c>
      <c r="N21">
        <f>HYPERLINK("https://yandex.ru/maps/?&amp;text=55.576645, 37.908356", "55.576645, 37.908356")</f>
        <v/>
      </c>
      <c r="T21" t="inlineStr">
        <is>
          <t>381</t>
        </is>
      </c>
    </row>
    <row r="22">
      <c r="A22" s="4" t="n">
        <v>20</v>
      </c>
      <c r="B22" t="inlineStr">
        <is>
          <t>50</t>
        </is>
      </c>
      <c r="C22" s="1" t="n">
        <v>149.9</v>
      </c>
      <c r="D22" s="2">
        <f>HYPERLINK("https://torgi.gov.ru/new/public/lots/lot/21000004710000001893_1/(lotInfo:info)", "21000004710000001893_1")</f>
        <v/>
      </c>
      <c r="E22" t="inlineStr">
        <is>
          <t>Продажа нежилого помещения 149,9 кв.м в Богородском г.о.</t>
        </is>
      </c>
      <c r="F22" s="3" t="n">
        <v>32421.6144096064</v>
      </c>
      <c r="G22" s="3" t="n">
        <v>4860000</v>
      </c>
      <c r="H22" t="inlineStr">
        <is>
          <t>Московская обл, г Ногинск, ул Радченко, д 15, помещ 1</t>
        </is>
      </c>
      <c r="I22" t="inlineStr">
        <is>
          <t>26 08 22 15:00</t>
        </is>
      </c>
      <c r="J22" t="inlineStr">
        <is>
          <t>50:16:0302008:3674</t>
        </is>
      </c>
      <c r="L22" t="inlineStr">
        <is>
          <t>EA</t>
        </is>
      </c>
      <c r="M22" t="inlineStr">
        <is>
          <t>М</t>
        </is>
      </c>
      <c r="N22">
        <f>HYPERLINK("https://yandex.ru/maps/?&amp;text=55.844337, 38.414143", "55.844337, 38.414143")</f>
        <v/>
      </c>
      <c r="T22" t="inlineStr">
        <is>
          <t>842</t>
        </is>
      </c>
    </row>
    <row r="23">
      <c r="A23" s="4" t="n">
        <v>21</v>
      </c>
      <c r="B23" t="inlineStr">
        <is>
          <t>50</t>
        </is>
      </c>
      <c r="C23" s="1" t="n">
        <v>165.5</v>
      </c>
      <c r="D23" s="2">
        <f>HYPERLINK("https://torgi.gov.ru/new/public/lots/lot/21000004710000000785_1/(lotInfo:info)", "21000004710000000785_1")</f>
        <v/>
      </c>
      <c r="E23" t="inlineStr">
        <is>
          <t>Продажа нежилого помещения 165,5 кв.м в г.о. Серпухов</t>
        </is>
      </c>
      <c r="F23" s="3" t="n">
        <v>21299.09365558912</v>
      </c>
      <c r="G23" s="3" t="n">
        <v>3525000</v>
      </c>
      <c r="H23" t="inlineStr">
        <is>
          <t>Московская обл, г Серпухов, ул Крюкова, д 1, помещ 3</t>
        </is>
      </c>
      <c r="I23" t="inlineStr">
        <is>
          <t>02 09 22 15:00</t>
        </is>
      </c>
      <c r="J23" t="inlineStr">
        <is>
          <t>50:58:0020101:155</t>
        </is>
      </c>
      <c r="L23" t="inlineStr">
        <is>
          <t>EA</t>
        </is>
      </c>
      <c r="M23" t="inlineStr">
        <is>
          <t>М</t>
        </is>
      </c>
      <c r="N23">
        <f>HYPERLINK("https://yandex.ru/maps/?&amp;text=54.933, 37.37951", "54.933, 37.37951")</f>
        <v/>
      </c>
      <c r="T23" t="inlineStr">
        <is>
          <t>1520</t>
        </is>
      </c>
    </row>
    <row r="24">
      <c r="A24" s="4" t="n">
        <v>22</v>
      </c>
      <c r="B24" t="inlineStr">
        <is>
          <t>50</t>
        </is>
      </c>
      <c r="C24" s="1" t="n">
        <v>95.90000000000001</v>
      </c>
      <c r="D24" s="2">
        <f>HYPERLINK("https://torgi.gov.ru/new/public/lots/lot/21000004710000001306_1/(lotInfo:info)", "21000004710000001306_1")</f>
        <v/>
      </c>
      <c r="E24" t="inlineStr">
        <is>
          <t>Продажа нежилого помещения 95,9 кв.м. в г.о. Лыткарино</t>
        </is>
      </c>
      <c r="F24" s="3" t="n">
        <v>32368.79040667362</v>
      </c>
      <c r="G24" s="3" t="n">
        <v>3104167</v>
      </c>
      <c r="H24" t="inlineStr">
        <is>
          <t>Московская обл, г Лыткарино, ул Ухтомского, д 25, помещ 3</t>
        </is>
      </c>
      <c r="I24" t="inlineStr">
        <is>
          <t>26 08 22 15:00</t>
        </is>
      </c>
      <c r="J24" t="inlineStr">
        <is>
          <t>50:53:0020103:2581</t>
        </is>
      </c>
      <c r="L24" t="inlineStr">
        <is>
          <t>EA</t>
        </is>
      </c>
      <c r="M24" t="inlineStr">
        <is>
          <t>М</t>
        </is>
      </c>
      <c r="N24">
        <f>HYPERLINK("https://yandex.ru/maps/?&amp;text=55.574894, 37.900665", "55.574894, 37.900665")</f>
        <v/>
      </c>
      <c r="T24" t="inlineStr">
        <is>
          <t>479</t>
        </is>
      </c>
    </row>
    <row r="25">
      <c r="A25" s="4" t="n">
        <v>23</v>
      </c>
      <c r="B25" t="inlineStr">
        <is>
          <t>50</t>
        </is>
      </c>
      <c r="C25" s="1" t="n">
        <v>154.8</v>
      </c>
      <c r="D25" s="2">
        <f>HYPERLINK("https://torgi.gov.ru/new/public/lots/lot/21000004710000001786_1/(lotInfo:info)", "21000004710000001786_1")</f>
        <v/>
      </c>
      <c r="E25" t="inlineStr">
        <is>
          <t>Продажа нежилого помещения 154,8 кв.м в г.о. Электросталь</t>
        </is>
      </c>
      <c r="F25" s="3" t="n">
        <v>26718.34625322997</v>
      </c>
      <c r="G25" s="3" t="n">
        <v>4136000</v>
      </c>
      <c r="H25" t="inlineStr">
        <is>
          <t>Московская обл, г Электросталь, ул Первомайская, д 28, помещ 3</t>
        </is>
      </c>
      <c r="I25" t="inlineStr">
        <is>
          <t>25 08 22 15:00</t>
        </is>
      </c>
      <c r="J25" t="inlineStr">
        <is>
          <t>50:46:0010502:1775</t>
        </is>
      </c>
      <c r="L25" t="inlineStr">
        <is>
          <t>PP</t>
        </is>
      </c>
      <c r="M25" t="inlineStr">
        <is>
          <t>М</t>
        </is>
      </c>
      <c r="N25">
        <f>HYPERLINK("https://yandex.ru/maps/?&amp;text=55.796005, 38.443806", "55.796005, 38.443806")</f>
        <v/>
      </c>
      <c r="T25" t="inlineStr">
        <is>
          <t>445</t>
        </is>
      </c>
    </row>
    <row r="26">
      <c r="A26" s="4" t="n">
        <v>24</v>
      </c>
      <c r="B26" t="inlineStr">
        <is>
          <t>50</t>
        </is>
      </c>
      <c r="C26" s="1" t="n">
        <v>29.6</v>
      </c>
      <c r="D26" s="2">
        <f>HYPERLINK("https://torgi.gov.ru/new/public/lots/lot/21000004710000001894_1/(lotInfo:info)", "21000004710000001894_1")</f>
        <v/>
      </c>
      <c r="E26" t="inlineStr">
        <is>
          <t>Продажа нежилого помещения 29,6 кв.м в Богородском г.о.</t>
        </is>
      </c>
      <c r="F26" s="3" t="n">
        <v>54054.05405405405</v>
      </c>
      <c r="G26" s="3" t="n">
        <v>1600000</v>
      </c>
      <c r="H26" t="inlineStr">
        <is>
          <t>Московская обл, г Ногинск, ул Московская, д 3</t>
        </is>
      </c>
      <c r="I26" t="inlineStr">
        <is>
          <t>26 08 22 15:00</t>
        </is>
      </c>
      <c r="J26" t="inlineStr">
        <is>
          <t>50:16:0402019:595</t>
        </is>
      </c>
      <c r="L26" t="inlineStr">
        <is>
          <t>EA</t>
        </is>
      </c>
      <c r="M26" t="inlineStr">
        <is>
          <t>М</t>
        </is>
      </c>
      <c r="N26">
        <f>HYPERLINK("https://yandex.ru/maps/?&amp;text=55.83291, 38.478302", "55.83291, 38.478302")</f>
        <v/>
      </c>
      <c r="T26" t="inlineStr">
        <is>
          <t>148</t>
        </is>
      </c>
    </row>
    <row r="27">
      <c r="A27" s="4" t="n">
        <v>25</v>
      </c>
      <c r="B27" t="inlineStr">
        <is>
          <t>50</t>
        </is>
      </c>
      <c r="C27" s="1" t="n">
        <v>171.8</v>
      </c>
      <c r="D27" s="2">
        <f>HYPERLINK("https://torgi.gov.ru/new/public/lots/lot/21000004710000002151_1/(lotInfo:info)", "21000004710000002151_1")</f>
        <v/>
      </c>
      <c r="E27" t="inlineStr">
        <is>
          <t>Продажа нежилого помещения 171,8 кв.м. в г.о. Коломна</t>
        </is>
      </c>
      <c r="F27" s="3" t="n">
        <v>23140.6868451688</v>
      </c>
      <c r="G27" s="3" t="n">
        <v>3975570</v>
      </c>
      <c r="H27" t="inlineStr">
        <is>
          <t>Московская область, р-н. Коломенский, д. Подлужье, ул. Луговая, д. 3, пом. 28</t>
        </is>
      </c>
      <c r="I27" t="inlineStr">
        <is>
          <t>15 09 22 15:00</t>
        </is>
      </c>
      <c r="J27" t="inlineStr">
        <is>
          <t>50:34:0050113:518</t>
        </is>
      </c>
      <c r="L27" t="inlineStr">
        <is>
          <t>EA</t>
        </is>
      </c>
      <c r="M27" t="inlineStr">
        <is>
          <t>М</t>
        </is>
      </c>
      <c r="N27" t="inlineStr">
        <is>
          <t>55.179987, 38.745605</t>
        </is>
      </c>
      <c r="T27" t="inlineStr">
        <is>
          <t>0</t>
        </is>
      </c>
    </row>
    <row r="28">
      <c r="A28" s="4" t="n">
        <v>26</v>
      </c>
      <c r="B28" t="inlineStr">
        <is>
          <t>50</t>
        </is>
      </c>
      <c r="C28" s="1" t="n">
        <v>258</v>
      </c>
      <c r="D28" s="2">
        <f>HYPERLINK("https://torgi.gov.ru/new/public/lots/lot/21000004710000001768_1/(lotInfo:info)", "21000004710000001768_1")</f>
        <v/>
      </c>
      <c r="E28" t="inlineStr">
        <is>
          <t>Продажа нежилого помещения 258 кв.м в г.о. Павловский Посад</t>
        </is>
      </c>
      <c r="F28" s="3" t="n">
        <v>13872.09302325581</v>
      </c>
      <c r="G28" s="3" t="n">
        <v>3579000</v>
      </c>
      <c r="H28" t="inlineStr">
        <is>
          <t>Московская обл, г Павловский Посад, ул Орджоникидзе, д 3/1, помещ 2</t>
        </is>
      </c>
      <c r="I28" t="inlineStr">
        <is>
          <t>16 09 22 15:00</t>
        </is>
      </c>
      <c r="J28" t="inlineStr">
        <is>
          <t>50:17:0021502:30</t>
        </is>
      </c>
      <c r="L28" t="inlineStr">
        <is>
          <t>EA</t>
        </is>
      </c>
      <c r="M28" t="inlineStr">
        <is>
          <t>М</t>
        </is>
      </c>
      <c r="N28">
        <f>HYPERLINK("https://yandex.ru/maps/?&amp;text=55.77192, 38.656456", "55.77192, 38.656456")</f>
        <v/>
      </c>
      <c r="T28" t="inlineStr">
        <is>
          <t>472</t>
        </is>
      </c>
    </row>
    <row r="29">
      <c r="A29" s="4" t="n">
        <v>27</v>
      </c>
      <c r="B29" t="inlineStr">
        <is>
          <t>50</t>
        </is>
      </c>
      <c r="C29" s="1" t="n">
        <v>48.6</v>
      </c>
      <c r="D29" s="2">
        <f>HYPERLINK("https://torgi.gov.ru/new/public/lots/lot/21000004710000002219_1/(lotInfo:info)", "21000004710000002219_1")</f>
        <v/>
      </c>
      <c r="E29" t="inlineStr">
        <is>
          <t>Продажа нежилого помещения 48,6 кв.м в г.о. Пушкинский</t>
        </is>
      </c>
      <c r="F29" s="3" t="n">
        <v>38796.29629629629</v>
      </c>
      <c r="G29" s="3" t="n">
        <v>1885500</v>
      </c>
      <c r="H29" t="inlineStr">
        <is>
          <t>Московская обл, г Пушкино, г Ивантеевка, ул Карла Маркса, д 1, помещ 197</t>
        </is>
      </c>
      <c r="I29" t="inlineStr">
        <is>
          <t>15 09 22 15:00</t>
        </is>
      </c>
      <c r="J29" t="inlineStr">
        <is>
          <t>50:43:0020301:649</t>
        </is>
      </c>
      <c r="L29" t="inlineStr">
        <is>
          <t>EA</t>
        </is>
      </c>
      <c r="M29" t="inlineStr">
        <is>
          <t>М</t>
        </is>
      </c>
      <c r="N29" s="2">
        <f>HYPERLINK("https://yandex.ru/maps/?&amp;text=55.967567, 37.916163", "55.967567, 37.916163")</f>
        <v/>
      </c>
    </row>
    <row r="30">
      <c r="A30" s="4" t="n">
        <v>28</v>
      </c>
      <c r="B30" t="inlineStr">
        <is>
          <t>50</t>
        </is>
      </c>
      <c r="C30" s="1" t="n">
        <v>694.3</v>
      </c>
      <c r="D30" s="2">
        <f>HYPERLINK("https://torgi.gov.ru/new/public/lots/lot/21000004710000002118_1/(lotInfo:info)", "21000004710000002118_1")</f>
        <v/>
      </c>
      <c r="E30" t="inlineStr">
        <is>
          <t>Продажа нежилого помещения 694,3 кв.м. в г.о. Луховицы</t>
        </is>
      </c>
      <c r="F30" s="3" t="n">
        <v>9002.352484516779</v>
      </c>
      <c r="G30" s="3" t="n">
        <v>6250333.33</v>
      </c>
      <c r="H30" t="inlineStr">
        <is>
          <t>Московская обл, г Луховицы, поселок Орешково, ул Парковая, д 2</t>
        </is>
      </c>
      <c r="I30" t="inlineStr">
        <is>
          <t>07 09 22 15:00</t>
        </is>
      </c>
      <c r="J30" t="inlineStr">
        <is>
          <t>50:35:0030405:1682</t>
        </is>
      </c>
      <c r="L30" t="inlineStr">
        <is>
          <t>EA</t>
        </is>
      </c>
      <c r="M30" t="inlineStr">
        <is>
          <t>М</t>
        </is>
      </c>
      <c r="N30">
        <f>HYPERLINK("https://yandex.ru/maps/?&amp;text=54.849313, 39.305731", "54.849313, 39.305731")</f>
        <v/>
      </c>
      <c r="T30" t="inlineStr">
        <is>
          <t>11</t>
        </is>
      </c>
    </row>
    <row r="31">
      <c r="A31" s="4" t="n">
        <v>29</v>
      </c>
      <c r="B31" t="inlineStr">
        <is>
          <t>50</t>
        </is>
      </c>
      <c r="C31" s="1" t="n">
        <v>30.9</v>
      </c>
      <c r="D31" s="2">
        <f>HYPERLINK("https://torgi.gov.ru/new/public/lots/lot/21000004710000002100_1/(lotInfo:info)", "21000004710000002100_1")</f>
        <v/>
      </c>
      <c r="E31" t="inlineStr">
        <is>
          <t>Продажа нежилого помещения 30,9 кв.м в г.о. Коломна</t>
        </is>
      </c>
      <c r="F31" s="3" t="n">
        <v>31542.88025889968</v>
      </c>
      <c r="G31" s="3" t="n">
        <v>974675</v>
      </c>
      <c r="H31" t="inlineStr">
        <is>
          <t>Московская обл, г Коломна, ул Октябрьской революции, д 154, кв 2</t>
        </is>
      </c>
      <c r="I31" t="inlineStr">
        <is>
          <t>05 09 22 15:00</t>
        </is>
      </c>
      <c r="J31" t="inlineStr">
        <is>
          <t>50:57:0000000:7243</t>
        </is>
      </c>
      <c r="L31" t="inlineStr">
        <is>
          <t>EA</t>
        </is>
      </c>
      <c r="M31" t="inlineStr">
        <is>
          <t>М</t>
        </is>
      </c>
      <c r="N31" s="2">
        <f>HYPERLINK("https://yandex.ru/maps/?&amp;text=55.107061, 38.743359", "55.107061, 38.743359")</f>
        <v/>
      </c>
    </row>
    <row r="32">
      <c r="A32" s="4" t="n">
        <v>30</v>
      </c>
      <c r="B32" t="inlineStr">
        <is>
          <t>50</t>
        </is>
      </c>
      <c r="C32" s="1" t="n">
        <v>19.3</v>
      </c>
      <c r="D32" s="2">
        <f>HYPERLINK("https://torgi.gov.ru/new/public/lots/lot/21000004710000002481_1/(lotInfo:info)", "21000004710000002481_1")</f>
        <v/>
      </c>
      <c r="E32" t="inlineStr">
        <is>
          <t>Продажа нежилого помещения 19,3 кв.м. в г.о. Химки</t>
        </is>
      </c>
      <c r="F32" s="3" t="n">
        <v>42741.81347150259</v>
      </c>
      <c r="G32" s="3" t="n">
        <v>824917</v>
      </c>
      <c r="H32" t="inlineStr">
        <is>
          <t>Московская обл, г Химки, ул Союзная, стр 4, помещ 152</t>
        </is>
      </c>
      <c r="I32" t="inlineStr">
        <is>
          <t>12 09 22 15:00</t>
        </is>
      </c>
      <c r="J32" t="inlineStr">
        <is>
          <t>50:10:0000000:9893</t>
        </is>
      </c>
      <c r="L32" t="inlineStr">
        <is>
          <t>EA</t>
        </is>
      </c>
      <c r="M32" t="inlineStr">
        <is>
          <t>М</t>
        </is>
      </c>
      <c r="N32">
        <f>HYPERLINK("https://yandex.ru/maps/?&amp;text=55.896731, 37.444665", "55.896731, 37.444665")</f>
        <v/>
      </c>
      <c r="T32" t="inlineStr">
        <is>
          <t>528</t>
        </is>
      </c>
    </row>
    <row r="33">
      <c r="A33" s="4" t="n">
        <v>31</v>
      </c>
      <c r="B33" t="inlineStr">
        <is>
          <t>50</t>
        </is>
      </c>
      <c r="C33" s="1" t="n">
        <v>163.7</v>
      </c>
      <c r="D33" s="2">
        <f>HYPERLINK("https://torgi.gov.ru/new/public/lots/lot/21000004710000002201_1/(lotInfo:info)", "21000004710000002201_1")</f>
        <v/>
      </c>
      <c r="E33" t="inlineStr">
        <is>
          <t>Продажа нежилого помещения 163,7 кв.м в Дмитровском г.о.</t>
        </is>
      </c>
      <c r="F33" s="3" t="n">
        <v>31729.53573610263</v>
      </c>
      <c r="G33" s="3" t="n">
        <v>5194125</v>
      </c>
      <c r="H33" t="inlineStr">
        <is>
          <t>Московская обл, г Дмитров, ул Космонавтов, д 52, помещ 18</t>
        </is>
      </c>
      <c r="I33" t="inlineStr">
        <is>
          <t>17 08 22 15:00</t>
        </is>
      </c>
      <c r="J33" t="inlineStr">
        <is>
          <t>50:04:0010202:6922</t>
        </is>
      </c>
      <c r="L33" t="inlineStr">
        <is>
          <t>EA</t>
        </is>
      </c>
      <c r="M33" t="inlineStr">
        <is>
          <t>М</t>
        </is>
      </c>
      <c r="N33">
        <f>HYPERLINK("https://yandex.ru/maps/?&amp;text=56.341003, 37.548286", "56.341003, 37.548286")</f>
        <v/>
      </c>
      <c r="T33" t="inlineStr">
        <is>
          <t>194</t>
        </is>
      </c>
    </row>
    <row r="34">
      <c r="A34" s="4" t="n">
        <v>32</v>
      </c>
      <c r="B34" t="inlineStr">
        <is>
          <t>50</t>
        </is>
      </c>
      <c r="C34" s="1" t="n">
        <v>64.8</v>
      </c>
      <c r="D34" s="2">
        <f>HYPERLINK("https://torgi.gov.ru/new/public/lots/lot/21000004710000002063_1/(lotInfo:info)", "21000004710000002063_1")</f>
        <v/>
      </c>
      <c r="E34" t="inlineStr">
        <is>
          <t>Продажа нежилого помещения 64,8 кв.м. в г.о. Пушкинский</t>
        </is>
      </c>
      <c r="F34" s="3" t="n">
        <v>28425.92592592593</v>
      </c>
      <c r="G34" s="3" t="n">
        <v>1842000</v>
      </c>
      <c r="H34" t="inlineStr">
        <is>
          <t>Московская обл, г Пушкино, г Ивантеевка, Детский проезд, д 24, помещ 1</t>
        </is>
      </c>
      <c r="I34" t="inlineStr">
        <is>
          <t>08 09 22 15:00</t>
        </is>
      </c>
      <c r="J34" t="inlineStr">
        <is>
          <t>50:43:0030304:1156</t>
        </is>
      </c>
      <c r="L34" t="inlineStr">
        <is>
          <t>EA</t>
        </is>
      </c>
      <c r="M34" t="inlineStr">
        <is>
          <t>М</t>
        </is>
      </c>
      <c r="N34">
        <f>HYPERLINK("https://yandex.ru/maps/?&amp;text=55.97189, 37.9131", "55.97189, 37.9131")</f>
        <v/>
      </c>
      <c r="T34" t="inlineStr">
        <is>
          <t>304</t>
        </is>
      </c>
    </row>
    <row r="35">
      <c r="A35" s="4" t="n">
        <v>33</v>
      </c>
      <c r="B35" t="inlineStr">
        <is>
          <t>50</t>
        </is>
      </c>
      <c r="C35" s="1" t="n">
        <v>20.1</v>
      </c>
      <c r="D35" s="2">
        <f>HYPERLINK("https://torgi.gov.ru/new/public/lots/lot/21000004710000002480_1/(lotInfo:info)", "21000004710000002480_1")</f>
        <v/>
      </c>
      <c r="E35" t="inlineStr">
        <is>
          <t>Продажа нежилого помещения 20,1 кв.м. в г.о. Долгопрудный</t>
        </is>
      </c>
      <c r="F35" s="3" t="n">
        <v>132755.223880597</v>
      </c>
      <c r="G35" s="3" t="n">
        <v>2668380</v>
      </c>
      <c r="H35" t="inlineStr">
        <is>
          <t>Московская обл, г Долгопрудный, ул Циолковского, д 32/12</t>
        </is>
      </c>
      <c r="I35" t="inlineStr">
        <is>
          <t>12 09 22 15:00</t>
        </is>
      </c>
      <c r="J35" t="inlineStr">
        <is>
          <t>50:42:0010218:531</t>
        </is>
      </c>
      <c r="L35" t="inlineStr">
        <is>
          <t>PP</t>
        </is>
      </c>
      <c r="M35" t="inlineStr">
        <is>
          <t>М</t>
        </is>
      </c>
      <c r="N35" s="2">
        <f>HYPERLINK("https://yandex.ru/maps/?&amp;text=55.93974, 37.51289", "55.93974, 37.51289")</f>
        <v/>
      </c>
    </row>
    <row r="36">
      <c r="A36" s="4" t="n">
        <v>34</v>
      </c>
      <c r="B36" t="inlineStr">
        <is>
          <t>50</t>
        </is>
      </c>
      <c r="C36" s="1" t="n">
        <v>283.7</v>
      </c>
      <c r="D36" s="2">
        <f>HYPERLINK("https://torgi.gov.ru/new/public/lots/lot/21000004710000002478_1/(lotInfo:info)", "21000004710000002478_1")</f>
        <v/>
      </c>
      <c r="E36" t="inlineStr">
        <is>
          <t>Продажа нежилого помещения 283,7 кв.м. в г.о. Долгопрудный</t>
        </is>
      </c>
      <c r="F36" s="3" t="n">
        <v>28132.99259781459</v>
      </c>
      <c r="G36" s="3" t="n">
        <v>7981330</v>
      </c>
      <c r="H36" t="inlineStr">
        <is>
          <t>Московская обл, г Долгопрудный, ул Дирижабельная, д 26</t>
        </is>
      </c>
      <c r="I36" t="inlineStr">
        <is>
          <t>12 09 22 15:00</t>
        </is>
      </c>
      <c r="J36" t="inlineStr">
        <is>
          <t>50:42:0000000:39346</t>
        </is>
      </c>
      <c r="L36" t="inlineStr">
        <is>
          <t>PP</t>
        </is>
      </c>
      <c r="M36" t="inlineStr">
        <is>
          <t>М</t>
        </is>
      </c>
      <c r="N36">
        <f>HYPERLINK("https://yandex.ru/maps/?&amp;text=55.945473, 37.50796", "55.945473, 37.50796")</f>
        <v/>
      </c>
      <c r="T36" t="inlineStr">
        <is>
          <t>451</t>
        </is>
      </c>
    </row>
    <row r="37">
      <c r="A37" s="4" t="n">
        <v>35</v>
      </c>
      <c r="B37" t="inlineStr">
        <is>
          <t>50</t>
        </is>
      </c>
      <c r="C37" s="1" t="n">
        <v>228.3</v>
      </c>
      <c r="D37" s="2">
        <f>HYPERLINK("https://torgi.gov.ru/new/public/lots/lot/21000004710000002477_1/(lotInfo:info)", "21000004710000002477_1")</f>
        <v/>
      </c>
      <c r="E37" t="inlineStr">
        <is>
          <t>Продажа нежилого помещения 228,3 кв.м. в г.о. Долгопрудный</t>
        </is>
      </c>
      <c r="F37" s="3" t="n">
        <v>29097.0214629873</v>
      </c>
      <c r="G37" s="3" t="n">
        <v>6642850</v>
      </c>
      <c r="H37" t="inlineStr">
        <is>
          <t>Московская обл, г Долгопрудный, ул Дирижабельная, д 24</t>
        </is>
      </c>
      <c r="I37" t="inlineStr">
        <is>
          <t>12 09 22 15:00</t>
        </is>
      </c>
      <c r="J37" t="inlineStr">
        <is>
          <t>50:42:0000000:37694</t>
        </is>
      </c>
      <c r="L37" t="inlineStr">
        <is>
          <t>PP</t>
        </is>
      </c>
      <c r="M37" t="inlineStr">
        <is>
          <t>М</t>
        </is>
      </c>
      <c r="N37">
        <f>HYPERLINK("https://yandex.ru/maps/?&amp;text=55.94495, 37.508247", "55.94495, 37.508247")</f>
        <v/>
      </c>
      <c r="T37" t="inlineStr">
        <is>
          <t>450</t>
        </is>
      </c>
    </row>
    <row r="38">
      <c r="A38" s="4" t="n">
        <v>36</v>
      </c>
      <c r="B38" t="inlineStr">
        <is>
          <t>50</t>
        </is>
      </c>
      <c r="C38" s="1" t="n">
        <v>82</v>
      </c>
      <c r="D38" s="2">
        <f>HYPERLINK("https://torgi.gov.ru/new/public/lots/lot/21000004710000001724_1/(lotInfo:info)", "21000004710000001724_1")</f>
        <v/>
      </c>
      <c r="E38" t="inlineStr">
        <is>
          <t>Продажа нежилого помещения 82 кв.м в г.о. Кашира</t>
        </is>
      </c>
      <c r="F38" s="3" t="n">
        <v>15487.19512195122</v>
      </c>
      <c r="G38" s="3" t="n">
        <v>1269950</v>
      </c>
      <c r="H38" t="inlineStr">
        <is>
          <t>Московская обл, г Луховицы, поселок Орешково, ул Парковая, д 2</t>
        </is>
      </c>
      <c r="I38" t="inlineStr">
        <is>
          <t>16 08 22 15:00</t>
        </is>
      </c>
      <c r="J38" t="inlineStr">
        <is>
          <t>50:37:0070116:828</t>
        </is>
      </c>
      <c r="L38" t="inlineStr">
        <is>
          <t>EA</t>
        </is>
      </c>
      <c r="M38" t="inlineStr">
        <is>
          <t>М</t>
        </is>
      </c>
      <c r="N38">
        <f>HYPERLINK("https://yandex.ru/maps/?&amp;text=54.849313, 39.305731", "54.849313, 39.305731")</f>
        <v/>
      </c>
      <c r="T38" t="inlineStr">
        <is>
          <t>11</t>
        </is>
      </c>
    </row>
    <row r="39">
      <c r="A39" s="4" t="n">
        <v>37</v>
      </c>
      <c r="B39" t="inlineStr">
        <is>
          <t>50</t>
        </is>
      </c>
      <c r="C39" s="1" t="n">
        <v>79.40000000000001</v>
      </c>
      <c r="D39" s="2">
        <f>HYPERLINK("https://torgi.gov.ru/new/public/lots/lot/21000004710000001722_1/(lotInfo:info)", "21000004710000001722_1")</f>
        <v/>
      </c>
      <c r="E39" t="inlineStr">
        <is>
          <t>Продажа нежилого помещения 79,4 кв.м в г.о. Кашира</t>
        </is>
      </c>
      <c r="F39" s="3" t="n">
        <v>14564.86146095718</v>
      </c>
      <c r="G39" s="3" t="n">
        <v>1156450</v>
      </c>
      <c r="H39" t="inlineStr">
        <is>
          <t>Московская обл, г Кашира, ул Сергея Ионова, д 3</t>
        </is>
      </c>
      <c r="I39" t="inlineStr">
        <is>
          <t>16 08 22 15:00</t>
        </is>
      </c>
      <c r="J39" t="inlineStr">
        <is>
          <t>50:37:0060613:128</t>
        </is>
      </c>
      <c r="L39" t="inlineStr">
        <is>
          <t>EA</t>
        </is>
      </c>
      <c r="M39" t="inlineStr">
        <is>
          <t>М</t>
        </is>
      </c>
      <c r="N39">
        <f>HYPERLINK("https://yandex.ru/maps/?&amp;text=54.848655, 38.248738", "54.848655, 38.248738")</f>
        <v/>
      </c>
      <c r="T39" t="inlineStr">
        <is>
          <t>585</t>
        </is>
      </c>
    </row>
    <row r="40">
      <c r="A40" s="4" t="n">
        <v>38</v>
      </c>
      <c r="B40" t="inlineStr">
        <is>
          <t>50</t>
        </is>
      </c>
      <c r="C40" s="1" t="n">
        <v>99.2</v>
      </c>
      <c r="D40" s="2">
        <f>HYPERLINK("https://torgi.gov.ru/new/public/lots/lot/21000004710000001785_1/(lotInfo:info)", "21000004710000001785_1")</f>
        <v/>
      </c>
      <c r="E40" t="inlineStr">
        <is>
          <t>Продажа нежилого помещения 99,2 кв.м в г.о. Электросталь</t>
        </is>
      </c>
      <c r="F40" s="3" t="n">
        <v>24697.58064516129</v>
      </c>
      <c r="G40" s="3" t="n">
        <v>2450000</v>
      </c>
      <c r="H40" t="inlineStr">
        <is>
          <t>Московская обл, г Электросталь, ул Карла Маркса, д 26, помещ 05</t>
        </is>
      </c>
      <c r="I40" t="inlineStr">
        <is>
          <t>25 08 22 15:00</t>
        </is>
      </c>
      <c r="J40" t="inlineStr">
        <is>
          <t>50:46:0000000:5133</t>
        </is>
      </c>
      <c r="L40" t="inlineStr">
        <is>
          <t>PP</t>
        </is>
      </c>
      <c r="M40" t="inlineStr">
        <is>
          <t>М</t>
        </is>
      </c>
      <c r="N40">
        <f>HYPERLINK("https://yandex.ru/maps/?&amp;text=55.79628, 38.466183", "55.79628, 38.466183")</f>
        <v/>
      </c>
      <c r="T40" t="inlineStr">
        <is>
          <t>409</t>
        </is>
      </c>
    </row>
    <row r="41">
      <c r="A41" s="4" t="n">
        <v>39</v>
      </c>
      <c r="B41" t="inlineStr">
        <is>
          <t>50</t>
        </is>
      </c>
      <c r="C41" s="1" t="n">
        <v>19.9</v>
      </c>
      <c r="D41" s="2">
        <f>HYPERLINK("https://torgi.gov.ru/new/public/lots/lot/21000004710000002479_1/(lotInfo:info)", "21000004710000002479_1")</f>
        <v/>
      </c>
      <c r="E41" t="inlineStr">
        <is>
          <t>Продажа нежилого помещения 19,9 кв.м. в  г.о. Химки</t>
        </is>
      </c>
      <c r="F41" s="3" t="n">
        <v>41453.11557788945</v>
      </c>
      <c r="G41" s="3" t="n">
        <v>824917</v>
      </c>
      <c r="H41" t="inlineStr">
        <is>
          <t>Московская обл, г Химки, ул Союзная, д 4</t>
        </is>
      </c>
      <c r="I41" t="inlineStr">
        <is>
          <t>12 09 22 15:00</t>
        </is>
      </c>
      <c r="J41" t="inlineStr">
        <is>
          <t>50:10:0000000:9894</t>
        </is>
      </c>
      <c r="L41" t="inlineStr">
        <is>
          <t>EA</t>
        </is>
      </c>
      <c r="M41" t="inlineStr">
        <is>
          <t>М</t>
        </is>
      </c>
      <c r="N41" s="2">
        <f>HYPERLINK("https://yandex.ru/maps/?&amp;text=55.895358, 37.436319", "55.895358, 37.436319")</f>
        <v/>
      </c>
    </row>
    <row r="42">
      <c r="A42" s="4" t="n">
        <v>40</v>
      </c>
      <c r="B42" t="inlineStr">
        <is>
          <t>50</t>
        </is>
      </c>
      <c r="C42" s="1" t="n">
        <v>26.6</v>
      </c>
      <c r="D42" s="2">
        <f>HYPERLINK("https://torgi.gov.ru/new/public/lots/lot/21000004710000001892_1/(lotInfo:info)", "21000004710000001892_1")</f>
        <v/>
      </c>
      <c r="E42" t="inlineStr">
        <is>
          <t>Продажа нежилого помещения 26,6 кв.м в Богородском г.о.</t>
        </is>
      </c>
      <c r="F42" s="3" t="n">
        <v>55263.15789473684</v>
      </c>
      <c r="G42" s="3" t="n">
        <v>1470000</v>
      </c>
      <c r="H42" t="inlineStr">
        <is>
          <t>Московская обл, г Ногинск, Рузинский проезд, д 4</t>
        </is>
      </c>
      <c r="I42" t="inlineStr">
        <is>
          <t>26 08 22 15:00</t>
        </is>
      </c>
      <c r="J42" t="inlineStr">
        <is>
          <t>50:16:0301004:2950</t>
        </is>
      </c>
      <c r="L42" t="inlineStr">
        <is>
          <t>EA</t>
        </is>
      </c>
      <c r="M42" t="inlineStr">
        <is>
          <t>М</t>
        </is>
      </c>
      <c r="N42">
        <f>HYPERLINK("https://yandex.ru/maps/?&amp;text=55.889523, 38.48255", "55.889523, 38.48255")</f>
        <v/>
      </c>
      <c r="T42" t="inlineStr">
        <is>
          <t>0</t>
        </is>
      </c>
    </row>
    <row r="43">
      <c r="A43" s="4" t="n">
        <v>41</v>
      </c>
      <c r="B43" t="inlineStr">
        <is>
          <t>58</t>
        </is>
      </c>
      <c r="C43" s="1" t="n">
        <v>628</v>
      </c>
      <c r="D43" s="2">
        <f>HYPERLINK("https://torgi.gov.ru/new/public/lots/lot/22000061470000000003_3/(lotInfo:info)", "22000061470000000003_3")</f>
        <v/>
      </c>
      <c r="E43" t="inlineStr">
        <is>
          <t>Лот №3: Нежилое помещение, расположенное по адресу: Пензенская область, Сердобский район, г. Сердобск, ул. Лесная,37, с земельным участком, категория земель: земли населенных пунктов, разрешенное использование: коммунальное обслуживание, расположенным по адресу: Пензенская область, Сердобский район,  г. Сердобск, ул. Лесная.Техническое состояние объекта удовлетворительное.</t>
        </is>
      </c>
      <c r="F43" s="3" t="n">
        <v>2114.649681528662</v>
      </c>
      <c r="G43" s="3" t="n">
        <v>1328000</v>
      </c>
      <c r="H43" t="inlineStr">
        <is>
          <t>Пензенская обл, г Сердобск, ул Лесная, зд 37</t>
        </is>
      </c>
      <c r="I43" t="inlineStr">
        <is>
          <t>12 09 22 14:00</t>
        </is>
      </c>
      <c r="J43" t="inlineStr">
        <is>
          <t>58:32:0020512:334</t>
        </is>
      </c>
      <c r="L43" t="inlineStr">
        <is>
          <t>EA</t>
        </is>
      </c>
      <c r="M43" t="inlineStr">
        <is>
          <t>М</t>
        </is>
      </c>
      <c r="N43" s="2">
        <f>HYPERLINK("https://yandex.ru/maps/?&amp;text=52.465812, 44.219732", "52.465812, 44.219732")</f>
        <v/>
      </c>
    </row>
    <row r="44">
      <c r="A44" s="4" t="n">
        <v>42</v>
      </c>
      <c r="B44" t="inlineStr">
        <is>
          <t>58</t>
        </is>
      </c>
      <c r="C44" s="1" t="n">
        <v>50</v>
      </c>
      <c r="D44" s="2">
        <f>HYPERLINK("https://torgi.gov.ru/new/public/lots/lot/22000061470000000003_5/(lotInfo:info)", "22000061470000000003_5")</f>
        <v/>
      </c>
      <c r="E44" t="inlineStr">
        <is>
          <t>Лот №5: Нежилое помещение, расположенное по адресу: Пензенская область, Сердобский район, г. Сердобск, ул. М. Горького,249, пом. н-2.       Техническое состояние объекта удовлетворительное.</t>
        </is>
      </c>
      <c r="F44" s="3" t="n">
        <v>10900</v>
      </c>
      <c r="G44" s="3" t="n">
        <v>545000</v>
      </c>
      <c r="H44" t="inlineStr">
        <is>
          <t>Пензенская обл, г Сердобск, ул К.Маркса</t>
        </is>
      </c>
      <c r="I44" t="inlineStr">
        <is>
          <t>12 09 22 14:00</t>
        </is>
      </c>
      <c r="J44" t="inlineStr">
        <is>
          <t>58:32:0020140:1317</t>
        </is>
      </c>
      <c r="L44" t="inlineStr">
        <is>
          <t>EA</t>
        </is>
      </c>
      <c r="M44" t="inlineStr">
        <is>
          <t>М</t>
        </is>
      </c>
      <c r="N44" s="2">
        <f>HYPERLINK("https://yandex.ru/maps/?&amp;text=52.479477, 44.229496", "52.479477, 44.229496")</f>
        <v/>
      </c>
    </row>
    <row r="45">
      <c r="A45" s="4" t="n">
        <v>43</v>
      </c>
      <c r="B45" t="inlineStr">
        <is>
          <t>58</t>
        </is>
      </c>
      <c r="C45" s="1" t="n">
        <v>60.4</v>
      </c>
      <c r="D45" s="2">
        <f>HYPERLINK("https://torgi.gov.ru/new/public/lots/lot/21000025550000000050_11/(lotInfo:info)", "21000025550000000050_11")</f>
        <v/>
      </c>
      <c r="E45" t="inlineStr">
        <is>
          <t xml:space="preserve">Помещениеадрес: </t>
        </is>
      </c>
      <c r="F45" s="3" t="n">
        <v>21688.74172185431</v>
      </c>
      <c r="G45" s="3" t="n">
        <v>1310000</v>
      </c>
      <c r="H45" t="inlineStr">
        <is>
          <t>Пензенская обл, Бессоновский р-н, село Кижеватово, ул Молодежная, д 28, кв 7</t>
        </is>
      </c>
      <c r="I45" t="inlineStr">
        <is>
          <t>24 08 22 14:00</t>
        </is>
      </c>
      <c r="J45" t="inlineStr">
        <is>
          <t xml:space="preserve">58:05:0160203:870, </t>
        </is>
      </c>
      <c r="L45" t="inlineStr">
        <is>
          <t>EA</t>
        </is>
      </c>
      <c r="M45" t="inlineStr">
        <is>
          <t>Д</t>
        </is>
      </c>
      <c r="N45" s="2">
        <f>HYPERLINK("https://yandex.ru/maps/?&amp;text=53.208954, 45.305813", "53.208954, 45.305813")</f>
        <v/>
      </c>
    </row>
    <row r="46">
      <c r="A46" s="4" t="n">
        <v>44</v>
      </c>
      <c r="B46" t="inlineStr">
        <is>
          <t>77</t>
        </is>
      </c>
      <c r="C46" s="1" t="n">
        <v>54.4</v>
      </c>
      <c r="D46" s="2">
        <f>HYPERLINK("https://torgi.gov.ru/new/public/lots/lot/21000005000000002687_1/(lotInfo:info)", "21000005000000002687_1")</f>
        <v/>
      </c>
      <c r="E46" t="inlineStr">
        <is>
          <t>Продажа имущества, находящегося в собственности города Москвы, нежилое помещение по адресу: ., Этаж № 1</t>
        </is>
      </c>
      <c r="F46" s="3" t="n">
        <v>124209.5588235294</v>
      </c>
      <c r="G46" s="3" t="n">
        <v>6757000</v>
      </c>
      <c r="H46" t="inlineStr">
        <is>
          <t>г Москва, ул Бутлерова, д 22, помещ 5/1</t>
        </is>
      </c>
      <c r="I46" t="inlineStr">
        <is>
          <t>24 08 22 12:00</t>
        </is>
      </c>
      <c r="J46" t="inlineStr">
        <is>
          <t xml:space="preserve">77:06:0008003:1053, </t>
        </is>
      </c>
      <c r="L46" t="inlineStr">
        <is>
          <t>PP</t>
        </is>
      </c>
      <c r="M46" t="inlineStr">
        <is>
          <t>М</t>
        </is>
      </c>
      <c r="N46" s="2">
        <f>HYPERLINK("https://yandex.ru/maps/?&amp;text=55.649144, 37.534918", "55.649144, 37.534918")</f>
        <v/>
      </c>
    </row>
    <row r="47">
      <c r="A47" s="4" t="n">
        <v>45</v>
      </c>
      <c r="B47" t="inlineStr">
        <is>
          <t>77</t>
        </is>
      </c>
      <c r="C47" s="1" t="n">
        <v>152.2</v>
      </c>
      <c r="D47" s="2">
        <f>HYPERLINK("https://torgi.gov.ru/new/public/lots/lot/21000005000000003084_1/(lotInfo:info)", "21000005000000003084_1")</f>
        <v/>
      </c>
      <c r="E47" t="inlineStr">
        <is>
          <t xml:space="preserve">Продажа имущества, находящегося в собственности города Москвы, нежилое помещение по адресу: </t>
        </is>
      </c>
      <c r="F47" s="3" t="n">
        <v>48390.47306176084</v>
      </c>
      <c r="G47" s="3" t="n">
        <v>7365030</v>
      </c>
      <c r="H47" t="inlineStr">
        <is>
          <t>г Москва, ул Мытная, д 25 к 1</t>
        </is>
      </c>
      <c r="I47" t="inlineStr">
        <is>
          <t>08 09 22 12:00</t>
        </is>
      </c>
      <c r="J47" t="inlineStr">
        <is>
          <t xml:space="preserve">77:01:0006007:3888 </t>
        </is>
      </c>
      <c r="L47" t="inlineStr">
        <is>
          <t>PP</t>
        </is>
      </c>
      <c r="M47" t="inlineStr">
        <is>
          <t>М</t>
        </is>
      </c>
      <c r="N47" s="2">
        <f>HYPERLINK("https://yandex.ru/maps/?&amp;text=55.716473, 37.620393", "55.716473, 37.620393")</f>
        <v/>
      </c>
    </row>
    <row r="48">
      <c r="A48" s="4" t="n">
        <v>46</v>
      </c>
      <c r="B48" t="inlineStr">
        <is>
          <t>77</t>
        </is>
      </c>
      <c r="C48" s="1" t="n">
        <v>57.3</v>
      </c>
      <c r="D48" s="2">
        <f>HYPERLINK("https://torgi.gov.ru/new/public/lots/lot/21000005000000003304_1/(lotInfo:info)", "21000005000000003304_1")</f>
        <v/>
      </c>
      <c r="E48" t="inlineStr">
        <is>
          <t>Продажа имущества, находящегося в собственности города Москвы, нежилое помещение по адресу:   (Этаж № 2)</t>
        </is>
      </c>
      <c r="F48" s="3" t="n">
        <v>70890.05235602094</v>
      </c>
      <c r="G48" s="3" t="n">
        <v>4062000</v>
      </c>
      <c r="H48" t="inlineStr">
        <is>
          <t>г Москва, ул Нижние Поля, д 29 стр 1, помещ 2/2</t>
        </is>
      </c>
      <c r="I48" t="inlineStr">
        <is>
          <t>15 09 22 12:00</t>
        </is>
      </c>
      <c r="J48" t="inlineStr">
        <is>
          <t xml:space="preserve">77:04:0004018:1611, </t>
        </is>
      </c>
      <c r="L48" t="inlineStr">
        <is>
          <t>PP</t>
        </is>
      </c>
      <c r="M48" t="inlineStr">
        <is>
          <t>М</t>
        </is>
      </c>
      <c r="N48" s="2">
        <f>HYPERLINK("https://yandex.ru/maps/?&amp;text=55.657311, 37.73058", "55.657311, 37.73058")</f>
        <v/>
      </c>
    </row>
    <row r="49">
      <c r="A49" s="4" t="n">
        <v>47</v>
      </c>
      <c r="B49" t="inlineStr">
        <is>
          <t>77</t>
        </is>
      </c>
      <c r="C49" s="1" t="n">
        <v>60.4</v>
      </c>
      <c r="D49" s="2">
        <f>HYPERLINK("https://torgi.gov.ru/new/public/lots/lot/21000005000000002588_1/(lotInfo:info)", "21000005000000002588_1")</f>
        <v/>
      </c>
      <c r="E49" t="inlineStr">
        <is>
      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  город Москва, внутригородская территория муниципальный округ Войковский, Ленинградское шоссе, дом 8, корпус 3, площадь 60,40</t>
        </is>
      </c>
      <c r="F49" s="3" t="n">
        <v>61688.74172185431</v>
      </c>
      <c r="G49" s="3" t="n">
        <v>3726000</v>
      </c>
      <c r="H49" t="inlineStr">
        <is>
          <t>г Москва, Ленинградское шоссе, д 8 к 3, помещ 4П</t>
        </is>
      </c>
      <c r="I49" t="inlineStr">
        <is>
          <t>30 08 22 12:00</t>
        </is>
      </c>
      <c r="J49" t="inlineStr">
        <is>
          <t>77:09:0003013:2544</t>
        </is>
      </c>
      <c r="L49" t="inlineStr">
        <is>
          <t>EA</t>
        </is>
      </c>
      <c r="M49" t="inlineStr">
        <is>
          <t>М</t>
        </is>
      </c>
      <c r="N49" s="2">
        <f>HYPERLINK("https://yandex.ru/maps/?&amp;text=55.817997, 37.50125", "55.817997, 37.50125")</f>
        <v/>
      </c>
    </row>
    <row r="50">
      <c r="A50" s="4" t="n">
        <v>48</v>
      </c>
      <c r="B50" t="inlineStr">
        <is>
          <t>77</t>
        </is>
      </c>
      <c r="C50" s="1" t="n">
        <v>60.4</v>
      </c>
      <c r="D50" s="2">
        <f>HYPERLINK("https://torgi.gov.ru/new/public/lots/lot/21000005000000003130_1/(lotInfo:info)", "21000005000000003130_1")</f>
        <v/>
      </c>
      <c r="E50" t="inlineStr">
        <is>
          <t>Продажа имущества, находящегося в собственности города Москвы, нежилое помещение по адресу: ., Этаж № 1</t>
        </is>
      </c>
      <c r="F50" s="3" t="n">
        <v>111076.1589403973</v>
      </c>
      <c r="G50" s="3" t="n">
        <v>6709000</v>
      </c>
      <c r="H50" t="inlineStr">
        <is>
          <t>г Москва, ул Нижняя Первомайская, д 53</t>
        </is>
      </c>
      <c r="I50" t="inlineStr">
        <is>
          <t>12 09 22 12:00</t>
        </is>
      </c>
      <c r="J50" t="inlineStr">
        <is>
          <t xml:space="preserve">77:03:0005014:11807 </t>
        </is>
      </c>
      <c r="L50" t="inlineStr">
        <is>
          <t>PP</t>
        </is>
      </c>
      <c r="M50" t="inlineStr">
        <is>
          <t>М</t>
        </is>
      </c>
      <c r="N50" s="2">
        <f>HYPERLINK("https://yandex.ru/maps/?&amp;text=55.79225, 37.812588", "55.79225, 37.812588")</f>
        <v/>
      </c>
    </row>
    <row r="51">
      <c r="A51" s="4" t="n">
        <v>49</v>
      </c>
      <c r="B51" t="inlineStr">
        <is>
          <t>77</t>
        </is>
      </c>
      <c r="C51" s="1" t="n">
        <v>22.8</v>
      </c>
      <c r="D51" s="2">
        <f>HYPERLINK("https://torgi.gov.ru/new/public/lots/lot/21000005000000003185_1/(lotInfo:info)", "21000005000000003185_1")</f>
        <v/>
      </c>
      <c r="E51" t="inlineStr">
        <is>
          <t>Продажа имущества, находящегося в собственности города Москвы, нежилое помещение по адресу:   (Этаж № 1)</t>
        </is>
      </c>
      <c r="F51" s="3" t="n">
        <v>128508.7719298246</v>
      </c>
      <c r="G51" s="3" t="n">
        <v>2930000</v>
      </c>
      <c r="H51" t="inlineStr">
        <is>
          <t>г Москва, ул Введенского, д 16, помещ 1/1</t>
        </is>
      </c>
      <c r="I51" t="inlineStr">
        <is>
          <t>12 09 22 12:00</t>
        </is>
      </c>
      <c r="J51" t="inlineStr">
        <is>
          <t>77:06:0008001:2776</t>
        </is>
      </c>
      <c r="L51" t="inlineStr">
        <is>
          <t>EA</t>
        </is>
      </c>
      <c r="M51" t="inlineStr">
        <is>
          <t>М</t>
        </is>
      </c>
      <c r="N51" s="2">
        <f>HYPERLINK("https://yandex.ru/maps/?&amp;text=55.642479, 37.540425", "55.642479, 37.540425")</f>
        <v/>
      </c>
    </row>
    <row r="52">
      <c r="A52" s="4" t="n">
        <v>50</v>
      </c>
      <c r="B52" t="inlineStr">
        <is>
          <t>77</t>
        </is>
      </c>
      <c r="C52" s="1" t="n">
        <v>19.4</v>
      </c>
      <c r="D52" s="2">
        <f>HYPERLINK("https://torgi.gov.ru/new/public/lots/lot/21000005000000003182_1/(lotInfo:info)", "21000005000000003182_1")</f>
        <v/>
      </c>
      <c r="E52" t="inlineStr">
        <is>
          <t>Продажа имущества, находящегося в собственности города Москвы, нежилое помещение по адресу: ., Этаж № 1</t>
        </is>
      </c>
      <c r="F52" s="3" t="n">
        <v>128298.969072165</v>
      </c>
      <c r="G52" s="3" t="n">
        <v>2489000</v>
      </c>
      <c r="H52" t="inlineStr">
        <is>
          <t>г Москва, ул Генерала Глаголева, д 19</t>
        </is>
      </c>
      <c r="I52" t="inlineStr">
        <is>
          <t>14 09 22 12:00</t>
        </is>
      </c>
      <c r="J52" t="inlineStr">
        <is>
          <t>77:08:0010006:5866</t>
        </is>
      </c>
      <c r="L52" t="inlineStr">
        <is>
          <t>EA</t>
        </is>
      </c>
      <c r="M52" t="inlineStr">
        <is>
          <t>М</t>
        </is>
      </c>
      <c r="N52" s="2">
        <f>HYPERLINK("https://yandex.ru/maps/?&amp;text=55.78462, 37.462784", "55.78462, 37.462784")</f>
        <v/>
      </c>
    </row>
    <row r="53">
      <c r="A53" s="4" t="n">
        <v>51</v>
      </c>
      <c r="B53" t="inlineStr">
        <is>
          <t>77</t>
        </is>
      </c>
      <c r="C53" s="1" t="n">
        <v>83.8</v>
      </c>
      <c r="D53" s="2">
        <f>HYPERLINK("https://torgi.gov.ru/new/public/lots/lot/21000005000000003176_1/(lotInfo:info)", "21000005000000003176_1")</f>
        <v/>
      </c>
      <c r="E53" t="inlineStr">
        <is>
          <t>Продажа имущества, находящегося в собственности города Москвы, нежилое помещение по адресу: ., Этаж № 1.</t>
        </is>
      </c>
      <c r="F53" s="3" t="n">
        <v>90942.72076372315</v>
      </c>
      <c r="G53" s="3" t="n">
        <v>7621000</v>
      </c>
      <c r="H53" t="inlineStr">
        <is>
          <t>г Москва, г Зеленоград, к 441</t>
        </is>
      </c>
      <c r="I53" t="inlineStr">
        <is>
          <t>13 09 22 12:00</t>
        </is>
      </c>
      <c r="J53" t="inlineStr">
        <is>
          <t>77:10:0000000:3322</t>
        </is>
      </c>
      <c r="L53" t="inlineStr">
        <is>
          <t>EA</t>
        </is>
      </c>
      <c r="M53" t="inlineStr">
        <is>
          <t>М</t>
        </is>
      </c>
      <c r="N53" s="2">
        <f>HYPERLINK("https://yandex.ru/maps/?&amp;text=55.993741, 37.210249", "55.993741, 37.210249")</f>
        <v/>
      </c>
    </row>
    <row r="54">
      <c r="A54" s="4" t="n">
        <v>52</v>
      </c>
      <c r="B54" t="inlineStr">
        <is>
          <t>77</t>
        </is>
      </c>
      <c r="C54" s="1" t="n">
        <v>80.5</v>
      </c>
      <c r="D54" s="2">
        <f>HYPERLINK("https://torgi.gov.ru/new/public/lots/lot/21000005000000002457_1/(lotInfo:info)", "21000005000000002457_1")</f>
        <v/>
      </c>
      <c r="E54" t="inlineStr">
        <is>
          <t>Продажа имущества, находящегося в собственности города Москвы, нежилое помещение по адресу: город Москва, Первомайская улица, дом 25/26, цокольный этаж № 0</t>
        </is>
      </c>
      <c r="F54" s="3" t="n">
        <v>69602.48447204969</v>
      </c>
      <c r="G54" s="3" t="n">
        <v>5603000</v>
      </c>
      <c r="H54" t="inlineStr">
        <is>
          <t>г Москва, ул Первомайская, д 25/26, помещ 3/Н</t>
        </is>
      </c>
      <c r="I54" t="inlineStr">
        <is>
          <t>15 08 22 12:00</t>
        </is>
      </c>
      <c r="J54" t="inlineStr">
        <is>
          <t>77:03:0005004:5095</t>
        </is>
      </c>
      <c r="L54" t="inlineStr">
        <is>
          <t>EA</t>
        </is>
      </c>
      <c r="M54" t="inlineStr">
        <is>
          <t>М</t>
        </is>
      </c>
      <c r="N54" s="2">
        <f>HYPERLINK("https://yandex.ru/maps/?&amp;text=55.792716, 37.780194", "55.792716, 37.780194")</f>
        <v/>
      </c>
    </row>
    <row r="55">
      <c r="A55" s="4" t="n">
        <v>53</v>
      </c>
      <c r="B55" t="inlineStr">
        <is>
          <t>77</t>
        </is>
      </c>
      <c r="C55" s="1" t="n">
        <v>39.7</v>
      </c>
      <c r="D55" s="2">
        <f>HYPERLINK("https://torgi.gov.ru/new/public/lots/lot/21000005000000003178_1/(lotInfo:info)", "21000005000000003178_1")</f>
        <v/>
      </c>
      <c r="E55" t="inlineStr">
        <is>
          <t xml:space="preserve">Продажа имущества, находящегося в собственности города Москвы, нежилое помещение по адресу:   (Этаж № 1). </t>
        </is>
      </c>
      <c r="F55" s="3" t="n">
        <v>126700.2518891688</v>
      </c>
      <c r="G55" s="3" t="n">
        <v>5030000</v>
      </c>
      <c r="H55" t="inlineStr">
        <is>
          <t>г Москва, ул Генерала Глаголева, д 19</t>
        </is>
      </c>
      <c r="I55" t="inlineStr">
        <is>
          <t>14 09 22 12:00</t>
        </is>
      </c>
      <c r="J55" t="inlineStr">
        <is>
          <t>77:08:0010006:5887</t>
        </is>
      </c>
      <c r="L55" t="inlineStr">
        <is>
          <t>EA</t>
        </is>
      </c>
      <c r="M55" t="inlineStr">
        <is>
          <t>М</t>
        </is>
      </c>
      <c r="N55" s="2">
        <f>HYPERLINK("https://yandex.ru/maps/?&amp;text=55.78462, 37.462784", "55.78462, 37.462784")</f>
        <v/>
      </c>
    </row>
    <row r="56">
      <c r="A56" s="4" t="n">
        <v>54</v>
      </c>
      <c r="B56" t="inlineStr">
        <is>
          <t>77</t>
        </is>
      </c>
      <c r="C56" s="1" t="n">
        <v>21.6</v>
      </c>
      <c r="D56" s="2">
        <f>HYPERLINK("https://torgi.gov.ru/new/public/lots/lot/21000005000000003175_1/(lotInfo:info)", "21000005000000003175_1")</f>
        <v/>
      </c>
      <c r="E56" t="inlineStr">
        <is>
          <t>Продажа имущества, находящегося в собственности города Москвы, нежилое помещение по адресу:   (Этаж № 1)</t>
        </is>
      </c>
      <c r="F56" s="3" t="n">
        <v>104166.6666666667</v>
      </c>
      <c r="G56" s="3" t="n">
        <v>2250000</v>
      </c>
      <c r="H56" t="inlineStr">
        <is>
          <t>г Москва, г Зеленоград, к 1403</t>
        </is>
      </c>
      <c r="I56" t="inlineStr">
        <is>
          <t>14 09 22 12:00</t>
        </is>
      </c>
      <c r="J56" t="inlineStr">
        <is>
          <t>77:10:0000000:2590</t>
        </is>
      </c>
      <c r="L56" t="inlineStr">
        <is>
          <t>EA</t>
        </is>
      </c>
      <c r="M56" t="inlineStr">
        <is>
          <t>М</t>
        </is>
      </c>
      <c r="N56" s="2">
        <f>HYPERLINK("https://yandex.ru/maps/?&amp;text=55.985116, 37.149873", "55.985116, 37.149873")</f>
        <v/>
      </c>
    </row>
    <row r="57">
      <c r="A57" s="4" t="n">
        <v>55</v>
      </c>
      <c r="B57" t="inlineStr">
        <is>
          <t>77</t>
        </is>
      </c>
      <c r="C57" s="1" t="n">
        <v>38.9</v>
      </c>
      <c r="D57" s="2">
        <f>HYPERLINK("https://torgi.gov.ru/new/public/lots/lot/21000005000000002507_1/(lotInfo:info)", "21000005000000002507_1")</f>
        <v/>
      </c>
      <c r="E57" t="inlineStr">
        <is>
      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  г. Москва, ул. Якорная, Дом 9.</t>
        </is>
      </c>
      <c r="F57" s="3" t="n">
        <v>84010.28277634962</v>
      </c>
      <c r="G57" s="3" t="n">
        <v>3268000</v>
      </c>
      <c r="H57" t="inlineStr">
        <is>
          <t>г Москва, ул Якорная, д 9</t>
        </is>
      </c>
      <c r="I57" t="inlineStr">
        <is>
          <t>16 08 22 12:00</t>
        </is>
      </c>
      <c r="J57" t="inlineStr">
        <is>
          <t>77:05:0004009:13807; 77:05:0004009:13808</t>
        </is>
      </c>
      <c r="L57" t="inlineStr">
        <is>
          <t>EA</t>
        </is>
      </c>
      <c r="M57" t="inlineStr">
        <is>
          <t>М</t>
        </is>
      </c>
      <c r="N57" s="2">
        <f>HYPERLINK("https://yandex.ru/maps/?&amp;text=55.685158, 37.68641", "55.685158, 37.68641")</f>
        <v/>
      </c>
    </row>
    <row r="58">
      <c r="A58" s="4" t="n">
        <v>56</v>
      </c>
      <c r="B58" t="inlineStr">
        <is>
          <t>77</t>
        </is>
      </c>
      <c r="C58" s="1" t="n">
        <v>181.5</v>
      </c>
      <c r="D58" s="2">
        <f>HYPERLINK("https://torgi.gov.ru/new/public/lots/lot/21000005000000002696_1/(lotInfo:info)", "21000005000000002696_1")</f>
        <v/>
      </c>
      <c r="E58" t="inlineStr">
        <is>
          <t xml:space="preserve">Продажа имущества, находящегося в собственности города Москвы, нежилое помещение по адресу: </t>
        </is>
      </c>
      <c r="F58" s="3" t="n">
        <v>43796.14325068871</v>
      </c>
      <c r="G58" s="3" t="n">
        <v>7949000</v>
      </c>
      <c r="H58" t="inlineStr">
        <is>
          <t>г Москва, Петровско-Разумовский проезд, д 16, помещ 7П</t>
        </is>
      </c>
      <c r="I58" t="inlineStr">
        <is>
          <t>23 08 22 12:00</t>
        </is>
      </c>
      <c r="J58" t="inlineStr">
        <is>
          <t xml:space="preserve">77:09:0004011:6556, </t>
        </is>
      </c>
      <c r="L58" t="inlineStr">
        <is>
          <t>PP</t>
        </is>
      </c>
      <c r="M58" t="inlineStr">
        <is>
          <t>М</t>
        </is>
      </c>
      <c r="N58" s="2">
        <f>HYPERLINK("https://yandex.ru/maps/?&amp;text=55.797574, 37.569468", "55.797574, 37.569468")</f>
        <v/>
      </c>
    </row>
    <row r="59">
      <c r="A59" s="4" t="n">
        <v>57</v>
      </c>
      <c r="B59" t="inlineStr">
        <is>
          <t>77</t>
        </is>
      </c>
      <c r="C59" s="1" t="n">
        <v>214.4</v>
      </c>
      <c r="D59" s="2">
        <f>HYPERLINK("https://torgi.gov.ru/new/public/lots/lot/21000005000000002571_1/(lotInfo:info)", "21000005000000002571_1")</f>
        <v/>
      </c>
      <c r="E59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.</t>
        </is>
      </c>
      <c r="F59" s="3" t="n">
        <v>45527.05223880597</v>
      </c>
      <c r="G59" s="3" t="n">
        <v>9761000</v>
      </c>
      <c r="H59" t="inlineStr">
        <is>
          <t>г Москва, ул Коминтерна, д 8, помещ 1П</t>
        </is>
      </c>
      <c r="I59" t="inlineStr">
        <is>
          <t>17 08 22 12:00</t>
        </is>
      </c>
      <c r="J59" t="inlineStr">
        <is>
          <t>77:02:0010008:4833</t>
        </is>
      </c>
      <c r="L59" t="inlineStr">
        <is>
          <t>EA</t>
        </is>
      </c>
      <c r="M59" t="inlineStr">
        <is>
          <t>М</t>
        </is>
      </c>
      <c r="N59" s="2">
        <f>HYPERLINK("https://yandex.ru/maps/?&amp;text=55.861974, 37.676825", "55.861974, 37.676825")</f>
        <v/>
      </c>
    </row>
    <row r="60">
      <c r="A60" s="4" t="n">
        <v>58</v>
      </c>
      <c r="B60" t="inlineStr">
        <is>
          <t>77</t>
        </is>
      </c>
      <c r="C60" s="1" t="n">
        <v>206.8</v>
      </c>
      <c r="D60" s="2">
        <f>HYPERLINK("https://torgi.gov.ru/new/public/lots/lot/21000005000000002591_1/(lotInfo:info)", "21000005000000002591_1")</f>
        <v/>
      </c>
      <c r="E60" t="inlineStr">
        <is>
          <t xml:space="preserve">Продажа имущества, находящегося в хозяйственном ведении ГУП "ЦУГИ", расположенного по адресу: </t>
        </is>
      </c>
      <c r="F60" s="3" t="n">
        <v>34264.99032882012</v>
      </c>
      <c r="G60" s="3" t="n">
        <v>7086000</v>
      </c>
      <c r="H60" t="inlineStr">
        <is>
          <t>г Москва, ул Лётчика Бабушкина, д 38 к 2, помещ 1/П</t>
        </is>
      </c>
      <c r="I60" t="inlineStr">
        <is>
          <t>16 08 22 12:00</t>
        </is>
      </c>
      <c r="J60" t="inlineStr">
        <is>
          <t>77:02:0010009:3795</t>
        </is>
      </c>
      <c r="L60" t="inlineStr">
        <is>
          <t>EA</t>
        </is>
      </c>
      <c r="M60" t="inlineStr">
        <is>
          <t>М</t>
        </is>
      </c>
      <c r="N60" s="2">
        <f>HYPERLINK("https://yandex.ru/maps/?&amp;text=55.872243, 37.679323", "55.872243, 37.679323")</f>
        <v/>
      </c>
    </row>
    <row r="61">
      <c r="A61" s="4" t="n">
        <v>59</v>
      </c>
      <c r="B61" t="inlineStr">
        <is>
          <t>77</t>
        </is>
      </c>
      <c r="C61" s="1" t="n">
        <v>91.3</v>
      </c>
      <c r="D61" s="2">
        <f>HYPERLINK("https://torgi.gov.ru/new/public/lots/lot/21000005000000002593_1/(lotInfo:info)", "21000005000000002593_1")</f>
        <v/>
      </c>
      <c r="E61" t="inlineStr">
        <is>
          <t xml:space="preserve">Продажа имущества, находящегося в хозяйственном ведении ГУП "ЦУГИ", расположенного по адресу: </t>
        </is>
      </c>
      <c r="F61" s="3" t="n">
        <v>49331.87294633078</v>
      </c>
      <c r="G61" s="3" t="n">
        <v>4504000</v>
      </c>
      <c r="H61" t="inlineStr">
        <is>
          <t>г Москва, ул 1-я Дубровская, д 5А, помещ 2/П</t>
        </is>
      </c>
      <c r="I61" t="inlineStr">
        <is>
          <t>17 08 22 12:00</t>
        </is>
      </c>
      <c r="J61" t="inlineStr">
        <is>
          <t>77:04:0001019:9656</t>
        </is>
      </c>
      <c r="L61" t="inlineStr">
        <is>
          <t>EA</t>
        </is>
      </c>
      <c r="M61" t="inlineStr">
        <is>
          <t>М</t>
        </is>
      </c>
      <c r="N61" s="2">
        <f>HYPERLINK("https://yandex.ru/maps/?&amp;text=55.72636, 37.671049", "55.72636, 37.671049")</f>
        <v/>
      </c>
    </row>
    <row r="62">
      <c r="A62" s="4" t="n">
        <v>60</v>
      </c>
      <c r="B62" t="inlineStr">
        <is>
          <t>77</t>
        </is>
      </c>
      <c r="C62" s="1" t="n">
        <v>17.8</v>
      </c>
      <c r="D62" s="2">
        <f>HYPERLINK("https://torgi.gov.ru/new/public/lots/lot/21000005000000003167_1/(lotInfo:info)", "21000005000000003167_1")</f>
        <v/>
      </c>
      <c r="E62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 (нежилое помещение )</t>
        </is>
      </c>
      <c r="F62" s="3" t="n">
        <v>38988.76404494382</v>
      </c>
      <c r="G62" s="3" t="n">
        <v>694000</v>
      </c>
      <c r="H62" t="inlineStr">
        <is>
          <t>г. Москва, Строгино, ул. Лыковская 2-я, вл. 23, корп. 1, пом. XIII</t>
        </is>
      </c>
      <c r="I62" t="inlineStr">
        <is>
          <t>15 09 22 12:00</t>
        </is>
      </c>
      <c r="J62" t="inlineStr">
        <is>
          <t>77:08:0013010:1203</t>
        </is>
      </c>
      <c r="L62" t="inlineStr">
        <is>
          <t>EA</t>
        </is>
      </c>
      <c r="M62" t="inlineStr">
        <is>
          <t>М</t>
        </is>
      </c>
      <c r="N62" s="2" t="inlineStr">
        <is>
          <t>55.781302, 37.392661</t>
        </is>
      </c>
    </row>
    <row r="63">
      <c r="A63" s="4" t="n">
        <v>61</v>
      </c>
      <c r="B63" t="inlineStr">
        <is>
          <t>77</t>
        </is>
      </c>
      <c r="C63" s="1" t="n">
        <v>169.8</v>
      </c>
      <c r="D63" s="2">
        <f>HYPERLINK("https://torgi.gov.ru/new/public/lots/lot/21000005000000002598_1/(lotInfo:info)", "21000005000000002598_1")</f>
        <v/>
      </c>
      <c r="E63" t="inlineStr">
        <is>
          <t xml:space="preserve"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</t>
        </is>
      </c>
      <c r="F63" s="3" t="n">
        <v>37267.37338044759</v>
      </c>
      <c r="G63" s="3" t="n">
        <v>6328000</v>
      </c>
      <c r="H63" t="inlineStr">
        <is>
          <t>г Москва, ул Пулковская, д 3 к 3, помещ 2П</t>
        </is>
      </c>
      <c r="I63" t="inlineStr">
        <is>
          <t>16 08 22 12:00</t>
        </is>
      </c>
      <c r="J63" t="inlineStr">
        <is>
          <t>77:09:0001020:2318</t>
        </is>
      </c>
      <c r="L63" t="inlineStr">
        <is>
          <t>EA</t>
        </is>
      </c>
      <c r="M63" t="inlineStr">
        <is>
          <t>М</t>
        </is>
      </c>
      <c r="N63" s="2">
        <f>HYPERLINK("https://yandex.ru/maps/?&amp;text=55.84495, 37.481523", "55.84495, 37.481523")</f>
        <v/>
      </c>
    </row>
    <row r="64">
      <c r="A64" s="4" t="n">
        <v>62</v>
      </c>
      <c r="B64" t="inlineStr">
        <is>
          <t>77</t>
        </is>
      </c>
      <c r="C64" s="1" t="n">
        <v>117.4</v>
      </c>
      <c r="D64" s="2">
        <f>HYPERLINK("https://torgi.gov.ru/new/public/lots/lot/21000005000000003050_1/(lotInfo:info)", "21000005000000003050_1")</f>
        <v/>
      </c>
      <c r="E64" t="inlineStr">
        <is>
          <t xml:space="preserve"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</t>
        </is>
      </c>
      <c r="F64" s="3" t="n">
        <v>69816.27768313458</v>
      </c>
      <c r="G64" s="3" t="n">
        <v>8196431</v>
      </c>
      <c r="H64" t="inlineStr">
        <is>
          <t>г Москва, ул Нижняя Первомайская, д 13, помещ 2/Н</t>
        </is>
      </c>
      <c r="I64" t="inlineStr">
        <is>
          <t>12 09 22 12:00</t>
        </is>
      </c>
      <c r="J64" t="inlineStr">
        <is>
          <t>77:03:0005014:11774</t>
        </is>
      </c>
      <c r="L64" t="inlineStr">
        <is>
          <t>EA</t>
        </is>
      </c>
      <c r="M64" t="inlineStr">
        <is>
          <t>М</t>
        </is>
      </c>
      <c r="N64" s="2">
        <f>HYPERLINK("https://yandex.ru/maps/?&amp;text=55.7912776, 37.7954093", "55.7912776, 37.7954093")</f>
        <v/>
      </c>
    </row>
    <row r="65">
      <c r="A65" s="4" t="n">
        <v>63</v>
      </c>
      <c r="B65" t="inlineStr">
        <is>
          <t>77</t>
        </is>
      </c>
      <c r="C65" s="1" t="n">
        <v>53.1</v>
      </c>
      <c r="D65" s="2">
        <f>HYPERLINK("https://torgi.gov.ru/new/public/lots/lot/21000005000000002756_1/(lotInfo:info)", "21000005000000002756_1")</f>
        <v/>
      </c>
      <c r="E65" t="inlineStr">
        <is>
          <t>Аукцион в электронной форме по продаже нежилого помещения, закреплённого за КП «УГС» на праве оперативного управления, по адресу: г. Москва, Бескудниковский бульвар, д. 52, корп. 1, помещение 22н, этаж 1</t>
        </is>
      </c>
      <c r="F65" s="3" t="n">
        <v>148176.1581920904</v>
      </c>
      <c r="G65" s="3" t="n">
        <v>7868154</v>
      </c>
      <c r="H65" t="inlineStr">
        <is>
          <t>г Москва, Бескудниковский б-р, д 52 к 1, помещ 22Н</t>
        </is>
      </c>
      <c r="I65" t="inlineStr">
        <is>
          <t>23 08 22 12:00</t>
        </is>
      </c>
      <c r="J65" t="inlineStr">
        <is>
          <t>77:09:0002021:6695</t>
        </is>
      </c>
      <c r="L65" t="inlineStr">
        <is>
          <t>EA</t>
        </is>
      </c>
      <c r="M65" t="inlineStr">
        <is>
          <t>М</t>
        </is>
      </c>
      <c r="N65" s="2">
        <f>HYPERLINK("https://yandex.ru/maps/?&amp;text=55.8738384, 37.5390459", "55.8738384, 37.5390459")</f>
        <v/>
      </c>
    </row>
    <row r="66">
      <c r="A66" s="4" t="n">
        <v>64</v>
      </c>
      <c r="B66" t="inlineStr">
        <is>
          <t>77</t>
        </is>
      </c>
      <c r="C66" s="1" t="n">
        <v>36.4</v>
      </c>
      <c r="D66" s="2">
        <f>HYPERLINK("https://torgi.gov.ru/new/public/lots/lot/21000005000000002958_1/(lotInfo:info)", "21000005000000002958_1")</f>
        <v/>
      </c>
      <c r="E66" t="inlineStr">
        <is>
          <t>Продажа имущества, находящегося в собственности города Москвы, нежилое помещение по адресу: ., Этаж № 1</t>
        </is>
      </c>
      <c r="F66" s="3" t="n">
        <v>139835.1648351648</v>
      </c>
      <c r="G66" s="3" t="n">
        <v>5090000</v>
      </c>
      <c r="H66" t="inlineStr">
        <is>
          <t>г Москва, ул Бутлерова, д 22, помещ 4/1</t>
        </is>
      </c>
      <c r="I66" t="inlineStr">
        <is>
          <t>31 08 22 12:00</t>
        </is>
      </c>
      <c r="J66" t="inlineStr">
        <is>
          <t xml:space="preserve">77:06:0008003:1052, </t>
        </is>
      </c>
      <c r="L66" t="inlineStr">
        <is>
          <t>PP</t>
        </is>
      </c>
      <c r="M66" t="inlineStr">
        <is>
          <t>М</t>
        </is>
      </c>
      <c r="N66" s="2">
        <f>HYPERLINK("https://yandex.ru/maps/?&amp;text=55.649144, 37.534918", "55.649144, 37.534918")</f>
        <v/>
      </c>
    </row>
    <row r="67">
      <c r="A67" s="4" t="n">
        <v>65</v>
      </c>
      <c r="B67" t="inlineStr">
        <is>
          <t>77</t>
        </is>
      </c>
      <c r="C67" s="1" t="n">
        <v>13.3</v>
      </c>
      <c r="D67" s="2">
        <f>HYPERLINK("https://torgi.gov.ru/new/public/lots/lot/21000005000000002938_1/(lotInfo:info)", "21000005000000002938_1")</f>
        <v/>
      </c>
      <c r="E67" t="inlineStr">
        <is>
          <t xml:space="preserve">Продажа объекта нежилого фонда, находящегося в хозяйственном ведении Государственного унитарного предприятия города Москвы «Центр управления городским имуществом» (ГУП «ЦУГИ»), по адресу: </t>
        </is>
      </c>
      <c r="F67" s="3" t="n">
        <v>159924.8120300752</v>
      </c>
      <c r="G67" s="3" t="n">
        <v>2127000</v>
      </c>
      <c r="H67" t="inlineStr">
        <is>
          <t>г Москва, Ленинградское шоссе, д 8 к 1, помещ 3/1</t>
        </is>
      </c>
      <c r="I67" t="inlineStr">
        <is>
          <t>29 08 22 12:00</t>
        </is>
      </c>
      <c r="J67" t="inlineStr">
        <is>
          <t>77:09:0003018:10762</t>
        </is>
      </c>
      <c r="L67" t="inlineStr">
        <is>
          <t>EA</t>
        </is>
      </c>
      <c r="M67" t="inlineStr">
        <is>
          <t>М</t>
        </is>
      </c>
      <c r="N67" s="2">
        <f>HYPERLINK("https://yandex.ru/maps/?&amp;text=55.816696, 37.50204", "55.816696, 37.50204")</f>
        <v/>
      </c>
    </row>
    <row r="68">
      <c r="A68" s="4" t="n">
        <v>66</v>
      </c>
      <c r="B68" t="inlineStr">
        <is>
          <t>77</t>
        </is>
      </c>
      <c r="C68" s="1" t="n">
        <v>35.9</v>
      </c>
      <c r="D68" s="2">
        <f>HYPERLINK("https://torgi.gov.ru/new/public/lots/lot/21000005000000003066_1/(lotInfo:info)", "21000005000000003066_1")</f>
        <v/>
      </c>
      <c r="E68" t="inlineStr">
        <is>
          <t>Продажа имущества, находящегося в собственности города Москвы, нежилое помещение по адресу:  , Этаж № 1</t>
        </is>
      </c>
      <c r="F68" s="3" t="n">
        <v>148997.2144846797</v>
      </c>
      <c r="G68" s="3" t="n">
        <v>5349000</v>
      </c>
      <c r="H68" t="inlineStr">
        <is>
          <t>г Москва, ул Генерала Белобородова, д 18, помещ 1/1</t>
        </is>
      </c>
      <c r="I68" t="inlineStr">
        <is>
          <t>06 09 22 12:00</t>
        </is>
      </c>
      <c r="J68" t="inlineStr">
        <is>
          <t>77:08:0002022:3598</t>
        </is>
      </c>
      <c r="L68" t="inlineStr">
        <is>
          <t>EA</t>
        </is>
      </c>
      <c r="M68" t="inlineStr">
        <is>
          <t>М</t>
        </is>
      </c>
      <c r="N68" s="2">
        <f>HYPERLINK("https://yandex.ru/maps/?&amp;text=55.834153, 37.356441", "55.834153, 37.356441")</f>
        <v/>
      </c>
    </row>
    <row r="69">
      <c r="A69" s="4" t="n">
        <v>67</v>
      </c>
      <c r="B69" t="inlineStr">
        <is>
          <t>77</t>
        </is>
      </c>
      <c r="C69" s="1" t="n">
        <v>67.09999999999999</v>
      </c>
      <c r="D69" s="2">
        <f>HYPERLINK("https://torgi.gov.ru/new/public/lots/lot/21000005000000002809_1/(lotInfo:info)", "21000005000000002809_1")</f>
        <v/>
      </c>
      <c r="E69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.</t>
        </is>
      </c>
      <c r="F69" s="3" t="n">
        <v>90372.5782414307</v>
      </c>
      <c r="G69" s="3" t="n">
        <v>6064000</v>
      </c>
      <c r="H69" t="inlineStr">
        <is>
          <t>г Москва, ул Старая Басманная, д 5 стр 1, помещ 1/П</t>
        </is>
      </c>
      <c r="I69" t="inlineStr">
        <is>
          <t>24 08 22 12:00</t>
        </is>
      </c>
      <c r="J69" t="inlineStr">
        <is>
          <t>77:01:0003008:3576</t>
        </is>
      </c>
      <c r="L69" t="inlineStr">
        <is>
          <t>EA</t>
        </is>
      </c>
      <c r="M69" t="inlineStr">
        <is>
          <t>М</t>
        </is>
      </c>
      <c r="N69" s="2">
        <f>HYPERLINK("https://yandex.ru/maps/?&amp;text=55.7645572, 37.6569216", "55.7645572, 37.6569216")</f>
        <v/>
      </c>
    </row>
    <row r="70">
      <c r="A70" s="4" t="n">
        <v>68</v>
      </c>
      <c r="B70" t="inlineStr">
        <is>
          <t>77</t>
        </is>
      </c>
      <c r="C70" s="1" t="n">
        <v>378.4</v>
      </c>
      <c r="D70" s="2">
        <f>HYPERLINK("https://torgi.gov.ru/new/public/lots/lot/22000034760000000167_1/(lotInfo:info)", "22000034760000000167_1")</f>
        <v/>
      </c>
      <c r="E70" t="inlineStr">
        <is>
          <t>В соответствии с Извещением.</t>
        </is>
      </c>
      <c r="F70" s="3" t="n">
        <v>24146.40591966173</v>
      </c>
      <c r="G70" s="3" t="n">
        <v>9137000</v>
      </c>
      <c r="H70" t="inlineStr">
        <is>
          <t>Москва, Коньково, ул. Введенского, д. 3, корп. 6, пом. I</t>
        </is>
      </c>
      <c r="I70" t="inlineStr">
        <is>
          <t>22 08 22 14:30</t>
        </is>
      </c>
      <c r="J70" t="inlineStr">
        <is>
          <t>77:06:0008002:1155</t>
        </is>
      </c>
      <c r="L70" t="inlineStr">
        <is>
          <t>EA</t>
        </is>
      </c>
      <c r="M70" t="inlineStr">
        <is>
          <t>М</t>
        </is>
      </c>
      <c r="N70" s="2" t="inlineStr">
        <is>
          <t>55.646609, 37.546426</t>
        </is>
      </c>
    </row>
    <row r="71">
      <c r="A71" s="4" t="n">
        <v>69</v>
      </c>
      <c r="B71" t="inlineStr">
        <is>
          <t>77</t>
        </is>
      </c>
      <c r="C71" s="1" t="n">
        <v>128</v>
      </c>
      <c r="D71" s="2">
        <f>HYPERLINK("https://torgi.gov.ru/new/public/lots/lot/21000005000000002704_1/(lotInfo:info)", "21000005000000002704_1")</f>
        <v/>
      </c>
      <c r="E71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.</t>
        </is>
      </c>
      <c r="F71" s="3" t="n">
        <v>39273.4375</v>
      </c>
      <c r="G71" s="3" t="n">
        <v>5027000</v>
      </c>
      <c r="H71" t="inlineStr">
        <is>
          <t>г Москва, Дмитровское шоссе, д 115 к 1</t>
        </is>
      </c>
      <c r="I71" t="inlineStr">
        <is>
          <t>19 08 22 12:00</t>
        </is>
      </c>
      <c r="J71" t="inlineStr">
        <is>
          <t>77:02:0025016:1512</t>
        </is>
      </c>
      <c r="L71" t="inlineStr">
        <is>
          <t>EA</t>
        </is>
      </c>
      <c r="M71" t="inlineStr">
        <is>
          <t>М</t>
        </is>
      </c>
      <c r="N71" s="2">
        <f>HYPERLINK("https://yandex.ru/maps/?&amp;text=55.884403, 37.541566", "55.884403, 37.541566")</f>
        <v/>
      </c>
    </row>
    <row r="72">
      <c r="A72" s="4" t="n">
        <v>70</v>
      </c>
      <c r="B72" t="inlineStr">
        <is>
          <t>77</t>
        </is>
      </c>
      <c r="C72" s="1" t="n">
        <v>47.2</v>
      </c>
      <c r="D72" s="2">
        <f>HYPERLINK("https://torgi.gov.ru/new/public/lots/lot/21000005000000002573_1/(lotInfo:info)", "21000005000000002573_1")</f>
        <v/>
      </c>
      <c r="E72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.</t>
        </is>
      </c>
      <c r="F72" s="3" t="n">
        <v>108156.7796610169</v>
      </c>
      <c r="G72" s="3" t="n">
        <v>5105000</v>
      </c>
      <c r="H72" t="inlineStr">
        <is>
          <t>г Москва, Карманицкий пер, д 3А стр 4, помещ 3П</t>
        </is>
      </c>
      <c r="I72" t="inlineStr">
        <is>
          <t>17 08 22 12:00</t>
        </is>
      </c>
      <c r="J72" t="inlineStr">
        <is>
          <t>77:01:0001060:2215</t>
        </is>
      </c>
      <c r="L72" t="inlineStr">
        <is>
          <t>EA</t>
        </is>
      </c>
      <c r="M72" t="inlineStr">
        <is>
          <t>М</t>
        </is>
      </c>
      <c r="N72" s="2">
        <f>HYPERLINK("https://yandex.ru/maps/?&amp;text=55.748701, 37.5857", "55.748701, 37.5857")</f>
        <v/>
      </c>
    </row>
    <row r="73">
      <c r="A73" s="4" t="n">
        <v>71</v>
      </c>
      <c r="B73" t="inlineStr">
        <is>
          <t>77</t>
        </is>
      </c>
      <c r="C73" s="1" t="n">
        <v>106.1</v>
      </c>
      <c r="D73" s="2">
        <f>HYPERLINK("https://torgi.gov.ru/new/public/lots/lot/21000005000000003057_1/(lotInfo:info)", "21000005000000003057_1")</f>
        <v/>
      </c>
      <c r="E73" t="inlineStr">
        <is>
          <t>Продажа имущества, находящегося в собственности города Москвы, нежилое помещение по адресу: ., Этаж № 1.</t>
        </is>
      </c>
      <c r="F73" s="3" t="n">
        <v>92582.46936852027</v>
      </c>
      <c r="G73" s="3" t="n">
        <v>9823000</v>
      </c>
      <c r="H73" t="inlineStr">
        <is>
          <t>г Москва, г Зеленоград, к 146</t>
        </is>
      </c>
      <c r="I73" t="inlineStr">
        <is>
          <t>06 09 22 12:00</t>
        </is>
      </c>
      <c r="J73" t="inlineStr">
        <is>
          <t>77:10:0000000:2691</t>
        </is>
      </c>
      <c r="L73" t="inlineStr">
        <is>
          <t>EA</t>
        </is>
      </c>
      <c r="M73" t="inlineStr">
        <is>
          <t>М</t>
        </is>
      </c>
      <c r="N73" s="2">
        <f>HYPERLINK("https://yandex.ru/maps/?&amp;text=56.008817, 37.206737", "56.008817, 37.206737")</f>
        <v/>
      </c>
    </row>
    <row r="74">
      <c r="A74" s="4" t="n">
        <v>72</v>
      </c>
      <c r="B74" t="inlineStr">
        <is>
          <t>91</t>
        </is>
      </c>
      <c r="C74" s="1" t="n">
        <v>451.7</v>
      </c>
      <c r="D74" s="2">
        <f>HYPERLINK("https://torgi.gov.ru/new/public/lots/lot/22000138010000000001_1/(lotInfo:info)", "22000138010000000001_1")</f>
        <v/>
      </c>
      <c r="E74" t="inlineStr">
        <is>
          <t>В соответствии с пунктом 1 и Приложением № 3 к информационному сообщению</t>
        </is>
      </c>
      <c r="F74" s="3" t="n">
        <v>3181.315032100952</v>
      </c>
      <c r="G74" s="3" t="n">
        <v>1437000</v>
      </c>
      <c r="H74" t="inlineStr">
        <is>
          <t>респ Крым, Кировский р-н, с. Золотое Поле, ул. Тагакова, уч. 1б</t>
        </is>
      </c>
      <c r="I74" t="inlineStr">
        <is>
          <t>12 09 22 06:00</t>
        </is>
      </c>
      <c r="J74" t="inlineStr">
        <is>
          <t>-</t>
        </is>
      </c>
      <c r="L74" t="inlineStr">
        <is>
          <t>EA</t>
        </is>
      </c>
      <c r="M74" t="inlineStr">
        <is>
          <t>М</t>
        </is>
      </c>
      <c r="N74" s="2" t="inlineStr">
        <is>
          <t>45.127944, 34.993189</t>
        </is>
      </c>
    </row>
    <row r="75">
      <c r="A75" s="4" t="n">
        <v>73</v>
      </c>
      <c r="B75" t="inlineStr">
        <is>
          <t>91</t>
        </is>
      </c>
      <c r="C75" s="1" t="n">
        <v>137.3</v>
      </c>
      <c r="D75" s="2">
        <f>HYPERLINK("https://torgi.gov.ru/new/public/lots/lot/22000138010000000001_2/(lotInfo:info)", "22000138010000000001_2")</f>
        <v/>
      </c>
      <c r="E75" t="inlineStr">
        <is>
          <t>В соответствии с пунктом 1 и Приложением № 3 к информационного сообщения</t>
        </is>
      </c>
      <c r="F75" s="3" t="n">
        <v>5156.59140568099</v>
      </c>
      <c r="G75" s="3" t="n">
        <v>708000</v>
      </c>
      <c r="H75" t="inlineStr">
        <is>
          <t>Респ Крым, Кировский р-н, село Шубино, ул Ленина, д 62а</t>
        </is>
      </c>
      <c r="I75" t="inlineStr">
        <is>
          <t>12 09 22 06:00</t>
        </is>
      </c>
      <c r="J75" t="inlineStr">
        <is>
          <t>-</t>
        </is>
      </c>
      <c r="L75" t="inlineStr">
        <is>
          <t>EA</t>
        </is>
      </c>
      <c r="M75" t="inlineStr">
        <is>
          <t>М</t>
        </is>
      </c>
      <c r="N75" s="2">
        <f>HYPERLINK("https://yandex.ru/maps/?&amp;text=45.27548, 35.208372", "45.27548, 35.208372")</f>
        <v/>
      </c>
    </row>
  </sheetData>
  <autoFilter ref="A1:T1000"/>
  <conditionalFormatting sqref="L1:L1000">
    <cfRule type="containsText" priority="1" operator="containsText" dxfId="0" text="PP">
      <formula>NOT(ISERROR(SEARCH("PP",L1)))</formula>
    </cfRule>
  </conditionalFormatting>
  <pageMargins left="0.7" right="0.7" top="0.75" bottom="0.75" header="0.3" footer="0.3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2022-08-14T14:19:23Z</dcterms:created>
  <dcterms:modified xmlns:dcterms="http://purl.org/dc/terms/" xmlns:xsi="http://www.w3.org/2001/XMLSchema-instance" xsi:type="dcterms:W3CDTF">2022-08-14T14:44:28Z</dcterms:modified>
  <cp:lastModifiedBy>user</cp:lastModifiedBy>
</cp:coreProperties>
</file>