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Sheet1!$A$1:$B$100</definedName>
  </definedNames>
  <calcPr calcId="125725"/>
</workbook>
</file>

<file path=xl/calcChain.xml><?xml version="1.0" encoding="utf-8"?>
<calcChain xmlns="http://schemas.openxmlformats.org/spreadsheetml/2006/main">
  <c r="D378" i="1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<sst xmlns="http://schemas.openxmlformats.org/spreadsheetml/2006/main" count="2992" uniqueCount="1591">
  <si>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</si>
  <si>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</si>
  <si>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</si>
  <si>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</si>
  <si>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</si>
  <si>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</si>
  <si>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</si>
  <si>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</si>
  <si>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</si>
  <si>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Кадастровая стоимость</t>
  </si>
  <si>
    <t>Форма проведения</t>
  </si>
  <si>
    <t>Имущество</t>
  </si>
  <si>
    <t>Координаты</t>
  </si>
  <si>
    <t>24</t>
  </si>
  <si>
    <t>В соответствии с Извещением.</t>
  </si>
  <si>
    <t>г Красноярск, ул Калинина, д 77 стр 9, помещ 3</t>
  </si>
  <si>
    <t>11 07 22 14:30</t>
  </si>
  <si>
    <t>24:50:0100109:1423, 24:50:0100109:1424, 24:50:0100109:1426, 24:50:0100109:1427</t>
  </si>
  <si>
    <t>EA</t>
  </si>
  <si>
    <t>Муниципальное</t>
  </si>
  <si>
    <t>56.046383, 92.773331</t>
  </si>
  <si>
    <t>77</t>
  </si>
  <si>
    <t>Продажа имущества, находящегося в собственности города Москвы, нежилое помещение по адресу:., Цокольный этаж № 0.</t>
  </si>
  <si>
    <t>г Москва, ул Матвеевская, д 42 к 2, помещ 3Ц</t>
  </si>
  <si>
    <t>06 07 22 12:00</t>
  </si>
  <si>
    <t>77:07:0012010:14857</t>
  </si>
  <si>
    <t>55.707573, 37.460421</t>
  </si>
  <si>
    <t>43</t>
  </si>
  <si>
    <t>помещение, назначение: нежилое, этаж цокольный, расположенное по адресу:, пом. 5:33:407:001:017067430:0100:20005</t>
  </si>
  <si>
    <t>Кировская обл, г Кирово-Чепецк, ул Сосновая, д 3 к 2</t>
  </si>
  <si>
    <t>13 07 22 20:00</t>
  </si>
  <si>
    <t>43:42:000057:0012</t>
  </si>
  <si>
    <t>BOC</t>
  </si>
  <si>
    <t>58.540024, 50.030798</t>
  </si>
  <si>
    <t>28</t>
  </si>
  <si>
    <t>Помещение, нежилое, расположенное по адресу:.</t>
  </si>
  <si>
    <t>Амурская обл, село Константиновка, ул Советская, зд 116А</t>
  </si>
  <si>
    <t>11 07 22 08:00</t>
  </si>
  <si>
    <t>28:15:011358:95</t>
  </si>
  <si>
    <t>49.606242, 128.005984</t>
  </si>
  <si>
    <t>57</t>
  </si>
  <si>
    <t>Нежилое помещение, назначение: нежилое помещение, количество этажей 1.адрес объекта:.</t>
  </si>
  <si>
    <t>Орловская обл, г Ливны, ул Карла Маркса, д 117, помещ 5</t>
  </si>
  <si>
    <t>12 07 22 20:59</t>
  </si>
  <si>
    <t xml:space="preserve">57:26:0010216:698, </t>
  </si>
  <si>
    <t>52.42687, 37.610188</t>
  </si>
  <si>
    <t>Продажа имущества, находящегося в собственности города Москвы, нежилое помещение по адресу:., Этаж № 1.</t>
  </si>
  <si>
    <t>г Москва, ул Онежская, д 53 к 4</t>
  </si>
  <si>
    <t>05 07 22 12:00</t>
  </si>
  <si>
    <t>77:09:0001013:10378</t>
  </si>
  <si>
    <t>55.859302, 37.504942</t>
  </si>
  <si>
    <t>Продажа имущества, находящегося в с</t>
  </si>
  <si>
    <t>г Москва, Ленинский пр-кт, д 7, помещ 1/1</t>
  </si>
  <si>
    <t>77:01:0006004:3374</t>
  </si>
  <si>
    <t>55.724738, 37.60637</t>
  </si>
  <si>
    <t>Продажа имущества, находящегося в хозяйственном ведении ГУП "ЦУГИ", расположенного по адресу:</t>
  </si>
  <si>
    <t>г Москва, ул 1905 года, д 17</t>
  </si>
  <si>
    <t>07 07 22 12:00</t>
  </si>
  <si>
    <t>77:01:0004026:3986</t>
  </si>
  <si>
    <t>55.766106, 37.559245</t>
  </si>
  <si>
    <t>42</t>
  </si>
  <si>
    <t>нежилое помещение  по адресу:</t>
  </si>
  <si>
    <t>Кемеровская область - Кузбасс, г Прокопьевск, ул Коксовая, д 38, помещ 3</t>
  </si>
  <si>
    <t>14 02 22 08:00</t>
  </si>
  <si>
    <t>42:32:0101017:4137</t>
  </si>
  <si>
    <t>53.908273, 86.789662</t>
  </si>
  <si>
    <t>Нежилое помещение  по адресу:</t>
  </si>
  <si>
    <t>Кемеровская область - Кузбасс, г Прокопьевск, ул Российская, д 40, помещ 1</t>
  </si>
  <si>
    <t>42:32:0102004:2651</t>
  </si>
  <si>
    <t>53.86843, 86.75309</t>
  </si>
  <si>
    <t>нежилое помещение , по адресу:</t>
  </si>
  <si>
    <t>Кемеровская область - Кузбасс, г Прокопьевск, ул Институтская, д 3, помещ 1п</t>
  </si>
  <si>
    <t>42:32:0103013:33243</t>
  </si>
  <si>
    <t>53.865637, 86.645231</t>
  </si>
  <si>
    <t>23</t>
  </si>
  <si>
    <t>, находящееся по адресу:</t>
  </si>
  <si>
    <t>Краснодарский край, Тихорецкий р-н, ст-ца Фастовецкая, ул Азина, д 59</t>
  </si>
  <si>
    <t>06 07 22 15:00</t>
  </si>
  <si>
    <t xml:space="preserve">23:32:0302006:1142, </t>
  </si>
  <si>
    <t>45.9165001, 40.1523854</t>
  </si>
  <si>
    <t>66</t>
  </si>
  <si>
    <t>Наименование имущества: Нежилые помещения №№1-11 по поэтажному плану цокольного этажа.расположенные по адресу:</t>
  </si>
  <si>
    <t>Свердловская обл, г Новоуральск, ул Северная, д 4</t>
  </si>
  <si>
    <t>28 04 22 10:00</t>
  </si>
  <si>
    <t xml:space="preserve">66:57:0102024:943, </t>
  </si>
  <si>
    <t>57.245434, 60.087276</t>
  </si>
  <si>
    <t>63</t>
  </si>
  <si>
    <t>Нежилое помещение, расположенное по адресу:, пом. Б/Н (1013) (подземный этаж № 1, номера на поэтажном плане подземный этаж № 1 поз. 227, 227а, 228, 229, 230, 231, 232, 233, 234, 235, 236)</t>
  </si>
  <si>
    <t>г Ульяновск, ул Станкостроителей, д 18</t>
  </si>
  <si>
    <t>27 04 22 13:00</t>
  </si>
  <si>
    <t>63:09:0101163:8424</t>
  </si>
  <si>
    <t>54.287344, 48.299269</t>
  </si>
  <si>
    <t>73</t>
  </si>
  <si>
    <t>нежилые по, помещения №№ 1-7, 9, 11, 12, 15, 16, 43-46</t>
  </si>
  <si>
    <t xml:space="preserve"> Хабаровский край, район имени Лазо, пос.Хор, ул.Менделеева, д. 2</t>
  </si>
  <si>
    <t>26 04 22 13:00</t>
  </si>
  <si>
    <t xml:space="preserve">73:24:030904:1184, </t>
  </si>
  <si>
    <t>PP</t>
  </si>
  <si>
    <t>None, None</t>
  </si>
  <si>
    <t>27</t>
  </si>
  <si>
    <t>Функциональное нежилое помещение детской молочной кухни I (51-77) год постройки – 1979 , расположенное на 1 этаже 5-ти этажного жилого дома по  адресу:, состояние отделки неудовлетворительное, уровень износа 50,5%.</t>
  </si>
  <si>
    <t>11 07 22 07:00</t>
  </si>
  <si>
    <t xml:space="preserve">27:08:0010335:1321, </t>
  </si>
  <si>
    <t>21</t>
  </si>
  <si>
    <t>нежилое помещение, расположенное по адресу:</t>
  </si>
  <si>
    <t>г Чебоксары, ул Сельская, д 39, помещ 3</t>
  </si>
  <si>
    <t>04 07 22 14:00</t>
  </si>
  <si>
    <t>21:01:010103:1379</t>
  </si>
  <si>
    <t>Должников</t>
  </si>
  <si>
    <t>56.15064, 47.183184</t>
  </si>
  <si>
    <t>68</t>
  </si>
  <si>
    <t>. Этаж: 1. Адрес (местоположение):.</t>
  </si>
  <si>
    <t>Тамбовская обл, г Кирсанов, ул Коммунистическая, д 29а, помещ 1</t>
  </si>
  <si>
    <t>08 07 22 14:00</t>
  </si>
  <si>
    <t>68:24:0100017:397</t>
  </si>
  <si>
    <t>52.649563, 42.726326</t>
  </si>
  <si>
    <t>38</t>
  </si>
  <si>
    <t>Нежилое помещение ., находится в цокольном этаже многоквартирного панельного жилого дома. Требуется ремонт помещения.</t>
  </si>
  <si>
    <t>Иркутская обл, г Бодайбо, ул Карла Либкнехта, д 54, помещ 7</t>
  </si>
  <si>
    <t>04 07 22 09:00</t>
  </si>
  <si>
    <t>38:22:000054:1204</t>
  </si>
  <si>
    <t>57.848919, 114.19763</t>
  </si>
  <si>
    <t>Муниципальное имущество Яльчикского района, расположенное по адресу:, пом. 1 и являющееся казной Яльчикского района:помещение  . запись о регистрации права собственности № 21:25:180308:517-21/042/2021-1 от  23.12.2021.</t>
  </si>
  <si>
    <t>Тульская обл, Ленинский р-н, поселок Барсуки, ул Клубная, д 5, помещ 1</t>
  </si>
  <si>
    <t>05 07 22 20:30</t>
  </si>
  <si>
    <t xml:space="preserve">21:25:180308:517, </t>
  </si>
  <si>
    <t>54.265112, 37.486293</t>
  </si>
  <si>
    <t>71</t>
  </si>
  <si>
    <t>Нежилое помещение, этаж 1,</t>
  </si>
  <si>
    <t>Томская обл, г Северск, ул Советская, д 9, помещ 1</t>
  </si>
  <si>
    <t>29 06 22 21:00</t>
  </si>
  <si>
    <t xml:space="preserve">71:14:010901:1099 </t>
  </si>
  <si>
    <t>56.606663, 84.8876</t>
  </si>
  <si>
    <t>+</t>
  </si>
  <si>
    <t>70</t>
  </si>
  <si>
    <t>.Год постройки: 1955; фундамент бетонный; стены деревянные; имеется отопление, водопровод канализация, электроснабжение</t>
  </si>
  <si>
    <t xml:space="preserve"> Российская Федерация, Томская область, городской округ ЗАТО Северск, г.Северск, ул.Советская, 9, пом.1</t>
  </si>
  <si>
    <t>01 07 22 06:00</t>
  </si>
  <si>
    <t>70:22:0010103:4116</t>
  </si>
  <si>
    <t>32</t>
  </si>
  <si>
    <t>Находящаяся в муниципальной собственности лифтерная . (этаж № 1), расположенная по адресу:</t>
  </si>
  <si>
    <t>г Брянск, ул Камозина, д 38</t>
  </si>
  <si>
    <t>30 06 22 10:00</t>
  </si>
  <si>
    <t>32:28:0015006:609</t>
  </si>
  <si>
    <t>53.301632, 34.29324</t>
  </si>
  <si>
    <t>35</t>
  </si>
  <si>
    <t>Нежилое помещение ., состоящее из 3-х помещений (частей):- помещение ., помещение ., и помещение площадью 112,5 кв.</t>
  </si>
  <si>
    <t>Вологодская обл, г Бабаево, ул Ухтомского, д 21А, помещ 2</t>
  </si>
  <si>
    <t>01 07 22 21:00</t>
  </si>
  <si>
    <t xml:space="preserve">35:02:0103024:84, </t>
  </si>
  <si>
    <t>59.386623, 35.951523</t>
  </si>
  <si>
    <t>18</t>
  </si>
  <si>
    <t>нежилое помещение., этаж № цокольный, расположенное по адресу:</t>
  </si>
  <si>
    <t>Удмуртская Респ, г Сарапул, ул Азина, д 62</t>
  </si>
  <si>
    <t>01 07 22 12:30</t>
  </si>
  <si>
    <t>18:30:000010:276</t>
  </si>
  <si>
    <t>56.470835, 53.80348</t>
  </si>
  <si>
    <t>74</t>
  </si>
  <si>
    <t>нежилое помещение № 10.. Адрес:.</t>
  </si>
  <si>
    <t>Челябинская обл, г Магнитогорск, ул имени газеты Правда, д 27 к 1</t>
  </si>
  <si>
    <t>05 07 22 10:00</t>
  </si>
  <si>
    <t>74:33:0212002:3566</t>
  </si>
  <si>
    <t>53.407378, 58.975422</t>
  </si>
  <si>
    <t>нежилые помещения № 2,3,4 в помещении № 4.. Адрес:.</t>
  </si>
  <si>
    <t>Московская обл, г Сергиев Посад, ул Куликова, д 21, помещ 1</t>
  </si>
  <si>
    <t>74:33:0213002:2886</t>
  </si>
  <si>
    <t>56.293163, 38.119316</t>
  </si>
  <si>
    <t>50</t>
  </si>
  <si>
    <t>Продажа нежилого помещения 169,9 в Сергиево-Посадском г.о.</t>
  </si>
  <si>
    <t>Московская область, р-н. Сергиево-Посадский, г. Сергиев Посад,ул. Куликова, д. 21, пом. 1</t>
  </si>
  <si>
    <t>04 07 22 15:00</t>
  </si>
  <si>
    <t>50:05:0000000:26263</t>
  </si>
  <si>
    <t>58</t>
  </si>
  <si>
    <t>нежилое зданиеадрес (местонахождение) объекта:,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</si>
  <si>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Пензенская обл, г Спасск, ул Красная, влд 34</t>
  </si>
  <si>
    <t>01 07 22 14:00</t>
  </si>
  <si>
    <t xml:space="preserve">58:02:0240117:61 </t>
  </si>
  <si>
    <t>53.932034, 43.188663</t>
  </si>
  <si>
    <t>г Москва, Варшавское шоссе, д 114 к 1, помещ 3/1</t>
  </si>
  <si>
    <t>28 06 22 12:00</t>
  </si>
  <si>
    <t>77:05:0001020:3772</t>
  </si>
  <si>
    <t>55.638114, 37.617159</t>
  </si>
  <si>
    <t>78</t>
  </si>
  <si>
    <t>Нежилое помещение, расположенное по адресу: Санкт-Петербург,, литера А, пом. 9-Н., назначение: нежилое помещение, этаж № 1</t>
  </si>
  <si>
    <t>г Санкт-Петербург, ул Чайковского, д 4 литера А, помещ 9-Н</t>
  </si>
  <si>
    <t>29 06 22 20:00</t>
  </si>
  <si>
    <t>78:31:0001108:2495</t>
  </si>
  <si>
    <t>59.946851, 30.343689</t>
  </si>
  <si>
    <t>Продажа имущества, находящегося в хозяйственном ведении ГУП "ЦУГИ", нежилое помещение, расположенное по адресу:</t>
  </si>
  <si>
    <t>г Москва, наб Тараса Шевченко, д 1, помещ 30/9</t>
  </si>
  <si>
    <t>30 06 22 12:00</t>
  </si>
  <si>
    <t>77:07:0007003:7034</t>
  </si>
  <si>
    <t>55.746292, 37.57193</t>
  </si>
  <si>
    <t>33</t>
  </si>
  <si>
    <t>нежилое помещение, расположенное по адресу:.</t>
  </si>
  <si>
    <t>Владимирская обл, г Ковров, ул Запольная 2-я, д 4</t>
  </si>
  <si>
    <t>33:20:014728:41</t>
  </si>
  <si>
    <t>56.34432, 41.295544</t>
  </si>
  <si>
    <t>36</t>
  </si>
  <si>
    <t>Помещение, назначение: нежилое.расположенное по адресу:</t>
  </si>
  <si>
    <t>Воронежская обл, г Бобров, ул 3 Интернационала, д 43, кв 4</t>
  </si>
  <si>
    <t>29 06 22 09:00</t>
  </si>
  <si>
    <t xml:space="preserve">36:02:0100118:43, </t>
  </si>
  <si>
    <t>51.095874, 40.039853</t>
  </si>
  <si>
    <t>Воронежская обл, г Бобров, ул 3 Интернационала, д 43, кв 3</t>
  </si>
  <si>
    <t xml:space="preserve">36:02:0100118:109, </t>
  </si>
  <si>
    <t>Нежилое помещение, количество этажей: 1., год завершения строительства: 1954г.</t>
  </si>
  <si>
    <t>Кировская обл, Оричевский р-н, поселок Зенгино, ул Производственная, д 3, помещ 1002</t>
  </si>
  <si>
    <t>28 06 22 05:00</t>
  </si>
  <si>
    <t>43:24:330402:596</t>
  </si>
  <si>
    <t>58.497129, 49.025862</t>
  </si>
  <si>
    <t>45</t>
  </si>
  <si>
    <t>помещение, назначение: нежилое; ., номера на поэтажном плане: №18-20адрес (местоположение):</t>
  </si>
  <si>
    <t>Курганская обл, рп Лебяжье, ул Спортивная, д 36, помещ 2</t>
  </si>
  <si>
    <t>03 07 22 18:00</t>
  </si>
  <si>
    <t xml:space="preserve">45:10:030105:230, </t>
  </si>
  <si>
    <t>55.277565, 66.509808</t>
  </si>
  <si>
    <t>Нежилое помещение, расположенное по адресу: Санкт-Петербург,, литера А, пом. 3-Н, назначение: нежилое помещение, этаж №1</t>
  </si>
  <si>
    <t>г Санкт-Петербург, Угловой пер, д 9 литера А, помещ 3-Н</t>
  </si>
  <si>
    <t>27 06 22 20:00</t>
  </si>
  <si>
    <t>78:32:0001717:1810</t>
  </si>
  <si>
    <t>59.909815, 30.315787</t>
  </si>
  <si>
    <t>46</t>
  </si>
  <si>
    <t>Нежилое помещение. Этаж № 1. . расположенное по адресу:. Маркса, д. 21, пом. II;</t>
  </si>
  <si>
    <t>Курская обл, г Льгов, ул Курская</t>
  </si>
  <si>
    <t>30 06 22 13:00</t>
  </si>
  <si>
    <t xml:space="preserve">46:32:010101:11347, </t>
  </si>
  <si>
    <t>51.628544, 35.268783</t>
  </si>
  <si>
    <t>Нежилое помещение, расположенное по адресу: Санкт-Петербург,, литера А, пом. 2-Н, назначение: нежилое помещение, наименование: нежилое помещение, этаж №1</t>
  </si>
  <si>
    <t>Тверская обл, Конаковский р-н, деревня Синцово, зд 40</t>
  </si>
  <si>
    <t>78:36:0005502:2316</t>
  </si>
  <si>
    <t>56.428722, 36.065472</t>
  </si>
  <si>
    <t>69</t>
  </si>
  <si>
    <t>Административное здание, назначение: нежилое.расположенное по адресу:,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</si>
  <si>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Респ Марий Эл, Медведевский р-н, поселок Силикатный, ул Комсомольская, д 5, помещ 1</t>
  </si>
  <si>
    <t>27 06 22 07:00</t>
  </si>
  <si>
    <t xml:space="preserve">69:15:0242601:255, </t>
  </si>
  <si>
    <t>56.378365, 48.200499</t>
  </si>
  <si>
    <t>12</t>
  </si>
  <si>
    <t>Нежилое помещение, назначение - нежилое, 1-этажныйместоположение:.</t>
  </si>
  <si>
    <t xml:space="preserve"> Республика Марий Эл, Медведевский район, Кундышское сельское поселение, п. Силикатный, ул. Комсомольская, д.5, пом. 1</t>
  </si>
  <si>
    <t>27 06 22 14:00</t>
  </si>
  <si>
    <t xml:space="preserve">12:05:3501001:1537, </t>
  </si>
  <si>
    <t>16</t>
  </si>
  <si>
    <t>помещения 1 этажа по</t>
  </si>
  <si>
    <t>Респ Саха /Якутия/, Мирнинский улус, кв-л Энергетиков (поселок Чернышевский), д 3, помещ 1101</t>
  </si>
  <si>
    <t>21 06 22 09:00</t>
  </si>
  <si>
    <t>16:50:100419:1277</t>
  </si>
  <si>
    <t>63.018836, 112.468867</t>
  </si>
  <si>
    <t>г Москва, ул Профсоюзная, д 12, помещ 1017</t>
  </si>
  <si>
    <t>16:50:010209:109</t>
  </si>
  <si>
    <t>55.685432, 37.570123</t>
  </si>
  <si>
    <t>г Санкт-Петербург, ул Маяковского, д 8, помещ 1000</t>
  </si>
  <si>
    <t>16:50:011104:379</t>
  </si>
  <si>
    <t>59.933352, 30.354055</t>
  </si>
  <si>
    <t>2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</si>
  <si>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</si>
  <si>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г Уфа, ул Ленина, д 9/11</t>
  </si>
  <si>
    <t>29 06 22 19:00</t>
  </si>
  <si>
    <t>02:55:010205:423</t>
  </si>
  <si>
    <t>54.727588, 55.947723</t>
  </si>
  <si>
    <t>47</t>
  </si>
  <si>
    <t>нежилое помещение . по адресу:</t>
  </si>
  <si>
    <t>Ставропольский край, г Кисловодск, ул Красноармейская, д 10</t>
  </si>
  <si>
    <t>29 06 22 07:59</t>
  </si>
  <si>
    <t>47:11:0101034:67</t>
  </si>
  <si>
    <t>43.897697, 42.713787</t>
  </si>
  <si>
    <t>26</t>
  </si>
  <si>
    <t xml:space="preserve">нежилое помещение </t>
  </si>
  <si>
    <t>Московская обл, г Раменское, Донинское шоссе, д 6, помещ 1</t>
  </si>
  <si>
    <t>24 06 22 14:00</t>
  </si>
  <si>
    <t>26:34:020117:141</t>
  </si>
  <si>
    <t>55.577638, 38.24289</t>
  </si>
  <si>
    <t>Продажа нежилого помещения 16,6 кв.м в Раменском г.о.</t>
  </si>
  <si>
    <t>Московская область, Раменский район, г. Раменское, ш. Донинское, д. 6, пом. 1</t>
  </si>
  <si>
    <t>27 06 22 15:00</t>
  </si>
  <si>
    <t>50:23:0000000:101055</t>
  </si>
  <si>
    <t>Находящееся в муниципальной собственности нежилое помещение . (этаж № 1), расположенное по адресу:</t>
  </si>
  <si>
    <t>г Брянск, ул Орловская, д 16</t>
  </si>
  <si>
    <t>21 06 22 10:00</t>
  </si>
  <si>
    <t>32:28:0015002:2753</t>
  </si>
  <si>
    <t>53.304996, 34.2944</t>
  </si>
  <si>
    <t>Земельный участок, местонахождение установлено относительно ориентира, расположенного в границах участка. Почтовый адрес ориентира:,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</si>
  <si>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г Чебоксары, ул Хузангая</t>
  </si>
  <si>
    <t>27 06 22 13:00</t>
  </si>
  <si>
    <t xml:space="preserve">21:01:020906:166, </t>
  </si>
  <si>
    <t>56.095072, 47.275486</t>
  </si>
  <si>
    <t>76</t>
  </si>
  <si>
    <t>помещения, назначение: нежилое, этаж: 1, номера на поэтажном плане 1, 2, 4, 5, расположенные по адресу:, существующие ограничения (обременения) права: не зарегистрировано.</t>
  </si>
  <si>
    <t>г Ярославль, ул Гагарина, д 53</t>
  </si>
  <si>
    <t>22 06 22 12:00</t>
  </si>
  <si>
    <t>57.580948, 39.8358</t>
  </si>
  <si>
    <t>56</t>
  </si>
  <si>
    <t>помещение, назначение: нежилое., этаж 1,2расположенное по адресу:.</t>
  </si>
  <si>
    <t>Оренбургская обл, Переволоцкий р-н, село Зубочистка Вторая, ул Центральная, д 11, помещ 2</t>
  </si>
  <si>
    <t>20 06 22 07:00</t>
  </si>
  <si>
    <t xml:space="preserve">56:23:0401001:321, </t>
  </si>
  <si>
    <t>51.667953, 54.198029</t>
  </si>
  <si>
    <t>Нежилое помещение.расположенное по адресу:.</t>
  </si>
  <si>
    <t>Кемеровская область - Кузбасс, г Прокопьевск, ул 10-й микрорайон, д 7, помещ 1п</t>
  </si>
  <si>
    <t>20 06 22 08:00</t>
  </si>
  <si>
    <t xml:space="preserve">42:32:0103013:32317, </t>
  </si>
  <si>
    <t>53.879721, 86.611293</t>
  </si>
  <si>
    <t>29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</si>
  <si>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</si>
  <si>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</t>
  </si>
  <si>
    <t>22 06 22 09:00</t>
  </si>
  <si>
    <t xml:space="preserve">29:22:050102:3741, </t>
  </si>
  <si>
    <t>64.546236, 40.5641</t>
  </si>
  <si>
    <t>Характеристика объекта: нежилое помещение расположено в девятиэтажном панельном жилом доме, год постройки – 1982.</t>
  </si>
  <si>
    <t>г Архангельск, ул Ильича, д 2 к 1</t>
  </si>
  <si>
    <t xml:space="preserve">29:22:031614:795, </t>
  </si>
  <si>
    <t>64.5886, 40.580044</t>
  </si>
  <si>
    <t>- .,- этажность: двухэтажное,- год постройки: 1917,- материал стен: кирпичные- наличие коммуникаций: отсутствуют.</t>
  </si>
  <si>
    <t>Респ Башкортостан, г Благовещенск, ул Российская, уч 1</t>
  </si>
  <si>
    <t>21 06 22 12:00</t>
  </si>
  <si>
    <t>02:69:010101:134</t>
  </si>
  <si>
    <t>55.052923, 55.993393</t>
  </si>
  <si>
    <t>13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</si>
  <si>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</si>
  <si>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г Саранск, ул М.Расковой</t>
  </si>
  <si>
    <t>20 06 22 12:00</t>
  </si>
  <si>
    <t>54.17086, 45.142283</t>
  </si>
  <si>
    <t>Нежилое помещение, назначение: нежилое помещение., этаж №1расположенное по адресу:,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</si>
  <si>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</si>
  <si>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>16 06 22 15:00</t>
  </si>
  <si>
    <t xml:space="preserve">38:06:130101:2679, </t>
  </si>
  <si>
    <t>52.308495, 104.176096</t>
  </si>
  <si>
    <t>14</t>
  </si>
  <si>
    <t>Нежилое помещение.адрес:. Собственник Егорова М.А.</t>
  </si>
  <si>
    <t>г Якутск, ул Жорницкого, д 7/10А</t>
  </si>
  <si>
    <t xml:space="preserve">14:36:104003:5003, </t>
  </si>
  <si>
    <t>62.05524, 129.721371</t>
  </si>
  <si>
    <t>Продажа имущества, находящегося в собственности города Москвы, нежилое помещение по адресу:  (Этаж № 1)</t>
  </si>
  <si>
    <t>г Москва, ул Раменки, д 21</t>
  </si>
  <si>
    <t>14 06 22 12:00</t>
  </si>
  <si>
    <t>77:07:0013005:12684</t>
  </si>
  <si>
    <t>55.69008, 37.492006</t>
  </si>
  <si>
    <t>нежилое помещение . расположенное по адресу:</t>
  </si>
  <si>
    <t>Пензенская обл, село Неверкино, ул Куйбышева, влд 16</t>
  </si>
  <si>
    <t>15 06 22 13:00</t>
  </si>
  <si>
    <t>58:20:0320301:1456</t>
  </si>
  <si>
    <t>52.785229, 46.748714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</si>
  <si>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адресу:.</t>
  </si>
  <si>
    <t>Брянская обл, село Гордеевка, ул Кирова, д 18А</t>
  </si>
  <si>
    <t>16 06 22 12:00</t>
  </si>
  <si>
    <t>77:03:0010008:5350</t>
  </si>
  <si>
    <t>52.965224, 31.968822</t>
  </si>
  <si>
    <t>административное нежилое 2-этажное здание, литер А., инв.№4960:0000/А, расположенная по адресу: , к/н 32:04:0220301:44</t>
  </si>
  <si>
    <t>Брянская обл, Гордеевский р-н, деревня Рудня-Воробьевка, ул Центральная, д 20</t>
  </si>
  <si>
    <t>06 06 22 08:00</t>
  </si>
  <si>
    <t>52.993109, 31.955347</t>
  </si>
  <si>
    <t>нежилое 2-этажное здание., инв.№32/201/13-171907, расположенная по адресу: , к/н 32:04:0150101:300</t>
  </si>
  <si>
    <t>Брянская обл, Гордеевский р-н, село Глинное, ул Зеленая, д 10</t>
  </si>
  <si>
    <t>53.051819, 32.084606</t>
  </si>
  <si>
    <t>нежилое 2-этажное здание., инв.№32/201/13-171882, расположенная по адресу: , к/н 32:04:0110101:160</t>
  </si>
  <si>
    <t xml:space="preserve"> Брянская обл., Гордеевский район, с.Глинное, ул.Зеленая, д.10</t>
  </si>
  <si>
    <t>Нежилое помещение, расположенное по адресу: Санкт-Петербург,, литера А, пом. 3-Н, назначение: нежилое помещение, наименование: нежилое помещение, этаж №1</t>
  </si>
  <si>
    <t>г Санкт-Петербург, ул Кирочная, д 11 литера А, помещ 3-Н</t>
  </si>
  <si>
    <t>15 06 22 20:00</t>
  </si>
  <si>
    <t>78:31:0001271:2127</t>
  </si>
  <si>
    <t>59.943787, 30.354559</t>
  </si>
  <si>
    <t>5</t>
  </si>
  <si>
    <t>Нежилое помещение., этаж 2-йместоположение:, стоимость 3 145 680 руб., задаток 157 284 руб.;</t>
  </si>
  <si>
    <t>Кемеровская область - Кузбасс, г Новокузнецк, р-н Центральный, пр-кт Строителей, д 45, помещ 52</t>
  </si>
  <si>
    <t xml:space="preserve">05:40:000047:1440, </t>
  </si>
  <si>
    <t>53.770125, 87.117745</t>
  </si>
  <si>
    <t>См. в документах по лоту</t>
  </si>
  <si>
    <t xml:space="preserve"> г. Новокузнецк, проспект Строителей, 45, помещение52</t>
  </si>
  <si>
    <t>17 06 22 14:00</t>
  </si>
  <si>
    <t>42:30:0301035: 1488</t>
  </si>
  <si>
    <t>Функциональное помещение I (1-26), назначение: нежилое., этаж 1, расположенное по адресу:</t>
  </si>
  <si>
    <t>Хабаровский край, г Амурск, пр-кт Мира, д 14</t>
  </si>
  <si>
    <t>50.218704, 136.90366</t>
  </si>
  <si>
    <t>г Брянск, ул Фосфоритная, д 11 к 2</t>
  </si>
  <si>
    <t>14 06 22 10:00</t>
  </si>
  <si>
    <t>32:28:0021603:1104</t>
  </si>
  <si>
    <t>53.248675, 34.448226</t>
  </si>
  <si>
    <t>51</t>
  </si>
  <si>
    <t>помещение, назначение: нежилое., этаж: цокольный, номера на поэтажном плане I(1-15), II(1-20), расположенное по адресу:</t>
  </si>
  <si>
    <t>Мурманская обл, г Кировск, ул Кирова, д 3</t>
  </si>
  <si>
    <t>19 06 22 14:00</t>
  </si>
  <si>
    <t>51:16:0010102:595</t>
  </si>
  <si>
    <t>67.661255, 33.721024</t>
  </si>
  <si>
    <t>Заложенное имущество: нежилое помещение, общ.адрес:.Горького, д. 162</t>
  </si>
  <si>
    <t>Московская область, Дмитровский район, Большерогачевское с/п, с.Рогачево, пл.Осипова</t>
  </si>
  <si>
    <t>15 06 22 14:00</t>
  </si>
  <si>
    <t xml:space="preserve">58:32:0020605:1647, </t>
  </si>
  <si>
    <t>Продажа нежилого помещения 108 кв.м в Дмитровском г.о.</t>
  </si>
  <si>
    <t>50:04:0080501:4733</t>
  </si>
  <si>
    <t>Нежилое помещение, расположенное по адресу: Санкт-Петербург, 10-я линия В.О., д. 15б, литера А, пом. 2-Н, назначение: нежилое помещение, наименование: нежилое помещение, этаж: цокольный</t>
  </si>
  <si>
    <t>г Санкт-Петербург, линия 10-я В.О., д 15б литера А, помещ 2-Н</t>
  </si>
  <si>
    <t>09 06 22 20:00</t>
  </si>
  <si>
    <t>78:06:0002039:2704</t>
  </si>
  <si>
    <t>59.939753, 30.276163</t>
  </si>
  <si>
    <t>Нежилое помещение (место на подземной парковке), пл. 16,8 кв.м, к.н. 33:22:000000:4854, адрес:. Собственник: Курышев С.В.</t>
  </si>
  <si>
    <t>г Владимир, ул Стрелецкая, д 2</t>
  </si>
  <si>
    <t>15 06 22 20:59</t>
  </si>
  <si>
    <t>33:22:000000:4854</t>
  </si>
  <si>
    <t>56.132138, 40.389944</t>
  </si>
  <si>
    <t>Нежилое помещение, расположенное по адресу: Санкт-Петербург,, литера А, пом. 11-Н, назначение: нежилое помещение, наименование: нежилое помещение, этаж №2</t>
  </si>
  <si>
    <t>г Санкт-Петербург, пр-кт Римского-Корсакова, д 31 литера А, помещ 11-Н</t>
  </si>
  <si>
    <t>78:32:0001250:2312</t>
  </si>
  <si>
    <t>59.924055, 30.300794</t>
  </si>
  <si>
    <t>Нежилое помещение, расположенное по адресу: Санкт-Петербург,, назначение: нежилое помещение, наименование: нежилое помещение, этаж: цокольный</t>
  </si>
  <si>
    <t>г Санкт-Петербург, Каменноостровский пр-кт, д 45 литера Г, помещ 6-н</t>
  </si>
  <si>
    <t>78:07:0003116:2244</t>
  </si>
  <si>
    <t>59.968871, 30.308996</t>
  </si>
  <si>
    <t>помещения 6-10, назначение: нежилое, этаж № 1, расположенные по адресу:,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</si>
  <si>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Нижегородская обл, г Городец, ул М.Горького, д 36</t>
  </si>
  <si>
    <t>15 06 22 12:00</t>
  </si>
  <si>
    <t>EK</t>
  </si>
  <si>
    <t>56.6463735, 43.4647325</t>
  </si>
  <si>
    <t>52</t>
  </si>
  <si>
    <t>Нежилое помещение расположено на 2-м и 3-м этажах 3-этажного нежилого здания по адресу:</t>
  </si>
  <si>
    <t xml:space="preserve"> Нижегородская область, Городецкий район, г. Городец, ул. М. Горького, д. 38, пом П1</t>
  </si>
  <si>
    <t>14 06 22 20:00</t>
  </si>
  <si>
    <t xml:space="preserve">52:15:0080503:1737 </t>
  </si>
  <si>
    <t>Нежилое помещение П1 расположено на 1-м и 2-м этажах 2-этажного нежилого здания по адресу:.Горького, д. 38, пом П1</t>
  </si>
  <si>
    <t xml:space="preserve">52:15:0080503:613 </t>
  </si>
  <si>
    <t>нежилое помещение I. расположенное по адресу:.</t>
  </si>
  <si>
    <t>Тверская обл, г Ржев, Ленинградское шоссе, д 52, помещ 1</t>
  </si>
  <si>
    <t>10 06 22 14:00</t>
  </si>
  <si>
    <t xml:space="preserve">69:46:0070230:304, </t>
  </si>
  <si>
    <t>56.269581, 34.328391</t>
  </si>
  <si>
    <t>34</t>
  </si>
  <si>
    <t>нежилое помещение.расположенное по адресу:</t>
  </si>
  <si>
    <t>Волгоградская обл, г Фролово, ул Фроловская, д 16/2а</t>
  </si>
  <si>
    <t>12 06 22 21:00</t>
  </si>
  <si>
    <t xml:space="preserve">34:39:000023:2596, </t>
  </si>
  <si>
    <t>49.767542, 43.640022</t>
  </si>
  <si>
    <t>нежилое здание., расположенное на земельном участке .по адресу:</t>
  </si>
  <si>
    <t>Респ Башкортостан, г Белебей, ул им М.Г. Амирова, д 2</t>
  </si>
  <si>
    <t>34:37:010268:263</t>
  </si>
  <si>
    <t>54.099747, 54.104973</t>
  </si>
  <si>
    <t>часть встроенного нежилого помещения на первом этаже в пятиэтажном жилом доме, номер на поэтажном плане №31расположенное по адресу:</t>
  </si>
  <si>
    <t xml:space="preserve"> Республика Башкортостан, Белебеевский район, г. Белебей, ул. Им. М.Г. Амирова, д.2.</t>
  </si>
  <si>
    <t>15 06 22 15:30</t>
  </si>
  <si>
    <t xml:space="preserve">02:63:011516:490, </t>
  </si>
  <si>
    <t>41</t>
  </si>
  <si>
    <t>Помещение назначение: нежилое помещение, площадью 334,1 кв., количество этажей: 1, адрес (местонахождение) объекта:</t>
  </si>
  <si>
    <t>Камчатский край, Елизовский р-н, поселок Начики, д 15, помещ 46</t>
  </si>
  <si>
    <t>19 04 22 11:30</t>
  </si>
  <si>
    <t xml:space="preserve">41:05:0101017:568, </t>
  </si>
  <si>
    <t>53.122253, 157.74729</t>
  </si>
  <si>
    <t>Нежилое помещение (назначение: нежилое помещение, этаж 2)</t>
  </si>
  <si>
    <t>Удмуртская Респ, г Воткинск, ул Ленина, д 18</t>
  </si>
  <si>
    <t>14 06 22 13:00</t>
  </si>
  <si>
    <t>18:27:030609:194</t>
  </si>
  <si>
    <t>57.053043, 53.99023</t>
  </si>
  <si>
    <t>Нежилое помещение VI 1-го этажа (к/н 46:29:102330:513). (объект культурного наследия) расположенное по адресу:.</t>
  </si>
  <si>
    <t>г Курск, ул Ленина, д 95</t>
  </si>
  <si>
    <t>10 06 22 06:00</t>
  </si>
  <si>
    <t>46:29:102330:513</t>
  </si>
  <si>
    <t>51.74719, 36.19498</t>
  </si>
  <si>
    <t>Нежилое помещение № 1 расположенное на первом этаже жилого пятиэтажного панельного дома (литера А), находящегося по адресу:.</t>
  </si>
  <si>
    <t>г Чебоксары, ул Кадыкова, д 12</t>
  </si>
  <si>
    <t xml:space="preserve">21:01:030405:6161, </t>
  </si>
  <si>
    <t>56.10183, 47.294243</t>
  </si>
  <si>
    <t>Нежилое помещение, расположенное по адресу: Санкт-Петербург,, литера А, пом. 3-Н, назначение: нежилое, наименование: нежилое помещение, этаж №1</t>
  </si>
  <si>
    <t>г Санкт-Петербург, ул Конторская, д 14 литера А, помещ 3-Н</t>
  </si>
  <si>
    <t>07 06 22 20:00</t>
  </si>
  <si>
    <t>78:11:0006065:3340</t>
  </si>
  <si>
    <t>59.947167, 30.412132</t>
  </si>
  <si>
    <t>Продажа имущества, находящегося в хозяйственном ведении ГУП "ЦУГИ", расположенного по адресу:, помещ. 1/Ч, общей площадью 61,3</t>
  </si>
  <si>
    <t>Респ Башкортостан, г Янаул, ул Ленина, д 6</t>
  </si>
  <si>
    <t>09 06 22 12:00</t>
  </si>
  <si>
    <t>77:01:0002014:4154</t>
  </si>
  <si>
    <t>56.267822, 54.9341</t>
  </si>
  <si>
    <t>(повторно): Нежилое помещение.,.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</si>
  <si>
    <t>Республика Башкортостан, р-н. Янаульский, г. Янаул, ул. Ленина, д. 6</t>
  </si>
  <si>
    <t>12 06 22 20:59</t>
  </si>
  <si>
    <t>02:72:020119:440</t>
  </si>
  <si>
    <t>Нежилое помещение, расположенное по адресу: Санкт-Петербург,, литера Б, пом. 15-Н, назначение: нежилое, наименование: офис, этаж №2</t>
  </si>
  <si>
    <t>None</t>
  </si>
  <si>
    <t>06 06 22 20:00</t>
  </si>
  <si>
    <t>78:12:0007117:2692</t>
  </si>
  <si>
    <t>Описание имущества в приложенном файле: «Описание имущества»</t>
  </si>
  <si>
    <t>06 06 22 20:59</t>
  </si>
  <si>
    <t>47:14:0000000:32179</t>
  </si>
  <si>
    <t>47:14:0413001:2543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</si>
  <si>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</si>
  <si>
    <t>г Москва, ул Изюмская, д 57 к 1, помещ 1/Н</t>
  </si>
  <si>
    <t>07 06 22 12:00</t>
  </si>
  <si>
    <t>77:06:0012001:9252</t>
  </si>
  <si>
    <t>55.543526, 37.563548</t>
  </si>
  <si>
    <t xml:space="preserve"> Свердловская область, г. Екатеринбург, ул. Набережная рабочей молодежи, д. 51</t>
  </si>
  <si>
    <t>06 06 22 14:30</t>
  </si>
  <si>
    <t>76:23:010101:17686</t>
  </si>
  <si>
    <t>66:41:0303004:230</t>
  </si>
  <si>
    <t>«Нежилое помещение., включающее в себя помещения № 77-81, 83-96 :136/6, расположенное по адресу:, 1 «В»</t>
  </si>
  <si>
    <t>Краснодарский край, Туапсинский р-н, пгт Джубга, ул Новороссийское шоссе</t>
  </si>
  <si>
    <t>07 06 22 14:00</t>
  </si>
  <si>
    <t>23:33:0606011:0</t>
  </si>
  <si>
    <t>44.32913, 38.699252</t>
  </si>
  <si>
    <t>Нежилое помещение, расположенное по адресу: Санкт-Петербург,, литера Б, пом. 78-Н, назначение: нежилое помещение, наименование: нежилое помещение, этаж №1</t>
  </si>
  <si>
    <t>г Санкт-Петербург, Сапёрный пер, д 10 литера Б, помещ 78-Н</t>
  </si>
  <si>
    <t>01 06 22 20:00</t>
  </si>
  <si>
    <t>78:31:0001278:2643</t>
  </si>
  <si>
    <t>59.941141, 30.358206</t>
  </si>
  <si>
    <t>37</t>
  </si>
  <si>
    <t>- помещение, назначение: нежилое, этаж 1, 2, номера на поэтажном плане: 1 этаж – пом. 1, 2, 2 этаж – 1, 2, 3, 4, 5адрес объекта:-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</si>
  <si>
    <t xml:space="preserve"> с адресом - Ставропольский край, город Невинномысск, улица Северная, дом 12</t>
  </si>
  <si>
    <t xml:space="preserve">37:07:010103:112, </t>
  </si>
  <si>
    <t>нежилое помещение, этаж 1площадью 67,0 кв. метра,»</t>
  </si>
  <si>
    <t>27 05 22 15:00</t>
  </si>
  <si>
    <t xml:space="preserve">26:16:040804:5924, </t>
  </si>
  <si>
    <t>нежилое помещение, расположенное по адресу:.назначение объекта: нежилое</t>
  </si>
  <si>
    <t>Кемеровская область - Кузбасс, г Березовский, ул Мира, д 46, помещ 518</t>
  </si>
  <si>
    <t>24 05 22 10:30</t>
  </si>
  <si>
    <t>42:22:0102009:2033;</t>
  </si>
  <si>
    <t>55.66111, 86.266852</t>
  </si>
  <si>
    <t>Нежилое помещение  (реестровый номер федерального имущества П13440001744), расположенное по адресу:.</t>
  </si>
  <si>
    <t>Кировская обл, г Вятские Поляны, ул Профсоюзная, д 2, помещ 1001</t>
  </si>
  <si>
    <t>30 05 22 15:00</t>
  </si>
  <si>
    <t xml:space="preserve">43:41:000017:1128 </t>
  </si>
  <si>
    <t>56.21733, 51.03541</t>
  </si>
  <si>
    <t>Нежилое помещение, расположенное по адресу: Санкт-Петербург,, литера А, пом. 2-Н, назначение: нежилое, наименование: нежилое помещение, этаж № 1</t>
  </si>
  <si>
    <t>г Санкт-Петербург, ул 12-я Красноармейская, д 10 литера А, помещ 2-Н</t>
  </si>
  <si>
    <t>31 05 22 20:00</t>
  </si>
  <si>
    <t>78:32:0001719:3395</t>
  </si>
  <si>
    <t>59.911404, 30.304604</t>
  </si>
  <si>
    <t>Нежилое помещение, расположенное по адресу: Санкт-Петербург,, литера А, пом. 6-Н, назначение: нежилое, этаж №1</t>
  </si>
  <si>
    <t>78:31:0001133:3737</t>
  </si>
  <si>
    <t>Продажа нежилого помещения 18,2 кв.м в г.о. Королёв</t>
  </si>
  <si>
    <t>06 06 22 15:00</t>
  </si>
  <si>
    <t>50:45:0040202:88</t>
  </si>
  <si>
    <t>59</t>
  </si>
  <si>
    <t>Помещение, назначение: нежилое, этаж № 4расположенное по адресу:.</t>
  </si>
  <si>
    <t>Пермский край, г Краснокамск, ул Энтузиастов, д 5</t>
  </si>
  <si>
    <t>31 05 22 14:00</t>
  </si>
  <si>
    <t xml:space="preserve">59:07:0011007:1170, </t>
  </si>
  <si>
    <t>58.085632, 55.76859</t>
  </si>
  <si>
    <t>Продажа имущества. находящегося в хозяйственном ведении ГУП «ЦУГИ». расположенного по адресу:</t>
  </si>
  <si>
    <t>г Москва, ул Новокузнецкая, д 20/21-19 стр 5, помещ 2/П</t>
  </si>
  <si>
    <t>01 06 22 12:00</t>
  </si>
  <si>
    <t>77:01:0002012:3467</t>
  </si>
  <si>
    <t>55.7362574, 37.6311334</t>
  </si>
  <si>
    <t>Нежилое помещение, расположенное по адресу: Санкт-Петербург,, литера А, пом. 7-Н, назначение: нежилое помещение, наименование: нежилое помещение, этаж № 1</t>
  </si>
  <si>
    <t>г Санкт-Петербург, Невский пр-кт, д 11/2 литера А, помещ 7-Н</t>
  </si>
  <si>
    <t>30 05 22 20:00</t>
  </si>
  <si>
    <t>78:31:0001182:2180</t>
  </si>
  <si>
    <t>59.9363379, 30.3159641</t>
  </si>
  <si>
    <t>Нежилое помещение, расположенное по адресу: Санкт-Петербург,, литера А, пом. 40-Н, назначение: нежилое помещение, этаж № 1</t>
  </si>
  <si>
    <t>г Санкт-Петербург, Английский пр-кт, д 17-19 литера А, помещ 40-Н</t>
  </si>
  <si>
    <t>78:32:0001083:2524</t>
  </si>
  <si>
    <t>59.924149, 30.283708</t>
  </si>
  <si>
    <t>22</t>
  </si>
  <si>
    <t>Нежилое помещение на 1-м этаже  по</t>
  </si>
  <si>
    <t>г Барнаул, ул Бабуркина, д 8</t>
  </si>
  <si>
    <t>30 05 22 14:00</t>
  </si>
  <si>
    <t>22:63:030134:4050</t>
  </si>
  <si>
    <t>53.344955, 83.70897</t>
  </si>
  <si>
    <t>55</t>
  </si>
  <si>
    <t>Нежилые помещения №№ 39-66 на поэтажном плане 1 этажа ., расположенные в нежилом здании по адресу:</t>
  </si>
  <si>
    <t>Омская обл, Омский р-н, поселок Ростовка, д 21</t>
  </si>
  <si>
    <t>03 06 22 12:00</t>
  </si>
  <si>
    <t>55:20:210101:3333</t>
  </si>
  <si>
    <t>55.018154, 73.578786</t>
  </si>
  <si>
    <t xml:space="preserve"> адрес (местоположение):, по. 109</t>
  </si>
  <si>
    <t>г Воронеж, ул Красных Зорь, д 36</t>
  </si>
  <si>
    <t>01 06 22 13:00</t>
  </si>
  <si>
    <t>36:34:0208065:21</t>
  </si>
  <si>
    <t>51.67364, 39.15688</t>
  </si>
  <si>
    <t>Нежилое помещение ., этаж цокольный, расположенное по адресу:.</t>
  </si>
  <si>
    <t>г Орёл, ул Дмитрия Блынского, д 12, помещ 237</t>
  </si>
  <si>
    <t>02 06 22 15:00</t>
  </si>
  <si>
    <t>53.00078, 36.1259</t>
  </si>
  <si>
    <t>Муниципальное имущество города Канаш Чувашской Республики - нежилое здание., расположенное по адресу:.</t>
  </si>
  <si>
    <t>Чувашская республика - Чувашия, г Канаш, ул Железнодорожная, д 34</t>
  </si>
  <si>
    <t>27 05 22 14:00</t>
  </si>
  <si>
    <t>21:04:030201:103</t>
  </si>
  <si>
    <t>55.51748, 47.495303</t>
  </si>
  <si>
    <t>Нежилое помещение., расположенное по адресу:</t>
  </si>
  <si>
    <t>Чувашская республика - Чувашия, г Канаш, пр-кт Ленина, д 22, помещ 4</t>
  </si>
  <si>
    <t>21:04:060202:3462</t>
  </si>
  <si>
    <t>55.510136, 47.502068</t>
  </si>
  <si>
    <t>Нежилое здание., расположенное по адресу:</t>
  </si>
  <si>
    <t>21:04:010414:302</t>
  </si>
  <si>
    <t>нежилые помещения ., цокольный этаж № б/н</t>
  </si>
  <si>
    <t>02:70:010901:954</t>
  </si>
  <si>
    <t>Помещение нежилое, этаж 1</t>
  </si>
  <si>
    <t>30 05 22 05:00</t>
  </si>
  <si>
    <t>52:26:0030064:2016</t>
  </si>
  <si>
    <t>Нежилое встроенное помещение , расположенное по адресу:</t>
  </si>
  <si>
    <t>Архангельская обл, г Северодвинск, ул Ломоносова, д 78, помещ 20030</t>
  </si>
  <si>
    <t>29:28:103088:2472</t>
  </si>
  <si>
    <t>64.553811, 39.800029</t>
  </si>
  <si>
    <t>Нежилое помещение, расположенное по адресу: Санкт-Петербург,, литера А, пом. 3-Н, назначение: нежилое, наименование: нежилое помещение, этаж: цокольный</t>
  </si>
  <si>
    <t>г Санкт-Петербург, Апраксин пер, д 9 литера А, помещ 3-Н</t>
  </si>
  <si>
    <t>25 05 22 20:00</t>
  </si>
  <si>
    <t>78:31:0001057:3086</t>
  </si>
  <si>
    <t>59.928176, 30.326082</t>
  </si>
  <si>
    <t>Продажа имущества, находящегося в собственности города Москвы, нежилое помещение по адресу:., Технический этаж № 0</t>
  </si>
  <si>
    <t>г Москва, Графский пер, д 14Б, помещ 7Т</t>
  </si>
  <si>
    <t>28 03 22 12:00</t>
  </si>
  <si>
    <t xml:space="preserve">77:02:0023016:3700, </t>
  </si>
  <si>
    <t>55.802715, 37.641846</t>
  </si>
  <si>
    <t>Продажа имущества, находящегося в собственности города Москвы, нежилое помещение по адресу:., Этаж №1</t>
  </si>
  <si>
    <t>г Москва, Малый Купавенский проезд, д 3</t>
  </si>
  <si>
    <t xml:space="preserve">77:03:0005022:2848 </t>
  </si>
  <si>
    <t>55.77836, 37.83774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</si>
  <si>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адресу:.</t>
  </si>
  <si>
    <t>Респ Башкортостан, г Туймазы, ул Островского, д 51, офис 5</t>
  </si>
  <si>
    <t>26 05 22 15:00</t>
  </si>
  <si>
    <t>02:65:011227:561</t>
  </si>
  <si>
    <t>54.599618, 53.679773</t>
  </si>
  <si>
    <t>Нежилое помещение , Этаж № 1, расположенное по адресу:.</t>
  </si>
  <si>
    <t>г Самара, ул Калинина, д 11</t>
  </si>
  <si>
    <t>06 04 22 05:00</t>
  </si>
  <si>
    <t>63:01:0729001:901</t>
  </si>
  <si>
    <t>53.216783, 50.252485</t>
  </si>
  <si>
    <t>63:01:0729001:902</t>
  </si>
  <si>
    <t>Нежилое помещение , Цокольный этаж № 1, расположенное по адресу:.</t>
  </si>
  <si>
    <t>г Самара, ул Мичурина, д 6</t>
  </si>
  <si>
    <t>63:01:0517003:586</t>
  </si>
  <si>
    <t>53.198775, 50.128679</t>
  </si>
  <si>
    <t>Нежилое помещение , Этаж № 1, расположенное по адресу:</t>
  </si>
  <si>
    <t>г Самара, ул Теннисная, д 31</t>
  </si>
  <si>
    <t>63:01:0734001:2586</t>
  </si>
  <si>
    <t>53.215763, 50.271313</t>
  </si>
  <si>
    <t>Нежилое помещение , Этаж № 1, расположенного по адресу:, 1 этаж: комнаты №№ 52-54..</t>
  </si>
  <si>
    <t>г Самара, ул Промышленности, д 298</t>
  </si>
  <si>
    <t>63:01:0916005:1368</t>
  </si>
  <si>
    <t>53.200808, 50.225966</t>
  </si>
  <si>
    <t>г Самара, ул Ново-Вокзальная, д 277</t>
  </si>
  <si>
    <t>63:01:0705003:2960</t>
  </si>
  <si>
    <t>53.249493, 50.2018</t>
  </si>
  <si>
    <t>61</t>
  </si>
  <si>
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адресу:.</t>
  </si>
  <si>
    <t>Ростовская обл, г Шахты, ул Прокатная, д 4А</t>
  </si>
  <si>
    <t>04 05 22 08:00</t>
  </si>
  <si>
    <t xml:space="preserve">61:59:0020415:719, </t>
  </si>
  <si>
    <t>47.718725, 40.234221</t>
  </si>
  <si>
    <t>11</t>
  </si>
  <si>
    <t>Нежилое помещение.</t>
  </si>
  <si>
    <t>Респ Коми, г Ухта, проезд Строителей, д 13, кв 17</t>
  </si>
  <si>
    <t>26 05 22 07:00</t>
  </si>
  <si>
    <t>11:20:0602009:3738</t>
  </si>
  <si>
    <t>63.563084, 53.660748</t>
  </si>
  <si>
    <t>Нежилое помещение, расположенное по адресу: Санкт-Петербург,, литера Б, пом. 11-Н, назначение: нежилое помещение, наименование: магазин, этаж: цокольный</t>
  </si>
  <si>
    <t>г Санкт-Петербург, ул Ленская, д 16 к 3 литера Б, помещ 11-Н</t>
  </si>
  <si>
    <t>23 05 22 20:00</t>
  </si>
  <si>
    <t>78:11:0006105:8335</t>
  </si>
  <si>
    <t>59.941651, 30.497588</t>
  </si>
  <si>
    <t>Аукцион в электронной форме по продаже нежилого помещения, закреплённого за КП «УГС» на праве оперативного управления, по адресу:, этаж 1</t>
  </si>
  <si>
    <t>г Москва, Береговой пр-д, д 1А, помещ 39Н</t>
  </si>
  <si>
    <t>23 05 22 12:00</t>
  </si>
  <si>
    <t>77:07:0002003:13166</t>
  </si>
  <si>
    <t>55.7573443, 37.5119741</t>
  </si>
  <si>
    <t>, адрес (местонахождение):</t>
  </si>
  <si>
    <t>г Воронеж, ул Ворошилова, д 7</t>
  </si>
  <si>
    <t>25 05 22 13:00</t>
  </si>
  <si>
    <t>51.651707, 39.170912</t>
  </si>
  <si>
    <t>Нежилое помещение .расположено по адресу: РМЭ,, принадлежащее Гаврилову М.В.</t>
  </si>
  <si>
    <t>г Йошкар-Ола, ул Мира, д 70</t>
  </si>
  <si>
    <t>24 05 22 14:00</t>
  </si>
  <si>
    <t xml:space="preserve">12:05:0702001:718, </t>
  </si>
  <si>
    <t>56.637802, 47.935234</t>
  </si>
  <si>
    <t>Нежилое помещение, расположенное по адресу: Санкт-Петербург,, литера Б, пом. 2-Н, назначение: нежилое, этаж №1</t>
  </si>
  <si>
    <t>г Санкт-Петербург, ул Витебская, д 31</t>
  </si>
  <si>
    <t>20 05 22 20:00</t>
  </si>
  <si>
    <t>78:32:0001079:1293</t>
  </si>
  <si>
    <t>59.919193, 30.276378</t>
  </si>
  <si>
    <t>Комплекс зданий, назначение: нежилые, количество этажей 2, в том числе подземных 0, расположенные по адресу:.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</si>
  <si>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Ярославская обл, г Рыбинск, ул Ухтомского, уч 4</t>
  </si>
  <si>
    <t>25 05 22 14:00</t>
  </si>
  <si>
    <t xml:space="preserve">76:20:110120:5, </t>
  </si>
  <si>
    <t>58.037984, 38.862934</t>
  </si>
  <si>
    <t>Нежилое помещение, расположенное по адресу: Санкт-Петербург,, литера А, пом. 6-Н, назначение: нежилое помещение, наименование: нежилое помещение, этаж №1</t>
  </si>
  <si>
    <t>г Санкт-Петербург, ул Будапештская, д 95 к 1 литера А, помещ 6-Н</t>
  </si>
  <si>
    <t>78:13:0007438:2355</t>
  </si>
  <si>
    <t>59.83049, 30.402933</t>
  </si>
  <si>
    <t>Нежилое помещение, расположенное по адресу: Санкт-Петербург,, литера А, пом. 8-Н, назначение: нежилое, этаж: цокольный</t>
  </si>
  <si>
    <t>г Санкт-Петербург, наб Канала Грибоедова, д 96 литера А, помещ 8-Н</t>
  </si>
  <si>
    <t>78:32:0001240:1493</t>
  </si>
  <si>
    <t>59.926715, 30.302447</t>
  </si>
  <si>
    <t>Продажа имущества, находящегося в хозяйственном ведении ГУП "ЦУГИ", расположенное по адресу: .47, к. 1</t>
  </si>
  <si>
    <t>г Москва, ул Вавилова, д 47 к 1, помещ 1/П</t>
  </si>
  <si>
    <t>77:06:0002019:1142</t>
  </si>
  <si>
    <t>55.693617, 37.565461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</si>
  <si>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</si>
  <si>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Респ Татарстан, г Альметьевск, ул Гафиатуллина, д 49, помещ 100001</t>
  </si>
  <si>
    <t>25 05 22 06:00</t>
  </si>
  <si>
    <t xml:space="preserve">16:45:010116:3796, </t>
  </si>
  <si>
    <t>54.904877, 52.263435</t>
  </si>
  <si>
    <t>3</t>
  </si>
  <si>
    <t>Нежилое помещение № 34, расположенное на 3 этаже многоквартирного дома, по адресу:..</t>
  </si>
  <si>
    <t>Респ Бурятия, г Северобайкальск, ул Ленинградская, д 12</t>
  </si>
  <si>
    <t>12 04 22 06:00</t>
  </si>
  <si>
    <t>03:23:010560:294</t>
  </si>
  <si>
    <t>55.634132, 109.31769</t>
  </si>
  <si>
    <t>79</t>
  </si>
  <si>
    <t>г Биробиджан, ул Шолом-Алейхема, д 39</t>
  </si>
  <si>
    <t>23 05 22 14:30</t>
  </si>
  <si>
    <t>79:01:0200034:1064</t>
  </si>
  <si>
    <t>48.79526, 132.91965</t>
  </si>
  <si>
    <t>18 05 22 12:00</t>
  </si>
  <si>
    <t>77:09:0002015:6546</t>
  </si>
  <si>
    <t>Продажа нежилого помещения 13,7 кв.м в г.о. Королев</t>
  </si>
  <si>
    <t>20 05 22 15:00</t>
  </si>
  <si>
    <t>50:45:0040802:363</t>
  </si>
  <si>
    <t>Нежилое здание., расположенное по адресу:.</t>
  </si>
  <si>
    <t>Чувашская республика - Чувашия, г Канаш, ул Чкалова, д 2</t>
  </si>
  <si>
    <t>19 05 22 14:00</t>
  </si>
  <si>
    <t>21:04:060109:33</t>
  </si>
  <si>
    <t>55.515273, 47.503137</t>
  </si>
  <si>
    <t>Нежилое помещение . (1-й этаж). Волгоград,. Полная информация приведена в файле с Информационным сообщением.</t>
  </si>
  <si>
    <t>Саратовская обл, г Красноармейск, ул Пролетарская, д 27</t>
  </si>
  <si>
    <t>11 05 22 14:30</t>
  </si>
  <si>
    <t>34:34:080074:1334</t>
  </si>
  <si>
    <t>51.01828, 45.70426</t>
  </si>
  <si>
    <t>Саратовская обл, г Красноармейск, ул Пролетарская, д 41</t>
  </si>
  <si>
    <t>34:34:080062:2439</t>
  </si>
  <si>
    <t>51.018955, 45.706257</t>
  </si>
  <si>
    <t>Нежилое помещение, расположенное по адресу: Санкт-Петербург,, литера Е, пом. 6-Н, назначение: нежилое помещение, этаж № 2</t>
  </si>
  <si>
    <t>г Санкт-Петербург, ул Итальянская, д 12 литера Е, помещ 6-Н</t>
  </si>
  <si>
    <t>18 05 22 20:00</t>
  </si>
  <si>
    <t>78:31:0001264:1185</t>
  </si>
  <si>
    <t>59.936079, 30.33776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</si>
  <si>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</si>
  <si>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</si>
  <si>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</si>
  <si>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56.860029, 35.886142</t>
  </si>
  <si>
    <t>Нежилое помещение на втором этаже пятиэтажного жилого дома</t>
  </si>
  <si>
    <t>69:40:0200022:217</t>
  </si>
  <si>
    <t>Продажа нежилого помещения 78,5 кв.м в г.о. Подольск</t>
  </si>
  <si>
    <t>19 05 22 15:00</t>
  </si>
  <si>
    <t>50:56:0000000:7959</t>
  </si>
  <si>
    <t>Продажа нежилого помещения 20,8 кв.м в г.о. Подольск</t>
  </si>
  <si>
    <t>50:56:0000000:8053</t>
  </si>
  <si>
    <t>Помещение, назначение: нежилое, этаж 1, адрес:, 34а, пом.1001</t>
  </si>
  <si>
    <t>Ивановская обл, г Комсомольск, ул Люлина, д 34</t>
  </si>
  <si>
    <t>11 05 22 20:30</t>
  </si>
  <si>
    <t>37:08:050202:482</t>
  </si>
  <si>
    <t>57.030015, 40.366264</t>
  </si>
  <si>
    <t>Нежилое помещение, расположенное по адресу: Санкт-Петербург,, литера В, пом. 5-Н, назначение: нежилое помещение, этаж: цокольный</t>
  </si>
  <si>
    <t>г Санкт-Петербург, ул Белы Куна, д 16 литера В, помещ 5-Н</t>
  </si>
  <si>
    <t>17 05 22 20:00</t>
  </si>
  <si>
    <t>78:13:0007406:3526</t>
  </si>
  <si>
    <t>59.873451, 30.384005</t>
  </si>
  <si>
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</t>
  </si>
  <si>
    <t>Волгоградская обл, г Дубовка, ул Рабочая, д 7</t>
  </si>
  <si>
    <t>23 05 22 05:30</t>
  </si>
  <si>
    <t xml:space="preserve">34:05:000000:704, </t>
  </si>
  <si>
    <t>49.066343, 44.817911</t>
  </si>
  <si>
    <t>44</t>
  </si>
  <si>
    <t>часть здания-склада, расположенного по адресу:. Состояние удовлетворительное.</t>
  </si>
  <si>
    <t xml:space="preserve"> Челябинская область, город Магнитогорск, пр. Карла Маркса, дом № 69/1, помещение 3</t>
  </si>
  <si>
    <t>14 05 22 14:00</t>
  </si>
  <si>
    <t>44:25:030307:163</t>
  </si>
  <si>
    <t>Наименование Имущества: нежилое помещение №3 (далее – Имущество).Местонахождение Имущества:.Характеристика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</si>
  <si>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>17 05 22 17:00</t>
  </si>
  <si>
    <t xml:space="preserve">74:33:0129008:4980 </t>
  </si>
  <si>
    <t>. нежилое здание , расположенное по адресу:.Лысенко, д.35с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</si>
  <si>
    <t>Брянская обл, пгт Красная Гора, ул им. Лысенко, д 35</t>
  </si>
  <si>
    <t>19 05 22 13:00</t>
  </si>
  <si>
    <t xml:space="preserve">32:15:0260403:53, </t>
  </si>
  <si>
    <t>53.013468, 31.58578</t>
  </si>
  <si>
    <t>встроенное нежилое помещение ., расположенное по адресу:. 1</t>
  </si>
  <si>
    <t>Кемеровская область - Кузбасс, г Мыски, ул Пушкина, д 2, помещ 1</t>
  </si>
  <si>
    <t>18 05 22 03:00</t>
  </si>
  <si>
    <t>42:29:0101001:2376</t>
  </si>
  <si>
    <t>53.713634, 87.80065</t>
  </si>
  <si>
    <t>Помещение назначение: нежилое помещение, площадью 32,3 квадратного метра, расположенное по адресу:.</t>
  </si>
  <si>
    <t>г Кострома, ул Центральная, д 4, помещ 1а</t>
  </si>
  <si>
    <t>16 05 22 14:00</t>
  </si>
  <si>
    <t xml:space="preserve">44:27:060402:58, </t>
  </si>
  <si>
    <t>57.7481, 41.001232</t>
  </si>
  <si>
    <t>Продажа имущества, находящегося в собственности города Москвы, нежилое помещение по адресу: ., Цокольный этаж № 0.</t>
  </si>
  <si>
    <t>г Москва, ул Шарикоподшипниковская, д 9, помещ 17Ц</t>
  </si>
  <si>
    <t>11 05 22 12:00</t>
  </si>
  <si>
    <t>77:04:0001018:10161</t>
  </si>
  <si>
    <t>55.721503, 37.672334</t>
  </si>
  <si>
    <t>Продажа имущества, находящегося в собственности города Москвы, нежилое помещение по адресу:., Цокольный этаж № 0</t>
  </si>
  <si>
    <t>г Москва, ул 6-я Парковая, д 29А, помещ 2/Н</t>
  </si>
  <si>
    <t xml:space="preserve">77:03:0005007:4938, </t>
  </si>
  <si>
    <t>55.795753, 37.790104</t>
  </si>
  <si>
    <t>г Москва, ул 6-я Парковая, д 29А, помещ 3/Н</t>
  </si>
  <si>
    <t xml:space="preserve">77:03:0005007:4939, </t>
  </si>
  <si>
    <t>г Москва, ул Парковая 3-я, д 38</t>
  </si>
  <si>
    <t xml:space="preserve">77:03:0005006:6292, </t>
  </si>
  <si>
    <t>55.8018915, 37.782743</t>
  </si>
  <si>
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</si>
  <si>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Красноярский край, г Ачинск, мкр Авиатор, зд 54</t>
  </si>
  <si>
    <t>16 05 22 10:00</t>
  </si>
  <si>
    <t>24:43:0000000:25960</t>
  </si>
  <si>
    <t>56.262582, 90.48181</t>
  </si>
  <si>
    <t>Зданиеназначение объекта: нежилое, вид права: собственность., адрес (местоположение) объекта:. Здание в плохом состоянии, местами обвал крыши, повреждение стен, следы возгорания, выбиты стекла, провален пол, нет света.</t>
  </si>
  <si>
    <t>г Петропавловск-Камчатский, ул Приморская, д 94</t>
  </si>
  <si>
    <t>16 05 22 22:00</t>
  </si>
  <si>
    <t xml:space="preserve">41:01:0010112:285, </t>
  </si>
  <si>
    <t>53.063845, 158.553465</t>
  </si>
  <si>
    <t>Нежилое помещение, расположенное по адресу: Санкт-Петербург,, литера А, пом. 17-Н, назначение: нежилое помещение, этаж № 1</t>
  </si>
  <si>
    <t>г Санкт-Петербург, ул Мясная, д 19-21 литера А, помещ 17-Н</t>
  </si>
  <si>
    <t>11 05 22 20:00</t>
  </si>
  <si>
    <t>78:32:0001077:1223</t>
  </si>
  <si>
    <t>59.918751, 30.280825</t>
  </si>
  <si>
    <t>Нежилое помещение, расположенное по адресу: Санкт-Петербург, Петергоф,, лит. Б, пом. 1-Н., назначение: нежилое, этаж № 1(далее Объект 1); пом. 2-Н, назначение: нежилое, этаж № 1, № 2(далее Объект 2).</t>
  </si>
  <si>
    <t>г Москва, ул Прудовая, д 4-4А стр 3</t>
  </si>
  <si>
    <t xml:space="preserve">78:40:0019218:1283 </t>
  </si>
  <si>
    <t>55.673315, 37.4112134</t>
  </si>
  <si>
    <t>Местонахождение Имущества:.Характеристика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</si>
  <si>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 xml:space="preserve"> Российская Федерация, Владимирская область</t>
  </si>
  <si>
    <t>13 05 22 17:00</t>
  </si>
  <si>
    <t>74:33:0123007:180</t>
  </si>
  <si>
    <t>Помещение, назначение нежилое, адрес (местоположение):, м.р-н Петушинский, г.п. город Покров, г Покров, проезд Больничный, д. 2, пом. 21-22;28-43, общей площадью 271,6 м2</t>
  </si>
  <si>
    <t>13 05 22 14:00</t>
  </si>
  <si>
    <t>33:13:030223:1376</t>
  </si>
  <si>
    <t xml:space="preserve">нежилое помещение, 428,1 кв.м., земельный участок для обслуживания части отдельно стоящего строения «свинарник № 7» 1328,0 кв.м. </t>
  </si>
  <si>
    <t>10 05 22 14:00</t>
  </si>
  <si>
    <t>51:18:0030112:22</t>
  </si>
  <si>
    <t>Нежилое помещение (магазин) на цокольном этаже, по адресу:. Помещение пустует.</t>
  </si>
  <si>
    <t>г Пермь, 1-й Дубровский пер, д 4</t>
  </si>
  <si>
    <t>11 05 22 13:00</t>
  </si>
  <si>
    <t>59:01:2912574:491</t>
  </si>
  <si>
    <t>58.114758, 56.31765</t>
  </si>
  <si>
    <t>10</t>
  </si>
  <si>
    <t>встроенное нежилое помещение, расположенное на первом этаже здания по адресу:</t>
  </si>
  <si>
    <t xml:space="preserve"> Иркутская область, г. Ангарск</t>
  </si>
  <si>
    <t>11 05 22 07:00</t>
  </si>
  <si>
    <t>10:20:0000000:9132</t>
  </si>
  <si>
    <t>Нежилое помещение, назначение: нежилое помещениерасположенное по адресу:, мкр-н 8, д. 8, помещение 32.</t>
  </si>
  <si>
    <t>12 05 22 06:00</t>
  </si>
  <si>
    <t xml:space="preserve">38:26:040402:8377, </t>
  </si>
  <si>
    <t>Нежилое помещение, назначение: нежилое помещениерасположенное по адресу:, кв-л. 91-й, д. 13, пом. 7.</t>
  </si>
  <si>
    <t xml:space="preserve">38:26:040203:2679, 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</si>
  <si>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</si>
  <si>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Хабаровский край, г Комсомольск-на-Амуре, Московский пр-кт, д 23</t>
  </si>
  <si>
    <t>12 05 22 08:00</t>
  </si>
  <si>
    <t xml:space="preserve">27:22:0040605:459, </t>
  </si>
  <si>
    <t>50.578453, 137.05286</t>
  </si>
  <si>
    <t>нежилого помещения, номер на поэтажном плане 1001., расположенного по адресу:.</t>
  </si>
  <si>
    <t>Ивановская обл, г Шуя, ул Московская 1-я, д 28</t>
  </si>
  <si>
    <t>06 05 22 14:00</t>
  </si>
  <si>
    <t>37:28:020312:114</t>
  </si>
  <si>
    <t>56.849915, 41.356064</t>
  </si>
  <si>
    <t>Нежилое помещение,</t>
  </si>
  <si>
    <t>Нижегородская обл, Володарский р-н, поселок Мулино</t>
  </si>
  <si>
    <t>29 04 22 13:00</t>
  </si>
  <si>
    <t>52:22:0500004:3635</t>
  </si>
  <si>
    <t>56.316579, 42.946711</t>
  </si>
  <si>
    <t>Продажа имущества, находящегося в собственности города Москвы, нежилое помещение по адресу: (Этаж № 1)</t>
  </si>
  <si>
    <t>г Москва, ул Косинская, д 4А</t>
  </si>
  <si>
    <t>05 05 22 12:00</t>
  </si>
  <si>
    <t>77:03:0007010:2178</t>
  </si>
  <si>
    <t>55.726923, 37.832117</t>
  </si>
  <si>
    <t>г Брянск, ул Тельмана, д 66 к 4</t>
  </si>
  <si>
    <t>05 05 22 10:00</t>
  </si>
  <si>
    <t>32:28:0021603:3084</t>
  </si>
  <si>
    <t>53.2517967, 34.4422385</t>
  </si>
  <si>
    <t>г Брянск, ул Есенина, д 14</t>
  </si>
  <si>
    <t>32:28:0020932:1515</t>
  </si>
  <si>
    <t>53.25897, 34.442783</t>
  </si>
  <si>
    <t>Отдельно стоящее одноэтажное нежилое здание. расположенное по адресу:</t>
  </si>
  <si>
    <t>г Красноярск, ул 2-я Брянская, д 65 стр 2</t>
  </si>
  <si>
    <t>11 05 22 02:00</t>
  </si>
  <si>
    <t xml:space="preserve">24:50:0300195:229, </t>
  </si>
  <si>
    <t>56.053432, 92.86393</t>
  </si>
  <si>
    <t>Отдельно стоящее двухэтажное нежилое здание. 3, расположенное по адресу:</t>
  </si>
  <si>
    <t>24:50:0000000:17578</t>
  </si>
  <si>
    <t>20</t>
  </si>
  <si>
    <t>продажа имущества, находящегося в собственности Чеченской Республики</t>
  </si>
  <si>
    <t xml:space="preserve"> Чеченская Республика, г. Грозный, Ахматовский (Ленинский) район, ул. Моздокская, дом № 34</t>
  </si>
  <si>
    <t>05 05 22 15:00</t>
  </si>
  <si>
    <t xml:space="preserve">20:03:0000000:857 </t>
  </si>
  <si>
    <t xml:space="preserve">20:17:0219008:120, 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</si>
  <si>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</si>
  <si>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Респ Башкортостан, г Давлеканово, ул Молодежная, д 8 к 2</t>
  </si>
  <si>
    <t xml:space="preserve">02:71:040209:502, </t>
  </si>
  <si>
    <t>54.217415, 55.049246</t>
  </si>
  <si>
    <t>нежилое помещение, 1 этаж,, дом 46номера на поэтажном плане: А/1/2а(1-4)</t>
  </si>
  <si>
    <t>г Мурманск, Кольский пр-кт</t>
  </si>
  <si>
    <t>14 03 22 20:00</t>
  </si>
  <si>
    <t xml:space="preserve">51:20:0001011:2017, </t>
  </si>
  <si>
    <t>68.919669, 33.095166</t>
  </si>
  <si>
    <t xml:space="preserve">нежилое помещение, назначение: нежилое. . Адрес:. 2П. Этаж 1. </t>
  </si>
  <si>
    <t>29 04 22 11:00</t>
  </si>
  <si>
    <t>55:20:200101:5436</t>
  </si>
  <si>
    <t>Продажа нежилого помещения 85,5 кв.м в Богородском г.о.</t>
  </si>
  <si>
    <t>04 05 22 15:00</t>
  </si>
  <si>
    <t>50:16:0301001:3345</t>
  </si>
  <si>
    <t>Продажа имущества, находящегося в собственности города Москвы, нежилое помещение по адресу:, этаж № 1</t>
  </si>
  <si>
    <t xml:space="preserve">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</t>
  </si>
  <si>
    <t>19 04 22 12:00</t>
  </si>
  <si>
    <t xml:space="preserve">77:06:0007005:14417 </t>
  </si>
  <si>
    <t>Помещение нежилое., этаж:1, номер на поэтажном плане: 1.,. 3 Интернационала</t>
  </si>
  <si>
    <t>28 04 22 13:00</t>
  </si>
  <si>
    <t>73:24:010205:4814</t>
  </si>
  <si>
    <t>Нежилое помещение расположено на цокольном этаже одноэтажного жилого дома. Вход совместный с другими пользователями.</t>
  </si>
  <si>
    <t xml:space="preserve"> Мурманская область, МО г.п</t>
  </si>
  <si>
    <t>07 04 22 12:00</t>
  </si>
  <si>
    <t xml:space="preserve">52:18:0030080:129, </t>
  </si>
  <si>
    <t>нежилое помещениерасположенное по адресу:. Мурмаши Кольского р-на, п.г.т. Мурмаши, ул.Цесарского, д. 2, пом. 69,70</t>
  </si>
  <si>
    <t>28 04 22 20:59</t>
  </si>
  <si>
    <t xml:space="preserve">51:01:0207004:484, </t>
  </si>
  <si>
    <t>Пристроенное нежилое помещение  расположенное по адресу:</t>
  </si>
  <si>
    <t>Самарская обл, г Нефтегорск, ул Нефтяников, д 54А</t>
  </si>
  <si>
    <t xml:space="preserve">63:27:0704015:875 </t>
  </si>
  <si>
    <t>52.794323, 51.156445</t>
  </si>
  <si>
    <t>нежилое помещение по адресу:.</t>
  </si>
  <si>
    <t>г Вологда, ул Новгородская, д 3</t>
  </si>
  <si>
    <t>27 04 22 11:30</t>
  </si>
  <si>
    <t xml:space="preserve">35:24:0402007:4089  </t>
  </si>
  <si>
    <t>59.204586, 39.843536</t>
  </si>
  <si>
    <t>г Москва, пр-кт Мира, д 38, помещ 1/1</t>
  </si>
  <si>
    <t>21 03 22 12:00</t>
  </si>
  <si>
    <t>77:01:0003050:2905</t>
  </si>
  <si>
    <t>55.779606, 37.633706</t>
  </si>
  <si>
    <t>г Москва, ул Воронежская, д 56, помещ 1/1</t>
  </si>
  <si>
    <t>77:05:0011009:14783</t>
  </si>
  <si>
    <t>55.61061, 37.760124</t>
  </si>
  <si>
    <t>г Москва, ул 3-я Карачаровская, д 6 к 1, помещ 1/Н</t>
  </si>
  <si>
    <t>16 03 22 12:00</t>
  </si>
  <si>
    <t>77:04:0002001:7376</t>
  </si>
  <si>
    <t>55.733788, 37.74567</t>
  </si>
  <si>
    <t>г Москва, ул Совхозная, д 18 к 4, помещ 1/1</t>
  </si>
  <si>
    <t>14 03 22 12:00</t>
  </si>
  <si>
    <t xml:space="preserve">77:04:0004016:8581, </t>
  </si>
  <si>
    <t>55.68027, 37.766727</t>
  </si>
  <si>
    <t>г Москва, ул Корнейчука, д 33, помещ 1Н</t>
  </si>
  <si>
    <t>21 02 22 12:00</t>
  </si>
  <si>
    <t>77:02:0002007:2481</t>
  </si>
  <si>
    <t>55.896458, 37.635557</t>
  </si>
  <si>
    <t>г Москва, ул Донецкая, д 27, помещ 1/1</t>
  </si>
  <si>
    <t>15 03 22 12:00</t>
  </si>
  <si>
    <t>77:04:0004019:30562</t>
  </si>
  <si>
    <t>55.645431, 37.71133</t>
  </si>
  <si>
    <t>Продажа имущества, находящегося в собственности города Москвы, нежилое помещение по адресу:, этаж № 2, этаж № 1</t>
  </si>
  <si>
    <t>г Москва, ул Образцова, д 5А, помещ 2/1</t>
  </si>
  <si>
    <t>24 02 22 12:00</t>
  </si>
  <si>
    <t>77:02:0024029:4288</t>
  </si>
  <si>
    <t>55.78604, 37.606873</t>
  </si>
  <si>
    <t>г Москва, ул Генерала Белова, д 45 к 1, помещ 1Н</t>
  </si>
  <si>
    <t>22 03 22 12:00</t>
  </si>
  <si>
    <t>77:05:0011006:9472</t>
  </si>
  <si>
    <t>55.606945, 37.72538</t>
  </si>
  <si>
    <t>г Москва, Старослободский пер, д 4, помещ 3Ц</t>
  </si>
  <si>
    <t>22 02 22 12:00</t>
  </si>
  <si>
    <t>77:03:0003003:2239</t>
  </si>
  <si>
    <t>55.79057, 37.668148</t>
  </si>
  <si>
    <t>Продажа имущества, находящегося в собственности города Москвы, нежилое помещение по адресу:, этаж № 1, кадастровый 77:07:0008004:11797</t>
  </si>
  <si>
    <t>г Москва, ул Беловежская, д 39 к 3, помещ 245</t>
  </si>
  <si>
    <t>77:07:0008004:11797</t>
  </si>
  <si>
    <t>55.711072, 37.39453</t>
  </si>
  <si>
    <t>Продажа имущества, находящегося в собственности города Москвы, нежилое помещение по адресу: (Этаж № 1), кадастровый паспорт: 77:04:0001011:3678</t>
  </si>
  <si>
    <t>г Москва, ул Волочаевская, д 19, помещ 3/1</t>
  </si>
  <si>
    <t>77:04:0001011:3678</t>
  </si>
  <si>
    <t>55.75007, 37.677177</t>
  </si>
  <si>
    <t>Продажа имущества, находящегося в хозяйственном ведении ГУП "ЦУГИ", расположенного по адресу:., Дом 21, площадь 99,1 м.кв.</t>
  </si>
  <si>
    <t>г Москва, ул Большая Набережная</t>
  </si>
  <si>
    <t>28 02 22 12:00</t>
  </si>
  <si>
    <t>77:08:0000000:3065</t>
  </si>
  <si>
    <t>55.830533, 37.458885</t>
  </si>
  <si>
    <t>Нежилое помещение общей площадью 622,1 м2 , расположенного по адресу:.Помещение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</si>
  <si>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Вологодская обл, г Сокол, ул Суворова, д 22</t>
  </si>
  <si>
    <t>27 04 22 14:00</t>
  </si>
  <si>
    <t xml:space="preserve">35:26:0202015:656, </t>
  </si>
  <si>
    <t>59.456734, 40.124454</t>
  </si>
  <si>
    <t>60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</si>
  <si>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</si>
  <si>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г Псков, ул Леона Поземского, д 22, помещ 1</t>
  </si>
  <si>
    <t>25 04 22 14:00</t>
  </si>
  <si>
    <t xml:space="preserve">60:27:0010205:43, </t>
  </si>
  <si>
    <t>57.825256, 28.330519</t>
  </si>
  <si>
    <t>нежилое помещение по адресу:. Нежилое помещение используется третьими лицами без договорных отношений.</t>
  </si>
  <si>
    <t>г Вологда, ул Фрязиновская, д 37</t>
  </si>
  <si>
    <t>26 04 22 12:00</t>
  </si>
  <si>
    <t xml:space="preserve">35:24:0305021:4167  </t>
  </si>
  <si>
    <t>59.223835, 39.936528</t>
  </si>
  <si>
    <t>1</t>
  </si>
  <si>
    <t>Нежилое помещение, Этаж № 1по адресу:</t>
  </si>
  <si>
    <t>22 04 22 21:00</t>
  </si>
  <si>
    <t xml:space="preserve">01:08:0507074:272, </t>
  </si>
  <si>
    <t>нежилое помещение  на 1 этаже жилого дома</t>
  </si>
  <si>
    <t>24 04 22 18:00</t>
  </si>
  <si>
    <t>59:10:0406004:3162</t>
  </si>
  <si>
    <t>Продажа имущества, находящегося в собственности города Москвы, нежилое помещение по адресу: (Цокольный этаж № 0)</t>
  </si>
  <si>
    <t>г Москва, ул Никитинская, д 1 к 3</t>
  </si>
  <si>
    <t xml:space="preserve">77:03:0005002:7761, </t>
  </si>
  <si>
    <t>55.7954689, 37.7732247</t>
  </si>
  <si>
    <t>Нежилое помещение , расположенное по адресу:.</t>
  </si>
  <si>
    <t xml:space="preserve"> расположенное по адресу Краснодарский край, город Сочи, ул. Чехова, д. 58</t>
  </si>
  <si>
    <t>20 04 22 20:59</t>
  </si>
  <si>
    <t xml:space="preserve">37:24:040626:470 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</si>
  <si>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</si>
  <si>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25 04 22 06:00</t>
  </si>
  <si>
    <t xml:space="preserve">23:49:0202021:1294, 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</si>
  <si>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</si>
  <si>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г Нижний Новгород, ул Ульянова, д 34</t>
  </si>
  <si>
    <t>21 04 22 12:00</t>
  </si>
  <si>
    <t>56.324512, 44.017807</t>
  </si>
  <si>
    <t>Нежилое помещение, расположенное по адресу: Санкт-Петербург,, литера А, пом. 1-Н, назначение: нежилое помещение, наименование: помещение, этаж №1</t>
  </si>
  <si>
    <t>г Санкт-Петербург, ул Ковалёвская, д 14 литера А, помещ 1-Н</t>
  </si>
  <si>
    <t>20 04 22 20:00</t>
  </si>
  <si>
    <t>78:11:0613501:1295</t>
  </si>
  <si>
    <t>59.977008, 30.508539</t>
  </si>
  <si>
    <t>Нежилое помещение, расположенное по адресу: Санкт-Петербург,, литера А, пом. 18-Н, назначение: нежилое помещение, наименование: нежилое помещение, этаж №1</t>
  </si>
  <si>
    <t>г Санкт-Петербург, ул Таллинская, д 12/18 литера А, помещ 18-Н</t>
  </si>
  <si>
    <t>78:11:0006025:4808</t>
  </si>
  <si>
    <t>59.923836, 30.412355</t>
  </si>
  <si>
    <t>Нежилое помещение, расположенное по адресу: Санкт-Петербург,, литера А, пом. 2-Н., назначение: нежилое, этаж: цокольный</t>
  </si>
  <si>
    <t>г Санкт-Петербург, наб Реки Фонтанки, д 189 литера А, помещ 2-Н</t>
  </si>
  <si>
    <t>78:32:0001074:1432</t>
  </si>
  <si>
    <t>59.916649, 30.286098</t>
  </si>
  <si>
    <t>Нежилое помещение, расположенное по адресу: Санкт-Петербург,, литера А, пом. 4-Н, назначение: нежилое, наименование: нежилое помещение, этаж №1</t>
  </si>
  <si>
    <t>г Санкт-Петербург, ул Конторская, д 14 литера А, помещ 4-Н</t>
  </si>
  <si>
    <t>78:11:0006065:3341</t>
  </si>
  <si>
    <t>Нежилое помещение, расположенное по адресу: Санкт-Петербург, Свердловская набережная, д. 60, литера А, пом. 7-Н, назначение: нежилое помещение, наименование: нежилое помещение, этаж: цокольный</t>
  </si>
  <si>
    <t>г Санкт-Петербург, Свердловская наб, д 60 литера А, помещ 7-Н</t>
  </si>
  <si>
    <t>78:11:0006068:4755</t>
  </si>
  <si>
    <t>59.954502, 30.409113</t>
  </si>
  <si>
    <t>в соответствии с информационным сообщением</t>
  </si>
  <si>
    <t>Самарская обл, г Новокуйбышевск, пр-кт Победы, д 50</t>
  </si>
  <si>
    <t>20 04 22 05:00</t>
  </si>
  <si>
    <t>53.08905, 49.989243</t>
  </si>
  <si>
    <t>Самарская обл, г Новокуйбышевск, пр-кт Победы, д 38</t>
  </si>
  <si>
    <t>53.092045, 49.98071</t>
  </si>
  <si>
    <t>Продажа имущества, находящегося в собственности города Москвы, нежилое помещение по адресу:, цокольный этаж № 0</t>
  </si>
  <si>
    <t>г Москва, ул Черкизовская Б., д 22 к 6, помещ 4Ц</t>
  </si>
  <si>
    <t>18 04 22 12:00</t>
  </si>
  <si>
    <t xml:space="preserve">77:03:0003016:7508, </t>
  </si>
  <si>
    <t>55.794877, 37.734596</t>
  </si>
  <si>
    <t>г Москва, ул Изюмская, д 47 к 4, помещ 1/1</t>
  </si>
  <si>
    <t xml:space="preserve">77:06:0012001:9222, </t>
  </si>
  <si>
    <t>55.547204, 37.569459</t>
  </si>
  <si>
    <t>Нежилое помещение, расположенное по адресу: Санкт-Петербург,., наименование: нежилое помещение, назначение: нежилое помещение, этаж: цокольный</t>
  </si>
  <si>
    <t xml:space="preserve"> Костромская обл., Шарьинский р-н</t>
  </si>
  <si>
    <t>19 04 22 20:00</t>
  </si>
  <si>
    <t>78:31:0001047:2742</t>
  </si>
  <si>
    <t>нежилое помещение, расположенное на 1 этаже МКД.</t>
  </si>
  <si>
    <t>19 04 22 14:00</t>
  </si>
  <si>
    <t>44:31:020408:578</t>
  </si>
  <si>
    <t>нежилое помещение IV ., расположенного по адресу:. 4,</t>
  </si>
  <si>
    <t>20 04 22 13:00</t>
  </si>
  <si>
    <t xml:space="preserve">36:11:0100017:78 </t>
  </si>
  <si>
    <t>86</t>
  </si>
  <si>
    <t>этажность -2.</t>
  </si>
  <si>
    <t>18 04 22 12:30</t>
  </si>
  <si>
    <t>86:10:0000000:19032</t>
  </si>
  <si>
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</si>
  <si>
    <t>19 04 22 09:00</t>
  </si>
  <si>
    <t>Помещение №2 нежилого зданияназначение помещения- нежилое, местоположение:</t>
  </si>
  <si>
    <t>Респ Марий Эл, Медведевский р-н, поселок Новый, ул Сельская, д 1</t>
  </si>
  <si>
    <t>15 04 22 14:00</t>
  </si>
  <si>
    <t xml:space="preserve">12:04:0000000:8964, </t>
  </si>
  <si>
    <t>56.671281, 47.824294</t>
  </si>
  <si>
    <t>Нежилые помещения, цокольный этажг. Пятигорск,.</t>
  </si>
  <si>
    <t>17 04 22 21:00</t>
  </si>
  <si>
    <t>26:33:130304:852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</si>
  <si>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</si>
  <si>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18 04 22 14:15</t>
  </si>
  <si>
    <t xml:space="preserve">33:18:000538:2266, </t>
  </si>
  <si>
    <t>54</t>
  </si>
  <si>
    <t>Помещение., назначение: нежилое помещениерасположенное по адресу:</t>
  </si>
  <si>
    <t>г Новосибирск, ул Аэропорт, д 7</t>
  </si>
  <si>
    <t>15 04 22 05:00</t>
  </si>
  <si>
    <t xml:space="preserve">54:35:033545:741, </t>
  </si>
  <si>
    <t>55.078267, 82.906919</t>
  </si>
  <si>
    <t>62</t>
  </si>
  <si>
    <t>нежилые помещения назначение: нежилое помещение, этаж № 1, расположенное по адресу:, пом. Н2 , реестровый номер 24931 и назначение: нежилое помещение., этаж № 1, этаж № 2, расположенное по адресу:, пом. Н3, реестровый номер 278785.</t>
  </si>
  <si>
    <t>г Рязань, ул Предзаводская, д 10</t>
  </si>
  <si>
    <t>19 04 22 08:00</t>
  </si>
  <si>
    <t xml:space="preserve">62:29:0130004:1630, </t>
  </si>
  <si>
    <t>54.535416, 39.7807</t>
  </si>
  <si>
    <t>Наименование:Нежилое помещение по адресу:,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</si>
  <si>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Челябинск, ул Сормовская, д 15</t>
  </si>
  <si>
    <t>19 04 22 13:00</t>
  </si>
  <si>
    <t>74:36:0609012:456</t>
  </si>
  <si>
    <t>55.19282, 61.443607</t>
  </si>
  <si>
    <t>Нежилое помещение, расположенное по адресу: Санкт-Петербург,, литера А, пом. 7-Н., назначение: нежилое помещение, этаж №1</t>
  </si>
  <si>
    <t xml:space="preserve"> Оренбургская область, г. Оренбург, ул. Театральная, дом № 17, помещение № 1</t>
  </si>
  <si>
    <t>13 04 22 20:00</t>
  </si>
  <si>
    <t>78:32:0001239:2288</t>
  </si>
  <si>
    <t>помещение, назначение: нежилое, номер, тип этажа, на котором расположено помещение: этаж № 1, местоположение:</t>
  </si>
  <si>
    <t>11 04 22 06:00</t>
  </si>
  <si>
    <t>56:44:0114001:1404</t>
  </si>
  <si>
    <t>Лот № 1 - нежилое помещение на 1-ом этаже 4-х этажного жилого дома .расположенное по адресу:.</t>
  </si>
  <si>
    <t>Иркутская обл, г Свирск, ул Дзержинского, д 3, кв 33</t>
  </si>
  <si>
    <t>07 04 22 10:00</t>
  </si>
  <si>
    <t xml:space="preserve">38:33:020147:254, </t>
  </si>
  <si>
    <t>53.075596, 103.34048</t>
  </si>
  <si>
    <t>Нежилое помещение., этаж № 01, по адресу:,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</si>
  <si>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 xml:space="preserve"> Тверская область, г. Лихославль, пер. Привокзальный, д. 7, пом. IV</t>
  </si>
  <si>
    <t>14 04 22 06:00</t>
  </si>
  <si>
    <t>37:28:030407:29</t>
  </si>
  <si>
    <t>12 04 22 07:00</t>
  </si>
  <si>
    <t xml:space="preserve">69:19:0070113:479, </t>
  </si>
  <si>
    <t>В соответствии с приложением № 1 к информационному сообщению</t>
  </si>
  <si>
    <t xml:space="preserve"> Челябинская область, г. Троицк, ул. 10 квартал, д. 6</t>
  </si>
  <si>
    <t>11 04 22 12:30</t>
  </si>
  <si>
    <t xml:space="preserve">74:35:0600002:649, </t>
  </si>
  <si>
    <t>12 04 22 12:30</t>
  </si>
  <si>
    <t>74:35:2700006:2462</t>
  </si>
  <si>
    <t>Нежилого помещение .расположенное по адресу:,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</si>
  <si>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Оренбургская обл, село Ташла, ул Довженко, зд 31А</t>
  </si>
  <si>
    <t>08 04 22 05:00</t>
  </si>
  <si>
    <t xml:space="preserve">56:31:1301019:248, </t>
  </si>
  <si>
    <t>51.766443, 52.750637</t>
  </si>
  <si>
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адресу:, дом 11Г.</t>
  </si>
  <si>
    <t>Тамбовская обл, г Котовск, ул Октябрьская, д 11Г</t>
  </si>
  <si>
    <t>08 04 22 14:00</t>
  </si>
  <si>
    <t xml:space="preserve">68:25:0000046:474, </t>
  </si>
  <si>
    <t>52.585243, 41.49728</t>
  </si>
  <si>
    <t>Лот №10: Нежилое помещение, расположенное по адресу:. Техническое состояние объекта удовлетворительное.</t>
  </si>
  <si>
    <t>Пензенская обл, г Сердобск, ул Гагарина, д 17, помещ 3</t>
  </si>
  <si>
    <t>58:32:0020529:157</t>
  </si>
  <si>
    <t>52.460484, 44.205044</t>
  </si>
  <si>
    <t>нежилые помещения (№ 1, 2, 16, 18, 19, 20, 21, 25 на поэтажном плане)., расположенные на втором этаже здания по адресу:,2,3,16-21,24</t>
  </si>
  <si>
    <t>Респ Карелия, г Сортавала, ул Вяйнемяйнена, д 6, помещ 1</t>
  </si>
  <si>
    <t>11 04 22 07:00</t>
  </si>
  <si>
    <t xml:space="preserve">10:07:0010121:139, </t>
  </si>
  <si>
    <t>61.701971, 30.690618</t>
  </si>
  <si>
    <t>нежилое помещение, расположенное по адресу: (цокольный этаж)</t>
  </si>
  <si>
    <t>06 04 22 18:00</t>
  </si>
  <si>
    <t>59:09:0014503:788</t>
  </si>
  <si>
    <t>назначение: нежилое, количество этажей 2, в том числе подземных 1, год постройки 1973</t>
  </si>
  <si>
    <t>31 03 22 14:00</t>
  </si>
  <si>
    <t>29:23:010209:106</t>
  </si>
  <si>
    <t>Нежилое помещение № 1, общей площадью 91,5 м²расположенное по адресу:,</t>
  </si>
  <si>
    <t xml:space="preserve"> д. 200, г. Соликамск</t>
  </si>
  <si>
    <t>10 04 22 19:00</t>
  </si>
  <si>
    <t xml:space="preserve">74:34:1600036:49, </t>
  </si>
  <si>
    <t>Нежилое помещение  на 1 этаже жилого дома, расположенное по адресу: 20-летия Победы,</t>
  </si>
  <si>
    <t>31 03 22 18:00</t>
  </si>
  <si>
    <t>59:10:0406004:3159</t>
  </si>
  <si>
    <t>Продажа нежилого помещения 45,7 кв.м в г.о Реутов</t>
  </si>
  <si>
    <t xml:space="preserve"> Российская Федерация, Иркутская область, город Братск</t>
  </si>
  <si>
    <t>14 04 22 15:00</t>
  </si>
  <si>
    <t>50:48:0000000:23453</t>
  </si>
  <si>
    <t>Нежилое помещение по адресу:, жилой район Гидростритель, проезд Сталеваров, 4, помещение 1001</t>
  </si>
  <si>
    <t>11 04 22 02:00</t>
  </si>
  <si>
    <t>38:34:030201:717</t>
  </si>
  <si>
    <t>Нежилое помещение, расположенное по адресу: Санкт-Петербург,, литера А, пом. 6-Н., этаж: цокольный, назначение: нежилое</t>
  </si>
  <si>
    <t>г Санкт-Петербург, Рижский пр-кт, д 25 литера А, помещ 6-Н</t>
  </si>
  <si>
    <t>01 04 22 20:00</t>
  </si>
  <si>
    <t>78:32:0001611:1079</t>
  </si>
  <si>
    <t>59.913618, 30.281301</t>
  </si>
  <si>
    <t>Нежилое помещение, расположенное по адресу: Санкт-Петербург,, литера А, пом. 4-Н, назначение: нежилое помещение, наименование: нежилое помещение, этаж №1</t>
  </si>
  <si>
    <t>г Санкт-Петербург, ул Олеко Дундича, д 35 к 1 литера А, помещ 4-Н</t>
  </si>
  <si>
    <t>78:13:0007448:3519</t>
  </si>
  <si>
    <t>59.833787, 30.42328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</si>
  <si>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</si>
  <si>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 xml:space="preserve"> Свердловская область, р-н Невьянский, р.п. Верх-Нейвинский, ул. Ленина, д. 32</t>
  </si>
  <si>
    <t>04 04 22 13:00</t>
  </si>
  <si>
    <t xml:space="preserve">66:58:0111013:4558, </t>
  </si>
  <si>
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объекта:.</t>
  </si>
  <si>
    <t>06 04 22 08:00</t>
  </si>
  <si>
    <t xml:space="preserve">66:15:0000000:2556, </t>
  </si>
  <si>
    <t>89</t>
  </si>
  <si>
    <t>Недвижимое имущество – нежилое помещение.РНФИ П13460001325, расположенное по адресу:</t>
  </si>
  <si>
    <t>г Салехард, ул Чапаева, д 22, помещ 1</t>
  </si>
  <si>
    <t>09 03 22 09:00</t>
  </si>
  <si>
    <t xml:space="preserve">89:08:030201:936, </t>
  </si>
  <si>
    <t>66.557754, 66.56545</t>
  </si>
  <si>
    <t>Нежилое помещение: расположенное по адресу:</t>
  </si>
  <si>
    <t>29 03 22 14:00</t>
  </si>
  <si>
    <t xml:space="preserve">54:28:010411:296, </t>
  </si>
  <si>
    <t>Продажа нежилого помещения 39,5 кв.м в г.о. Королёв</t>
  </si>
  <si>
    <t>12 04 22 15:00</t>
  </si>
  <si>
    <t>50:45:0000000:46556</t>
  </si>
  <si>
    <t>Продажа нежилого помещения 46,3 кв.м. в Рузском г.о.</t>
  </si>
  <si>
    <t>04 04 22 15:00</t>
  </si>
  <si>
    <t xml:space="preserve">50:19:0010203:1730 </t>
  </si>
  <si>
    <t>нежилое функциональное помещение расположенное по адресу:. I (1-7)</t>
  </si>
  <si>
    <t>г Хабаровск, ул Тихоокеанская, д 147пом</t>
  </si>
  <si>
    <t>08 04 22 07:00</t>
  </si>
  <si>
    <t>27:23:0011137:94</t>
  </si>
  <si>
    <t>48.522502, 135.050573</t>
  </si>
  <si>
    <t>Нежилое помещение расположенное по адресу:,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</si>
  <si>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 xml:space="preserve"> Белгородская обл., г. Старый Оскол</t>
  </si>
  <si>
    <t>01 04 22 13:00</t>
  </si>
  <si>
    <t xml:space="preserve">76:04:010101:3163, </t>
  </si>
  <si>
    <t>31</t>
  </si>
  <si>
    <t>Нежилое помещение, расположенное по адресу:, мкр. Олимпийский, д. 60 кв. 102</t>
  </si>
  <si>
    <t>28 03 22 15:00</t>
  </si>
  <si>
    <t>-</t>
  </si>
  <si>
    <t>Нежилое помещение, этаж № 2площадью 16,4 кв.мНежилое помещение, этаж № 2площадью 21,1 кв.мНежилое помещение, этаж № 2</t>
  </si>
  <si>
    <t>24 03 22 14:00</t>
  </si>
  <si>
    <t xml:space="preserve">71:30:010223:6342, </t>
  </si>
  <si>
    <t>Нежилые помещения  по адресу:</t>
  </si>
  <si>
    <t>г Ульяновск, ул Автозаводская, д 56</t>
  </si>
  <si>
    <t>25 03 22 12:00</t>
  </si>
  <si>
    <t>54.29175, 48.3157</t>
  </si>
  <si>
    <t>Нежилое здание..Этажность: 1 Кадастровый номер : 52:01:02001046511. Адрес: 606860,.ленина д.9 . помещение № П-1</t>
  </si>
  <si>
    <t>Нижегородская обл, г Ветлуга, ул Алешкова</t>
  </si>
  <si>
    <t>04 04 22 05:00</t>
  </si>
  <si>
    <t>52:01:0200101:511</t>
  </si>
  <si>
    <t>57.85082, 45.788424</t>
  </si>
  <si>
    <t>г. Курган,, нежилое помещение.</t>
  </si>
  <si>
    <t>25 03 22 13:00</t>
  </si>
  <si>
    <t>45:25:070401:2692</t>
  </si>
  <si>
    <t xml:space="preserve">Нежилое помещение </t>
  </si>
  <si>
    <t>31:06:0217002:4790</t>
  </si>
  <si>
    <t>Нежилое помещение, расположенное по адресу: Санкт-Петербург,, литера А, пом. 5-Н, назначение: нежилое помещение, наименование: нежилое помещение, этаж №1</t>
  </si>
  <si>
    <t xml:space="preserve"> Ленинградская область, г. Сланцы, ул. Свердлова, д.1/8, пом.1</t>
  </si>
  <si>
    <t>25 03 22 20:00</t>
  </si>
  <si>
    <t>78:34:0004164:2662</t>
  </si>
  <si>
    <t>Нежилое помещение, назначение: нежилое помещениерасположенное по адресу:.</t>
  </si>
  <si>
    <t>22 03 22 14:00</t>
  </si>
  <si>
    <t xml:space="preserve">47:28:0000000:3509, </t>
  </si>
  <si>
    <t>Нежилое помещение,. ..</t>
  </si>
  <si>
    <t>Пермский край, г Добрянка, ул Копылова, д 67</t>
  </si>
  <si>
    <t>25 03 22 17:00</t>
  </si>
  <si>
    <t>59:18:0010602:3161</t>
  </si>
  <si>
    <t>58.467343, 56.397779</t>
  </si>
  <si>
    <t>Нежилое помещениерасположенного по адресу:, номер на этаже 4</t>
  </si>
  <si>
    <t>22 03 22 07:00</t>
  </si>
  <si>
    <t xml:space="preserve">02:65:011206:451, </t>
  </si>
  <si>
    <t>Нежилое помещение, назначение нежилое помещение, этаж 1</t>
  </si>
  <si>
    <t>22 03 22 10:00</t>
  </si>
  <si>
    <t>26:31:010315:760</t>
  </si>
  <si>
    <t>Нежилые помещения (№7-13), общей площадью 93,5 квадратных метра, нежилые помещения (№14,15) общей площадью 2,8 квадратных метра, расположенные по адресу:</t>
  </si>
  <si>
    <t>Краснодарский край, г Армавир, ул Кропоткина, д 103</t>
  </si>
  <si>
    <t>20 03 22 20:59</t>
  </si>
  <si>
    <t xml:space="preserve">23:38:0109038:788 </t>
  </si>
  <si>
    <t>44.992212, 41.105596</t>
  </si>
  <si>
    <t>21 03 22 14:00</t>
  </si>
  <si>
    <t>Нежилое помещение, расположенное по адресу: Санкт-Петербург,, литера А, пом. 5-Н., назначение: нежилое помещение, наименование: салон красоты, этаж: цокольный</t>
  </si>
  <si>
    <t xml:space="preserve"> Новгородская обл., Старорусский р-н</t>
  </si>
  <si>
    <t>23 03 22 20:00</t>
  </si>
  <si>
    <t>78:32:0001156:1320</t>
  </si>
  <si>
    <t>53</t>
  </si>
  <si>
    <t>нежилое помещение</t>
  </si>
  <si>
    <t>21 03 22 14:30</t>
  </si>
  <si>
    <t xml:space="preserve">53:24:0000000:6352, </t>
  </si>
  <si>
    <t>Нежилое помещение.расположенное по адресу: (реестровый номер федерального имущества П13430000796).</t>
  </si>
  <si>
    <t>Кемеровская область - Кузбасс, г Топки, ул Революции, д 3</t>
  </si>
  <si>
    <t>20 03 22 13:00</t>
  </si>
  <si>
    <t xml:space="preserve">42:35:0107004:1359, </t>
  </si>
  <si>
    <t>55.281672, 85.627242</t>
  </si>
  <si>
    <t>нежилое помещение расположено по адресу:.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</si>
  <si>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1, помещ 215</t>
  </si>
  <si>
    <t>21 03 22 10:00</t>
  </si>
  <si>
    <t xml:space="preserve">24:50:0400127:805 </t>
  </si>
  <si>
    <t>56.034843, 92.919092</t>
  </si>
  <si>
    <t>нежилое помещение расположено по адресу:.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</si>
  <si>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г Красноярск, ул Александра Матросова, д 30/3, помещ 54</t>
  </si>
  <si>
    <t xml:space="preserve">24:50:0700261:1479 </t>
  </si>
  <si>
    <t>55.976074, 92.886795</t>
  </si>
  <si>
    <t>09 03 22 14:00</t>
  </si>
  <si>
    <t>Нежилое помещение, расположенное по адресу: Санкт-Петербург,, литера А, пом. 5-Н., назначение: нежилое помещение, наименование: помещение, этаж № 1</t>
  </si>
  <si>
    <t xml:space="preserve"> Тульская область, г.Тула, Привокзальный район, бывший п</t>
  </si>
  <si>
    <t>22 03 22 20:00</t>
  </si>
  <si>
    <t>78:31:0001422:1235</t>
  </si>
  <si>
    <t>Нежилое помещение, этаж № 3</t>
  </si>
  <si>
    <t xml:space="preserve">71:30:070707:1257 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</si>
  <si>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</si>
  <si>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Алтайский край, г Рубцовск, ул Дзержинского, д 31</t>
  </si>
  <si>
    <t>16 03 22 03:00</t>
  </si>
  <si>
    <t>22:70:021002:778</t>
  </si>
  <si>
    <t>51.523357, 81.22472</t>
  </si>
  <si>
    <t>Нежилое помещение на 1 этаже по адресу:. .</t>
  </si>
  <si>
    <t>г Новосибирск, ул Большая</t>
  </si>
  <si>
    <t>14 03 22 07:00</t>
  </si>
  <si>
    <t>54:35:061490:3590</t>
  </si>
  <si>
    <t>55.011144, 82.856505</t>
  </si>
  <si>
    <t>4. Нежилое помещение на цокольном этаже по адресу:. .</t>
  </si>
  <si>
    <t>54:35:051835:828</t>
  </si>
  <si>
    <t>Нежилое помещение 5П расположенное на 1 этаже</t>
  </si>
  <si>
    <t>18 03 22 10:00</t>
  </si>
  <si>
    <t xml:space="preserve">55:36:000000:27362, </t>
  </si>
  <si>
    <t>этаж 1, адрес: Ханты-Мансийский автономный округ – Югра,</t>
  </si>
  <si>
    <t>Ханты-Мансийский Автономный округ - Югра, г Нижневартовск, ул Ленина, зд 5/П стр 4, помещ 1003</t>
  </si>
  <si>
    <t>25 03 22 14:00</t>
  </si>
  <si>
    <t xml:space="preserve">86:11:0000000:75741, </t>
  </si>
  <si>
    <t>60.933199, 76.59558</t>
  </si>
  <si>
    <t>В соответствии с Извещением</t>
  </si>
  <si>
    <t>г Екатеринбург, пр-кт Ленина, д 69 к 13</t>
  </si>
  <si>
    <t>28 03 22 14:30</t>
  </si>
  <si>
    <t>66:41:0704007:4132</t>
  </si>
  <si>
    <t>56.842384, 60.621172</t>
  </si>
  <si>
    <t>нежилое помещение., назначение: нежилое: этаж: 1адрес:.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</si>
  <si>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Куйбышева, д 32, помещ 78</t>
  </si>
  <si>
    <t>21 03 22 21:00</t>
  </si>
  <si>
    <t xml:space="preserve">68:27:0000105:841, </t>
  </si>
  <si>
    <t>53.441117, 41.776673</t>
  </si>
  <si>
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№1</t>
  </si>
  <si>
    <t>г Санкт-Петербург, ул 8-я Красноармейская, д 4/5 литера А, помещ 1-Н</t>
  </si>
  <si>
    <t>21 03 22 20:00</t>
  </si>
  <si>
    <t>78:32:0001651:1077</t>
  </si>
  <si>
    <t>59.91432, 30.30535</t>
  </si>
  <si>
    <t>Наименование объекта: нежилое помещение., этажность: 1(один). Адрес объекта: 607490,.</t>
  </si>
  <si>
    <t>Нижегородская обл, рп Пильна, ул Ленина, д 105, помещ 1</t>
  </si>
  <si>
    <t>24 03 22 21:00</t>
  </si>
  <si>
    <t>52:46:0200502:108</t>
  </si>
  <si>
    <t>55.554603, 45.917763</t>
  </si>
  <si>
    <t>Нежилое помещение, расположенное по адресу:.</t>
  </si>
  <si>
    <t>Респ Татарстан, г Заинск, ул Автозаводская, д 5/3, помещ 1003</t>
  </si>
  <si>
    <t>16:48:050211:7733</t>
  </si>
  <si>
    <t>55.30343, 51.9898</t>
  </si>
  <si>
    <t>Нежилое помещение Н2 на 1-м, 2-м этажах  по, Алтайский край)</t>
  </si>
  <si>
    <t xml:space="preserve"> Амурская область, г. Благовещенск</t>
  </si>
  <si>
    <t>22:63:050240:68</t>
  </si>
  <si>
    <t>Нежилое помещение, этажность – 1расположенное по адресу:, квартал 666В, строение 524, пом. 20001.</t>
  </si>
  <si>
    <t>17 03 22 09:00</t>
  </si>
  <si>
    <t xml:space="preserve">28:01:030002:724, 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</si>
  <si>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</si>
  <si>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Хабаровский край, г Комсомольск-на-Амуре, пр-кт Победы</t>
  </si>
  <si>
    <t>24 03 22 08:00</t>
  </si>
  <si>
    <t xml:space="preserve">27:22:0040606:1876, </t>
  </si>
  <si>
    <t>50.588421, 137.059368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</si>
  <si>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</si>
  <si>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г Челябинск, ул Жукова, д 18А</t>
  </si>
  <si>
    <t>25 03 22 18:59</t>
  </si>
  <si>
    <t>74:36:0114009:570</t>
  </si>
  <si>
    <t>55.255575, 61.389546</t>
  </si>
  <si>
    <t>Нежилые помещения . на первом этаже четырехэтажного жилого здания, расположенных по адресу:</t>
  </si>
  <si>
    <t>Респ Башкортостан, г Октябрьский, ул Лермонтова, д 6</t>
  </si>
  <si>
    <t>13 03 22 12:30</t>
  </si>
  <si>
    <t>02:57:010206:213</t>
  </si>
  <si>
    <t>54.48299, 53.46805</t>
  </si>
  <si>
    <t>Нежилое помещение, расположенное по адресу: Санкт-Петербург,, литера Б, пом. 4-Н, назначение: нежилое помещение, наименование: нежилое помещение, этаж: цокольный</t>
  </si>
  <si>
    <t>г Санкт-Петербург, ул Большая Конюшенная, д 15 литера Б, помещ 4-Н</t>
  </si>
  <si>
    <t>16 03 22 20:00</t>
  </si>
  <si>
    <t>78:31:0001184:4148</t>
  </si>
  <si>
    <t>59.939, 30.323234</t>
  </si>
  <si>
    <t>-нежилое помещение. расположенное: РБ,,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</si>
  <si>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Респ Башкортостан, г Давлеканово, ул Карла Маркса, д 39</t>
  </si>
  <si>
    <t>18 03 22 12:00</t>
  </si>
  <si>
    <t xml:space="preserve">02:71:020117:106, </t>
  </si>
  <si>
    <t>54.214567, 55.024021</t>
  </si>
  <si>
    <t>Нежилое помещение, расположенное по адресу: Санкт-Петербург,, литера А, пом. 3-Н, назначение: нежилое помещение, наименование: офис, этаж № 1</t>
  </si>
  <si>
    <t>г Санкт-Петербург, ул Ивановская, д 15 литера А, помещ 3-Н</t>
  </si>
  <si>
    <t>15 03 22 20:00</t>
  </si>
  <si>
    <t>78:12:0713901:3356</t>
  </si>
  <si>
    <t>59.875181, 30.440096</t>
  </si>
  <si>
    <t>Помещение, расположенное по адресу: Санкт-Петербург,, литера А, пом. 8-Н, этаж № 2, назначение: нежилое помещение, наименование: нежилое помещение</t>
  </si>
  <si>
    <t>г Санкт-Петербург, г Ломоносов, Дворцовый пр-кт, д 63 литера А, помещ 8-Н</t>
  </si>
  <si>
    <t>78:40:2054701:1030</t>
  </si>
  <si>
    <t>59.91586, 29.764913</t>
  </si>
  <si>
    <t>нежилое помещение расположено по адресу:. Нежилое помещение находится на первом этаже четырнадцатиэтажного жилого дома 1997 года постройки. Отдельный вход отсутствует.</t>
  </si>
  <si>
    <t>г Красноярск, ул 9 Мая, д 31А, помещ 85</t>
  </si>
  <si>
    <t>09 03 22 10:00</t>
  </si>
  <si>
    <t xml:space="preserve">24:50:0400057:2588 </t>
  </si>
  <si>
    <t>56.066957, 92.93227</t>
  </si>
  <si>
    <t>Нежилое помещение . (реестровый номер федерального имущества П13440000733), расположенное по адресу:.</t>
  </si>
  <si>
    <t xml:space="preserve"> г. Волгоград, ул. им</t>
  </si>
  <si>
    <t>14 03 22 11:00</t>
  </si>
  <si>
    <t xml:space="preserve">43:40:000300:246 </t>
  </si>
  <si>
    <t>объекты недвижимости, в составе: нежилое помещение общей площадью 379,8 кв.метрарасположенное по адресу:. Дегтярева, д. 45, помещение II; нежилое помещение общей площадью 226,7 кв.метрарасположенное по адресу:. Дегтярева, д. 45, помещение I.</t>
  </si>
  <si>
    <t>16 03 22 05:30</t>
  </si>
  <si>
    <t xml:space="preserve">34:34:010052:2883, </t>
  </si>
  <si>
    <t>Ветеринарный пункт, назначение: нежилое помещение, этаж № 1расположенный по адресу:</t>
  </si>
  <si>
    <t>г Иркутск, ул Делегатская, д 18</t>
  </si>
  <si>
    <t>10 03 22 06:00</t>
  </si>
  <si>
    <t xml:space="preserve">38:36:000008:6565, </t>
  </si>
  <si>
    <t>52.36115, 104.21175</t>
  </si>
  <si>
    <t>Нежилое помещение, назначение: нежилое, этаж №1расположенное по адресу:</t>
  </si>
  <si>
    <t>Воронежская обл, г Россошь, ул Белинского, д 20К, помещ 1а</t>
  </si>
  <si>
    <t>11 03 22 07:00</t>
  </si>
  <si>
    <t xml:space="preserve">36:27:0011802:220, </t>
  </si>
  <si>
    <t>50.196065, 39.573052</t>
  </si>
  <si>
    <t>Нежилое помещение, назначение: нежилое, этаж №2расположенное по адресу:</t>
  </si>
  <si>
    <t>Воронежская обл, г Россошь, ул Белинского, д 20К, помещ 1б</t>
  </si>
  <si>
    <t xml:space="preserve">36:27:0011802:221, </t>
  </si>
  <si>
    <t>Нежилое помещение расположенное на первом этаже многоквартирного дома</t>
  </si>
  <si>
    <t>г Петрозаводск, р-н Древлянка, ул Хейкконена, д 12, помещ 230</t>
  </si>
  <si>
    <t xml:space="preserve">10:01:0120109:2933, </t>
  </si>
  <si>
    <t>61.758864, 34.311808</t>
  </si>
  <si>
    <t>Нежилые помещения в здании гостиницы., расположенные по адресу:.</t>
  </si>
  <si>
    <t xml:space="preserve"> Ивановская обл., г. Тейково, ул. Октябрьская, д.50, пом. №53-55</t>
  </si>
  <si>
    <t>45:04:020201:735</t>
  </si>
  <si>
    <t>Нежилое помещение , расположенное по адресу:</t>
  </si>
  <si>
    <t>09 03 22 13:00</t>
  </si>
  <si>
    <t xml:space="preserve">37:26:020205:163 </t>
  </si>
  <si>
    <t>Нежилое помещение (встроенные помещения) на 1 этаже жилого дома по адресу:. Помещение пустует.</t>
  </si>
  <si>
    <t>г Пермь, ул Пулковская, д 9</t>
  </si>
  <si>
    <t>10 03 22 13:00</t>
  </si>
  <si>
    <t>59:01:2912530:1848</t>
  </si>
  <si>
    <t>58.107048, 56.298634</t>
  </si>
  <si>
    <t>Нежилое помещение (помещение) на цокольном этаже жилого дома по адресу:. Помещение пустует.</t>
  </si>
  <si>
    <t xml:space="preserve"> Пермский край, г. Пермь, Мотовилихинский район</t>
  </si>
  <si>
    <t>59:01:3812307:1342</t>
  </si>
  <si>
    <t>Нежилые помещения на 3 этаже жилого дома по адресу:, б-р Гагарина, д. 81/4. Помещения пустуют.</t>
  </si>
  <si>
    <t>59:01:4311904:2092</t>
  </si>
  <si>
    <t>Нежилое помещение (магазин) на 1 этаже жилого дома по адресу:. Помещение пустует.</t>
  </si>
  <si>
    <t>г Пермь, ул Сибирская, д 1</t>
  </si>
  <si>
    <t>59:01:4410037:287</t>
  </si>
  <si>
    <t>58.01732, 56.242406</t>
  </si>
  <si>
    <t>г Казань, ул Волгоградская, д 1, помещ 1141</t>
  </si>
  <si>
    <t>07 03 22 09:00</t>
  </si>
  <si>
    <t>16:50:100425:3406</t>
  </si>
  <si>
    <t>55.829219, 49.083282</t>
  </si>
  <si>
    <t>Нежилое помещение, расположенное по адресу: Санкт-Петербург,, литера А, пом. 33-Н, назначение: нежилое помещение, наименование: контора, этаж №1</t>
  </si>
  <si>
    <t>г Санкт-Петербург, Столярный пер, д 18/69 литера А, помещ 33-Н</t>
  </si>
  <si>
    <t>11 03 22 20:00</t>
  </si>
  <si>
    <t>78:32:0001234:1114</t>
  </si>
  <si>
    <t>59.92639, 30.313281</t>
  </si>
  <si>
    <t>Нежилое помещение на 1 этаже жилого дома по адресу:. Помещение пустует.</t>
  </si>
  <si>
    <t xml:space="preserve"> Пермский край, г. Пермь, Индустриальный район, ул. Чайковского и Кавалерийской, д. 19/11, пом.7</t>
  </si>
  <si>
    <t>59:01:4410396:3674</t>
  </si>
  <si>
    <t>59:01:4410713:1206</t>
  </si>
  <si>
    <t>Нежилое помещение 6, назначение: нежилое, цокольный этажрасположенное по адресу:. Свободное</t>
  </si>
  <si>
    <t>г Воронеж, ул 60 Армии, д 4, помещ 6</t>
  </si>
  <si>
    <t>18 03 22 13:00</t>
  </si>
  <si>
    <t xml:space="preserve">36:34:0203008:9034, </t>
  </si>
  <si>
    <t>51.703472, 39.161947</t>
  </si>
  <si>
    <t>Нежилое помещение расположенного по адресу:.18.</t>
  </si>
  <si>
    <t>08 03 22 19:00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</si>
  <si>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</si>
  <si>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18 03 22 05:00</t>
  </si>
  <si>
    <t>66:34:0502003:1113</t>
  </si>
  <si>
    <t>Нежилое помещение, расположенное по адресу: Санкт-Петербург,, назначение: нежилое помещение, этаж №1</t>
  </si>
  <si>
    <t>г Санкт-Петербург, Английский пр-кт, д 17-19 литера С, помещ 13-Н</t>
  </si>
  <si>
    <t>09 03 22 20:00</t>
  </si>
  <si>
    <t>78:32:0001083:2584</t>
  </si>
  <si>
    <t>Нежилое помещениеобщей пл.67 кв.м по адресу:Кемеровская область-Кузбасс,</t>
  </si>
  <si>
    <t>Кемеровская область - Кузбасс, г Анжеро-Судженск, ул Желябова, д 11</t>
  </si>
  <si>
    <t>21 03 22 08:00</t>
  </si>
  <si>
    <t xml:space="preserve">42:20:0102046:1694, </t>
  </si>
  <si>
    <t>56.078564, 86.013824</t>
  </si>
  <si>
    <t>Нежилое помещениеобщей пл.493,1 кв.м по адресу: Кемеровская область-Кузбасс,</t>
  </si>
  <si>
    <t>г Кемерово, ул Халтурина, д 39, помещ 34</t>
  </si>
  <si>
    <t xml:space="preserve">42:24:0301019:5302, </t>
  </si>
  <si>
    <t>55.41167, 86.05477</t>
  </si>
  <si>
    <t>Нежилое помещениеобщей пл.321,9 кв.м по адресу: Кемеровская область-Кузбасс,</t>
  </si>
  <si>
    <t xml:space="preserve"> адрес объекта- Республика Башкортостан, с. Кушнаренково, ул. Красная, д. 1; </t>
  </si>
  <si>
    <t xml:space="preserve">42:25:0108004:2348, </t>
  </si>
  <si>
    <t>Нежилое здание.,земельный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</si>
  <si>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04 03 22 13:00</t>
  </si>
  <si>
    <t>02:36:070121:162</t>
  </si>
  <si>
    <t>49</t>
  </si>
  <si>
    <t>Помещение .</t>
  </si>
  <si>
    <t>49:08:070103:758</t>
  </si>
  <si>
    <t>Нежилое помещение, расположенное по адресу: Санкт-Петербург,, литера А, пом. 5-Н, назначение: нежилое помещение, наименование: служебное, этаж № 1</t>
  </si>
  <si>
    <t>г Санкт-Петербург, Шлиссельбургский пр-кт, д 23 литера А, помещ 5-Н</t>
  </si>
  <si>
    <t>05 03 22 20:00</t>
  </si>
  <si>
    <t>78:12:0007202:4512</t>
  </si>
  <si>
    <t>59.838385, 30.498792</t>
  </si>
  <si>
    <t>Нежилое помещение, расположенное по адресу: Санкт-Петербург,, назначение: нежилое помещение, наименование: нежилое помещение, этаж №1</t>
  </si>
  <si>
    <t>г Санкт-Петербург, Петергофское шоссе, д 3 к 1 литера Д, помещ 5-Н</t>
  </si>
  <si>
    <t>78:40:0008309:5227</t>
  </si>
  <si>
    <t>59.847652, 30.205474</t>
  </si>
  <si>
    <t>Нежилое помещение, расположенное по адресу: Санкт-Петербург,, литера А, пом. 19-Н, назначение: нежилое помещение, наименование: нежилое помещение, этаж №1</t>
  </si>
  <si>
    <t>г Санкт-Петербург, ул Малая Морская, д 19 литера А, помещ 19-Н</t>
  </si>
  <si>
    <t>78:32:0001094:1202</t>
  </si>
  <si>
    <t>59.934853, 30.310245</t>
  </si>
  <si>
    <t>78:31:0001209:3242</t>
  </si>
  <si>
    <t>нежилое помещение, расположенное по адресу:. Мурмаши Кольского р-на, п.г.т. Мурмаши, ул.Цесарского, д. 2, пом.II (23)</t>
  </si>
  <si>
    <t>09 03 22 21:00</t>
  </si>
  <si>
    <t>51:01:0207004:342</t>
  </si>
  <si>
    <t>Нежилое помещение, расположенное по адресу: Санкт-Петербург,, литера А, пом. 7-Н, назначение: нежилое помещение, этаж № 1</t>
  </si>
  <si>
    <t>г Санкт-Петербург, наб Обводного канала, д 142/16 литера А, помещ 7-Н</t>
  </si>
  <si>
    <t>03 03 22 20:00</t>
  </si>
  <si>
    <t>78:32:0008004:2838</t>
  </si>
  <si>
    <t>59.908678, 30.275938</t>
  </si>
  <si>
    <t>Нежилое помещение, расположенное по адресу: Санкт-Петербург,, литера А, пом. 15-Н, назначение: нежилое, этаж №1</t>
  </si>
  <si>
    <t xml:space="preserve"> ул. Дружбы, 88, пом. I, г. Волжский, Волгоградская область</t>
  </si>
  <si>
    <t>78:32:0001663:3051</t>
  </si>
  <si>
    <t>Нежилое помещение, расположенное на цокольном этаже жилого дома по адресу:.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</si>
  <si>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05 03 22 14:30</t>
  </si>
  <si>
    <t>34:35:030216:3490</t>
  </si>
  <si>
    <t>помещения, назначение: нежилое (в том числе самовольно перепланировано 66,6 кв. м), этаж: 1, номера на поэтажном плане 25 − 28, расположенные по адресу:, существующие ограничения (обременения) права: не зарегистрировано.</t>
  </si>
  <si>
    <t>г Ярославль, Индустриальный пер, д 11</t>
  </si>
  <si>
    <t>57.55079, 39.937741</t>
  </si>
  <si>
    <t>помещения, назначение: нежилое, этаж: 1, номера на поэтажном плане 12, 13, 14, вход через помещения, принадлежащие третьим лицам, расположенные по адресу:, существующие ограничения (обременения) права: не зарегистрировано.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</si>
  <si>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</si>
  <si>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г Нижний Новгород, Моторный пер, д 4 к 2</t>
  </si>
  <si>
    <t>52:18:0040200:478</t>
  </si>
  <si>
    <t>56.256237, 43.86071</t>
  </si>
  <si>
    <t>Нежилое помещение, расположенное по адресу: Санкт-Петербург,, литера А, пом. 24-Н., назначение: нежилое помещение, наименование: нежилое помещение, этаж №1</t>
  </si>
  <si>
    <t>г Санкт-Петербург, ул Наличная, д 44 к 2 литера А, помещ 24-Н</t>
  </si>
  <si>
    <t>01 03 22 20:00</t>
  </si>
  <si>
    <t>78:06:0002202:12857</t>
  </si>
  <si>
    <t>59.952074, 30.232891</t>
  </si>
  <si>
    <t>Нежилое помещение, расположенное по адресу: Санкт-Петербург,, литера А, пом. 1-Н, назначение: нежилое, этаж №1</t>
  </si>
  <si>
    <t>г Санкт-Петербург, наб Канала Грибоедова, д 68 литера А, помещ 1-Н</t>
  </si>
  <si>
    <t>78:32:0001149:3350</t>
  </si>
  <si>
    <t>59.925619, 30.312455</t>
  </si>
  <si>
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 1</t>
  </si>
  <si>
    <t>г Санкт-Петербург, г Колпино, Заводской пр-кт, д 34 литера А, помещ 1-Н</t>
  </si>
  <si>
    <t>78:37:1711202:1778</t>
  </si>
  <si>
    <t>59.7308532, 30.5769343</t>
  </si>
  <si>
    <t>Нежилое помещение, расположенное по адресу: Санкт-Петербург, 16-я линия В.О., д. 97, литера А, пом. 7-Н, назначение: нежилое помещение, наименование: нежилое помещение, этаж №1</t>
  </si>
  <si>
    <t>г Санкт-Петербург, линия 16-я В.О., д 97 литера А, помещ 7-Н</t>
  </si>
  <si>
    <t>78:06:0002057:2692</t>
  </si>
  <si>
    <t>59.9465586, 30.2585423</t>
  </si>
  <si>
    <t xml:space="preserve"> г. Астрахань, Кировский район, ул. Маяковского</t>
  </si>
  <si>
    <t>78:32:0001669:225</t>
  </si>
  <si>
    <t>30</t>
  </si>
  <si>
    <t>нежилые помещения, расположенные по адресу:,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</si>
  <si>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>27 02 22 13:00</t>
  </si>
  <si>
    <t xml:space="preserve">30:12:010156:291; </t>
  </si>
  <si>
    <t>нежилое помещение, назначение: торговое. . Этаж 1. Адрес объекта:. :33:407:001:005387080:0100:20004</t>
  </si>
  <si>
    <t>Кировская обл, г Кирово-Чепецк, ул Ленина, д 6 к 5</t>
  </si>
  <si>
    <t>26 02 22 20:00</t>
  </si>
  <si>
    <t>43:42:000061:0023</t>
  </si>
  <si>
    <t>58.5342016, 50.0221059</t>
  </si>
  <si>
    <t>Нежилое помещение, расположенное по адресу: Санкт-Петербург,, литера А, пом. 4-Н, назначение: нежилое помещение, наименование: нежилое помещение, этаж: цокольный</t>
  </si>
  <si>
    <t>г Санкт-Петербург, пр-кт Стачек, д 38 литера А, помещ 4-Н</t>
  </si>
  <si>
    <t>24 02 22 20:00</t>
  </si>
  <si>
    <t>78:15:0008052:1865</t>
  </si>
  <si>
    <t>59.887747, 30.270261</t>
  </si>
  <si>
    <t>г Санкт-Петербург, ул Краснопутиловская, д 14/12 литера А, помещ 18-Н</t>
  </si>
  <si>
    <t>78:15:0008205:2861</t>
  </si>
  <si>
    <t>59.872493, 30.26594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</si>
  <si>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</si>
  <si>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Амурская обл, г Белогорск, ул Ленина, д 113</t>
  </si>
  <si>
    <t>01 03 22 08:00</t>
  </si>
  <si>
    <t xml:space="preserve">28:02:000124:630 </t>
  </si>
  <si>
    <t>50.916283, 128.48146</t>
  </si>
  <si>
    <t>Нежилое помещение, расположенное по адресу: Санкт-Петербург,, литера А, пом. 4-Н., этаж: цокольный, назначение: нежилое, наименование: нежилое помещение</t>
  </si>
  <si>
    <t>г Санкт-Петербург, Поварской пер, д 14 литера А, помещ 4-Н</t>
  </si>
  <si>
    <t>22 02 22 20:00</t>
  </si>
  <si>
    <t>78:31:0001221:2345</t>
  </si>
  <si>
    <t>59.928983, 30.351998</t>
  </si>
  <si>
    <t>Нежилое помещение, расположенное по адресу: Санкт-Петербург,, литера А, пом. 4-Н., этаж №1, назначение: нежилое помещение, наименование: контора</t>
  </si>
  <si>
    <t>г Санкт-Петербург, наб Реки Пряжки, д 48 литера А, помещ 4-Н</t>
  </si>
  <si>
    <t>78:32:0001164:1183</t>
  </si>
  <si>
    <t>59.921209, 30.278525</t>
  </si>
  <si>
    <t>Нежилое помещение, расположенное по адресу: Санкт-Петербург,, литера А, пом. 2-Н, назначение: нежилое, этаж №1</t>
  </si>
  <si>
    <t xml:space="preserve"> Кировская область, г. Киров, ул. Спасская</t>
  </si>
  <si>
    <t>78:32:0001068:1514</t>
  </si>
  <si>
    <t>Помещение, назначение: нежилое помещение, этажность (этаж): 1, расположенное по адресу:, зд. 12г1, помещ. 2</t>
  </si>
  <si>
    <t>24 02 22 15:00</t>
  </si>
  <si>
    <t>43:40:000306:239</t>
  </si>
  <si>
    <t>Помещение, назначение: нежилое помещение, этажность (этаж): 1, расположенное по адресу:, зд. 12г1, помещ. 3</t>
  </si>
  <si>
    <t>43:40:000306:238</t>
  </si>
  <si>
    <t>Помещение, назначение: нежилое помещение, этажность (этаж): 1, расположенное по адресу:, зд. 12г1, помещ. 1</t>
  </si>
  <si>
    <t xml:space="preserve"> Республика Бурятия, г. Улан-Удэ</t>
  </si>
  <si>
    <t>43:40:000306:237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</si>
  <si>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(местоположение:, ст. Медведчиково, д. 17а).</t>
  </si>
  <si>
    <t>24 02 22 02:00</t>
  </si>
  <si>
    <t xml:space="preserve">03:24:034301:497 </t>
  </si>
  <si>
    <t>Нежилое помещение, 1 этаж</t>
  </si>
  <si>
    <t>28 02 22 20:59</t>
  </si>
  <si>
    <t>26:33:020202:319</t>
  </si>
  <si>
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</si>
  <si>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21 02 22 11:00</t>
  </si>
  <si>
    <t>74:40:0000000:3164</t>
  </si>
  <si>
    <t>98/1000 долей (25,6 кв.м) на 1-м этаже нежилого здания центрального теплового пункта №518  по ул.Юрина, 265а</t>
  </si>
  <si>
    <t>28 02 22 14:00</t>
  </si>
  <si>
    <t>22:63:010609:5047</t>
  </si>
  <si>
    <t>Муниципальное имущество города Алатыря Чувашской Республики, нежилое помещение общей площадью 46,5 кв. метра, расположенное по адресу:,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</si>
  <si>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22 02 22 14:00</t>
  </si>
  <si>
    <t xml:space="preserve">21:03:010406:659, </t>
  </si>
  <si>
    <t>нежилое помещение , расположенное по адресу: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</si>
  <si>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28 02 22 13:00</t>
  </si>
  <si>
    <t xml:space="preserve">32:15:0260303:12, </t>
  </si>
  <si>
    <t>Нежилое помещение, расположенное по адресу: Санкт-Петербург,, литера А, пом. 4-Н., назначение: нежилое помещение, этаж: цокольный</t>
  </si>
  <si>
    <t xml:space="preserve"> Тюменская область, Нижнетавдинский район</t>
  </si>
  <si>
    <t>21 02 22 20:00</t>
  </si>
  <si>
    <t>78:32:0001070:3166</t>
  </si>
  <si>
    <t>72</t>
  </si>
  <si>
    <t>Нежилое помещение, этаж №1., РНФИ П13720002560расположенное по адресу:, село Нижняя Тавда, улица Октябрьская, дом 4.</t>
  </si>
  <si>
    <t>19 02 22 19:00</t>
  </si>
  <si>
    <t xml:space="preserve">72:12:0000000:3511, </t>
  </si>
  <si>
    <t>Нежилое помещение, расположенное по адресу: Санкт-Петербург,, литера А, пом. 3-Н., назначение: нежилое, этаж: цокольный</t>
  </si>
  <si>
    <t>г Санкт-Петербург, Климов пер, д 3 литера А, помещ 3-Н</t>
  </si>
  <si>
    <t>78:32:0001070:3164</t>
  </si>
  <si>
    <t>59.917917, 30.294282</t>
  </si>
  <si>
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адресу:.</t>
  </si>
  <si>
    <t xml:space="preserve"> Российская Федерация, Архангельская область, Вельский муниципальный район, МО «Вельское</t>
  </si>
  <si>
    <t>20 02 22 15:30</t>
  </si>
  <si>
    <t>02:63:011514:1014</t>
  </si>
  <si>
    <t>Нежилое помещение, расположенное по адресу:»,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</si>
  <si>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27 02 22 14:00</t>
  </si>
  <si>
    <t>29:01:190139:646</t>
  </si>
  <si>
    <t>Нежилое помещение, 1 этажномера на поэтажном плане: А/1/I(45,54,56,57)</t>
  </si>
  <si>
    <t>г Мурманск, ул Зои Космодемьянской, д 1</t>
  </si>
  <si>
    <t>16 02 22 20:00</t>
  </si>
  <si>
    <t xml:space="preserve">51:20:0001008:5272, </t>
  </si>
  <si>
    <t>68.93968, 33.11737</t>
  </si>
  <si>
    <t>нежилое помещение расположено по адресу:. Нежилое помещение находится на первом этаже трехэтажного кирпичного жилого дома 1960 года постройки. Отдельный вход имеется.</t>
  </si>
  <si>
    <t>г Красноярск, ул Энергетиков, д 65, помещ 21</t>
  </si>
  <si>
    <t>15 02 22 10:00</t>
  </si>
  <si>
    <t xml:space="preserve">24:50:0500297:640 </t>
  </si>
  <si>
    <t>55.999943, 93.01335</t>
  </si>
  <si>
    <t>этаж 1.</t>
  </si>
  <si>
    <t>26 02 22 14:00</t>
  </si>
  <si>
    <t>69:42:0070806:690</t>
  </si>
  <si>
    <t>помещение назначение: нежилое помещение на первом этаже</t>
  </si>
  <si>
    <t>21 02 22 14:00</t>
  </si>
  <si>
    <t xml:space="preserve">44:27:040511:657, </t>
  </si>
  <si>
    <t>40</t>
  </si>
  <si>
    <t>Нежилое помещение, назначение: нежилое помещение, этаж № 1адрес (местоположение):</t>
  </si>
  <si>
    <t xml:space="preserve"> с адресом - Ставропольский край, город Невинномысск, улица Гагарина, 7Б, помещение 28-51;</t>
  </si>
  <si>
    <t>17 02 22 20:59</t>
  </si>
  <si>
    <t xml:space="preserve">40:26:000142:439, </t>
  </si>
  <si>
    <t>нежилое помещение, этаж 2площадью 311,9 кв. метра,</t>
  </si>
  <si>
    <t>21 02 22 15:00</t>
  </si>
  <si>
    <t xml:space="preserve">26:16:040603:913, </t>
  </si>
  <si>
    <t>Нежилое помещение расположено на первом этаже двухэтажного жилого дома. Объект находится в разрушенном состоянии.</t>
  </si>
  <si>
    <t>г Нижний Новгород, пер Вахитова, д 7, помещ П2А</t>
  </si>
  <si>
    <t>09 02 22 12:00</t>
  </si>
  <si>
    <t>52:18:0060027:626</t>
  </si>
  <si>
    <t>56.328998, 43.992368</t>
  </si>
  <si>
    <t xml:space="preserve"> Брянская область, Красногорский район, пгт.Красная Гора, ул. Тамбовская, д.2, пом. 2П-3</t>
  </si>
  <si>
    <t xml:space="preserve"> Брянская область, Красногорский район, пгт.Красная Гора, ул. Тамбовская, д.2</t>
  </si>
  <si>
    <t xml:space="preserve"> Российская Федерация, Архангельская область, Вельский муниципальный район, г.Вельск, ул.50 лет Октября, д.8, помещение 1-Н</t>
  </si>
</sst>
</file>

<file path=xl/styles.xml><?xml version="1.0" encoding="utf-8"?>
<styleSheet xmlns="http://schemas.openxmlformats.org/spreadsheetml/2006/main">
  <numFmts count="2">
    <numFmt numFmtId="164" formatCode="#\ ##0.0\ \м\2"/>
    <numFmt numFmtId="165" formatCode="#\ ###\ ##0\ \₽"/>
  </numFmts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78"/>
  <sheetViews>
    <sheetView tabSelected="1" topLeftCell="A349" workbookViewId="0">
      <selection activeCell="H374" sqref="H374"/>
    </sheetView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</cols>
  <sheetData>
    <row r="1" spans="1:1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>
      <c r="A2" s="4">
        <v>0</v>
      </c>
      <c r="B2" t="s">
        <v>13</v>
      </c>
      <c r="C2" s="1">
        <v>506.8</v>
      </c>
      <c r="D2" s="2" t="str">
        <f>HYPERLINK("https://torgi.gov.ru/new/public/lots/lot/22000034760000000117_1/(lotInfo:info)", "22000034760000000117_1")</f>
        <v>22000034760000000117_1</v>
      </c>
      <c r="E2" t="s">
        <v>14</v>
      </c>
      <c r="F2" s="3">
        <v>9668.5082872928178</v>
      </c>
      <c r="G2" s="3">
        <v>4900000</v>
      </c>
      <c r="H2" t="s">
        <v>15</v>
      </c>
      <c r="I2" t="s">
        <v>16</v>
      </c>
      <c r="J2" t="s">
        <v>17</v>
      </c>
      <c r="L2" t="s">
        <v>18</v>
      </c>
      <c r="M2" t="s">
        <v>19</v>
      </c>
      <c r="N2" t="s">
        <v>20</v>
      </c>
    </row>
    <row r="3" spans="1:14">
      <c r="A3" s="4">
        <v>1</v>
      </c>
      <c r="B3" t="s">
        <v>21</v>
      </c>
      <c r="C3" s="1">
        <v>42.9</v>
      </c>
      <c r="D3" s="2" t="str">
        <f>HYPERLINK("https://torgi.gov.ru/new/public/lots/lot/21000005000000001941_1/(lotInfo:info)", "21000005000000001941_1")</f>
        <v>21000005000000001941_1</v>
      </c>
      <c r="E3" t="s">
        <v>22</v>
      </c>
      <c r="F3" s="3">
        <v>111608.3916083916</v>
      </c>
      <c r="G3" s="3">
        <v>4788000</v>
      </c>
      <c r="H3" t="s">
        <v>23</v>
      </c>
      <c r="I3" t="s">
        <v>24</v>
      </c>
      <c r="J3" t="s">
        <v>25</v>
      </c>
      <c r="L3" t="s">
        <v>18</v>
      </c>
      <c r="M3" t="s">
        <v>19</v>
      </c>
      <c r="N3" t="s">
        <v>26</v>
      </c>
    </row>
    <row r="4" spans="1:14">
      <c r="A4" s="4">
        <v>2</v>
      </c>
      <c r="B4" t="s">
        <v>27</v>
      </c>
      <c r="C4" s="1">
        <v>291</v>
      </c>
      <c r="D4" s="2" t="str">
        <f>HYPERLINK("https://torgi.gov.ru/new/public/lots/lot/22000006140000000033_1/(lotInfo:info)", "22000006140000000033_1")</f>
        <v>22000006140000000033_1</v>
      </c>
      <c r="E4" t="s">
        <v>28</v>
      </c>
      <c r="F4" s="3">
        <v>2852.2336769759449</v>
      </c>
      <c r="G4" s="3">
        <v>830000</v>
      </c>
      <c r="H4" t="s">
        <v>29</v>
      </c>
      <c r="I4" t="s">
        <v>30</v>
      </c>
      <c r="J4" t="s">
        <v>31</v>
      </c>
      <c r="L4" t="s">
        <v>32</v>
      </c>
      <c r="M4" t="s">
        <v>19</v>
      </c>
      <c r="N4" t="s">
        <v>33</v>
      </c>
    </row>
    <row r="5" spans="1:14">
      <c r="A5" s="4">
        <v>3</v>
      </c>
      <c r="B5" t="s">
        <v>34</v>
      </c>
      <c r="C5" s="1">
        <v>420.3</v>
      </c>
      <c r="D5" s="2" t="str">
        <f>HYPERLINK("https://torgi.gov.ru/new/public/lots/lot/21000034110000000003_1/(lotInfo:info)", "21000034110000000003_1")</f>
        <v>21000034110000000003_1</v>
      </c>
      <c r="E5" t="s">
        <v>35</v>
      </c>
      <c r="F5" s="3">
        <v>2879.0007137758739</v>
      </c>
      <c r="G5" s="3">
        <v>1210044</v>
      </c>
      <c r="H5" t="s">
        <v>36</v>
      </c>
      <c r="I5" t="s">
        <v>37</v>
      </c>
      <c r="J5" t="s">
        <v>38</v>
      </c>
      <c r="K5" s="3">
        <v>1424564.82</v>
      </c>
      <c r="L5" t="s">
        <v>18</v>
      </c>
      <c r="M5" t="s">
        <v>19</v>
      </c>
      <c r="N5" t="s">
        <v>39</v>
      </c>
    </row>
    <row r="6" spans="1:14">
      <c r="A6" s="4">
        <v>4</v>
      </c>
      <c r="B6" t="s">
        <v>40</v>
      </c>
      <c r="C6" s="1">
        <v>89.5</v>
      </c>
      <c r="D6" s="2" t="str">
        <f>HYPERLINK("https://torgi.gov.ru/new/public/lots/lot/22000057140000000005_1/(lotInfo:info)", "22000057140000000005_1")</f>
        <v>22000057140000000005_1</v>
      </c>
      <c r="E6" t="s">
        <v>41</v>
      </c>
      <c r="F6" s="3">
        <v>16502.793296089381</v>
      </c>
      <c r="G6" s="3">
        <v>1477000</v>
      </c>
      <c r="H6" t="s">
        <v>42</v>
      </c>
      <c r="I6" t="s">
        <v>43</v>
      </c>
      <c r="J6" t="s">
        <v>44</v>
      </c>
      <c r="K6" s="3">
        <v>237083.71</v>
      </c>
      <c r="L6" t="s">
        <v>18</v>
      </c>
      <c r="M6" t="s">
        <v>19</v>
      </c>
      <c r="N6" t="s">
        <v>45</v>
      </c>
    </row>
    <row r="7" spans="1:14">
      <c r="A7" s="4">
        <v>5</v>
      </c>
      <c r="B7" t="s">
        <v>21</v>
      </c>
      <c r="C7" s="1">
        <v>35.700000000000003</v>
      </c>
      <c r="D7" s="2" t="str">
        <f>HYPERLINK("https://torgi.gov.ru/new/public/lots/lot/21000005000000001869_1/(lotInfo:info)", "21000005000000001869_1")</f>
        <v>21000005000000001869_1</v>
      </c>
      <c r="E7" t="s">
        <v>46</v>
      </c>
      <c r="F7" s="3">
        <v>217009.80392156859</v>
      </c>
      <c r="G7" s="3">
        <v>7747250</v>
      </c>
      <c r="H7" t="s">
        <v>47</v>
      </c>
      <c r="I7" t="s">
        <v>48</v>
      </c>
      <c r="J7" t="s">
        <v>49</v>
      </c>
      <c r="L7" t="s">
        <v>18</v>
      </c>
      <c r="M7" t="s">
        <v>19</v>
      </c>
      <c r="N7" t="s">
        <v>50</v>
      </c>
    </row>
    <row r="8" spans="1:14">
      <c r="A8" s="4">
        <v>6</v>
      </c>
      <c r="B8" t="s">
        <v>21</v>
      </c>
      <c r="C8" s="1">
        <v>50.1</v>
      </c>
      <c r="D8" s="2" t="str">
        <f>HYPERLINK("https://torgi.gov.ru/new/public/lots/lot/21000005000000001605_1/(lotInfo:info)", "21000005000000001605_1")</f>
        <v>21000005000000001605_1</v>
      </c>
      <c r="E8" t="s">
        <v>51</v>
      </c>
      <c r="F8" s="3">
        <v>179609.41616766469</v>
      </c>
      <c r="G8" s="3">
        <v>8998431.75</v>
      </c>
      <c r="H8" t="s">
        <v>52</v>
      </c>
      <c r="I8" t="s">
        <v>48</v>
      </c>
      <c r="J8" t="s">
        <v>53</v>
      </c>
      <c r="L8" t="s">
        <v>18</v>
      </c>
      <c r="M8" t="s">
        <v>19</v>
      </c>
      <c r="N8" t="s">
        <v>54</v>
      </c>
    </row>
    <row r="9" spans="1:14">
      <c r="A9" s="4">
        <v>7</v>
      </c>
      <c r="B9" t="s">
        <v>21</v>
      </c>
      <c r="C9" s="1">
        <v>13.7</v>
      </c>
      <c r="D9" s="2" t="str">
        <f>HYPERLINK("https://torgi.gov.ru/new/public/lots/lot/21000005000000001853_1/(lotInfo:info)", "21000005000000001853_1")</f>
        <v>21000005000000001853_1</v>
      </c>
      <c r="E9" t="s">
        <v>55</v>
      </c>
      <c r="F9" s="3">
        <v>385459.85401459847</v>
      </c>
      <c r="G9" s="3">
        <v>5280800</v>
      </c>
      <c r="H9" t="s">
        <v>56</v>
      </c>
      <c r="I9" t="s">
        <v>57</v>
      </c>
      <c r="J9" t="s">
        <v>58</v>
      </c>
      <c r="L9" t="s">
        <v>18</v>
      </c>
      <c r="M9" t="s">
        <v>19</v>
      </c>
      <c r="N9" t="s">
        <v>59</v>
      </c>
    </row>
    <row r="10" spans="1:14">
      <c r="A10" s="4">
        <v>8</v>
      </c>
      <c r="B10" t="s">
        <v>60</v>
      </c>
      <c r="C10" s="1">
        <v>26</v>
      </c>
      <c r="D10" s="2" t="str">
        <f>HYPERLINK("https://torgi.gov.ru/new/public/lots/lot/21000000010000000002_2/(lotInfo:info)", "21000000010000000002_2")</f>
        <v>21000000010000000002_2</v>
      </c>
      <c r="E10" t="s">
        <v>61</v>
      </c>
      <c r="F10" s="3">
        <v>21753.846153846149</v>
      </c>
      <c r="G10" s="3">
        <v>565600</v>
      </c>
      <c r="H10" t="s">
        <v>62</v>
      </c>
      <c r="I10" t="s">
        <v>63</v>
      </c>
      <c r="J10" t="s">
        <v>64</v>
      </c>
      <c r="L10" t="s">
        <v>18</v>
      </c>
      <c r="M10" t="s">
        <v>19</v>
      </c>
      <c r="N10" t="s">
        <v>65</v>
      </c>
    </row>
    <row r="11" spans="1:14">
      <c r="A11" s="4">
        <v>9</v>
      </c>
      <c r="B11" t="s">
        <v>60</v>
      </c>
      <c r="C11" s="1">
        <v>483.3</v>
      </c>
      <c r="D11" s="2" t="str">
        <f>HYPERLINK("https://torgi.gov.ru/new/public/lots/lot/21000000010000000002_1/(lotInfo:info)", "21000000010000000002_1")</f>
        <v>21000000010000000002_1</v>
      </c>
      <c r="E11" t="s">
        <v>66</v>
      </c>
      <c r="F11" s="3">
        <v>6575.6259052348432</v>
      </c>
      <c r="G11" s="3">
        <v>3178000</v>
      </c>
      <c r="H11" t="s">
        <v>67</v>
      </c>
      <c r="I11" t="s">
        <v>63</v>
      </c>
      <c r="J11" t="s">
        <v>68</v>
      </c>
      <c r="L11" t="s">
        <v>18</v>
      </c>
      <c r="M11" t="s">
        <v>19</v>
      </c>
      <c r="N11" t="s">
        <v>69</v>
      </c>
    </row>
    <row r="12" spans="1:14">
      <c r="A12" s="4">
        <v>10</v>
      </c>
      <c r="B12" t="s">
        <v>60</v>
      </c>
      <c r="C12" s="1">
        <v>39.1</v>
      </c>
      <c r="D12" s="2" t="str">
        <f>HYPERLINK("https://torgi.gov.ru/new/public/lots/lot/21000000010000000002_4/(lotInfo:info)", "21000000010000000002_4")</f>
        <v>21000000010000000002_4</v>
      </c>
      <c r="E12" t="s">
        <v>70</v>
      </c>
      <c r="F12" s="3">
        <v>24797.95396419437</v>
      </c>
      <c r="G12" s="3">
        <v>969600</v>
      </c>
      <c r="H12" t="s">
        <v>71</v>
      </c>
      <c r="I12" t="s">
        <v>63</v>
      </c>
      <c r="J12" t="s">
        <v>72</v>
      </c>
      <c r="L12" t="s">
        <v>18</v>
      </c>
      <c r="M12" t="s">
        <v>19</v>
      </c>
      <c r="N12" t="s">
        <v>73</v>
      </c>
    </row>
    <row r="13" spans="1:14">
      <c r="A13" s="4">
        <v>11</v>
      </c>
      <c r="B13" t="s">
        <v>74</v>
      </c>
      <c r="C13" s="1">
        <v>449.4</v>
      </c>
      <c r="D13" s="2" t="str">
        <f>HYPERLINK("https://torgi.gov.ru/new/public/lots/lot/22000010840000000002_1/(lotInfo:info)", "22000010840000000002_1")</f>
        <v>22000010840000000002_1</v>
      </c>
      <c r="E13" t="s">
        <v>75</v>
      </c>
      <c r="F13" s="3">
        <v>4533.0440587449939</v>
      </c>
      <c r="G13" s="3">
        <v>2037150</v>
      </c>
      <c r="H13" t="s">
        <v>76</v>
      </c>
      <c r="I13" t="s">
        <v>77</v>
      </c>
      <c r="J13" t="s">
        <v>78</v>
      </c>
      <c r="L13" t="s">
        <v>18</v>
      </c>
      <c r="M13" t="s">
        <v>19</v>
      </c>
      <c r="N13" t="s">
        <v>79</v>
      </c>
    </row>
    <row r="14" spans="1:14">
      <c r="A14" s="4">
        <v>12</v>
      </c>
      <c r="B14" t="s">
        <v>80</v>
      </c>
      <c r="C14" s="1">
        <v>123.3</v>
      </c>
      <c r="D14" s="2" t="str">
        <f>HYPERLINK("https://torgi.gov.ru/new/public/lots/lot/21000000900000000002_7/(lotInfo:info)", "21000000900000000002_7")</f>
        <v>21000000900000000002_7</v>
      </c>
      <c r="E14" t="s">
        <v>81</v>
      </c>
      <c r="F14" s="3">
        <v>13285.79375506894</v>
      </c>
      <c r="G14" s="3">
        <v>1638138.37</v>
      </c>
      <c r="H14" t="s">
        <v>82</v>
      </c>
      <c r="I14" t="s">
        <v>83</v>
      </c>
      <c r="J14" t="s">
        <v>84</v>
      </c>
      <c r="K14" s="3">
        <v>1980032.26</v>
      </c>
      <c r="L14" t="s">
        <v>18</v>
      </c>
      <c r="M14" t="s">
        <v>19</v>
      </c>
      <c r="N14" t="s">
        <v>85</v>
      </c>
    </row>
    <row r="15" spans="1:14">
      <c r="A15" s="4">
        <v>13</v>
      </c>
      <c r="B15" t="s">
        <v>86</v>
      </c>
      <c r="C15" s="1">
        <v>1527.9</v>
      </c>
      <c r="D15" s="2" t="str">
        <f>HYPERLINK("https://torgi.gov.ru/new/public/lots/lot/21000005400000000042_1/(lotInfo:info)", "21000005400000000042_1")</f>
        <v>21000005400000000042_1</v>
      </c>
      <c r="E15" t="s">
        <v>87</v>
      </c>
      <c r="F15" s="3">
        <v>2195.0003272465469</v>
      </c>
      <c r="G15" s="3">
        <v>3353741</v>
      </c>
      <c r="H15" t="s">
        <v>88</v>
      </c>
      <c r="I15" t="s">
        <v>89</v>
      </c>
      <c r="J15" t="s">
        <v>90</v>
      </c>
      <c r="L15" t="s">
        <v>18</v>
      </c>
      <c r="M15" t="s">
        <v>19</v>
      </c>
      <c r="N15" t="s">
        <v>91</v>
      </c>
    </row>
    <row r="16" spans="1:14">
      <c r="A16" s="4">
        <v>14</v>
      </c>
      <c r="B16" t="s">
        <v>92</v>
      </c>
      <c r="C16" s="1">
        <v>166.1</v>
      </c>
      <c r="D16" s="2" t="str">
        <f>HYPERLINK("https://torgi.gov.ru/new/public/lots/lot/21000013570000000006_1/(lotInfo:info)", "21000013570000000006_1")</f>
        <v>21000013570000000006_1</v>
      </c>
      <c r="E16" t="s">
        <v>93</v>
      </c>
      <c r="F16" s="3">
        <v>9833.626610475616</v>
      </c>
      <c r="G16" s="3">
        <v>1633365.38</v>
      </c>
      <c r="H16" t="s">
        <v>94</v>
      </c>
      <c r="I16" t="s">
        <v>95</v>
      </c>
      <c r="J16" t="s">
        <v>96</v>
      </c>
      <c r="L16" t="s">
        <v>97</v>
      </c>
      <c r="M16" t="s">
        <v>19</v>
      </c>
      <c r="N16" t="s">
        <v>98</v>
      </c>
    </row>
    <row r="17" spans="1:16">
      <c r="A17" s="4">
        <v>15</v>
      </c>
      <c r="B17" t="s">
        <v>99</v>
      </c>
      <c r="C17" s="1">
        <v>313.3</v>
      </c>
      <c r="D17" s="2" t="str">
        <f>HYPERLINK("https://torgi.gov.ru/new/public/lots/lot/22000025880000000007_1/(lotInfo:info)", "22000025880000000007_1")</f>
        <v>22000025880000000007_1</v>
      </c>
      <c r="E17" t="s">
        <v>100</v>
      </c>
      <c r="F17" s="3">
        <v>8016.2623683370566</v>
      </c>
      <c r="G17" s="3">
        <v>2511495</v>
      </c>
      <c r="H17" t="s">
        <v>94</v>
      </c>
      <c r="I17" t="s">
        <v>101</v>
      </c>
      <c r="J17" t="s">
        <v>102</v>
      </c>
      <c r="K17" s="3">
        <v>6152883.04</v>
      </c>
      <c r="L17" t="s">
        <v>18</v>
      </c>
      <c r="M17" t="s">
        <v>19</v>
      </c>
      <c r="N17" t="s">
        <v>98</v>
      </c>
    </row>
    <row r="18" spans="1:16">
      <c r="A18" s="4">
        <v>16</v>
      </c>
      <c r="B18" t="s">
        <v>103</v>
      </c>
      <c r="C18" s="1">
        <v>150.6</v>
      </c>
      <c r="D18" s="2" t="str">
        <f>HYPERLINK("https://torgi.gov.ru/new/public/lots/lot/21000025550000000028_13/(lotInfo:info)", "21000025550000000028_13")</f>
        <v>21000025550000000028_13</v>
      </c>
      <c r="E18" t="s">
        <v>104</v>
      </c>
      <c r="F18" s="3">
        <v>16566.62018592298</v>
      </c>
      <c r="G18" s="3">
        <v>2494933</v>
      </c>
      <c r="H18" t="s">
        <v>105</v>
      </c>
      <c r="I18" t="s">
        <v>106</v>
      </c>
      <c r="J18" t="s">
        <v>107</v>
      </c>
      <c r="L18" t="s">
        <v>18</v>
      </c>
      <c r="M18" t="s">
        <v>108</v>
      </c>
      <c r="N18" t="s">
        <v>109</v>
      </c>
    </row>
    <row r="19" spans="1:16">
      <c r="A19" s="4">
        <v>17</v>
      </c>
      <c r="B19" t="s">
        <v>110</v>
      </c>
      <c r="C19" s="1">
        <v>95.6</v>
      </c>
      <c r="D19" s="2" t="str">
        <f>HYPERLINK("https://torgi.gov.ru/new/public/lots/lot/22000109930000000001_1/(lotInfo:info)", "22000109930000000001_1")</f>
        <v>22000109930000000001_1</v>
      </c>
      <c r="E19" t="s">
        <v>111</v>
      </c>
      <c r="F19" s="3">
        <v>11998.74476987448</v>
      </c>
      <c r="G19" s="3">
        <v>1147080</v>
      </c>
      <c r="H19" t="s">
        <v>112</v>
      </c>
      <c r="I19" t="s">
        <v>113</v>
      </c>
      <c r="J19" t="s">
        <v>114</v>
      </c>
      <c r="K19" s="3">
        <v>2380300.42</v>
      </c>
      <c r="L19" t="s">
        <v>18</v>
      </c>
      <c r="M19" t="s">
        <v>19</v>
      </c>
      <c r="N19" t="s">
        <v>115</v>
      </c>
    </row>
    <row r="20" spans="1:16">
      <c r="A20" s="4">
        <v>18</v>
      </c>
      <c r="B20" t="s">
        <v>116</v>
      </c>
      <c r="C20" s="1">
        <v>99.2</v>
      </c>
      <c r="D20" s="2" t="str">
        <f>HYPERLINK("https://torgi.gov.ru/new/public/lots/lot/21000030270000000003_1/(lotInfo:info)", "21000030270000000003_1")</f>
        <v>21000030270000000003_1</v>
      </c>
      <c r="E20" t="s">
        <v>117</v>
      </c>
      <c r="F20" s="3">
        <v>20461.35080645161</v>
      </c>
      <c r="G20" s="3">
        <v>2029766</v>
      </c>
      <c r="H20" t="s">
        <v>118</v>
      </c>
      <c r="I20" t="s">
        <v>119</v>
      </c>
      <c r="J20" t="s">
        <v>120</v>
      </c>
      <c r="K20" s="3">
        <v>878035.07</v>
      </c>
      <c r="L20" t="s">
        <v>18</v>
      </c>
      <c r="M20" t="s">
        <v>19</v>
      </c>
      <c r="N20" t="s">
        <v>121</v>
      </c>
    </row>
    <row r="21" spans="1:16">
      <c r="A21" s="4">
        <v>19</v>
      </c>
      <c r="B21" t="s">
        <v>103</v>
      </c>
      <c r="C21" s="1">
        <v>401.1</v>
      </c>
      <c r="D21" s="2" t="str">
        <f>HYPERLINK("https://torgi.gov.ru/new/public/lots/lot/22000030000000000021_1/(lotInfo:info)", "22000030000000000021_1")</f>
        <v>22000030000000000021_1</v>
      </c>
      <c r="E21" t="s">
        <v>122</v>
      </c>
      <c r="F21" s="3">
        <v>1486.499626028422</v>
      </c>
      <c r="G21" s="3">
        <v>596235</v>
      </c>
      <c r="H21" t="s">
        <v>123</v>
      </c>
      <c r="I21" t="s">
        <v>124</v>
      </c>
      <c r="J21" t="s">
        <v>125</v>
      </c>
      <c r="K21" s="3">
        <v>302518043</v>
      </c>
      <c r="L21" t="s">
        <v>97</v>
      </c>
      <c r="M21" t="s">
        <v>19</v>
      </c>
      <c r="N21" t="s">
        <v>126</v>
      </c>
    </row>
    <row r="22" spans="1:16">
      <c r="A22" s="4">
        <v>20</v>
      </c>
      <c r="B22" t="s">
        <v>127</v>
      </c>
      <c r="C22" s="1">
        <v>164.6</v>
      </c>
      <c r="D22" s="2" t="str">
        <f>HYPERLINK("https://torgi.gov.ru/new/public/lots/lot/21000018800000000009_1/(lotInfo:info)", "21000018800000000009_1")</f>
        <v>21000018800000000009_1</v>
      </c>
      <c r="E22" t="s">
        <v>128</v>
      </c>
      <c r="F22" s="3">
        <v>7671.7193195625759</v>
      </c>
      <c r="G22" s="3">
        <v>1262765</v>
      </c>
      <c r="H22" t="s">
        <v>129</v>
      </c>
      <c r="I22" t="s">
        <v>130</v>
      </c>
      <c r="J22" t="s">
        <v>131</v>
      </c>
      <c r="L22" t="s">
        <v>97</v>
      </c>
      <c r="M22" t="s">
        <v>19</v>
      </c>
      <c r="N22" t="s">
        <v>132</v>
      </c>
      <c r="P22" t="s">
        <v>133</v>
      </c>
    </row>
    <row r="23" spans="1:16">
      <c r="A23" s="4">
        <v>21</v>
      </c>
      <c r="B23" t="s">
        <v>134</v>
      </c>
      <c r="C23" s="1">
        <v>62.9</v>
      </c>
      <c r="D23" s="2" t="str">
        <f>HYPERLINK("https://torgi.gov.ru/new/public/lots/lot/21000012290000000007_4/(lotInfo:info)", "21000012290000000007_4")</f>
        <v>21000012290000000007_4</v>
      </c>
      <c r="E23" t="s">
        <v>135</v>
      </c>
      <c r="F23" s="3">
        <v>12337.04292527822</v>
      </c>
      <c r="G23" s="3">
        <v>776000</v>
      </c>
      <c r="H23" t="s">
        <v>136</v>
      </c>
      <c r="I23" t="s">
        <v>137</v>
      </c>
      <c r="J23" t="s">
        <v>138</v>
      </c>
      <c r="L23" t="s">
        <v>18</v>
      </c>
      <c r="M23" t="s">
        <v>19</v>
      </c>
      <c r="N23" t="s">
        <v>98</v>
      </c>
    </row>
    <row r="24" spans="1:16">
      <c r="A24" s="4">
        <v>22</v>
      </c>
      <c r="B24" t="s">
        <v>139</v>
      </c>
      <c r="C24" s="1">
        <v>37.6</v>
      </c>
      <c r="D24" s="2" t="str">
        <f>HYPERLINK("https://torgi.gov.ru/new/public/lots/lot/21000008500000000083_1/(lotInfo:info)", "21000008500000000083_1")</f>
        <v>21000008500000000083_1</v>
      </c>
      <c r="E24" t="s">
        <v>140</v>
      </c>
      <c r="F24" s="3">
        <v>26063.829787234041</v>
      </c>
      <c r="G24" s="3">
        <v>980000</v>
      </c>
      <c r="H24" t="s">
        <v>141</v>
      </c>
      <c r="I24" t="s">
        <v>142</v>
      </c>
      <c r="J24" t="s">
        <v>143</v>
      </c>
      <c r="L24" t="s">
        <v>18</v>
      </c>
      <c r="M24" t="s">
        <v>19</v>
      </c>
      <c r="N24" t="s">
        <v>144</v>
      </c>
    </row>
    <row r="25" spans="1:16">
      <c r="A25" s="4">
        <v>23</v>
      </c>
      <c r="B25" t="s">
        <v>145</v>
      </c>
      <c r="C25" s="1">
        <v>989</v>
      </c>
      <c r="D25" s="2" t="str">
        <f>HYPERLINK("https://torgi.gov.ru/new/public/lots/lot/22000003620000000002_1/(lotInfo:info)", "22000003620000000002_1")</f>
        <v>22000003620000000002_1</v>
      </c>
      <c r="E25" t="s">
        <v>146</v>
      </c>
      <c r="F25" s="3">
        <v>4620.8291203235594</v>
      </c>
      <c r="G25" s="3">
        <v>4570000</v>
      </c>
      <c r="H25" t="s">
        <v>147</v>
      </c>
      <c r="I25" t="s">
        <v>148</v>
      </c>
      <c r="J25" t="s">
        <v>149</v>
      </c>
      <c r="L25" t="s">
        <v>18</v>
      </c>
      <c r="M25" t="s">
        <v>19</v>
      </c>
      <c r="N25" t="s">
        <v>150</v>
      </c>
    </row>
    <row r="26" spans="1:16">
      <c r="A26" s="4">
        <v>24</v>
      </c>
      <c r="B26" t="s">
        <v>151</v>
      </c>
      <c r="C26" s="1">
        <v>46.3</v>
      </c>
      <c r="D26" s="2" t="str">
        <f>HYPERLINK("https://torgi.gov.ru/new/public/lots/lot/21000015480000000017_1/(lotInfo:info)", "21000015480000000017_1")</f>
        <v>21000015480000000017_1</v>
      </c>
      <c r="E26" t="s">
        <v>152</v>
      </c>
      <c r="F26" s="3">
        <v>20656.587473002161</v>
      </c>
      <c r="G26" s="3">
        <v>956400</v>
      </c>
      <c r="H26" t="s">
        <v>153</v>
      </c>
      <c r="I26" t="s">
        <v>154</v>
      </c>
      <c r="J26" t="s">
        <v>155</v>
      </c>
      <c r="K26" s="3">
        <v>962690.43</v>
      </c>
      <c r="L26" t="s">
        <v>97</v>
      </c>
      <c r="M26" t="s">
        <v>19</v>
      </c>
      <c r="N26" t="s">
        <v>156</v>
      </c>
    </row>
    <row r="27" spans="1:16">
      <c r="A27" s="4">
        <v>25</v>
      </c>
      <c r="B27" t="s">
        <v>157</v>
      </c>
      <c r="C27" s="1">
        <v>43</v>
      </c>
      <c r="D27" s="2" t="str">
        <f>HYPERLINK("https://torgi.gov.ru/new/public/lots/lot/22000022920000000012_1/(lotInfo:info)", "22000022920000000012_1")</f>
        <v>22000022920000000012_1</v>
      </c>
      <c r="E27" t="s">
        <v>158</v>
      </c>
      <c r="F27" s="3">
        <v>15244.18604651163</v>
      </c>
      <c r="G27" s="3">
        <v>655500</v>
      </c>
      <c r="H27" t="s">
        <v>159</v>
      </c>
      <c r="I27" t="s">
        <v>160</v>
      </c>
      <c r="J27" t="s">
        <v>161</v>
      </c>
      <c r="L27" t="s">
        <v>18</v>
      </c>
      <c r="M27" t="s">
        <v>19</v>
      </c>
      <c r="N27" t="s">
        <v>162</v>
      </c>
    </row>
    <row r="28" spans="1:16">
      <c r="A28" s="4">
        <v>26</v>
      </c>
      <c r="B28" t="s">
        <v>157</v>
      </c>
      <c r="C28" s="1">
        <v>52.2</v>
      </c>
      <c r="D28" s="2" t="str">
        <f>HYPERLINK("https://torgi.gov.ru/new/public/lots/lot/22000022920000000014_1/(lotInfo:info)", "22000022920000000014_1")</f>
        <v>22000022920000000014_1</v>
      </c>
      <c r="E28" t="s">
        <v>163</v>
      </c>
      <c r="F28" s="3">
        <v>19875.478927203061</v>
      </c>
      <c r="G28" s="3">
        <v>1037500</v>
      </c>
      <c r="H28" t="s">
        <v>164</v>
      </c>
      <c r="I28" t="s">
        <v>160</v>
      </c>
      <c r="J28" t="s">
        <v>165</v>
      </c>
      <c r="L28" t="s">
        <v>18</v>
      </c>
      <c r="M28" t="s">
        <v>19</v>
      </c>
      <c r="N28" t="s">
        <v>166</v>
      </c>
    </row>
    <row r="29" spans="1:16">
      <c r="A29" s="4">
        <v>27</v>
      </c>
      <c r="B29" t="s">
        <v>167</v>
      </c>
      <c r="C29" s="1">
        <v>169.9</v>
      </c>
      <c r="D29" s="2" t="str">
        <f>HYPERLINK("https://torgi.gov.ru/new/public/lots/lot/21000004710000000856_1/(lotInfo:info)", "21000004710000000856_1")</f>
        <v>21000004710000000856_1</v>
      </c>
      <c r="E29" t="s">
        <v>168</v>
      </c>
      <c r="F29" s="3">
        <v>12875.809299587991</v>
      </c>
      <c r="G29" s="3">
        <v>2187600</v>
      </c>
      <c r="H29" t="s">
        <v>169</v>
      </c>
      <c r="I29" t="s">
        <v>170</v>
      </c>
      <c r="J29" t="s">
        <v>171</v>
      </c>
      <c r="L29" t="s">
        <v>97</v>
      </c>
      <c r="M29" t="s">
        <v>19</v>
      </c>
      <c r="N29" t="s">
        <v>98</v>
      </c>
    </row>
    <row r="30" spans="1:16">
      <c r="A30" s="4">
        <v>28</v>
      </c>
      <c r="B30" t="s">
        <v>172</v>
      </c>
      <c r="C30" s="1">
        <v>137.6</v>
      </c>
      <c r="D30" s="2" t="str">
        <f>HYPERLINK("https://torgi.gov.ru/new/public/lots/lot/22000072770000000002_1/(lotInfo:info)", "22000072770000000002_1")</f>
        <v>22000072770000000002_1</v>
      </c>
      <c r="E30" t="s">
        <v>173</v>
      </c>
      <c r="F30" s="3">
        <v>8997.0930232558148</v>
      </c>
      <c r="G30" s="3">
        <v>1238000</v>
      </c>
      <c r="H30" t="s">
        <v>174</v>
      </c>
      <c r="I30" t="s">
        <v>175</v>
      </c>
      <c r="J30" t="s">
        <v>176</v>
      </c>
      <c r="K30" s="3">
        <v>717443.37</v>
      </c>
      <c r="L30" t="s">
        <v>18</v>
      </c>
      <c r="M30" t="s">
        <v>19</v>
      </c>
      <c r="N30" t="s">
        <v>177</v>
      </c>
    </row>
    <row r="31" spans="1:16">
      <c r="A31" s="4">
        <v>29</v>
      </c>
      <c r="B31" t="s">
        <v>21</v>
      </c>
      <c r="C31" s="1">
        <v>12.4</v>
      </c>
      <c r="D31" s="2" t="str">
        <f>HYPERLINK("https://torgi.gov.ru/new/public/lots/lot/21000005000000001753_1/(lotInfo:info)", "21000005000000001753_1")</f>
        <v>21000005000000001753_1</v>
      </c>
      <c r="E31" t="s">
        <v>46</v>
      </c>
      <c r="F31" s="3">
        <v>203854.83870967739</v>
      </c>
      <c r="G31" s="3">
        <v>2527800</v>
      </c>
      <c r="H31" t="s">
        <v>178</v>
      </c>
      <c r="I31" t="s">
        <v>179</v>
      </c>
      <c r="J31" t="s">
        <v>180</v>
      </c>
      <c r="L31" t="s">
        <v>18</v>
      </c>
      <c r="M31" t="s">
        <v>19</v>
      </c>
      <c r="N31" t="s">
        <v>181</v>
      </c>
    </row>
    <row r="32" spans="1:16">
      <c r="A32" s="4">
        <v>30</v>
      </c>
      <c r="B32" t="s">
        <v>182</v>
      </c>
      <c r="C32" s="1">
        <v>19</v>
      </c>
      <c r="D32" s="2" t="str">
        <f>HYPERLINK("https://torgi.gov.ru/new/public/lots/lot/21000002210000000578_1/(lotInfo:info)", "21000002210000000578_1")</f>
        <v>21000002210000000578_1</v>
      </c>
      <c r="E32" t="s">
        <v>183</v>
      </c>
      <c r="F32" s="3">
        <v>89684.210526315786</v>
      </c>
      <c r="G32" s="3">
        <v>1704000</v>
      </c>
      <c r="H32" t="s">
        <v>184</v>
      </c>
      <c r="I32" t="s">
        <v>185</v>
      </c>
      <c r="J32" t="s">
        <v>186</v>
      </c>
      <c r="L32" t="s">
        <v>18</v>
      </c>
      <c r="M32" t="s">
        <v>19</v>
      </c>
      <c r="N32" t="s">
        <v>187</v>
      </c>
    </row>
    <row r="33" spans="1:14">
      <c r="A33" s="4">
        <v>31</v>
      </c>
      <c r="B33" t="s">
        <v>21</v>
      </c>
      <c r="C33" s="1">
        <v>54.8</v>
      </c>
      <c r="D33" s="2" t="str">
        <f>HYPERLINK("https://torgi.gov.ru/new/public/lots/lot/21000005000000001838_1/(lotInfo:info)", "21000005000000001838_1")</f>
        <v>21000005000000001838_1</v>
      </c>
      <c r="E33" t="s">
        <v>188</v>
      </c>
      <c r="F33" s="3">
        <v>121672.44525547449</v>
      </c>
      <c r="G33" s="3">
        <v>6667650</v>
      </c>
      <c r="H33" t="s">
        <v>189</v>
      </c>
      <c r="I33" t="s">
        <v>190</v>
      </c>
      <c r="J33" t="s">
        <v>191</v>
      </c>
      <c r="L33" t="s">
        <v>18</v>
      </c>
      <c r="M33" t="s">
        <v>19</v>
      </c>
      <c r="N33" t="s">
        <v>192</v>
      </c>
    </row>
    <row r="34" spans="1:14">
      <c r="A34" s="4">
        <v>32</v>
      </c>
      <c r="B34" t="s">
        <v>193</v>
      </c>
      <c r="C34" s="1">
        <v>467.8</v>
      </c>
      <c r="D34" s="2" t="str">
        <f>HYPERLINK("https://torgi.gov.ru/new/public/lots/lot/22000112030000000001_1/(lotInfo:info)", "22000112030000000001_1")</f>
        <v>22000112030000000001_1</v>
      </c>
      <c r="E34" t="s">
        <v>194</v>
      </c>
      <c r="F34" s="3">
        <v>3420.2650705429669</v>
      </c>
      <c r="G34" s="3">
        <v>1600000</v>
      </c>
      <c r="H34" t="s">
        <v>195</v>
      </c>
      <c r="I34" t="s">
        <v>106</v>
      </c>
      <c r="J34" t="s">
        <v>196</v>
      </c>
      <c r="L34" t="s">
        <v>18</v>
      </c>
      <c r="M34" t="s">
        <v>19</v>
      </c>
      <c r="N34" t="s">
        <v>197</v>
      </c>
    </row>
    <row r="35" spans="1:14">
      <c r="A35" s="4">
        <v>33</v>
      </c>
      <c r="B35" t="s">
        <v>198</v>
      </c>
      <c r="C35" s="1">
        <v>34.200000000000003</v>
      </c>
      <c r="D35" s="2" t="str">
        <f>HYPERLINK("https://torgi.gov.ru/new/public/lots/lot/22000008510000000002_1/(lotInfo:info)", "22000008510000000002_1")</f>
        <v>22000008510000000002_1</v>
      </c>
      <c r="E35" t="s">
        <v>199</v>
      </c>
      <c r="F35" s="3">
        <v>17543.859649122809</v>
      </c>
      <c r="G35" s="3">
        <v>600000</v>
      </c>
      <c r="H35" t="s">
        <v>200</v>
      </c>
      <c r="I35" t="s">
        <v>201</v>
      </c>
      <c r="J35" t="s">
        <v>202</v>
      </c>
      <c r="K35" s="3">
        <v>34561.15</v>
      </c>
      <c r="L35" t="s">
        <v>18</v>
      </c>
      <c r="M35" t="s">
        <v>19</v>
      </c>
      <c r="N35" t="s">
        <v>203</v>
      </c>
    </row>
    <row r="36" spans="1:14">
      <c r="A36" s="4">
        <v>34</v>
      </c>
      <c r="B36" t="s">
        <v>198</v>
      </c>
      <c r="C36" s="1">
        <v>30.2</v>
      </c>
      <c r="D36" s="2" t="str">
        <f>HYPERLINK("https://torgi.gov.ru/new/public/lots/lot/22000008510000000003_1/(lotInfo:info)", "22000008510000000003_1")</f>
        <v>22000008510000000003_1</v>
      </c>
      <c r="E36" t="s">
        <v>199</v>
      </c>
      <c r="F36" s="3">
        <v>16556.291390728478</v>
      </c>
      <c r="G36" s="3">
        <v>500000</v>
      </c>
      <c r="H36" t="s">
        <v>204</v>
      </c>
      <c r="I36" t="s">
        <v>201</v>
      </c>
      <c r="J36" t="s">
        <v>205</v>
      </c>
      <c r="K36" s="3">
        <v>30518.91</v>
      </c>
      <c r="L36" t="s">
        <v>18</v>
      </c>
      <c r="M36" t="s">
        <v>19</v>
      </c>
      <c r="N36" t="s">
        <v>203</v>
      </c>
    </row>
    <row r="37" spans="1:14">
      <c r="A37" s="4">
        <v>35</v>
      </c>
      <c r="B37" t="s">
        <v>27</v>
      </c>
      <c r="C37" s="1">
        <v>273.5</v>
      </c>
      <c r="D37" s="2" t="str">
        <f>HYPERLINK("https://torgi.gov.ru/new/public/lots/lot/22000110650000000001_1/(lotInfo:info)", "22000110650000000001_1")</f>
        <v>22000110650000000001_1</v>
      </c>
      <c r="E37" t="s">
        <v>206</v>
      </c>
      <c r="F37" s="3">
        <v>2298.8336380255942</v>
      </c>
      <c r="G37" s="3">
        <v>628731</v>
      </c>
      <c r="H37" t="s">
        <v>207</v>
      </c>
      <c r="I37" t="s">
        <v>208</v>
      </c>
      <c r="J37" t="s">
        <v>209</v>
      </c>
      <c r="K37" s="3">
        <v>1449103.52</v>
      </c>
      <c r="L37" t="s">
        <v>18</v>
      </c>
      <c r="M37" t="s">
        <v>19</v>
      </c>
      <c r="N37" t="s">
        <v>210</v>
      </c>
    </row>
    <row r="38" spans="1:14">
      <c r="A38" s="4">
        <v>36</v>
      </c>
      <c r="B38" t="s">
        <v>211</v>
      </c>
      <c r="C38" s="1">
        <v>67.400000000000006</v>
      </c>
      <c r="D38" s="2" t="str">
        <f>HYPERLINK("https://torgi.gov.ru/new/public/lots/lot/21000020130000000007_1/(lotInfo:info)", "21000020130000000007_1")</f>
        <v>21000020130000000007_1</v>
      </c>
      <c r="E38" t="s">
        <v>212</v>
      </c>
      <c r="F38" s="3">
        <v>10459.94065281899</v>
      </c>
      <c r="G38" s="3">
        <v>705000</v>
      </c>
      <c r="H38" t="s">
        <v>213</v>
      </c>
      <c r="I38" t="s">
        <v>214</v>
      </c>
      <c r="J38" t="s">
        <v>215</v>
      </c>
      <c r="L38" t="s">
        <v>18</v>
      </c>
      <c r="M38" t="s">
        <v>19</v>
      </c>
      <c r="N38" t="s">
        <v>216</v>
      </c>
    </row>
    <row r="39" spans="1:14">
      <c r="A39" s="4">
        <v>37</v>
      </c>
      <c r="B39" t="s">
        <v>182</v>
      </c>
      <c r="C39" s="1">
        <v>14.5</v>
      </c>
      <c r="D39" s="2" t="str">
        <f>HYPERLINK("https://torgi.gov.ru/new/public/lots/lot/21000002210000000560_1/(lotInfo:info)", "21000002210000000560_1")</f>
        <v>21000002210000000560_1</v>
      </c>
      <c r="E39" t="s">
        <v>217</v>
      </c>
      <c r="F39" s="3">
        <v>207586.20689655171</v>
      </c>
      <c r="G39" s="3">
        <v>3010000</v>
      </c>
      <c r="H39" t="s">
        <v>218</v>
      </c>
      <c r="I39" t="s">
        <v>219</v>
      </c>
      <c r="J39" t="s">
        <v>220</v>
      </c>
      <c r="L39" t="s">
        <v>18</v>
      </c>
      <c r="M39" t="s">
        <v>19</v>
      </c>
      <c r="N39" t="s">
        <v>221</v>
      </c>
    </row>
    <row r="40" spans="1:14">
      <c r="A40" s="4">
        <v>38</v>
      </c>
      <c r="B40" t="s">
        <v>222</v>
      </c>
      <c r="C40" s="1">
        <v>59.6</v>
      </c>
      <c r="D40" s="2" t="str">
        <f>HYPERLINK("https://torgi.gov.ru/new/public/lots/lot/21000003800000000001_1/(lotInfo:info)", "21000003800000000001_1")</f>
        <v>21000003800000000001_1</v>
      </c>
      <c r="E40" t="s">
        <v>223</v>
      </c>
      <c r="F40" s="3">
        <v>36332.290268456367</v>
      </c>
      <c r="G40" s="3">
        <v>2165404.5</v>
      </c>
      <c r="H40" t="s">
        <v>224</v>
      </c>
      <c r="I40" t="s">
        <v>225</v>
      </c>
      <c r="J40" t="s">
        <v>226</v>
      </c>
      <c r="L40" t="s">
        <v>18</v>
      </c>
      <c r="M40" t="s">
        <v>19</v>
      </c>
      <c r="N40" t="s">
        <v>227</v>
      </c>
    </row>
    <row r="41" spans="1:14">
      <c r="A41" s="4">
        <v>39</v>
      </c>
      <c r="B41" t="s">
        <v>182</v>
      </c>
      <c r="C41" s="1">
        <v>19</v>
      </c>
      <c r="D41" s="2" t="str">
        <f>HYPERLINK("https://torgi.gov.ru/new/public/lots/lot/21000002210000000562_1/(lotInfo:info)", "21000002210000000562_1")</f>
        <v>21000002210000000562_1</v>
      </c>
      <c r="E41" t="s">
        <v>228</v>
      </c>
      <c r="F41" s="3">
        <v>151578.94736842101</v>
      </c>
      <c r="G41" s="3">
        <v>2880000</v>
      </c>
      <c r="H41" t="s">
        <v>229</v>
      </c>
      <c r="I41" t="s">
        <v>219</v>
      </c>
      <c r="J41" t="s">
        <v>230</v>
      </c>
      <c r="L41" t="s">
        <v>18</v>
      </c>
      <c r="M41" t="s">
        <v>19</v>
      </c>
      <c r="N41" t="s">
        <v>231</v>
      </c>
    </row>
    <row r="42" spans="1:14">
      <c r="A42" s="4">
        <v>40</v>
      </c>
      <c r="B42" t="s">
        <v>232</v>
      </c>
      <c r="C42" s="1">
        <v>64.599999999999994</v>
      </c>
      <c r="D42" s="2" t="str">
        <f>HYPERLINK("https://torgi.gov.ru/new/public/lots/lot/21000007870000000002_1/(lotInfo:info)", "21000007870000000002_1")</f>
        <v>21000007870000000002_1</v>
      </c>
      <c r="E42" t="s">
        <v>233</v>
      </c>
      <c r="F42" s="3">
        <v>45213.622291021667</v>
      </c>
      <c r="G42" s="3">
        <v>2920800</v>
      </c>
      <c r="H42" t="s">
        <v>234</v>
      </c>
      <c r="I42" t="s">
        <v>235</v>
      </c>
      <c r="J42" t="s">
        <v>236</v>
      </c>
      <c r="L42" t="s">
        <v>18</v>
      </c>
      <c r="M42" t="s">
        <v>19</v>
      </c>
      <c r="N42" t="s">
        <v>237</v>
      </c>
    </row>
    <row r="43" spans="1:14">
      <c r="A43" s="4">
        <v>41</v>
      </c>
      <c r="B43" t="s">
        <v>238</v>
      </c>
      <c r="C43" s="1">
        <v>166.7</v>
      </c>
      <c r="D43" s="2" t="str">
        <f>HYPERLINK("https://torgi.gov.ru/new/public/lots/lot/22000043340000000002_1/(lotInfo:info)", "22000043340000000002_1")</f>
        <v>22000043340000000002_1</v>
      </c>
      <c r="E43" t="s">
        <v>239</v>
      </c>
      <c r="F43" s="3">
        <v>3167.3665266946609</v>
      </c>
      <c r="G43" s="3">
        <v>528000</v>
      </c>
      <c r="H43" t="s">
        <v>240</v>
      </c>
      <c r="I43" t="s">
        <v>241</v>
      </c>
      <c r="J43" t="s">
        <v>242</v>
      </c>
      <c r="L43" t="s">
        <v>18</v>
      </c>
      <c r="M43" t="s">
        <v>19</v>
      </c>
      <c r="N43" t="s">
        <v>98</v>
      </c>
    </row>
    <row r="44" spans="1:14">
      <c r="A44" s="4">
        <v>42</v>
      </c>
      <c r="B44" t="s">
        <v>243</v>
      </c>
      <c r="C44" s="1">
        <v>22.4</v>
      </c>
      <c r="D44" s="2" t="str">
        <f>HYPERLINK("https://torgi.gov.ru/new/public/lots/lot/21000026240000000015_8/(lotInfo:info)", "21000026240000000015_8")</f>
        <v>21000026240000000015_8</v>
      </c>
      <c r="E44" t="s">
        <v>244</v>
      </c>
      <c r="F44" s="3">
        <v>123247.5</v>
      </c>
      <c r="G44" s="3">
        <v>2760744</v>
      </c>
      <c r="H44" t="s">
        <v>245</v>
      </c>
      <c r="I44" t="s">
        <v>246</v>
      </c>
      <c r="J44" t="s">
        <v>247</v>
      </c>
      <c r="L44" t="s">
        <v>18</v>
      </c>
      <c r="M44" t="s">
        <v>19</v>
      </c>
      <c r="N44" t="s">
        <v>248</v>
      </c>
    </row>
    <row r="45" spans="1:14">
      <c r="A45" s="4">
        <v>43</v>
      </c>
      <c r="B45" t="s">
        <v>243</v>
      </c>
      <c r="C45" s="1">
        <v>114.2</v>
      </c>
      <c r="D45" s="2" t="str">
        <f>HYPERLINK("https://torgi.gov.ru/new/public/lots/lot/21000026240000000015_5/(lotInfo:info)", "21000026240000000015_5")</f>
        <v>21000026240000000015_5</v>
      </c>
      <c r="E45" t="s">
        <v>244</v>
      </c>
      <c r="F45" s="3">
        <v>72638.87915936952</v>
      </c>
      <c r="G45" s="3">
        <v>8295360</v>
      </c>
      <c r="H45" t="s">
        <v>249</v>
      </c>
      <c r="I45" t="s">
        <v>246</v>
      </c>
      <c r="J45" t="s">
        <v>250</v>
      </c>
      <c r="L45" t="s">
        <v>18</v>
      </c>
      <c r="M45" t="s">
        <v>19</v>
      </c>
      <c r="N45" t="s">
        <v>251</v>
      </c>
    </row>
    <row r="46" spans="1:14">
      <c r="A46" s="4">
        <v>44</v>
      </c>
      <c r="B46" t="s">
        <v>243</v>
      </c>
      <c r="C46" s="1">
        <v>124.9</v>
      </c>
      <c r="D46" s="2" t="str">
        <f>HYPERLINK("https://torgi.gov.ru/new/public/lots/lot/21000026240000000015_4/(lotInfo:info)", "21000026240000000015_4")</f>
        <v>21000026240000000015_4</v>
      </c>
      <c r="E46" t="s">
        <v>244</v>
      </c>
      <c r="F46" s="3">
        <v>19091.72137710168</v>
      </c>
      <c r="G46" s="3">
        <v>2384556</v>
      </c>
      <c r="H46" t="s">
        <v>252</v>
      </c>
      <c r="I46" t="s">
        <v>246</v>
      </c>
      <c r="J46" t="s">
        <v>253</v>
      </c>
      <c r="L46" t="s">
        <v>18</v>
      </c>
      <c r="M46" t="s">
        <v>19</v>
      </c>
      <c r="N46" t="s">
        <v>254</v>
      </c>
    </row>
    <row r="47" spans="1:14">
      <c r="A47" s="4">
        <v>45</v>
      </c>
      <c r="B47" t="s">
        <v>255</v>
      </c>
      <c r="C47" s="1">
        <v>29.1</v>
      </c>
      <c r="D47" s="2" t="str">
        <f>HYPERLINK("https://torgi.gov.ru/new/public/lots/lot/21000002210000000564_3/(lotInfo:info)", "21000002210000000564_3")</f>
        <v>21000002210000000564_3</v>
      </c>
      <c r="E47" t="s">
        <v>256</v>
      </c>
      <c r="F47" s="3">
        <v>159231.96494845359</v>
      </c>
      <c r="G47" s="3">
        <v>4633650.18</v>
      </c>
      <c r="H47" t="s">
        <v>257</v>
      </c>
      <c r="I47" t="s">
        <v>258</v>
      </c>
      <c r="J47" t="s">
        <v>259</v>
      </c>
      <c r="L47" t="s">
        <v>18</v>
      </c>
      <c r="M47" t="s">
        <v>19</v>
      </c>
      <c r="N47" t="s">
        <v>260</v>
      </c>
    </row>
    <row r="48" spans="1:14">
      <c r="A48" s="4">
        <v>46</v>
      </c>
      <c r="B48" t="s">
        <v>261</v>
      </c>
      <c r="C48" s="1">
        <v>122.23</v>
      </c>
      <c r="D48" s="2" t="str">
        <f>HYPERLINK("https://torgi.gov.ru/new/public/lots/lot/21000029540000000001_1/(lotInfo:info)", "21000029540000000001_1")</f>
        <v>21000029540000000001_1</v>
      </c>
      <c r="E48" t="s">
        <v>262</v>
      </c>
      <c r="F48" s="3">
        <v>42361.948785077308</v>
      </c>
      <c r="G48" s="3">
        <v>5177901</v>
      </c>
      <c r="H48" t="s">
        <v>263</v>
      </c>
      <c r="I48" t="s">
        <v>264</v>
      </c>
      <c r="J48" t="s">
        <v>265</v>
      </c>
      <c r="L48" t="s">
        <v>18</v>
      </c>
      <c r="M48" t="s">
        <v>19</v>
      </c>
      <c r="N48" t="s">
        <v>266</v>
      </c>
    </row>
    <row r="49" spans="1:14">
      <c r="A49" s="4">
        <v>47</v>
      </c>
      <c r="B49" t="s">
        <v>267</v>
      </c>
      <c r="C49" s="1">
        <v>108.1</v>
      </c>
      <c r="D49" s="2" t="str">
        <f>HYPERLINK("https://torgi.gov.ru/new/public/lots/lot/22000102650000000001_2/(lotInfo:info)", "22000102650000000001_2")</f>
        <v>22000102650000000001_2</v>
      </c>
      <c r="E49" t="s">
        <v>268</v>
      </c>
      <c r="F49" s="3">
        <v>86225.71692876966</v>
      </c>
      <c r="G49" s="3">
        <v>9321000</v>
      </c>
      <c r="H49" t="s">
        <v>269</v>
      </c>
      <c r="I49" t="s">
        <v>270</v>
      </c>
      <c r="J49" t="s">
        <v>271</v>
      </c>
      <c r="L49" t="s">
        <v>18</v>
      </c>
      <c r="M49" t="s">
        <v>19</v>
      </c>
      <c r="N49" t="s">
        <v>272</v>
      </c>
    </row>
    <row r="50" spans="1:14">
      <c r="A50" s="4">
        <v>48</v>
      </c>
      <c r="B50" t="s">
        <v>167</v>
      </c>
      <c r="C50" s="1">
        <v>16.600000000000001</v>
      </c>
      <c r="D50" s="2" t="str">
        <f>HYPERLINK("https://torgi.gov.ru/new/public/lots/lot/21000004710000001532_1/(lotInfo:info)", "21000004710000001532_1")</f>
        <v>21000004710000001532_1</v>
      </c>
      <c r="E50" t="s">
        <v>273</v>
      </c>
      <c r="F50" s="3">
        <v>41820</v>
      </c>
      <c r="G50" s="3">
        <v>694212</v>
      </c>
      <c r="H50" t="s">
        <v>274</v>
      </c>
      <c r="I50" t="s">
        <v>275</v>
      </c>
      <c r="J50" t="s">
        <v>276</v>
      </c>
      <c r="L50" t="s">
        <v>18</v>
      </c>
      <c r="M50" t="s">
        <v>19</v>
      </c>
      <c r="N50" t="s">
        <v>98</v>
      </c>
    </row>
    <row r="51" spans="1:14">
      <c r="A51" s="4">
        <v>49</v>
      </c>
      <c r="B51" t="s">
        <v>139</v>
      </c>
      <c r="C51" s="1">
        <v>105.3</v>
      </c>
      <c r="D51" s="2" t="str">
        <f>HYPERLINK("https://torgi.gov.ru/new/public/lots/lot/21000008500000000063_1/(lotInfo:info)", "21000008500000000063_1")</f>
        <v>21000008500000000063_1</v>
      </c>
      <c r="E51" t="s">
        <v>277</v>
      </c>
      <c r="F51" s="3">
        <v>15669.515669515669</v>
      </c>
      <c r="G51" s="3">
        <v>1650000</v>
      </c>
      <c r="H51" t="s">
        <v>278</v>
      </c>
      <c r="I51" t="s">
        <v>279</v>
      </c>
      <c r="J51" t="s">
        <v>280</v>
      </c>
      <c r="L51" t="s">
        <v>18</v>
      </c>
      <c r="M51" t="s">
        <v>19</v>
      </c>
      <c r="N51" t="s">
        <v>281</v>
      </c>
    </row>
    <row r="52" spans="1:14">
      <c r="A52" s="4">
        <v>50</v>
      </c>
      <c r="B52" t="s">
        <v>103</v>
      </c>
      <c r="C52" s="1">
        <v>171</v>
      </c>
      <c r="D52" s="2" t="str">
        <f>HYPERLINK("https://torgi.gov.ru/new/public/lots/lot/21000010370000000036_1/(lotInfo:info)", "21000010370000000036_1")</f>
        <v>21000010370000000036_1</v>
      </c>
      <c r="E52" t="s">
        <v>282</v>
      </c>
      <c r="F52" s="3">
        <v>12980.701754385969</v>
      </c>
      <c r="G52" s="3">
        <v>2219700</v>
      </c>
      <c r="H52" t="s">
        <v>283</v>
      </c>
      <c r="I52" t="s">
        <v>284</v>
      </c>
      <c r="J52" t="s">
        <v>285</v>
      </c>
      <c r="L52" t="s">
        <v>97</v>
      </c>
      <c r="M52" t="s">
        <v>19</v>
      </c>
      <c r="N52" t="s">
        <v>286</v>
      </c>
    </row>
    <row r="53" spans="1:14">
      <c r="A53" s="4">
        <v>51</v>
      </c>
      <c r="B53" t="s">
        <v>287</v>
      </c>
      <c r="C53" s="1">
        <v>30.6</v>
      </c>
      <c r="D53" s="2" t="str">
        <f>HYPERLINK("https://torgi.gov.ru/new/public/lots/lot/21000012550000000039_1/(lotInfo:info)", "21000012550000000039_1")</f>
        <v>21000012550000000039_1</v>
      </c>
      <c r="E53" t="s">
        <v>288</v>
      </c>
      <c r="F53" s="3">
        <v>71699.34640522876</v>
      </c>
      <c r="G53" s="3">
        <v>2194000</v>
      </c>
      <c r="H53" t="s">
        <v>289</v>
      </c>
      <c r="I53" t="s">
        <v>290</v>
      </c>
      <c r="L53" t="s">
        <v>18</v>
      </c>
      <c r="M53" t="s">
        <v>19</v>
      </c>
      <c r="N53" t="s">
        <v>291</v>
      </c>
    </row>
    <row r="54" spans="1:14">
      <c r="A54" s="4">
        <v>52</v>
      </c>
      <c r="B54" t="s">
        <v>292</v>
      </c>
      <c r="C54" s="1">
        <v>179.7</v>
      </c>
      <c r="D54" s="2" t="str">
        <f>HYPERLINK("https://torgi.gov.ru/new/public/lots/lot/22000101880000000001_1/(lotInfo:info)", "22000101880000000001_1")</f>
        <v>22000101880000000001_1</v>
      </c>
      <c r="E54" t="s">
        <v>293</v>
      </c>
      <c r="F54" s="3">
        <v>3338.8981636060098</v>
      </c>
      <c r="G54" s="3">
        <v>600000</v>
      </c>
      <c r="H54" t="s">
        <v>294</v>
      </c>
      <c r="I54" t="s">
        <v>295</v>
      </c>
      <c r="J54" t="s">
        <v>296</v>
      </c>
      <c r="K54" s="3">
        <v>326027.90999999997</v>
      </c>
      <c r="L54" t="s">
        <v>18</v>
      </c>
      <c r="M54" t="s">
        <v>19</v>
      </c>
      <c r="N54" t="s">
        <v>297</v>
      </c>
    </row>
    <row r="55" spans="1:14">
      <c r="A55" s="4">
        <v>53</v>
      </c>
      <c r="B55" t="s">
        <v>60</v>
      </c>
      <c r="C55" s="1">
        <v>104.2</v>
      </c>
      <c r="D55" s="2" t="str">
        <f>HYPERLINK("https://torgi.gov.ru/new/public/lots/lot/21000033300000000011_8/(lotInfo:info)", "21000033300000000011_8")</f>
        <v>21000033300000000011_8</v>
      </c>
      <c r="E55" t="s">
        <v>298</v>
      </c>
      <c r="F55" s="3">
        <v>21252.39923224568</v>
      </c>
      <c r="G55" s="3">
        <v>2214500</v>
      </c>
      <c r="H55" t="s">
        <v>299</v>
      </c>
      <c r="I55" t="s">
        <v>300</v>
      </c>
      <c r="J55" t="s">
        <v>301</v>
      </c>
      <c r="L55" t="s">
        <v>18</v>
      </c>
      <c r="M55" t="s">
        <v>19</v>
      </c>
      <c r="N55" t="s">
        <v>302</v>
      </c>
    </row>
    <row r="56" spans="1:14">
      <c r="A56" s="4">
        <v>54</v>
      </c>
      <c r="B56" t="s">
        <v>303</v>
      </c>
      <c r="C56" s="1">
        <v>17.399999999999999</v>
      </c>
      <c r="D56" s="2" t="str">
        <f>HYPERLINK("https://torgi.gov.ru/new/public/lots/lot/21000006750000000006_8/(lotInfo:info)", "21000006750000000006_8")</f>
        <v>21000006750000000006_8</v>
      </c>
      <c r="E56" t="s">
        <v>304</v>
      </c>
      <c r="F56" s="3">
        <v>75632.18390804599</v>
      </c>
      <c r="G56" s="3">
        <v>1316000</v>
      </c>
      <c r="H56" t="s">
        <v>305</v>
      </c>
      <c r="I56" t="s">
        <v>306</v>
      </c>
      <c r="J56" t="s">
        <v>307</v>
      </c>
      <c r="L56" t="s">
        <v>18</v>
      </c>
      <c r="M56" t="s">
        <v>19</v>
      </c>
      <c r="N56" t="s">
        <v>308</v>
      </c>
    </row>
    <row r="57" spans="1:14">
      <c r="A57" s="4">
        <v>55</v>
      </c>
      <c r="B57" t="s">
        <v>303</v>
      </c>
      <c r="C57" s="1">
        <v>17.2</v>
      </c>
      <c r="D57" s="2" t="str">
        <f>HYPERLINK("https://torgi.gov.ru/new/public/lots/lot/21000006750000000006_2/(lotInfo:info)", "21000006750000000006_2")</f>
        <v>21000006750000000006_2</v>
      </c>
      <c r="E57" t="s">
        <v>309</v>
      </c>
      <c r="F57" s="3">
        <v>50232.558139534893</v>
      </c>
      <c r="G57" s="3">
        <v>864000</v>
      </c>
      <c r="H57" t="s">
        <v>310</v>
      </c>
      <c r="I57" t="s">
        <v>306</v>
      </c>
      <c r="J57" t="s">
        <v>311</v>
      </c>
      <c r="L57" t="s">
        <v>18</v>
      </c>
      <c r="M57" t="s">
        <v>19</v>
      </c>
      <c r="N57" t="s">
        <v>312</v>
      </c>
    </row>
    <row r="58" spans="1:14">
      <c r="A58" s="4">
        <v>56</v>
      </c>
      <c r="B58" t="s">
        <v>255</v>
      </c>
      <c r="C58" s="1">
        <v>491.1</v>
      </c>
      <c r="D58" s="2" t="str">
        <f>HYPERLINK("https://torgi.gov.ru/new/public/lots/lot/22000022990000000003_1/(lotInfo:info)", "22000022990000000003_1")</f>
        <v>22000022990000000003_1</v>
      </c>
      <c r="E58" t="s">
        <v>313</v>
      </c>
      <c r="F58" s="3">
        <v>3182.6511912034211</v>
      </c>
      <c r="G58" s="3">
        <v>1563000</v>
      </c>
      <c r="H58" t="s">
        <v>314</v>
      </c>
      <c r="I58" t="s">
        <v>315</v>
      </c>
      <c r="J58" t="s">
        <v>316</v>
      </c>
      <c r="L58" t="s">
        <v>18</v>
      </c>
      <c r="M58" t="s">
        <v>19</v>
      </c>
      <c r="N58" t="s">
        <v>317</v>
      </c>
    </row>
    <row r="59" spans="1:14">
      <c r="A59" s="4">
        <v>57</v>
      </c>
      <c r="B59" t="s">
        <v>318</v>
      </c>
      <c r="C59" s="1">
        <v>82.8</v>
      </c>
      <c r="D59" s="2" t="str">
        <f>HYPERLINK("https://torgi.gov.ru/new/public/lots/lot/22000059440000000022_10/(lotInfo:info)", "22000059440000000022_10")</f>
        <v>22000059440000000022_10</v>
      </c>
      <c r="E59" t="s">
        <v>319</v>
      </c>
      <c r="F59" s="3">
        <v>23743.96135265701</v>
      </c>
      <c r="G59" s="3">
        <v>1966000</v>
      </c>
      <c r="H59" t="s">
        <v>320</v>
      </c>
      <c r="I59" t="s">
        <v>321</v>
      </c>
      <c r="L59" t="s">
        <v>18</v>
      </c>
      <c r="M59" t="s">
        <v>19</v>
      </c>
      <c r="N59" t="s">
        <v>322</v>
      </c>
    </row>
    <row r="60" spans="1:14">
      <c r="A60" s="4">
        <v>58</v>
      </c>
      <c r="B60" t="s">
        <v>116</v>
      </c>
      <c r="C60" s="1">
        <v>49.7</v>
      </c>
      <c r="D60" s="2" t="str">
        <f>HYPERLINK("https://torgi.gov.ru/new/public/lots/lot/22000092900000000001_1/(lotInfo:info)", "22000092900000000001_1")</f>
        <v>22000092900000000001_1</v>
      </c>
      <c r="E60" t="s">
        <v>323</v>
      </c>
      <c r="F60" s="3">
        <v>135815.69416498989</v>
      </c>
      <c r="G60" s="3">
        <v>6750040</v>
      </c>
      <c r="H60" t="s">
        <v>324</v>
      </c>
      <c r="I60" t="s">
        <v>325</v>
      </c>
      <c r="J60" t="s">
        <v>326</v>
      </c>
      <c r="L60" t="s">
        <v>18</v>
      </c>
      <c r="M60" t="s">
        <v>19</v>
      </c>
      <c r="N60" t="s">
        <v>327</v>
      </c>
    </row>
    <row r="61" spans="1:14">
      <c r="A61" s="4">
        <v>59</v>
      </c>
      <c r="B61" t="s">
        <v>328</v>
      </c>
      <c r="C61" s="1">
        <v>116.9</v>
      </c>
      <c r="D61" s="2" t="str">
        <f>HYPERLINK("https://torgi.gov.ru/new/public/lots/lot/21000014540000000031_4/(lotInfo:info)", "21000014540000000031_4")</f>
        <v>21000014540000000031_4</v>
      </c>
      <c r="E61" t="s">
        <v>329</v>
      </c>
      <c r="F61" s="3">
        <v>32676.64670658682</v>
      </c>
      <c r="G61" s="3">
        <v>3819900</v>
      </c>
      <c r="H61" t="s">
        <v>330</v>
      </c>
      <c r="I61" t="s">
        <v>246</v>
      </c>
      <c r="J61" t="s">
        <v>331</v>
      </c>
      <c r="L61" t="s">
        <v>18</v>
      </c>
      <c r="M61" t="s">
        <v>108</v>
      </c>
      <c r="N61" t="s">
        <v>332</v>
      </c>
    </row>
    <row r="62" spans="1:14">
      <c r="A62" s="4">
        <v>60</v>
      </c>
      <c r="B62" t="s">
        <v>21</v>
      </c>
      <c r="C62" s="1">
        <v>38.299999999999997</v>
      </c>
      <c r="D62" s="2" t="str">
        <f>HYPERLINK("https://torgi.gov.ru/new/public/lots/lot/21000005000000001486_1/(lotInfo:info)", "21000005000000001486_1")</f>
        <v>21000005000000001486_1</v>
      </c>
      <c r="E62" t="s">
        <v>333</v>
      </c>
      <c r="F62" s="3">
        <v>231973.89033942559</v>
      </c>
      <c r="G62" s="3">
        <v>8884600</v>
      </c>
      <c r="H62" t="s">
        <v>334</v>
      </c>
      <c r="I62" t="s">
        <v>335</v>
      </c>
      <c r="J62" t="s">
        <v>336</v>
      </c>
      <c r="L62" t="s">
        <v>18</v>
      </c>
      <c r="M62" t="s">
        <v>19</v>
      </c>
      <c r="N62" t="s">
        <v>337</v>
      </c>
    </row>
    <row r="63" spans="1:14">
      <c r="A63" s="4">
        <v>61</v>
      </c>
      <c r="B63" t="s">
        <v>172</v>
      </c>
      <c r="C63" s="1">
        <v>308</v>
      </c>
      <c r="D63" s="2" t="str">
        <f>HYPERLINK("https://torgi.gov.ru/new/public/lots/lot/21000015830000000002_1/(lotInfo:info)", "21000015830000000002_1")</f>
        <v>21000015830000000002_1</v>
      </c>
      <c r="E63" t="s">
        <v>338</v>
      </c>
      <c r="F63" s="3">
        <v>2344.1558441558441</v>
      </c>
      <c r="G63" s="3">
        <v>722000</v>
      </c>
      <c r="H63" t="s">
        <v>339</v>
      </c>
      <c r="I63" t="s">
        <v>340</v>
      </c>
      <c r="J63" t="s">
        <v>341</v>
      </c>
      <c r="L63" t="s">
        <v>97</v>
      </c>
      <c r="M63" t="s">
        <v>19</v>
      </c>
      <c r="N63" t="s">
        <v>342</v>
      </c>
    </row>
    <row r="64" spans="1:14">
      <c r="A64" s="4">
        <v>62</v>
      </c>
      <c r="B64" t="s">
        <v>21</v>
      </c>
      <c r="C64" s="1">
        <v>79.7</v>
      </c>
      <c r="D64" s="2" t="str">
        <f>HYPERLINK("https://torgi.gov.ru/new/public/lots/lot/21000005000000001540_1/(lotInfo:info)", "21000005000000001540_1")</f>
        <v>21000005000000001540_1</v>
      </c>
      <c r="E64" t="s">
        <v>343</v>
      </c>
      <c r="F64" s="3">
        <v>120439.774153074</v>
      </c>
      <c r="G64" s="3">
        <v>9599050</v>
      </c>
      <c r="H64" t="s">
        <v>344</v>
      </c>
      <c r="I64" t="s">
        <v>345</v>
      </c>
      <c r="J64" t="s">
        <v>346</v>
      </c>
      <c r="L64" t="s">
        <v>18</v>
      </c>
      <c r="M64" t="s">
        <v>19</v>
      </c>
      <c r="N64" t="s">
        <v>347</v>
      </c>
    </row>
    <row r="65" spans="1:14">
      <c r="A65" s="4">
        <v>63</v>
      </c>
      <c r="B65" t="s">
        <v>139</v>
      </c>
      <c r="C65" s="1">
        <v>1033.7</v>
      </c>
      <c r="D65" s="2" t="str">
        <f>HYPERLINK("https://torgi.gov.ru/new/public/lots/lot/21000030690000000016_1/(lotInfo:info)", "21000030690000000016_1")</f>
        <v>21000030690000000016_1</v>
      </c>
      <c r="E65" t="s">
        <v>348</v>
      </c>
      <c r="F65" s="3">
        <v>1108.977459611106</v>
      </c>
      <c r="G65" s="3">
        <v>1146350</v>
      </c>
      <c r="H65" t="s">
        <v>349</v>
      </c>
      <c r="I65" t="s">
        <v>350</v>
      </c>
      <c r="L65" t="s">
        <v>18</v>
      </c>
      <c r="M65" t="s">
        <v>108</v>
      </c>
      <c r="N65" t="s">
        <v>351</v>
      </c>
    </row>
    <row r="66" spans="1:14">
      <c r="A66" s="4">
        <v>64</v>
      </c>
      <c r="B66" t="s">
        <v>139</v>
      </c>
      <c r="C66" s="1">
        <v>813.2</v>
      </c>
      <c r="D66" s="2" t="str">
        <f>HYPERLINK("https://torgi.gov.ru/new/public/lots/lot/21000030690000000016_3/(lotInfo:info)", "21000030690000000016_3")</f>
        <v>21000030690000000016_3</v>
      </c>
      <c r="E66" t="s">
        <v>352</v>
      </c>
      <c r="F66" s="3">
        <v>1114.6089522872601</v>
      </c>
      <c r="G66" s="3">
        <v>906400</v>
      </c>
      <c r="H66" t="s">
        <v>353</v>
      </c>
      <c r="I66" t="s">
        <v>350</v>
      </c>
      <c r="L66" t="s">
        <v>18</v>
      </c>
      <c r="M66" t="s">
        <v>108</v>
      </c>
      <c r="N66" t="s">
        <v>354</v>
      </c>
    </row>
    <row r="67" spans="1:14">
      <c r="A67" s="4">
        <v>65</v>
      </c>
      <c r="B67" t="s">
        <v>139</v>
      </c>
      <c r="C67" s="1">
        <v>1092.5</v>
      </c>
      <c r="D67" s="2" t="str">
        <f>HYPERLINK("https://torgi.gov.ru/new/public/lots/lot/21000030690000000016_2/(lotInfo:info)", "21000030690000000016_2")</f>
        <v>21000030690000000016_2</v>
      </c>
      <c r="E67" t="s">
        <v>355</v>
      </c>
      <c r="F67" s="3">
        <v>1043.743707093822</v>
      </c>
      <c r="G67" s="3">
        <v>1140290</v>
      </c>
      <c r="H67" t="s">
        <v>356</v>
      </c>
      <c r="I67" t="s">
        <v>350</v>
      </c>
      <c r="L67" t="s">
        <v>18</v>
      </c>
      <c r="M67" t="s">
        <v>108</v>
      </c>
      <c r="N67" t="s">
        <v>98</v>
      </c>
    </row>
    <row r="68" spans="1:14">
      <c r="A68" s="4">
        <v>66</v>
      </c>
      <c r="B68" t="s">
        <v>182</v>
      </c>
      <c r="C68" s="1">
        <v>12.9</v>
      </c>
      <c r="D68" s="2" t="str">
        <f>HYPERLINK("https://torgi.gov.ru/new/public/lots/lot/21000002210000000535_1/(lotInfo:info)", "21000002210000000535_1")</f>
        <v>21000002210000000535_1</v>
      </c>
      <c r="E68" t="s">
        <v>357</v>
      </c>
      <c r="F68" s="3">
        <v>130232.5581395349</v>
      </c>
      <c r="G68" s="3">
        <v>1680000</v>
      </c>
      <c r="H68" t="s">
        <v>358</v>
      </c>
      <c r="I68" t="s">
        <v>359</v>
      </c>
      <c r="J68" t="s">
        <v>360</v>
      </c>
      <c r="L68" t="s">
        <v>18</v>
      </c>
      <c r="M68" t="s">
        <v>19</v>
      </c>
      <c r="N68" t="s">
        <v>361</v>
      </c>
    </row>
    <row r="69" spans="1:14">
      <c r="A69" s="4">
        <v>67</v>
      </c>
      <c r="B69" t="s">
        <v>362</v>
      </c>
      <c r="C69" s="1">
        <v>104.2</v>
      </c>
      <c r="D69" s="2" t="str">
        <f>HYPERLINK("https://torgi.gov.ru/new/public/lots/lot/21000013200000000031_1/(lotInfo:info)", "21000013200000000031_1")</f>
        <v>21000013200000000031_1</v>
      </c>
      <c r="E69" t="s">
        <v>363</v>
      </c>
      <c r="F69" s="3">
        <v>50717.297504798473</v>
      </c>
      <c r="G69" s="3">
        <v>5284742.4000000004</v>
      </c>
      <c r="H69" t="s">
        <v>364</v>
      </c>
      <c r="I69" t="s">
        <v>325</v>
      </c>
      <c r="J69" t="s">
        <v>365</v>
      </c>
      <c r="L69" t="s">
        <v>18</v>
      </c>
      <c r="M69" t="s">
        <v>108</v>
      </c>
      <c r="N69" t="s">
        <v>366</v>
      </c>
    </row>
    <row r="70" spans="1:14">
      <c r="A70" s="4">
        <v>68</v>
      </c>
      <c r="B70" t="s">
        <v>60</v>
      </c>
      <c r="C70" s="1">
        <v>47.3</v>
      </c>
      <c r="D70" s="2" t="str">
        <f>HYPERLINK("https://torgi.gov.ru/new/public/lots/lot/21000016050000000017_5/(lotInfo:info)", "21000016050000000017_5")</f>
        <v>21000016050000000017_5</v>
      </c>
      <c r="E70" t="s">
        <v>367</v>
      </c>
      <c r="F70" s="3">
        <v>31966.1733615222</v>
      </c>
      <c r="G70" s="3">
        <v>1512000</v>
      </c>
      <c r="H70" t="s">
        <v>368</v>
      </c>
      <c r="I70" t="s">
        <v>369</v>
      </c>
      <c r="J70" t="s">
        <v>370</v>
      </c>
      <c r="L70" t="s">
        <v>18</v>
      </c>
      <c r="M70" t="s">
        <v>19</v>
      </c>
      <c r="N70" t="s">
        <v>98</v>
      </c>
    </row>
    <row r="71" spans="1:14">
      <c r="A71" s="4">
        <v>69</v>
      </c>
      <c r="B71" t="s">
        <v>99</v>
      </c>
      <c r="C71" s="1">
        <v>261.8</v>
      </c>
      <c r="D71" s="2" t="str">
        <f>HYPERLINK("https://torgi.gov.ru/new/public/lots/lot/21000019020000000011_1/(lotInfo:info)", "21000019020000000011_1")</f>
        <v>21000019020000000011_1</v>
      </c>
      <c r="E71" t="s">
        <v>371</v>
      </c>
      <c r="F71" s="3">
        <v>19174.942704354471</v>
      </c>
      <c r="G71" s="3">
        <v>5020000</v>
      </c>
      <c r="H71" t="s">
        <v>372</v>
      </c>
      <c r="I71" t="s">
        <v>369</v>
      </c>
      <c r="L71" t="s">
        <v>18</v>
      </c>
      <c r="M71" t="s">
        <v>19</v>
      </c>
      <c r="N71" t="s">
        <v>373</v>
      </c>
    </row>
    <row r="72" spans="1:14">
      <c r="A72" s="4">
        <v>70</v>
      </c>
      <c r="B72" t="s">
        <v>139</v>
      </c>
      <c r="C72" s="1">
        <v>54</v>
      </c>
      <c r="D72" s="2" t="str">
        <f>HYPERLINK("https://torgi.gov.ru/new/public/lots/lot/21000008500000000043_1/(lotInfo:info)", "21000008500000000043_1")</f>
        <v>21000008500000000043_1</v>
      </c>
      <c r="E72" t="s">
        <v>277</v>
      </c>
      <c r="F72" s="3">
        <v>24888.888888888891</v>
      </c>
      <c r="G72" s="3">
        <v>1344000</v>
      </c>
      <c r="H72" t="s">
        <v>374</v>
      </c>
      <c r="I72" t="s">
        <v>375</v>
      </c>
      <c r="J72" t="s">
        <v>376</v>
      </c>
      <c r="L72" t="s">
        <v>18</v>
      </c>
      <c r="M72" t="s">
        <v>19</v>
      </c>
      <c r="N72" t="s">
        <v>377</v>
      </c>
    </row>
    <row r="73" spans="1:14">
      <c r="A73" s="4">
        <v>71</v>
      </c>
      <c r="B73" t="s">
        <v>378</v>
      </c>
      <c r="C73" s="1">
        <v>642.6</v>
      </c>
      <c r="D73" s="2" t="str">
        <f>HYPERLINK("https://torgi.gov.ru/new/public/lots/lot/22000011690000000016_3/(lotInfo:info)", "22000011690000000016_3")</f>
        <v>22000011690000000016_3</v>
      </c>
      <c r="E73" t="s">
        <v>379</v>
      </c>
      <c r="F73" s="3">
        <v>4979.7696856520388</v>
      </c>
      <c r="G73" s="3">
        <v>3200000</v>
      </c>
      <c r="H73" t="s">
        <v>380</v>
      </c>
      <c r="I73" t="s">
        <v>381</v>
      </c>
      <c r="J73" t="s">
        <v>382</v>
      </c>
      <c r="L73" t="s">
        <v>18</v>
      </c>
      <c r="M73" t="s">
        <v>19</v>
      </c>
      <c r="N73" t="s">
        <v>383</v>
      </c>
    </row>
    <row r="74" spans="1:14">
      <c r="A74" s="4">
        <v>72</v>
      </c>
      <c r="B74" t="s">
        <v>172</v>
      </c>
      <c r="C74" s="1">
        <v>90.1</v>
      </c>
      <c r="D74" s="2" t="str">
        <f>HYPERLINK("https://torgi.gov.ru/new/public/lots/lot/21000025550000000019_8/(lotInfo:info)", "21000025550000000019_8")</f>
        <v>21000025550000000019_8</v>
      </c>
      <c r="E74" t="s">
        <v>384</v>
      </c>
      <c r="F74" s="3">
        <v>23985.049167591569</v>
      </c>
      <c r="G74" s="3">
        <v>2161052.9300000002</v>
      </c>
      <c r="H74" t="s">
        <v>385</v>
      </c>
      <c r="I74" t="s">
        <v>386</v>
      </c>
      <c r="J74" t="s">
        <v>387</v>
      </c>
      <c r="L74" t="s">
        <v>18</v>
      </c>
      <c r="M74" t="s">
        <v>108</v>
      </c>
      <c r="N74" t="s">
        <v>98</v>
      </c>
    </row>
    <row r="75" spans="1:14">
      <c r="A75" s="4">
        <v>73</v>
      </c>
      <c r="B75" t="s">
        <v>167</v>
      </c>
      <c r="C75" s="1">
        <v>108</v>
      </c>
      <c r="D75" s="2" t="str">
        <f>HYPERLINK("https://torgi.gov.ru/new/public/lots/lot/21000004710000001361_1/(lotInfo:info)", "21000004710000001361_1")</f>
        <v>21000004710000001361_1</v>
      </c>
      <c r="E75" t="s">
        <v>388</v>
      </c>
      <c r="F75" s="3">
        <v>32741.319444444449</v>
      </c>
      <c r="G75" s="3">
        <v>3536062.5</v>
      </c>
      <c r="H75" t="s">
        <v>385</v>
      </c>
      <c r="I75" t="s">
        <v>325</v>
      </c>
      <c r="J75" t="s">
        <v>389</v>
      </c>
      <c r="L75" t="s">
        <v>18</v>
      </c>
      <c r="M75" t="s">
        <v>19</v>
      </c>
      <c r="N75" t="s">
        <v>98</v>
      </c>
    </row>
    <row r="76" spans="1:14">
      <c r="A76" s="4">
        <v>74</v>
      </c>
      <c r="B76" t="s">
        <v>182</v>
      </c>
      <c r="C76" s="1">
        <v>13</v>
      </c>
      <c r="D76" s="2" t="str">
        <f>HYPERLINK("https://torgi.gov.ru/new/public/lots/lot/21000002210000000505_1/(lotInfo:info)", "21000002210000000505_1")</f>
        <v>21000002210000000505_1</v>
      </c>
      <c r="E76" t="s">
        <v>390</v>
      </c>
      <c r="F76" s="3">
        <v>168461.5384615385</v>
      </c>
      <c r="G76" s="3">
        <v>2190000</v>
      </c>
      <c r="H76" t="s">
        <v>391</v>
      </c>
      <c r="I76" t="s">
        <v>392</v>
      </c>
      <c r="J76" t="s">
        <v>393</v>
      </c>
      <c r="L76" t="s">
        <v>18</v>
      </c>
      <c r="M76" t="s">
        <v>19</v>
      </c>
      <c r="N76" t="s">
        <v>394</v>
      </c>
    </row>
    <row r="77" spans="1:14">
      <c r="A77" s="4">
        <v>75</v>
      </c>
      <c r="B77" t="s">
        <v>193</v>
      </c>
      <c r="C77" s="1">
        <v>21.3</v>
      </c>
      <c r="D77" s="2" t="str">
        <f>HYPERLINK("https://torgi.gov.ru/new/public/lots/lot/21000004310000000145_4/(lotInfo:info)", "21000004310000000145_4")</f>
        <v>21000004310000000145_4</v>
      </c>
      <c r="E77" t="s">
        <v>395</v>
      </c>
      <c r="F77" s="3">
        <v>31228.262910798119</v>
      </c>
      <c r="G77" s="3">
        <v>665162</v>
      </c>
      <c r="H77" t="s">
        <v>396</v>
      </c>
      <c r="I77" t="s">
        <v>397</v>
      </c>
      <c r="J77" t="s">
        <v>398</v>
      </c>
      <c r="L77" t="s">
        <v>18</v>
      </c>
      <c r="M77" t="s">
        <v>108</v>
      </c>
      <c r="N77" t="s">
        <v>399</v>
      </c>
    </row>
    <row r="78" spans="1:14">
      <c r="A78" s="4">
        <v>76</v>
      </c>
      <c r="B78" t="s">
        <v>182</v>
      </c>
      <c r="C78" s="1">
        <v>17.2</v>
      </c>
      <c r="D78" s="2" t="str">
        <f>HYPERLINK("https://torgi.gov.ru/new/public/lots/lot/21000002210000000514_1/(lotInfo:info)", "21000002210000000514_1")</f>
        <v>21000002210000000514_1</v>
      </c>
      <c r="E78" t="s">
        <v>400</v>
      </c>
      <c r="F78" s="3">
        <v>180232.5581395349</v>
      </c>
      <c r="G78" s="3">
        <v>3100000</v>
      </c>
      <c r="H78" t="s">
        <v>401</v>
      </c>
      <c r="I78" t="s">
        <v>392</v>
      </c>
      <c r="J78" t="s">
        <v>402</v>
      </c>
      <c r="L78" t="s">
        <v>18</v>
      </c>
      <c r="M78" t="s">
        <v>19</v>
      </c>
      <c r="N78" t="s">
        <v>403</v>
      </c>
    </row>
    <row r="79" spans="1:14">
      <c r="A79" s="4">
        <v>77</v>
      </c>
      <c r="B79" t="s">
        <v>182</v>
      </c>
      <c r="C79" s="1">
        <v>37.5</v>
      </c>
      <c r="D79" s="2" t="str">
        <f>HYPERLINK("https://torgi.gov.ru/new/public/lots/lot/21000002210000000508_1/(lotInfo:info)", "21000002210000000508_1")</f>
        <v>21000002210000000508_1</v>
      </c>
      <c r="E79" t="s">
        <v>404</v>
      </c>
      <c r="F79" s="3">
        <v>195200</v>
      </c>
      <c r="G79" s="3">
        <v>7320000</v>
      </c>
      <c r="H79" t="s">
        <v>405</v>
      </c>
      <c r="I79" t="s">
        <v>392</v>
      </c>
      <c r="J79" t="s">
        <v>406</v>
      </c>
      <c r="L79" t="s">
        <v>18</v>
      </c>
      <c r="M79" t="s">
        <v>19</v>
      </c>
      <c r="N79" t="s">
        <v>407</v>
      </c>
    </row>
    <row r="80" spans="1:14">
      <c r="A80" s="4">
        <v>78</v>
      </c>
      <c r="B80" t="s">
        <v>287</v>
      </c>
      <c r="C80" s="1">
        <v>94.8</v>
      </c>
      <c r="D80" s="2" t="str">
        <f>HYPERLINK("https://torgi.gov.ru/new/public/lots/lot/21000012550000000033_1/(lotInfo:info)", "21000012550000000033_1")</f>
        <v>21000012550000000033_1</v>
      </c>
      <c r="E80" t="s">
        <v>408</v>
      </c>
      <c r="F80" s="3">
        <v>56645.569620253169</v>
      </c>
      <c r="G80" s="3">
        <v>5370000</v>
      </c>
      <c r="H80" t="s">
        <v>409</v>
      </c>
      <c r="I80" t="s">
        <v>410</v>
      </c>
      <c r="L80" t="s">
        <v>411</v>
      </c>
      <c r="M80" t="s">
        <v>19</v>
      </c>
      <c r="N80" t="s">
        <v>412</v>
      </c>
    </row>
    <row r="81" spans="1:14">
      <c r="A81" s="4">
        <v>79</v>
      </c>
      <c r="B81" t="s">
        <v>413</v>
      </c>
      <c r="C81" s="1">
        <v>150.80000000000001</v>
      </c>
      <c r="D81" s="2" t="str">
        <f>HYPERLINK("https://torgi.gov.ru/new/public/lots/lot/21000019800000000012_1/(lotInfo:info)", "21000019800000000012_1")</f>
        <v>21000019800000000012_1</v>
      </c>
      <c r="E81" t="s">
        <v>414</v>
      </c>
      <c r="F81" s="3">
        <v>3448.2758620689651</v>
      </c>
      <c r="G81" s="3">
        <v>520000</v>
      </c>
      <c r="H81" t="s">
        <v>415</v>
      </c>
      <c r="I81" t="s">
        <v>416</v>
      </c>
      <c r="J81" t="s">
        <v>417</v>
      </c>
      <c r="L81" t="s">
        <v>32</v>
      </c>
      <c r="M81" t="s">
        <v>19</v>
      </c>
      <c r="N81" t="s">
        <v>98</v>
      </c>
    </row>
    <row r="82" spans="1:14">
      <c r="A82" s="4">
        <v>80</v>
      </c>
      <c r="B82" t="s">
        <v>413</v>
      </c>
      <c r="C82" s="1">
        <v>213.3</v>
      </c>
      <c r="D82" s="2" t="str">
        <f>HYPERLINK("https://torgi.gov.ru/new/public/lots/lot/21000019800000000012_2/(lotInfo:info)", "21000019800000000012_2")</f>
        <v>21000019800000000012_2</v>
      </c>
      <c r="E82" t="s">
        <v>418</v>
      </c>
      <c r="F82" s="3">
        <v>3375.5274261603372</v>
      </c>
      <c r="G82" s="3">
        <v>720000</v>
      </c>
      <c r="H82" t="s">
        <v>415</v>
      </c>
      <c r="I82" t="s">
        <v>416</v>
      </c>
      <c r="J82" t="s">
        <v>419</v>
      </c>
      <c r="L82" t="s">
        <v>32</v>
      </c>
      <c r="M82" t="s">
        <v>19</v>
      </c>
      <c r="N82" t="s">
        <v>98</v>
      </c>
    </row>
    <row r="83" spans="1:14">
      <c r="A83" s="4">
        <v>81</v>
      </c>
      <c r="B83" t="s">
        <v>232</v>
      </c>
      <c r="C83" s="1">
        <v>72.8</v>
      </c>
      <c r="D83" s="2" t="str">
        <f>HYPERLINK("https://torgi.gov.ru/new/public/lots/lot/22000009580000000001_1/(lotInfo:info)", "22000009580000000001_1")</f>
        <v>22000009580000000001_1</v>
      </c>
      <c r="E83" t="s">
        <v>420</v>
      </c>
      <c r="F83" s="3">
        <v>39987.980769230773</v>
      </c>
      <c r="G83" s="3">
        <v>2911125</v>
      </c>
      <c r="H83" t="s">
        <v>421</v>
      </c>
      <c r="I83" t="s">
        <v>422</v>
      </c>
      <c r="J83" t="s">
        <v>423</v>
      </c>
      <c r="K83" s="3">
        <v>235845.06</v>
      </c>
      <c r="L83" t="s">
        <v>18</v>
      </c>
      <c r="M83" t="s">
        <v>19</v>
      </c>
      <c r="N83" t="s">
        <v>424</v>
      </c>
    </row>
    <row r="84" spans="1:14">
      <c r="A84" s="4">
        <v>82</v>
      </c>
      <c r="B84" t="s">
        <v>425</v>
      </c>
      <c r="C84" s="1">
        <v>45.3</v>
      </c>
      <c r="D84" s="2" t="str">
        <f>HYPERLINK("https://torgi.gov.ru/new/public/lots/lot/21000028510000000004_1/(lotInfo:info)", "21000028510000000004_1")</f>
        <v>21000028510000000004_1</v>
      </c>
      <c r="E84" t="s">
        <v>426</v>
      </c>
      <c r="F84" s="3">
        <v>40846.559823399562</v>
      </c>
      <c r="G84" s="3">
        <v>1850349.16</v>
      </c>
      <c r="H84" t="s">
        <v>427</v>
      </c>
      <c r="I84" t="s">
        <v>428</v>
      </c>
      <c r="J84" t="s">
        <v>429</v>
      </c>
      <c r="L84" t="s">
        <v>18</v>
      </c>
      <c r="M84" t="s">
        <v>19</v>
      </c>
      <c r="N84" t="s">
        <v>430</v>
      </c>
    </row>
    <row r="85" spans="1:14">
      <c r="A85" s="4">
        <v>83</v>
      </c>
      <c r="B85" t="s">
        <v>425</v>
      </c>
      <c r="C85" s="1">
        <v>65.400000000000006</v>
      </c>
      <c r="D85" s="2" t="str">
        <f>HYPERLINK("https://torgi.gov.ru/new/public/lots/lot/21000029410000000004_1/(lotInfo:info)", "21000029410000000004_1")</f>
        <v>21000029410000000004_1</v>
      </c>
      <c r="E85" t="s">
        <v>431</v>
      </c>
      <c r="F85" s="3">
        <v>13470.948012232409</v>
      </c>
      <c r="G85" s="3">
        <v>881000</v>
      </c>
      <c r="H85" t="s">
        <v>432</v>
      </c>
      <c r="I85" t="s">
        <v>422</v>
      </c>
      <c r="J85" t="s">
        <v>433</v>
      </c>
      <c r="L85" t="s">
        <v>18</v>
      </c>
      <c r="M85" t="s">
        <v>19</v>
      </c>
      <c r="N85" t="s">
        <v>434</v>
      </c>
    </row>
    <row r="86" spans="1:14">
      <c r="A86" s="4">
        <v>84</v>
      </c>
      <c r="B86" t="s">
        <v>255</v>
      </c>
      <c r="C86" s="1">
        <v>13.7</v>
      </c>
      <c r="D86" s="2" t="str">
        <f>HYPERLINK("https://torgi.gov.ru/new/public/lots/lot/21000028230000000013_1/(lotInfo:info)", "21000028230000000013_1")</f>
        <v>21000028230000000013_1</v>
      </c>
      <c r="E86" t="s">
        <v>435</v>
      </c>
      <c r="F86" s="3">
        <v>39930.656934306571</v>
      </c>
      <c r="G86" s="3">
        <v>547050</v>
      </c>
      <c r="H86" t="s">
        <v>436</v>
      </c>
      <c r="I86" t="s">
        <v>437</v>
      </c>
      <c r="J86" t="s">
        <v>438</v>
      </c>
      <c r="L86" t="s">
        <v>18</v>
      </c>
      <c r="M86" t="s">
        <v>19</v>
      </c>
      <c r="N86" t="s">
        <v>98</v>
      </c>
    </row>
    <row r="87" spans="1:14">
      <c r="A87" s="4">
        <v>85</v>
      </c>
      <c r="B87" t="s">
        <v>439</v>
      </c>
      <c r="C87" s="1">
        <v>334.1</v>
      </c>
      <c r="D87" s="2" t="str">
        <f>HYPERLINK("https://torgi.gov.ru/new/public/lots/lot/21000034040000000002_1/(lotInfo:info)", "21000034040000000002_1")</f>
        <v>21000034040000000002_1</v>
      </c>
      <c r="E87" t="s">
        <v>440</v>
      </c>
      <c r="F87" s="3">
        <v>5956.3005088296914</v>
      </c>
      <c r="G87" s="3">
        <v>1990000</v>
      </c>
      <c r="H87" t="s">
        <v>441</v>
      </c>
      <c r="I87" t="s">
        <v>442</v>
      </c>
      <c r="J87" t="s">
        <v>443</v>
      </c>
      <c r="K87" s="3">
        <v>1990000</v>
      </c>
      <c r="L87" t="s">
        <v>97</v>
      </c>
      <c r="M87" t="s">
        <v>19</v>
      </c>
      <c r="N87" t="s">
        <v>444</v>
      </c>
    </row>
    <row r="88" spans="1:14">
      <c r="A88" s="4">
        <v>86</v>
      </c>
      <c r="B88" t="s">
        <v>151</v>
      </c>
      <c r="C88" s="1">
        <v>51.4</v>
      </c>
      <c r="D88" s="2" t="str">
        <f>HYPERLINK("https://torgi.gov.ru/new/public/lots/lot/21000005540000000005_1/(lotInfo:info)", "21000005540000000005_1")</f>
        <v>21000005540000000005_1</v>
      </c>
      <c r="E88" t="s">
        <v>445</v>
      </c>
      <c r="F88" s="3">
        <v>34840.466926070039</v>
      </c>
      <c r="G88" s="3">
        <v>1790800</v>
      </c>
      <c r="H88" t="s">
        <v>446</v>
      </c>
      <c r="I88" t="s">
        <v>447</v>
      </c>
      <c r="J88" t="s">
        <v>448</v>
      </c>
      <c r="L88" t="s">
        <v>18</v>
      </c>
      <c r="M88" t="s">
        <v>19</v>
      </c>
      <c r="N88" t="s">
        <v>449</v>
      </c>
    </row>
    <row r="89" spans="1:14">
      <c r="A89" s="4">
        <v>87</v>
      </c>
      <c r="B89" t="s">
        <v>222</v>
      </c>
      <c r="C89" s="1">
        <v>26.1</v>
      </c>
      <c r="D89" s="2" t="str">
        <f>HYPERLINK("https://torgi.gov.ru/new/public/lots/lot/21000016220000000010_2/(lotInfo:info)", "21000016220000000010_2")</f>
        <v>21000016220000000010_2</v>
      </c>
      <c r="E89" t="s">
        <v>450</v>
      </c>
      <c r="F89" s="3">
        <v>69731.800766283515</v>
      </c>
      <c r="G89" s="3">
        <v>1820000</v>
      </c>
      <c r="H89" t="s">
        <v>451</v>
      </c>
      <c r="I89" t="s">
        <v>452</v>
      </c>
      <c r="J89" t="s">
        <v>453</v>
      </c>
      <c r="L89" t="s">
        <v>411</v>
      </c>
      <c r="M89" t="s">
        <v>19</v>
      </c>
      <c r="N89" t="s">
        <v>454</v>
      </c>
    </row>
    <row r="90" spans="1:14">
      <c r="A90" s="4">
        <v>88</v>
      </c>
      <c r="B90" t="s">
        <v>103</v>
      </c>
      <c r="C90" s="1">
        <v>108.6</v>
      </c>
      <c r="D90" s="2" t="str">
        <f>HYPERLINK("https://torgi.gov.ru/new/public/lots/lot/21000010370000000033_1/(lotInfo:info)", "21000010370000000033_1")</f>
        <v>21000010370000000033_1</v>
      </c>
      <c r="E90" t="s">
        <v>455</v>
      </c>
      <c r="F90" s="3">
        <v>41461.325966850833</v>
      </c>
      <c r="G90" s="3">
        <v>4502700</v>
      </c>
      <c r="H90" t="s">
        <v>456</v>
      </c>
      <c r="I90" t="s">
        <v>447</v>
      </c>
      <c r="J90" t="s">
        <v>457</v>
      </c>
      <c r="L90" t="s">
        <v>97</v>
      </c>
      <c r="M90" t="s">
        <v>19</v>
      </c>
      <c r="N90" t="s">
        <v>458</v>
      </c>
    </row>
    <row r="91" spans="1:14">
      <c r="A91" s="4">
        <v>89</v>
      </c>
      <c r="B91" t="s">
        <v>182</v>
      </c>
      <c r="C91" s="1">
        <v>26.2</v>
      </c>
      <c r="D91" s="2" t="str">
        <f>HYPERLINK("https://torgi.gov.ru/new/public/lots/lot/21000002210000000495_1/(lotInfo:info)", "21000002210000000495_1")</f>
        <v>21000002210000000495_1</v>
      </c>
      <c r="E91" t="s">
        <v>459</v>
      </c>
      <c r="F91" s="3">
        <v>142748.09160305341</v>
      </c>
      <c r="G91" s="3">
        <v>3740000</v>
      </c>
      <c r="H91" t="s">
        <v>460</v>
      </c>
      <c r="I91" t="s">
        <v>461</v>
      </c>
      <c r="J91" t="s">
        <v>462</v>
      </c>
      <c r="L91" t="s">
        <v>18</v>
      </c>
      <c r="M91" t="s">
        <v>19</v>
      </c>
      <c r="N91" t="s">
        <v>463</v>
      </c>
    </row>
    <row r="92" spans="1:14">
      <c r="A92" s="4">
        <v>90</v>
      </c>
      <c r="B92" t="s">
        <v>21</v>
      </c>
      <c r="C92" s="1">
        <v>61.3</v>
      </c>
      <c r="D92" s="2" t="str">
        <f>HYPERLINK("https://torgi.gov.ru/new/public/lots/lot/21000005000000001416_1/(lotInfo:info)", "21000005000000001416_1")</f>
        <v>21000005000000001416_1</v>
      </c>
      <c r="E92" t="s">
        <v>464</v>
      </c>
      <c r="F92" s="3">
        <v>88531.810766721042</v>
      </c>
      <c r="G92" s="3">
        <v>5427000</v>
      </c>
      <c r="H92" t="s">
        <v>465</v>
      </c>
      <c r="I92" t="s">
        <v>466</v>
      </c>
      <c r="J92" t="s">
        <v>467</v>
      </c>
      <c r="L92" t="s">
        <v>18</v>
      </c>
      <c r="M92" t="s">
        <v>19</v>
      </c>
      <c r="N92" t="s">
        <v>468</v>
      </c>
    </row>
    <row r="93" spans="1:14">
      <c r="A93" s="4">
        <v>91</v>
      </c>
      <c r="B93" t="s">
        <v>255</v>
      </c>
      <c r="C93" s="1">
        <v>98.7</v>
      </c>
      <c r="D93" s="2" t="str">
        <f>HYPERLINK("https://torgi.gov.ru/new/public/lots/lot/21000022850000000030_11/(lotInfo:info)", "21000022850000000030_11")</f>
        <v>21000022850000000030_11</v>
      </c>
      <c r="E93" t="s">
        <v>469</v>
      </c>
      <c r="F93" s="3">
        <v>34135.629685916923</v>
      </c>
      <c r="G93" s="3">
        <v>3369186.65</v>
      </c>
      <c r="H93" t="s">
        <v>470</v>
      </c>
      <c r="I93" t="s">
        <v>471</v>
      </c>
      <c r="J93" t="s">
        <v>472</v>
      </c>
      <c r="L93" t="s">
        <v>18</v>
      </c>
      <c r="M93" t="s">
        <v>108</v>
      </c>
      <c r="N93" t="s">
        <v>98</v>
      </c>
    </row>
    <row r="94" spans="1:14">
      <c r="A94" s="4">
        <v>92</v>
      </c>
      <c r="B94" t="s">
        <v>182</v>
      </c>
      <c r="C94" s="1">
        <v>10.9</v>
      </c>
      <c r="D94" s="2" t="str">
        <f>HYPERLINK("https://torgi.gov.ru/new/public/lots/lot/21000002210000000477_1/(lotInfo:info)", "21000002210000000477_1")</f>
        <v>21000002210000000477_1</v>
      </c>
      <c r="E94" t="s">
        <v>473</v>
      </c>
      <c r="F94" s="3">
        <v>165137.61467889909</v>
      </c>
      <c r="G94" s="3">
        <v>1800000</v>
      </c>
      <c r="H94" t="s">
        <v>474</v>
      </c>
      <c r="I94" t="s">
        <v>475</v>
      </c>
      <c r="J94" t="s">
        <v>476</v>
      </c>
      <c r="L94" t="s">
        <v>18</v>
      </c>
      <c r="M94" t="s">
        <v>19</v>
      </c>
      <c r="N94" t="s">
        <v>98</v>
      </c>
    </row>
    <row r="95" spans="1:14">
      <c r="A95" s="4">
        <v>93</v>
      </c>
      <c r="B95" t="s">
        <v>261</v>
      </c>
      <c r="C95" s="1">
        <v>14.4</v>
      </c>
      <c r="D95" s="2" t="str">
        <f>HYPERLINK("https://torgi.gov.ru/new/public/lots/lot/22000031890000000002_1/(lotInfo:info)", "22000031890000000002_1")</f>
        <v>22000031890000000002_1</v>
      </c>
      <c r="E95" t="s">
        <v>477</v>
      </c>
      <c r="F95" s="3">
        <v>45833.333333333343</v>
      </c>
      <c r="G95" s="3">
        <v>660000</v>
      </c>
      <c r="H95" t="s">
        <v>474</v>
      </c>
      <c r="I95" t="s">
        <v>478</v>
      </c>
      <c r="J95" t="s">
        <v>479</v>
      </c>
      <c r="K95" s="3">
        <v>39177.5</v>
      </c>
      <c r="L95" t="s">
        <v>18</v>
      </c>
      <c r="M95" t="s">
        <v>19</v>
      </c>
      <c r="N95" t="s">
        <v>98</v>
      </c>
    </row>
    <row r="96" spans="1:14">
      <c r="A96" s="4">
        <v>94</v>
      </c>
      <c r="B96" t="s">
        <v>261</v>
      </c>
      <c r="C96" s="1">
        <v>19.600000000000001</v>
      </c>
      <c r="D96" s="2" t="str">
        <f>HYPERLINK("https://torgi.gov.ru/new/public/lots/lot/22000031890000000003_1/(lotInfo:info)", "22000031890000000003_1")</f>
        <v>22000031890000000003_1</v>
      </c>
      <c r="E96" t="s">
        <v>477</v>
      </c>
      <c r="F96" s="3">
        <v>38877.551020408158</v>
      </c>
      <c r="G96" s="3">
        <v>762000</v>
      </c>
      <c r="I96" t="s">
        <v>478</v>
      </c>
      <c r="J96" t="s">
        <v>480</v>
      </c>
      <c r="K96" s="3">
        <v>54926.65</v>
      </c>
      <c r="L96" t="s">
        <v>18</v>
      </c>
      <c r="M96" t="s">
        <v>19</v>
      </c>
      <c r="N96" t="s">
        <v>98</v>
      </c>
    </row>
    <row r="97" spans="1:14">
      <c r="A97" s="4">
        <v>95</v>
      </c>
      <c r="B97" t="s">
        <v>21</v>
      </c>
      <c r="C97" s="1">
        <v>88.6</v>
      </c>
      <c r="D97" s="2" t="str">
        <f>HYPERLINK("https://torgi.gov.ru/new/public/lots/lot/21000005000000001432_1/(lotInfo:info)", "21000005000000001432_1")</f>
        <v>21000005000000001432_1</v>
      </c>
      <c r="E97" t="s">
        <v>481</v>
      </c>
      <c r="F97" s="3">
        <v>94221.218961625287</v>
      </c>
      <c r="G97" s="3">
        <v>8348000</v>
      </c>
      <c r="H97" t="s">
        <v>482</v>
      </c>
      <c r="I97" t="s">
        <v>483</v>
      </c>
      <c r="J97" t="s">
        <v>484</v>
      </c>
      <c r="L97" t="s">
        <v>18</v>
      </c>
      <c r="M97" t="s">
        <v>19</v>
      </c>
      <c r="N97" t="s">
        <v>485</v>
      </c>
    </row>
    <row r="98" spans="1:14">
      <c r="A98" s="4">
        <v>96</v>
      </c>
      <c r="B98" t="s">
        <v>287</v>
      </c>
      <c r="C98" s="1">
        <v>217.4</v>
      </c>
      <c r="D98" s="2" t="str">
        <f>HYPERLINK("https://torgi.gov.ru/new/public/lots/lot/22000034760000000055_1/(lotInfo:info)", "22000034760000000055_1")</f>
        <v>22000034760000000055_1</v>
      </c>
      <c r="E98" t="s">
        <v>14</v>
      </c>
      <c r="F98" s="3">
        <v>39788.40846366145</v>
      </c>
      <c r="G98" s="3">
        <v>8650000</v>
      </c>
      <c r="H98" t="s">
        <v>486</v>
      </c>
      <c r="I98" t="s">
        <v>487</v>
      </c>
      <c r="J98" t="s">
        <v>488</v>
      </c>
      <c r="L98" t="s">
        <v>411</v>
      </c>
      <c r="M98" t="s">
        <v>19</v>
      </c>
      <c r="N98" t="s">
        <v>98</v>
      </c>
    </row>
    <row r="99" spans="1:14">
      <c r="A99" s="4">
        <v>97</v>
      </c>
      <c r="B99" t="s">
        <v>80</v>
      </c>
      <c r="C99" s="1">
        <v>134.69999999999999</v>
      </c>
      <c r="D99" s="2" t="str">
        <f>HYPERLINK("https://torgi.gov.ru/new/public/lots/lot/22000034760000000031_1/(lotInfo:info)", "22000034760000000031_1")</f>
        <v>22000034760000000031_1</v>
      </c>
      <c r="E99" t="s">
        <v>14</v>
      </c>
      <c r="F99" s="3">
        <v>46645.879732739428</v>
      </c>
      <c r="G99" s="3">
        <v>6283200</v>
      </c>
      <c r="H99" t="s">
        <v>486</v>
      </c>
      <c r="I99" t="s">
        <v>487</v>
      </c>
      <c r="J99" t="s">
        <v>489</v>
      </c>
      <c r="L99" t="s">
        <v>18</v>
      </c>
      <c r="M99" t="s">
        <v>19</v>
      </c>
      <c r="N99" t="s">
        <v>98</v>
      </c>
    </row>
    <row r="100" spans="1:14">
      <c r="A100" s="4">
        <v>98</v>
      </c>
      <c r="B100" t="s">
        <v>74</v>
      </c>
      <c r="C100" s="1">
        <v>228.3</v>
      </c>
      <c r="D100" s="2" t="str">
        <f>HYPERLINK("https://torgi.gov.ru/new/public/lots/lot/22000097040000000001_1/(lotInfo:info)", "22000097040000000001_1")</f>
        <v>22000097040000000001_1</v>
      </c>
      <c r="E100" t="s">
        <v>490</v>
      </c>
      <c r="F100" s="3">
        <v>19811.651335961451</v>
      </c>
      <c r="G100" s="3">
        <v>4523000</v>
      </c>
      <c r="H100" t="s">
        <v>491</v>
      </c>
      <c r="I100" t="s">
        <v>492</v>
      </c>
      <c r="J100" t="s">
        <v>493</v>
      </c>
      <c r="L100" t="s">
        <v>18</v>
      </c>
      <c r="M100" t="s">
        <v>19</v>
      </c>
      <c r="N100" t="s">
        <v>494</v>
      </c>
    </row>
    <row r="101" spans="1:14">
      <c r="A101" s="4">
        <v>99</v>
      </c>
      <c r="B101" t="s">
        <v>182</v>
      </c>
      <c r="C101" s="1">
        <v>31.9</v>
      </c>
      <c r="D101" s="2" t="str">
        <f>HYPERLINK("https://torgi.gov.ru/new/public/lots/lot/21000002210000000451_1/(lotInfo:info)", "21000002210000000451_1")</f>
        <v>21000002210000000451_1</v>
      </c>
      <c r="E101" t="s">
        <v>495</v>
      </c>
      <c r="F101" s="3">
        <v>145454.5454545455</v>
      </c>
      <c r="G101" s="3">
        <v>4640000</v>
      </c>
      <c r="H101" t="s">
        <v>496</v>
      </c>
      <c r="I101" t="s">
        <v>497</v>
      </c>
      <c r="J101" t="s">
        <v>498</v>
      </c>
      <c r="L101" t="s">
        <v>18</v>
      </c>
      <c r="M101" t="s">
        <v>19</v>
      </c>
      <c r="N101" t="s">
        <v>499</v>
      </c>
    </row>
    <row r="102" spans="1:14">
      <c r="A102" s="4">
        <v>100</v>
      </c>
      <c r="B102" t="s">
        <v>500</v>
      </c>
      <c r="C102" s="1">
        <v>53.3</v>
      </c>
      <c r="D102" s="2" t="str">
        <f>HYPERLINK("https://torgi.gov.ru/new/public/lots/lot/22000079930000000006_1/(lotInfo:info)", "22000079930000000006_1")</f>
        <v>22000079930000000006_1</v>
      </c>
      <c r="E102" t="s">
        <v>501</v>
      </c>
      <c r="F102" s="3">
        <v>15196.99812382739</v>
      </c>
      <c r="G102" s="3">
        <v>810000</v>
      </c>
      <c r="H102" t="s">
        <v>502</v>
      </c>
      <c r="I102" t="s">
        <v>492</v>
      </c>
      <c r="J102" t="s">
        <v>503</v>
      </c>
      <c r="L102" t="s">
        <v>18</v>
      </c>
      <c r="M102" t="s">
        <v>19</v>
      </c>
      <c r="N102" t="s">
        <v>98</v>
      </c>
    </row>
    <row r="103" spans="1:14">
      <c r="A103" s="4">
        <v>101</v>
      </c>
      <c r="B103" t="s">
        <v>267</v>
      </c>
      <c r="C103" s="1">
        <v>67</v>
      </c>
      <c r="D103" s="2" t="str">
        <f>HYPERLINK("https://torgi.gov.ru/new/public/lots/lot/21000003150000000002_5/(lotInfo:info)", "21000003150000000002_5")</f>
        <v>21000003150000000002_5</v>
      </c>
      <c r="E103" t="s">
        <v>504</v>
      </c>
      <c r="F103" s="3">
        <v>30820.895522388058</v>
      </c>
      <c r="G103" s="3">
        <v>2065000</v>
      </c>
      <c r="H103" t="s">
        <v>502</v>
      </c>
      <c r="I103" t="s">
        <v>505</v>
      </c>
      <c r="J103" t="s">
        <v>506</v>
      </c>
      <c r="L103" t="s">
        <v>18</v>
      </c>
      <c r="M103" t="s">
        <v>19</v>
      </c>
      <c r="N103" t="s">
        <v>98</v>
      </c>
    </row>
    <row r="104" spans="1:14">
      <c r="A104" s="4">
        <v>102</v>
      </c>
      <c r="B104" t="s">
        <v>60</v>
      </c>
      <c r="C104" s="1">
        <v>310.39999999999998</v>
      </c>
      <c r="D104" s="2" t="str">
        <f>HYPERLINK("https://torgi.gov.ru/new/public/lots/lot/22000014620000000002_1/(lotInfo:info)", "22000014620000000002_1")</f>
        <v>22000014620000000002_1</v>
      </c>
      <c r="E104" t="s">
        <v>507</v>
      </c>
      <c r="F104" s="3">
        <v>13227.126288659791</v>
      </c>
      <c r="G104" s="3">
        <v>4105700</v>
      </c>
      <c r="H104" t="s">
        <v>508</v>
      </c>
      <c r="I104" t="s">
        <v>509</v>
      </c>
      <c r="J104" t="s">
        <v>510</v>
      </c>
      <c r="K104" s="3">
        <v>3309522.05</v>
      </c>
      <c r="L104" t="s">
        <v>97</v>
      </c>
      <c r="M104" t="s">
        <v>19</v>
      </c>
      <c r="N104" t="s">
        <v>511</v>
      </c>
    </row>
    <row r="105" spans="1:14">
      <c r="A105" s="4">
        <v>103</v>
      </c>
      <c r="B105" t="s">
        <v>27</v>
      </c>
      <c r="C105" s="1">
        <v>223</v>
      </c>
      <c r="D105" s="2" t="str">
        <f>HYPERLINK("https://torgi.gov.ru/new/public/lots/lot/21000016080000000100_1/(lotInfo:info)", "21000016080000000100_1")</f>
        <v>21000016080000000100_1</v>
      </c>
      <c r="E105" t="s">
        <v>512</v>
      </c>
      <c r="F105" s="3">
        <v>2316.1434977578469</v>
      </c>
      <c r="G105" s="3">
        <v>516500</v>
      </c>
      <c r="H105" t="s">
        <v>513</v>
      </c>
      <c r="I105" t="s">
        <v>514</v>
      </c>
      <c r="J105" t="s">
        <v>515</v>
      </c>
      <c r="L105" t="s">
        <v>97</v>
      </c>
      <c r="M105" t="s">
        <v>19</v>
      </c>
      <c r="N105" t="s">
        <v>516</v>
      </c>
    </row>
    <row r="106" spans="1:14">
      <c r="A106" s="4">
        <v>104</v>
      </c>
      <c r="B106" t="s">
        <v>182</v>
      </c>
      <c r="C106" s="1">
        <v>11.7</v>
      </c>
      <c r="D106" s="2" t="str">
        <f>HYPERLINK("https://torgi.gov.ru/new/public/lots/lot/21000002210000000414_1/(lotInfo:info)", "21000002210000000414_1")</f>
        <v>21000002210000000414_1</v>
      </c>
      <c r="E106" t="s">
        <v>517</v>
      </c>
      <c r="F106" s="3">
        <v>147008.547008547</v>
      </c>
      <c r="G106" s="3">
        <v>1720000</v>
      </c>
      <c r="H106" t="s">
        <v>518</v>
      </c>
      <c r="I106" t="s">
        <v>519</v>
      </c>
      <c r="J106" t="s">
        <v>520</v>
      </c>
      <c r="L106" t="s">
        <v>18</v>
      </c>
      <c r="M106" t="s">
        <v>19</v>
      </c>
      <c r="N106" t="s">
        <v>521</v>
      </c>
    </row>
    <row r="107" spans="1:14">
      <c r="A107" s="4">
        <v>105</v>
      </c>
      <c r="B107" t="s">
        <v>182</v>
      </c>
      <c r="C107" s="1">
        <v>16.3</v>
      </c>
      <c r="D107" s="2" t="str">
        <f>HYPERLINK("https://torgi.gov.ru/new/public/lots/lot/21000002210000000419_1/(lotInfo:info)", "21000002210000000419_1")</f>
        <v>21000002210000000419_1</v>
      </c>
      <c r="E107" t="s">
        <v>522</v>
      </c>
      <c r="F107" s="3">
        <v>119018.4049079754</v>
      </c>
      <c r="G107" s="3">
        <v>1940000</v>
      </c>
      <c r="H107" t="s">
        <v>474</v>
      </c>
      <c r="I107" t="s">
        <v>519</v>
      </c>
      <c r="J107" t="s">
        <v>523</v>
      </c>
      <c r="L107" t="s">
        <v>18</v>
      </c>
      <c r="M107" t="s">
        <v>19</v>
      </c>
      <c r="N107" t="s">
        <v>98</v>
      </c>
    </row>
    <row r="108" spans="1:14">
      <c r="A108" s="4">
        <v>106</v>
      </c>
      <c r="B108" t="s">
        <v>167</v>
      </c>
      <c r="C108" s="1">
        <v>18.2</v>
      </c>
      <c r="D108" s="2" t="str">
        <f>HYPERLINK("https://torgi.gov.ru/new/public/lots/lot/21000004710000000239_1/(lotInfo:info)", "21000004710000000239_1")</f>
        <v>21000004710000000239_1</v>
      </c>
      <c r="E108" t="s">
        <v>524</v>
      </c>
      <c r="F108" s="3">
        <v>85853.956043956045</v>
      </c>
      <c r="G108" s="3">
        <v>1562542</v>
      </c>
      <c r="I108" t="s">
        <v>525</v>
      </c>
      <c r="J108" t="s">
        <v>526</v>
      </c>
      <c r="L108" t="s">
        <v>18</v>
      </c>
      <c r="M108" t="s">
        <v>19</v>
      </c>
      <c r="N108" t="s">
        <v>98</v>
      </c>
    </row>
    <row r="109" spans="1:14">
      <c r="A109" s="4">
        <v>107</v>
      </c>
      <c r="B109" t="s">
        <v>527</v>
      </c>
      <c r="C109" s="1">
        <v>662.3</v>
      </c>
      <c r="D109" s="2" t="str">
        <f>HYPERLINK("https://torgi.gov.ru/new/public/lots/lot/22000022050000000014_1/(lotInfo:info)", "22000022050000000014_1")</f>
        <v>22000022050000000014_1</v>
      </c>
      <c r="E109" t="s">
        <v>528</v>
      </c>
      <c r="F109" s="3">
        <v>3774.724445115507</v>
      </c>
      <c r="G109" s="3">
        <v>2500000</v>
      </c>
      <c r="H109" t="s">
        <v>529</v>
      </c>
      <c r="I109" t="s">
        <v>530</v>
      </c>
      <c r="J109" t="s">
        <v>531</v>
      </c>
      <c r="L109" t="s">
        <v>97</v>
      </c>
      <c r="M109" t="s">
        <v>19</v>
      </c>
      <c r="N109" t="s">
        <v>532</v>
      </c>
    </row>
    <row r="110" spans="1:14">
      <c r="A110" s="4">
        <v>108</v>
      </c>
      <c r="B110" t="s">
        <v>21</v>
      </c>
      <c r="C110" s="1">
        <v>87.3</v>
      </c>
      <c r="D110" s="2" t="str">
        <f>HYPERLINK("https://torgi.gov.ru/new/public/lots/lot/21000005000000001412_1/(lotInfo:info)", "21000005000000001412_1")</f>
        <v>21000005000000001412_1</v>
      </c>
      <c r="E110" t="s">
        <v>533</v>
      </c>
      <c r="F110" s="3">
        <v>104579.03780068731</v>
      </c>
      <c r="G110" s="3">
        <v>9129750</v>
      </c>
      <c r="H110" t="s">
        <v>534</v>
      </c>
      <c r="I110" t="s">
        <v>535</v>
      </c>
      <c r="J110" t="s">
        <v>536</v>
      </c>
      <c r="L110" t="s">
        <v>18</v>
      </c>
      <c r="M110" t="s">
        <v>19</v>
      </c>
      <c r="N110" t="s">
        <v>537</v>
      </c>
    </row>
    <row r="111" spans="1:14">
      <c r="A111" s="4">
        <v>109</v>
      </c>
      <c r="B111" t="s">
        <v>182</v>
      </c>
      <c r="C111" s="1">
        <v>18.2</v>
      </c>
      <c r="D111" s="2" t="str">
        <f>HYPERLINK("https://torgi.gov.ru/new/public/lots/lot/21000002210000000404_1/(lotInfo:info)", "21000002210000000404_1")</f>
        <v>21000002210000000404_1</v>
      </c>
      <c r="E111" t="s">
        <v>538</v>
      </c>
      <c r="F111" s="3">
        <v>225274.72527472529</v>
      </c>
      <c r="G111" s="3">
        <v>4100000</v>
      </c>
      <c r="H111" t="s">
        <v>539</v>
      </c>
      <c r="I111" t="s">
        <v>540</v>
      </c>
      <c r="J111" t="s">
        <v>541</v>
      </c>
      <c r="L111" t="s">
        <v>18</v>
      </c>
      <c r="M111" t="s">
        <v>19</v>
      </c>
      <c r="N111" t="s">
        <v>542</v>
      </c>
    </row>
    <row r="112" spans="1:14">
      <c r="A112" s="4">
        <v>110</v>
      </c>
      <c r="B112" t="s">
        <v>182</v>
      </c>
      <c r="C112" s="1">
        <v>23.8</v>
      </c>
      <c r="D112" s="2" t="str">
        <f>HYPERLINK("https://torgi.gov.ru/new/public/lots/lot/21000002210000000398_1/(lotInfo:info)", "21000002210000000398_1")</f>
        <v>21000002210000000398_1</v>
      </c>
      <c r="E112" t="s">
        <v>543</v>
      </c>
      <c r="F112" s="3">
        <v>154621.84873949579</v>
      </c>
      <c r="G112" s="3">
        <v>3680000</v>
      </c>
      <c r="H112" t="s">
        <v>544</v>
      </c>
      <c r="I112" t="s">
        <v>540</v>
      </c>
      <c r="J112" t="s">
        <v>545</v>
      </c>
      <c r="L112" t="s">
        <v>18</v>
      </c>
      <c r="M112" t="s">
        <v>19</v>
      </c>
      <c r="N112" t="s">
        <v>546</v>
      </c>
    </row>
    <row r="113" spans="1:14">
      <c r="A113" s="4">
        <v>111</v>
      </c>
      <c r="B113" t="s">
        <v>547</v>
      </c>
      <c r="C113" s="1">
        <v>121.7</v>
      </c>
      <c r="D113" s="2" t="str">
        <f>HYPERLINK("https://torgi.gov.ru/new/public/lots/lot/21000015510000000014_2/(lotInfo:info)", "21000015510000000014_2")</f>
        <v>21000015510000000014_2</v>
      </c>
      <c r="E113" t="s">
        <v>548</v>
      </c>
      <c r="F113" s="3">
        <v>33976.992604765823</v>
      </c>
      <c r="G113" s="3">
        <v>4135000</v>
      </c>
      <c r="H113" t="s">
        <v>549</v>
      </c>
      <c r="I113" t="s">
        <v>550</v>
      </c>
      <c r="J113" t="s">
        <v>551</v>
      </c>
      <c r="K113" s="3">
        <v>5441524.6399999997</v>
      </c>
      <c r="L113" t="s">
        <v>18</v>
      </c>
      <c r="M113" t="s">
        <v>19</v>
      </c>
      <c r="N113" t="s">
        <v>552</v>
      </c>
    </row>
    <row r="114" spans="1:14">
      <c r="A114" s="4">
        <v>112</v>
      </c>
      <c r="B114" t="s">
        <v>553</v>
      </c>
      <c r="C114" s="1">
        <v>449.7</v>
      </c>
      <c r="D114" s="2" t="str">
        <f>HYPERLINK("https://torgi.gov.ru/new/public/lots/lot/22000083180000000002_1/(lotInfo:info)", "22000083180000000002_1")</f>
        <v>22000083180000000002_1</v>
      </c>
      <c r="E114" t="s">
        <v>554</v>
      </c>
      <c r="F114" s="3">
        <v>7827.4405158994887</v>
      </c>
      <c r="G114" s="3">
        <v>3520000</v>
      </c>
      <c r="H114" t="s">
        <v>555</v>
      </c>
      <c r="I114" t="s">
        <v>556</v>
      </c>
      <c r="J114" t="s">
        <v>557</v>
      </c>
      <c r="L114" t="s">
        <v>18</v>
      </c>
      <c r="M114" t="s">
        <v>19</v>
      </c>
      <c r="N114" t="s">
        <v>558</v>
      </c>
    </row>
    <row r="115" spans="1:14">
      <c r="A115" s="4">
        <v>113</v>
      </c>
      <c r="B115" t="s">
        <v>198</v>
      </c>
      <c r="C115" s="1">
        <v>43.2</v>
      </c>
      <c r="D115" s="2" t="str">
        <f>HYPERLINK("https://torgi.gov.ru/new/public/lots/lot/21000033070000000010_1/(lotInfo:info)", "21000033070000000010_1")</f>
        <v>21000033070000000010_1</v>
      </c>
      <c r="E115" t="s">
        <v>559</v>
      </c>
      <c r="F115" s="3">
        <v>70717.592592592584</v>
      </c>
      <c r="G115" s="3">
        <v>3055000</v>
      </c>
      <c r="H115" t="s">
        <v>560</v>
      </c>
      <c r="I115" t="s">
        <v>561</v>
      </c>
      <c r="J115" t="s">
        <v>562</v>
      </c>
      <c r="L115" t="s">
        <v>18</v>
      </c>
      <c r="M115" t="s">
        <v>19</v>
      </c>
      <c r="N115" t="s">
        <v>563</v>
      </c>
    </row>
    <row r="116" spans="1:14">
      <c r="A116" s="4">
        <v>114</v>
      </c>
      <c r="B116" t="s">
        <v>40</v>
      </c>
      <c r="C116" s="1">
        <v>101</v>
      </c>
      <c r="D116" s="2" t="str">
        <f>HYPERLINK("https://torgi.gov.ru/new/public/lots/lot/22000042460000000004_5/(lotInfo:info)", "22000042460000000004_5")</f>
        <v>22000042460000000004_5</v>
      </c>
      <c r="E116" t="s">
        <v>564</v>
      </c>
      <c r="F116" s="3">
        <v>13630</v>
      </c>
      <c r="G116" s="3">
        <v>1376630</v>
      </c>
      <c r="H116" t="s">
        <v>565</v>
      </c>
      <c r="I116" t="s">
        <v>566</v>
      </c>
      <c r="L116" t="s">
        <v>18</v>
      </c>
      <c r="M116" t="s">
        <v>19</v>
      </c>
      <c r="N116" t="s">
        <v>567</v>
      </c>
    </row>
    <row r="117" spans="1:14">
      <c r="A117" s="4">
        <v>115</v>
      </c>
      <c r="B117" t="s">
        <v>103</v>
      </c>
      <c r="C117" s="1">
        <v>44.3</v>
      </c>
      <c r="D117" s="2" t="str">
        <f>HYPERLINK("https://torgi.gov.ru/new/public/lots/lot/22000053090000000003_2/(lotInfo:info)", "22000053090000000003_2")</f>
        <v>22000053090000000003_2</v>
      </c>
      <c r="E117" t="s">
        <v>568</v>
      </c>
      <c r="F117" s="3">
        <v>15745.64334085779</v>
      </c>
      <c r="G117" s="3">
        <v>697532</v>
      </c>
      <c r="H117" t="s">
        <v>569</v>
      </c>
      <c r="I117" t="s">
        <v>570</v>
      </c>
      <c r="J117" t="s">
        <v>571</v>
      </c>
      <c r="L117" t="s">
        <v>18</v>
      </c>
      <c r="M117" t="s">
        <v>19</v>
      </c>
      <c r="N117" t="s">
        <v>572</v>
      </c>
    </row>
    <row r="118" spans="1:14">
      <c r="A118" s="4">
        <v>116</v>
      </c>
      <c r="B118" t="s">
        <v>103</v>
      </c>
      <c r="C118" s="1">
        <v>59.9</v>
      </c>
      <c r="D118" s="2" t="str">
        <f>HYPERLINK("https://torgi.gov.ru/new/public/lots/lot/22000053090000000003_3/(lotInfo:info)", "22000053090000000003_3")</f>
        <v>22000053090000000003_3</v>
      </c>
      <c r="E118" t="s">
        <v>573</v>
      </c>
      <c r="F118" s="3">
        <v>43538.814691151922</v>
      </c>
      <c r="G118" s="3">
        <v>2607975</v>
      </c>
      <c r="H118" t="s">
        <v>574</v>
      </c>
      <c r="I118" t="s">
        <v>570</v>
      </c>
      <c r="J118" t="s">
        <v>575</v>
      </c>
      <c r="L118" t="s">
        <v>18</v>
      </c>
      <c r="M118" t="s">
        <v>19</v>
      </c>
      <c r="N118" t="s">
        <v>576</v>
      </c>
    </row>
    <row r="119" spans="1:14">
      <c r="A119" s="4">
        <v>117</v>
      </c>
      <c r="B119" t="s">
        <v>103</v>
      </c>
      <c r="C119" s="1">
        <v>117.6</v>
      </c>
      <c r="D119" s="2" t="str">
        <f>HYPERLINK("https://torgi.gov.ru/new/public/lots/lot/22000053090000000003_1/(lotInfo:info)", "22000053090000000003_1")</f>
        <v>22000053090000000003_1</v>
      </c>
      <c r="E119" t="s">
        <v>577</v>
      </c>
      <c r="F119" s="3">
        <v>20190.051020408169</v>
      </c>
      <c r="G119" s="3">
        <v>2374350</v>
      </c>
      <c r="H119" t="s">
        <v>474</v>
      </c>
      <c r="I119" t="s">
        <v>570</v>
      </c>
      <c r="J119" t="s">
        <v>578</v>
      </c>
      <c r="L119" t="s">
        <v>18</v>
      </c>
      <c r="M119" t="s">
        <v>19</v>
      </c>
      <c r="N119" t="s">
        <v>98</v>
      </c>
    </row>
    <row r="120" spans="1:14">
      <c r="A120" s="4">
        <v>118</v>
      </c>
      <c r="B120" t="s">
        <v>255</v>
      </c>
      <c r="C120" s="1">
        <v>347.1</v>
      </c>
      <c r="D120" s="2" t="str">
        <f>HYPERLINK("https://torgi.gov.ru/new/public/lots/lot/21000009380000000003_1/(lotInfo:info)", "21000009380000000003_1")</f>
        <v>21000009380000000003_1</v>
      </c>
      <c r="E120" t="s">
        <v>579</v>
      </c>
      <c r="F120" s="3">
        <v>18726.59176029962</v>
      </c>
      <c r="G120" s="3">
        <v>6500000</v>
      </c>
      <c r="H120" t="s">
        <v>474</v>
      </c>
      <c r="I120" t="s">
        <v>514</v>
      </c>
      <c r="J120" t="s">
        <v>580</v>
      </c>
      <c r="L120" t="s">
        <v>18</v>
      </c>
      <c r="M120" t="s">
        <v>19</v>
      </c>
      <c r="N120" t="s">
        <v>98</v>
      </c>
    </row>
    <row r="121" spans="1:14">
      <c r="A121" s="4">
        <v>119</v>
      </c>
      <c r="B121" t="s">
        <v>413</v>
      </c>
      <c r="C121" s="1">
        <v>151.4</v>
      </c>
      <c r="D121" s="2" t="str">
        <f>HYPERLINK("https://torgi.gov.ru/new/public/lots/lot/22000095400000000001_1/(lotInfo:info)", "22000095400000000001_1")</f>
        <v>22000095400000000001_1</v>
      </c>
      <c r="E121" t="s">
        <v>581</v>
      </c>
      <c r="F121" s="3">
        <v>64832.265521796573</v>
      </c>
      <c r="G121" s="3">
        <v>9815605</v>
      </c>
      <c r="I121" t="s">
        <v>582</v>
      </c>
      <c r="J121" t="s">
        <v>583</v>
      </c>
      <c r="L121" t="s">
        <v>18</v>
      </c>
      <c r="M121" t="s">
        <v>19</v>
      </c>
      <c r="N121" t="s">
        <v>98</v>
      </c>
    </row>
    <row r="122" spans="1:14">
      <c r="A122" s="4">
        <v>120</v>
      </c>
      <c r="B122" t="s">
        <v>303</v>
      </c>
      <c r="C122" s="1">
        <v>66.8</v>
      </c>
      <c r="D122" s="2" t="str">
        <f>HYPERLINK("https://torgi.gov.ru/new/public/lots/lot/21000031630000000007_2/(lotInfo:info)", "21000031630000000007_2")</f>
        <v>21000031630000000007_2</v>
      </c>
      <c r="E122" t="s">
        <v>584</v>
      </c>
      <c r="F122" s="3">
        <v>60970.059880239533</v>
      </c>
      <c r="G122" s="3">
        <v>4072800</v>
      </c>
      <c r="H122" t="s">
        <v>585</v>
      </c>
      <c r="I122" t="s">
        <v>519</v>
      </c>
      <c r="J122" t="s">
        <v>586</v>
      </c>
      <c r="L122" t="s">
        <v>18</v>
      </c>
      <c r="M122" t="s">
        <v>19</v>
      </c>
      <c r="N122" t="s">
        <v>587</v>
      </c>
    </row>
    <row r="123" spans="1:14">
      <c r="A123" s="4">
        <v>121</v>
      </c>
      <c r="B123" t="s">
        <v>182</v>
      </c>
      <c r="C123" s="1">
        <v>31.9</v>
      </c>
      <c r="D123" s="2" t="str">
        <f>HYPERLINK("https://torgi.gov.ru/new/public/lots/lot/21000002210000000383_1/(lotInfo:info)", "21000002210000000383_1")</f>
        <v>21000002210000000383_1</v>
      </c>
      <c r="E123" t="s">
        <v>588</v>
      </c>
      <c r="F123" s="3">
        <v>169278.99686520381</v>
      </c>
      <c r="G123" s="3">
        <v>5400000</v>
      </c>
      <c r="H123" t="s">
        <v>589</v>
      </c>
      <c r="I123" t="s">
        <v>590</v>
      </c>
      <c r="J123" t="s">
        <v>591</v>
      </c>
      <c r="L123" t="s">
        <v>18</v>
      </c>
      <c r="M123" t="s">
        <v>19</v>
      </c>
      <c r="N123" t="s">
        <v>592</v>
      </c>
    </row>
    <row r="124" spans="1:14">
      <c r="A124" s="4">
        <v>122</v>
      </c>
      <c r="B124" t="s">
        <v>21</v>
      </c>
      <c r="C124" s="1">
        <v>26</v>
      </c>
      <c r="D124" s="2" t="str">
        <f>HYPERLINK("https://torgi.gov.ru/new/public/lots/lot/21000005000000000444_1/(lotInfo:info)", "21000005000000000444_1")</f>
        <v>21000005000000000444_1</v>
      </c>
      <c r="E124" t="s">
        <v>593</v>
      </c>
      <c r="F124" s="3">
        <v>28153.846153846149</v>
      </c>
      <c r="G124" s="3">
        <v>732000</v>
      </c>
      <c r="H124" t="s">
        <v>594</v>
      </c>
      <c r="I124" t="s">
        <v>595</v>
      </c>
      <c r="J124" t="s">
        <v>596</v>
      </c>
      <c r="L124" t="s">
        <v>97</v>
      </c>
      <c r="M124" t="s">
        <v>19</v>
      </c>
      <c r="N124" t="s">
        <v>597</v>
      </c>
    </row>
    <row r="125" spans="1:14">
      <c r="A125" s="4">
        <v>123</v>
      </c>
      <c r="B125" t="s">
        <v>21</v>
      </c>
      <c r="C125" s="1">
        <v>202.2</v>
      </c>
      <c r="D125" s="2" t="str">
        <f>HYPERLINK("https://torgi.gov.ru/new/public/lots/lot/21000005000000000392_1/(lotInfo:info)", "21000005000000000392_1")</f>
        <v>21000005000000000392_1</v>
      </c>
      <c r="E125" t="s">
        <v>598</v>
      </c>
      <c r="F125" s="3">
        <v>44000.989119683487</v>
      </c>
      <c r="G125" s="3">
        <v>8897000</v>
      </c>
      <c r="H125" t="s">
        <v>599</v>
      </c>
      <c r="I125" t="s">
        <v>595</v>
      </c>
      <c r="J125" t="s">
        <v>600</v>
      </c>
      <c r="L125" t="s">
        <v>97</v>
      </c>
      <c r="M125" t="s">
        <v>19</v>
      </c>
      <c r="N125" t="s">
        <v>601</v>
      </c>
    </row>
    <row r="126" spans="1:14">
      <c r="A126" s="4">
        <v>124</v>
      </c>
      <c r="B126" t="s">
        <v>255</v>
      </c>
      <c r="C126" s="1">
        <v>20.8</v>
      </c>
      <c r="D126" s="2" t="str">
        <f>HYPERLINK("https://torgi.gov.ru/new/public/lots/lot/22000029100000000001_1/(lotInfo:info)", "22000029100000000001_1")</f>
        <v>22000029100000000001_1</v>
      </c>
      <c r="E126" t="s">
        <v>602</v>
      </c>
      <c r="F126" s="3">
        <v>39903.846153846163</v>
      </c>
      <c r="G126" s="3">
        <v>830000</v>
      </c>
      <c r="H126" t="s">
        <v>603</v>
      </c>
      <c r="I126" t="s">
        <v>604</v>
      </c>
      <c r="J126" t="s">
        <v>605</v>
      </c>
      <c r="L126" t="s">
        <v>18</v>
      </c>
      <c r="M126" t="s">
        <v>19</v>
      </c>
      <c r="N126" t="s">
        <v>606</v>
      </c>
    </row>
    <row r="127" spans="1:14">
      <c r="A127" s="4">
        <v>125</v>
      </c>
      <c r="B127" t="s">
        <v>86</v>
      </c>
      <c r="C127" s="1">
        <v>19.399999999999999</v>
      </c>
      <c r="D127" s="2" t="str">
        <f>HYPERLINK("https://torgi.gov.ru/new/public/lots/lot/21000002520000000001_9/(lotInfo:info)", "21000002520000000001_9")</f>
        <v>21000002520000000001_9</v>
      </c>
      <c r="E127" t="s">
        <v>607</v>
      </c>
      <c r="F127" s="3">
        <v>31546.391752577321</v>
      </c>
      <c r="G127" s="3">
        <v>612000</v>
      </c>
      <c r="H127" t="s">
        <v>608</v>
      </c>
      <c r="I127" t="s">
        <v>609</v>
      </c>
      <c r="J127" t="s">
        <v>610</v>
      </c>
      <c r="L127" t="s">
        <v>18</v>
      </c>
      <c r="M127" t="s">
        <v>19</v>
      </c>
      <c r="N127" t="s">
        <v>611</v>
      </c>
    </row>
    <row r="128" spans="1:14">
      <c r="A128" s="4">
        <v>126</v>
      </c>
      <c r="B128" t="s">
        <v>86</v>
      </c>
      <c r="C128" s="1">
        <v>19.5</v>
      </c>
      <c r="D128" s="2" t="str">
        <f>HYPERLINK("https://torgi.gov.ru/new/public/lots/lot/21000002520000000001_10/(lotInfo:info)", "21000002520000000001_10")</f>
        <v>21000002520000000001_10</v>
      </c>
      <c r="E128" t="s">
        <v>607</v>
      </c>
      <c r="F128" s="3">
        <v>32000</v>
      </c>
      <c r="G128" s="3">
        <v>624000</v>
      </c>
      <c r="H128" t="s">
        <v>608</v>
      </c>
      <c r="I128" t="s">
        <v>609</v>
      </c>
      <c r="J128" t="s">
        <v>612</v>
      </c>
      <c r="L128" t="s">
        <v>18</v>
      </c>
      <c r="M128" t="s">
        <v>19</v>
      </c>
      <c r="N128" t="s">
        <v>611</v>
      </c>
    </row>
    <row r="129" spans="1:14">
      <c r="A129" s="4">
        <v>127</v>
      </c>
      <c r="B129" t="s">
        <v>86</v>
      </c>
      <c r="C129" s="1">
        <v>127.1</v>
      </c>
      <c r="D129" s="2" t="str">
        <f>HYPERLINK("https://torgi.gov.ru/new/public/lots/lot/21000002520000000001_7/(lotInfo:info)", "21000002520000000001_7")</f>
        <v>21000002520000000001_7</v>
      </c>
      <c r="E129" t="s">
        <v>613</v>
      </c>
      <c r="F129" s="3">
        <v>25180.959874114869</v>
      </c>
      <c r="G129" s="3">
        <v>3200500</v>
      </c>
      <c r="H129" t="s">
        <v>614</v>
      </c>
      <c r="I129" t="s">
        <v>609</v>
      </c>
      <c r="J129" t="s">
        <v>615</v>
      </c>
      <c r="L129" t="s">
        <v>18</v>
      </c>
      <c r="M129" t="s">
        <v>19</v>
      </c>
      <c r="N129" t="s">
        <v>616</v>
      </c>
    </row>
    <row r="130" spans="1:14">
      <c r="A130" s="4">
        <v>128</v>
      </c>
      <c r="B130" t="s">
        <v>86</v>
      </c>
      <c r="C130" s="1">
        <v>29.8</v>
      </c>
      <c r="D130" s="2" t="str">
        <f>HYPERLINK("https://torgi.gov.ru/new/public/lots/lot/21000002520000000001_12/(lotInfo:info)", "21000002520000000001_12")</f>
        <v>21000002520000000001_12</v>
      </c>
      <c r="E130" t="s">
        <v>617</v>
      </c>
      <c r="F130" s="3">
        <v>19463.08724832215</v>
      </c>
      <c r="G130" s="3">
        <v>580000</v>
      </c>
      <c r="H130" t="s">
        <v>618</v>
      </c>
      <c r="I130" t="s">
        <v>609</v>
      </c>
      <c r="J130" t="s">
        <v>619</v>
      </c>
      <c r="L130" t="s">
        <v>18</v>
      </c>
      <c r="M130" t="s">
        <v>19</v>
      </c>
      <c r="N130" t="s">
        <v>620</v>
      </c>
    </row>
    <row r="131" spans="1:14">
      <c r="A131" s="4">
        <v>129</v>
      </c>
      <c r="B131" t="s">
        <v>86</v>
      </c>
      <c r="C131" s="1">
        <v>29.3</v>
      </c>
      <c r="D131" s="2" t="str">
        <f>HYPERLINK("https://torgi.gov.ru/new/public/lots/lot/21000002520000000001_16/(lotInfo:info)", "21000002520000000001_16")</f>
        <v>21000002520000000001_16</v>
      </c>
      <c r="E131" t="s">
        <v>621</v>
      </c>
      <c r="F131" s="3">
        <v>34641.638225255971</v>
      </c>
      <c r="G131" s="3">
        <v>1015000</v>
      </c>
      <c r="H131" t="s">
        <v>622</v>
      </c>
      <c r="I131" t="s">
        <v>609</v>
      </c>
      <c r="J131" t="s">
        <v>623</v>
      </c>
      <c r="L131" t="s">
        <v>18</v>
      </c>
      <c r="M131" t="s">
        <v>19</v>
      </c>
      <c r="N131" t="s">
        <v>624</v>
      </c>
    </row>
    <row r="132" spans="1:14">
      <c r="A132" s="4">
        <v>130</v>
      </c>
      <c r="B132" t="s">
        <v>86</v>
      </c>
      <c r="C132" s="1">
        <v>15.1</v>
      </c>
      <c r="D132" s="2" t="str">
        <f>HYPERLINK("https://torgi.gov.ru/new/public/lots/lot/21000002520000000001_11/(lotInfo:info)", "21000002520000000001_11")</f>
        <v>21000002520000000001_11</v>
      </c>
      <c r="E132" t="s">
        <v>607</v>
      </c>
      <c r="F132" s="3">
        <v>42781.456953642388</v>
      </c>
      <c r="G132" s="3">
        <v>646000</v>
      </c>
      <c r="H132" t="s">
        <v>625</v>
      </c>
      <c r="I132" t="s">
        <v>609</v>
      </c>
      <c r="J132" t="s">
        <v>626</v>
      </c>
      <c r="L132" t="s">
        <v>18</v>
      </c>
      <c r="M132" t="s">
        <v>19</v>
      </c>
      <c r="N132" t="s">
        <v>627</v>
      </c>
    </row>
    <row r="133" spans="1:14">
      <c r="A133" s="4">
        <v>131</v>
      </c>
      <c r="B133" t="s">
        <v>628</v>
      </c>
      <c r="C133" s="1">
        <v>419</v>
      </c>
      <c r="D133" s="2" t="str">
        <f>HYPERLINK("https://torgi.gov.ru/new/public/lots/lot/22000056320000000003_3/(lotInfo:info)", "22000056320000000003_3")</f>
        <v>22000056320000000003_3</v>
      </c>
      <c r="E133" t="s">
        <v>629</v>
      </c>
      <c r="F133" s="3">
        <v>1789.976133651551</v>
      </c>
      <c r="G133" s="3">
        <v>750000</v>
      </c>
      <c r="H133" t="s">
        <v>630</v>
      </c>
      <c r="I133" t="s">
        <v>631</v>
      </c>
      <c r="J133" t="s">
        <v>632</v>
      </c>
      <c r="L133" t="s">
        <v>32</v>
      </c>
      <c r="M133" t="s">
        <v>19</v>
      </c>
      <c r="N133" t="s">
        <v>633</v>
      </c>
    </row>
    <row r="134" spans="1:14">
      <c r="A134" s="4">
        <v>132</v>
      </c>
      <c r="B134" t="s">
        <v>634</v>
      </c>
      <c r="C134" s="1">
        <v>34.700000000000003</v>
      </c>
      <c r="D134" s="2" t="str">
        <f>HYPERLINK("https://torgi.gov.ru/new/public/lots/lot/21000016640000000006_7/(lotInfo:info)", "21000016640000000006_7")</f>
        <v>21000016640000000006_7</v>
      </c>
      <c r="E134" t="s">
        <v>635</v>
      </c>
      <c r="F134" s="3">
        <v>29825.602305475499</v>
      </c>
      <c r="G134" s="3">
        <v>1034948.4</v>
      </c>
      <c r="H134" t="s">
        <v>636</v>
      </c>
      <c r="I134" t="s">
        <v>637</v>
      </c>
      <c r="J134" t="s">
        <v>638</v>
      </c>
      <c r="L134" t="s">
        <v>97</v>
      </c>
      <c r="M134" t="s">
        <v>19</v>
      </c>
      <c r="N134" t="s">
        <v>639</v>
      </c>
    </row>
    <row r="135" spans="1:14">
      <c r="A135" s="4">
        <v>133</v>
      </c>
      <c r="B135" t="s">
        <v>182</v>
      </c>
      <c r="C135" s="1">
        <v>58.3</v>
      </c>
      <c r="D135" s="2" t="str">
        <f>HYPERLINK("https://torgi.gov.ru/new/public/lots/lot/21000002210000000357_1/(lotInfo:info)", "21000002210000000357_1")</f>
        <v>21000002210000000357_1</v>
      </c>
      <c r="E135" t="s">
        <v>640</v>
      </c>
      <c r="F135" s="3">
        <v>64425.385934819897</v>
      </c>
      <c r="G135" s="3">
        <v>3756000</v>
      </c>
      <c r="H135" t="s">
        <v>641</v>
      </c>
      <c r="I135" t="s">
        <v>642</v>
      </c>
      <c r="J135" t="s">
        <v>643</v>
      </c>
      <c r="L135" t="s">
        <v>18</v>
      </c>
      <c r="M135" t="s">
        <v>19</v>
      </c>
      <c r="N135" t="s">
        <v>644</v>
      </c>
    </row>
    <row r="136" spans="1:14">
      <c r="A136" s="4">
        <v>134</v>
      </c>
      <c r="B136" t="s">
        <v>21</v>
      </c>
      <c r="C136" s="1">
        <v>27.5</v>
      </c>
      <c r="D136" s="2" t="str">
        <f>HYPERLINK("https://torgi.gov.ru/new/public/lots/lot/21000005000000001101_1/(lotInfo:info)", "21000005000000001101_1")</f>
        <v>21000005000000001101_1</v>
      </c>
      <c r="E136" t="s">
        <v>645</v>
      </c>
      <c r="F136" s="3">
        <v>295747.41818181821</v>
      </c>
      <c r="G136" s="3">
        <v>8133054</v>
      </c>
      <c r="H136" t="s">
        <v>646</v>
      </c>
      <c r="I136" t="s">
        <v>647</v>
      </c>
      <c r="J136" t="s">
        <v>648</v>
      </c>
      <c r="L136" t="s">
        <v>18</v>
      </c>
      <c r="M136" t="s">
        <v>19</v>
      </c>
      <c r="N136" t="s">
        <v>649</v>
      </c>
    </row>
    <row r="137" spans="1:14">
      <c r="A137" s="4">
        <v>135</v>
      </c>
      <c r="B137" t="s">
        <v>198</v>
      </c>
      <c r="C137" s="1">
        <v>161.30000000000001</v>
      </c>
      <c r="D137" s="2" t="str">
        <f>HYPERLINK("https://torgi.gov.ru/new/public/lots/lot/21000033070000000002_1/(lotInfo:info)", "21000033070000000002_1")</f>
        <v>21000033070000000002_1</v>
      </c>
      <c r="E137" t="s">
        <v>650</v>
      </c>
      <c r="F137" s="3">
        <v>43319.900805951642</v>
      </c>
      <c r="G137" s="3">
        <v>6987500</v>
      </c>
      <c r="H137" t="s">
        <v>651</v>
      </c>
      <c r="I137" t="s">
        <v>652</v>
      </c>
      <c r="L137" t="s">
        <v>18</v>
      </c>
      <c r="M137" t="s">
        <v>19</v>
      </c>
      <c r="N137" t="s">
        <v>653</v>
      </c>
    </row>
    <row r="138" spans="1:14">
      <c r="A138" s="4">
        <v>136</v>
      </c>
      <c r="B138" t="s">
        <v>238</v>
      </c>
      <c r="C138" s="1">
        <v>141</v>
      </c>
      <c r="D138" s="2" t="str">
        <f>HYPERLINK("https://torgi.gov.ru/new/public/lots/lot/21000025550000000003_1/(lotInfo:info)", "21000025550000000003_1")</f>
        <v>21000025550000000003_1</v>
      </c>
      <c r="E138" t="s">
        <v>654</v>
      </c>
      <c r="F138" s="3">
        <v>21368.794326241139</v>
      </c>
      <c r="G138" s="3">
        <v>3013000</v>
      </c>
      <c r="H138" t="s">
        <v>655</v>
      </c>
      <c r="I138" t="s">
        <v>656</v>
      </c>
      <c r="J138" t="s">
        <v>657</v>
      </c>
      <c r="L138" t="s">
        <v>18</v>
      </c>
      <c r="M138" t="s">
        <v>108</v>
      </c>
      <c r="N138" t="s">
        <v>658</v>
      </c>
    </row>
    <row r="139" spans="1:14">
      <c r="A139" s="4">
        <v>137</v>
      </c>
      <c r="B139" t="s">
        <v>182</v>
      </c>
      <c r="C139" s="1">
        <v>10.1</v>
      </c>
      <c r="D139" s="2" t="str">
        <f>HYPERLINK("https://torgi.gov.ru/new/public/lots/lot/21000002210000000343_1/(lotInfo:info)", "21000002210000000343_1")</f>
        <v>21000002210000000343_1</v>
      </c>
      <c r="E139" t="s">
        <v>659</v>
      </c>
      <c r="F139" s="3">
        <v>133663.36633663371</v>
      </c>
      <c r="G139" s="3">
        <v>1350000</v>
      </c>
      <c r="H139" t="s">
        <v>660</v>
      </c>
      <c r="I139" t="s">
        <v>661</v>
      </c>
      <c r="J139" t="s">
        <v>662</v>
      </c>
      <c r="L139" t="s">
        <v>18</v>
      </c>
      <c r="M139" t="s">
        <v>19</v>
      </c>
      <c r="N139" t="s">
        <v>663</v>
      </c>
    </row>
    <row r="140" spans="1:14">
      <c r="A140" s="4">
        <v>138</v>
      </c>
      <c r="B140" t="s">
        <v>287</v>
      </c>
      <c r="C140" s="1">
        <v>1031.4000000000001</v>
      </c>
      <c r="D140" s="2" t="str">
        <f>HYPERLINK("https://torgi.gov.ru/new/public/lots/lot/21000008680000000006_1/(lotInfo:info)", "21000008680000000006_1")</f>
        <v>21000008680000000006_1</v>
      </c>
      <c r="E140" t="s">
        <v>664</v>
      </c>
      <c r="F140" s="3">
        <v>2443.7200019391121</v>
      </c>
      <c r="G140" s="3">
        <v>2520452.81</v>
      </c>
      <c r="H140" t="s">
        <v>665</v>
      </c>
      <c r="I140" t="s">
        <v>666</v>
      </c>
      <c r="J140" t="s">
        <v>667</v>
      </c>
      <c r="L140" t="s">
        <v>18</v>
      </c>
      <c r="M140" t="s">
        <v>19</v>
      </c>
      <c r="N140" t="s">
        <v>668</v>
      </c>
    </row>
    <row r="141" spans="1:14">
      <c r="A141" s="4">
        <v>139</v>
      </c>
      <c r="B141" t="s">
        <v>182</v>
      </c>
      <c r="C141" s="1">
        <v>20.100000000000001</v>
      </c>
      <c r="D141" s="2" t="str">
        <f>HYPERLINK("https://torgi.gov.ru/new/public/lots/lot/21000002210000000342_1/(lotInfo:info)", "21000002210000000342_1")</f>
        <v>21000002210000000342_1</v>
      </c>
      <c r="E141" t="s">
        <v>669</v>
      </c>
      <c r="F141" s="3">
        <v>142786.0696517413</v>
      </c>
      <c r="G141" s="3">
        <v>2870000</v>
      </c>
      <c r="H141" t="s">
        <v>670</v>
      </c>
      <c r="I141" t="s">
        <v>661</v>
      </c>
      <c r="J141" t="s">
        <v>671</v>
      </c>
      <c r="L141" t="s">
        <v>18</v>
      </c>
      <c r="M141" t="s">
        <v>19</v>
      </c>
      <c r="N141" t="s">
        <v>672</v>
      </c>
    </row>
    <row r="142" spans="1:14">
      <c r="A142" s="4">
        <v>140</v>
      </c>
      <c r="B142" t="s">
        <v>182</v>
      </c>
      <c r="C142" s="1">
        <v>22.6</v>
      </c>
      <c r="D142" s="2" t="str">
        <f>HYPERLINK("https://torgi.gov.ru/new/public/lots/lot/21000002210000000346_1/(lotInfo:info)", "21000002210000000346_1")</f>
        <v>21000002210000000346_1</v>
      </c>
      <c r="E142" t="s">
        <v>673</v>
      </c>
      <c r="F142" s="3">
        <v>91150.442477876102</v>
      </c>
      <c r="G142" s="3">
        <v>2060000</v>
      </c>
      <c r="H142" t="s">
        <v>674</v>
      </c>
      <c r="I142" t="s">
        <v>661</v>
      </c>
      <c r="J142" t="s">
        <v>675</v>
      </c>
      <c r="L142" t="s">
        <v>18</v>
      </c>
      <c r="M142" t="s">
        <v>19</v>
      </c>
      <c r="N142" t="s">
        <v>676</v>
      </c>
    </row>
    <row r="143" spans="1:14">
      <c r="A143" s="4">
        <v>141</v>
      </c>
      <c r="B143" t="s">
        <v>21</v>
      </c>
      <c r="C143" s="1">
        <v>113.5</v>
      </c>
      <c r="D143" s="2" t="str">
        <f>HYPERLINK("https://torgi.gov.ru/new/public/lots/lot/21000005000000001116_1/(lotInfo:info)", "21000005000000001116_1")</f>
        <v>21000005000000001116_1</v>
      </c>
      <c r="E143" t="s">
        <v>677</v>
      </c>
      <c r="F143" s="3">
        <v>52986.784140969161</v>
      </c>
      <c r="G143" s="3">
        <v>6014000</v>
      </c>
      <c r="H143" t="s">
        <v>678</v>
      </c>
      <c r="I143" t="s">
        <v>647</v>
      </c>
      <c r="J143" t="s">
        <v>679</v>
      </c>
      <c r="L143" t="s">
        <v>18</v>
      </c>
      <c r="M143" t="s">
        <v>19</v>
      </c>
      <c r="N143" t="s">
        <v>680</v>
      </c>
    </row>
    <row r="144" spans="1:14">
      <c r="A144" s="4">
        <v>142</v>
      </c>
      <c r="B144" t="s">
        <v>243</v>
      </c>
      <c r="C144" s="1">
        <v>104.9</v>
      </c>
      <c r="D144" s="2" t="str">
        <f>HYPERLINK("https://torgi.gov.ru/new/public/lots/lot/21000006210000000010_4/(lotInfo:info)", "21000006210000000010_4")</f>
        <v>21000006210000000010_4</v>
      </c>
      <c r="E144" t="s">
        <v>681</v>
      </c>
      <c r="F144" s="3">
        <v>33155.386081982841</v>
      </c>
      <c r="G144" s="3">
        <v>3478000</v>
      </c>
      <c r="H144" t="s">
        <v>682</v>
      </c>
      <c r="I144" t="s">
        <v>683</v>
      </c>
      <c r="J144" t="s">
        <v>684</v>
      </c>
      <c r="K144" s="3">
        <v>3486248.7</v>
      </c>
      <c r="L144" t="s">
        <v>18</v>
      </c>
      <c r="M144" t="s">
        <v>19</v>
      </c>
      <c r="N144" t="s">
        <v>685</v>
      </c>
    </row>
    <row r="145" spans="1:14">
      <c r="A145" s="4">
        <v>143</v>
      </c>
      <c r="B145" t="s">
        <v>686</v>
      </c>
      <c r="C145" s="1">
        <v>20.6</v>
      </c>
      <c r="D145" s="2" t="str">
        <f>HYPERLINK("https://torgi.gov.ru/new/public/lots/lot/22000016660000000004_5/(lotInfo:info)", "22000016660000000004_5")</f>
        <v>22000016660000000004_5</v>
      </c>
      <c r="E145" t="s">
        <v>687</v>
      </c>
      <c r="F145" s="3">
        <v>60514.563106796108</v>
      </c>
      <c r="G145" s="3">
        <v>1246600</v>
      </c>
      <c r="H145" t="s">
        <v>688</v>
      </c>
      <c r="I145" t="s">
        <v>689</v>
      </c>
      <c r="J145" t="s">
        <v>690</v>
      </c>
      <c r="L145" t="s">
        <v>18</v>
      </c>
      <c r="M145" t="s">
        <v>19</v>
      </c>
      <c r="N145" t="s">
        <v>691</v>
      </c>
    </row>
    <row r="146" spans="1:14">
      <c r="A146" s="4">
        <v>144</v>
      </c>
      <c r="B146" t="s">
        <v>692</v>
      </c>
      <c r="C146" s="1">
        <v>310.2</v>
      </c>
      <c r="D146" s="2" t="str">
        <f>HYPERLINK("https://torgi.gov.ru/new/public/lots/lot/22000034760000000039_1/(lotInfo:info)", "22000034760000000039_1")</f>
        <v>22000034760000000039_1</v>
      </c>
      <c r="E146" t="s">
        <v>14</v>
      </c>
      <c r="F146" s="3">
        <v>14775.30625402966</v>
      </c>
      <c r="G146" s="3">
        <v>4583300</v>
      </c>
      <c r="H146" t="s">
        <v>693</v>
      </c>
      <c r="I146" t="s">
        <v>694</v>
      </c>
      <c r="J146" t="s">
        <v>695</v>
      </c>
      <c r="L146" t="s">
        <v>18</v>
      </c>
      <c r="M146" t="s">
        <v>19</v>
      </c>
      <c r="N146" t="s">
        <v>696</v>
      </c>
    </row>
    <row r="147" spans="1:14">
      <c r="A147" s="4">
        <v>145</v>
      </c>
      <c r="B147" t="s">
        <v>21</v>
      </c>
      <c r="C147" s="1">
        <v>31.7</v>
      </c>
      <c r="D147" s="2" t="str">
        <f>HYPERLINK("https://torgi.gov.ru/new/public/lots/lot/21000005000000000924_1/(lotInfo:info)", "21000005000000000924_1")</f>
        <v>21000005000000000924_1</v>
      </c>
      <c r="E147" t="s">
        <v>333</v>
      </c>
      <c r="F147" s="3">
        <v>107223.97476340691</v>
      </c>
      <c r="G147" s="3">
        <v>3399000</v>
      </c>
      <c r="H147" t="s">
        <v>474</v>
      </c>
      <c r="I147" t="s">
        <v>697</v>
      </c>
      <c r="J147" t="s">
        <v>698</v>
      </c>
      <c r="L147" t="s">
        <v>18</v>
      </c>
      <c r="M147" t="s">
        <v>19</v>
      </c>
      <c r="N147" t="s">
        <v>98</v>
      </c>
    </row>
    <row r="148" spans="1:14">
      <c r="A148" s="4">
        <v>146</v>
      </c>
      <c r="B148" t="s">
        <v>167</v>
      </c>
      <c r="C148" s="1">
        <v>13.7</v>
      </c>
      <c r="D148" s="2" t="str">
        <f>HYPERLINK("https://torgi.gov.ru/new/public/lots/lot/21000004710000001028_1/(lotInfo:info)", "21000004710000001028_1")</f>
        <v>21000004710000001028_1</v>
      </c>
      <c r="E148" t="s">
        <v>699</v>
      </c>
      <c r="F148" s="3">
        <v>100074.1605839416</v>
      </c>
      <c r="G148" s="3">
        <v>1371016</v>
      </c>
      <c r="I148" t="s">
        <v>700</v>
      </c>
      <c r="J148" t="s">
        <v>701</v>
      </c>
      <c r="L148" t="s">
        <v>18</v>
      </c>
      <c r="M148" t="s">
        <v>19</v>
      </c>
      <c r="N148" t="s">
        <v>98</v>
      </c>
    </row>
    <row r="149" spans="1:14">
      <c r="A149" s="4">
        <v>147</v>
      </c>
      <c r="B149" t="s">
        <v>103</v>
      </c>
      <c r="C149" s="1">
        <v>194.7</v>
      </c>
      <c r="D149" s="2" t="str">
        <f>HYPERLINK("https://torgi.gov.ru/new/public/lots/lot/22000053090000000002_1/(lotInfo:info)", "22000053090000000002_1")</f>
        <v>22000053090000000002_1</v>
      </c>
      <c r="E149" t="s">
        <v>702</v>
      </c>
      <c r="F149" s="3">
        <v>28485.870570107862</v>
      </c>
      <c r="G149" s="3">
        <v>5546199</v>
      </c>
      <c r="H149" t="s">
        <v>703</v>
      </c>
      <c r="I149" t="s">
        <v>704</v>
      </c>
      <c r="J149" t="s">
        <v>705</v>
      </c>
      <c r="L149" t="s">
        <v>18</v>
      </c>
      <c r="M149" t="s">
        <v>19</v>
      </c>
      <c r="N149" t="s">
        <v>706</v>
      </c>
    </row>
    <row r="150" spans="1:14">
      <c r="A150" s="4">
        <v>148</v>
      </c>
      <c r="B150" t="s">
        <v>425</v>
      </c>
      <c r="C150" s="1">
        <v>61.6</v>
      </c>
      <c r="D150" s="2" t="str">
        <f>HYPERLINK("https://torgi.gov.ru/new/public/lots/lot/21000003300000000015_9/(lotInfo:info)", "21000003300000000015_9")</f>
        <v>21000003300000000015_9</v>
      </c>
      <c r="E150" t="s">
        <v>707</v>
      </c>
      <c r="F150" s="3">
        <v>35836.038961038961</v>
      </c>
      <c r="G150" s="3">
        <v>2207500</v>
      </c>
      <c r="H150" t="s">
        <v>708</v>
      </c>
      <c r="I150" t="s">
        <v>709</v>
      </c>
      <c r="J150" t="s">
        <v>710</v>
      </c>
      <c r="L150" t="s">
        <v>18</v>
      </c>
      <c r="M150" t="s">
        <v>19</v>
      </c>
      <c r="N150" t="s">
        <v>711</v>
      </c>
    </row>
    <row r="151" spans="1:14">
      <c r="A151" s="4">
        <v>149</v>
      </c>
      <c r="B151" t="s">
        <v>425</v>
      </c>
      <c r="C151" s="1">
        <v>10.9</v>
      </c>
      <c r="D151" s="2" t="str">
        <f>HYPERLINK("https://torgi.gov.ru/new/public/lots/lot/21000003300000000015_8/(lotInfo:info)", "21000003300000000015_8")</f>
        <v>21000003300000000015_8</v>
      </c>
      <c r="E151" t="s">
        <v>707</v>
      </c>
      <c r="F151" s="3">
        <v>56146.788990825677</v>
      </c>
      <c r="G151" s="3">
        <v>612000</v>
      </c>
      <c r="H151" t="s">
        <v>712</v>
      </c>
      <c r="I151" t="s">
        <v>709</v>
      </c>
      <c r="J151" t="s">
        <v>713</v>
      </c>
      <c r="L151" t="s">
        <v>18</v>
      </c>
      <c r="M151" t="s">
        <v>19</v>
      </c>
      <c r="N151" t="s">
        <v>714</v>
      </c>
    </row>
    <row r="152" spans="1:14">
      <c r="A152" s="4">
        <v>150</v>
      </c>
      <c r="B152" t="s">
        <v>182</v>
      </c>
      <c r="C152" s="1">
        <v>17.8</v>
      </c>
      <c r="D152" s="2" t="str">
        <f>HYPERLINK("https://torgi.gov.ru/new/public/lots/lot/21000002210000000428_1/(lotInfo:info)", "21000002210000000428_1")</f>
        <v>21000002210000000428_1</v>
      </c>
      <c r="E152" t="s">
        <v>715</v>
      </c>
      <c r="F152" s="3">
        <v>174157.30337078651</v>
      </c>
      <c r="G152" s="3">
        <v>3100000</v>
      </c>
      <c r="H152" t="s">
        <v>716</v>
      </c>
      <c r="I152" t="s">
        <v>717</v>
      </c>
      <c r="J152" t="s">
        <v>718</v>
      </c>
      <c r="L152" t="s">
        <v>18</v>
      </c>
      <c r="M152" t="s">
        <v>19</v>
      </c>
      <c r="N152" t="s">
        <v>719</v>
      </c>
    </row>
    <row r="153" spans="1:14">
      <c r="A153" s="4">
        <v>151</v>
      </c>
      <c r="B153" t="s">
        <v>232</v>
      </c>
      <c r="C153" s="1">
        <v>71.5</v>
      </c>
      <c r="D153" s="2" t="str">
        <f>HYPERLINK("https://torgi.gov.ru/new/public/lots/lot/21000014400000000005_10/(lotInfo:info)", "21000014400000000005_10")</f>
        <v>21000014400000000005_10</v>
      </c>
      <c r="E153" t="s">
        <v>720</v>
      </c>
      <c r="F153" s="3">
        <v>31487.4</v>
      </c>
      <c r="G153" s="3">
        <v>2251349.1</v>
      </c>
      <c r="H153" t="s">
        <v>721</v>
      </c>
      <c r="I153" t="s">
        <v>704</v>
      </c>
      <c r="J153" t="s">
        <v>722</v>
      </c>
      <c r="K153" s="3">
        <v>605775.17000000004</v>
      </c>
      <c r="L153" t="s">
        <v>18</v>
      </c>
      <c r="M153" t="s">
        <v>19</v>
      </c>
      <c r="N153" t="s">
        <v>723</v>
      </c>
    </row>
    <row r="154" spans="1:14">
      <c r="A154" s="4">
        <v>152</v>
      </c>
      <c r="B154" t="s">
        <v>232</v>
      </c>
      <c r="C154" s="1">
        <v>33.700000000000003</v>
      </c>
      <c r="D154" s="2" t="str">
        <f>HYPERLINK("https://torgi.gov.ru/new/public/lots/lot/21000014400000000005_5/(lotInfo:info)", "21000014400000000005_5")</f>
        <v>21000014400000000005_5</v>
      </c>
      <c r="E154" t="s">
        <v>724</v>
      </c>
      <c r="F154" s="3">
        <v>17431.988130563801</v>
      </c>
      <c r="G154" s="3">
        <v>587458</v>
      </c>
      <c r="H154" t="s">
        <v>474</v>
      </c>
      <c r="I154" t="s">
        <v>704</v>
      </c>
      <c r="J154" t="s">
        <v>725</v>
      </c>
      <c r="K154" s="3">
        <v>273953.03000000003</v>
      </c>
      <c r="L154" t="s">
        <v>18</v>
      </c>
      <c r="M154" t="s">
        <v>19</v>
      </c>
      <c r="N154" t="s">
        <v>98</v>
      </c>
    </row>
    <row r="155" spans="1:14">
      <c r="A155" s="4">
        <v>153</v>
      </c>
      <c r="B155" t="s">
        <v>167</v>
      </c>
      <c r="C155" s="1">
        <v>78.5</v>
      </c>
      <c r="D155" s="2" t="str">
        <f>HYPERLINK("https://torgi.gov.ru/new/public/lots/lot/21000004710000000454_1/(lotInfo:info)", "21000004710000000454_1")</f>
        <v>21000004710000000454_1</v>
      </c>
      <c r="E155" t="s">
        <v>726</v>
      </c>
      <c r="F155" s="3">
        <v>69399.745222929938</v>
      </c>
      <c r="G155" s="3">
        <v>5447880</v>
      </c>
      <c r="H155" t="s">
        <v>474</v>
      </c>
      <c r="I155" t="s">
        <v>727</v>
      </c>
      <c r="J155" t="s">
        <v>728</v>
      </c>
      <c r="L155" t="s">
        <v>18</v>
      </c>
      <c r="M155" t="s">
        <v>19</v>
      </c>
      <c r="N155" t="s">
        <v>98</v>
      </c>
    </row>
    <row r="156" spans="1:14">
      <c r="A156" s="4">
        <v>154</v>
      </c>
      <c r="B156" t="s">
        <v>167</v>
      </c>
      <c r="C156" s="1">
        <v>20.8</v>
      </c>
      <c r="D156" s="2" t="str">
        <f>HYPERLINK("https://torgi.gov.ru/new/public/lots/lot/21000004710000000453_1/(lotInfo:info)", "21000004710000000453_1")</f>
        <v>21000004710000000453_1</v>
      </c>
      <c r="E156" t="s">
        <v>729</v>
      </c>
      <c r="F156" s="3">
        <v>125397.98076923079</v>
      </c>
      <c r="G156" s="3">
        <v>2608278</v>
      </c>
      <c r="I156" t="s">
        <v>727</v>
      </c>
      <c r="J156" t="s">
        <v>730</v>
      </c>
      <c r="L156" t="s">
        <v>18</v>
      </c>
      <c r="M156" t="s">
        <v>19</v>
      </c>
      <c r="N156" t="s">
        <v>98</v>
      </c>
    </row>
    <row r="157" spans="1:14">
      <c r="A157" s="4">
        <v>155</v>
      </c>
      <c r="B157" t="s">
        <v>500</v>
      </c>
      <c r="C157" s="1">
        <v>226.9</v>
      </c>
      <c r="D157" s="2" t="str">
        <f>HYPERLINK("https://torgi.gov.ru/new/public/lots/lot/21000020930000000001_1/(lotInfo:info)", "21000020930000000001_1")</f>
        <v>21000020930000000001_1</v>
      </c>
      <c r="E157" t="s">
        <v>731</v>
      </c>
      <c r="F157" s="3">
        <v>2286.0290877038342</v>
      </c>
      <c r="G157" s="3">
        <v>518700</v>
      </c>
      <c r="H157" t="s">
        <v>732</v>
      </c>
      <c r="I157" t="s">
        <v>733</v>
      </c>
      <c r="J157" t="s">
        <v>734</v>
      </c>
      <c r="L157" t="s">
        <v>18</v>
      </c>
      <c r="M157" t="s">
        <v>19</v>
      </c>
      <c r="N157" t="s">
        <v>735</v>
      </c>
    </row>
    <row r="158" spans="1:14">
      <c r="A158" s="4">
        <v>156</v>
      </c>
      <c r="B158" t="s">
        <v>182</v>
      </c>
      <c r="C158" s="1">
        <v>19.399999999999999</v>
      </c>
      <c r="D158" s="2" t="str">
        <f>HYPERLINK("https://torgi.gov.ru/new/public/lots/lot/21000002210000000321_1/(lotInfo:info)", "21000002210000000321_1")</f>
        <v>21000002210000000321_1</v>
      </c>
      <c r="E158" t="s">
        <v>736</v>
      </c>
      <c r="F158" s="3">
        <v>89948.453608247422</v>
      </c>
      <c r="G158" s="3">
        <v>1745000</v>
      </c>
      <c r="H158" t="s">
        <v>737</v>
      </c>
      <c r="I158" t="s">
        <v>738</v>
      </c>
      <c r="J158" t="s">
        <v>739</v>
      </c>
      <c r="L158" t="s">
        <v>18</v>
      </c>
      <c r="M158" t="s">
        <v>19</v>
      </c>
      <c r="N158" t="s">
        <v>740</v>
      </c>
    </row>
    <row r="159" spans="1:14">
      <c r="A159" s="4">
        <v>157</v>
      </c>
      <c r="B159" t="s">
        <v>425</v>
      </c>
      <c r="C159" s="1">
        <v>863.72</v>
      </c>
      <c r="D159" s="2" t="str">
        <f>HYPERLINK("https://torgi.gov.ru/new/public/lots/lot/21000004930000000009_1/(lotInfo:info)", "21000004930000000009_1")</f>
        <v>21000004930000000009_1</v>
      </c>
      <c r="E159" t="s">
        <v>741</v>
      </c>
      <c r="F159" s="3">
        <v>3126.0130597878938</v>
      </c>
      <c r="G159" s="3">
        <v>2700000</v>
      </c>
      <c r="H159" t="s">
        <v>742</v>
      </c>
      <c r="I159" t="s">
        <v>743</v>
      </c>
      <c r="J159" t="s">
        <v>744</v>
      </c>
      <c r="L159" t="s">
        <v>32</v>
      </c>
      <c r="M159" t="s">
        <v>19</v>
      </c>
      <c r="N159" t="s">
        <v>745</v>
      </c>
    </row>
    <row r="160" spans="1:14">
      <c r="A160" s="4">
        <v>158</v>
      </c>
      <c r="B160" t="s">
        <v>746</v>
      </c>
      <c r="C160" s="1">
        <v>630.29999999999995</v>
      </c>
      <c r="D160" s="2" t="str">
        <f>HYPERLINK("https://torgi.gov.ru/new/public/lots/lot/22000005110000000002_1/(lotInfo:info)", "22000005110000000002_1")</f>
        <v>22000005110000000002_1</v>
      </c>
      <c r="E160" t="s">
        <v>747</v>
      </c>
      <c r="F160" s="3">
        <v>5287.9581151832463</v>
      </c>
      <c r="G160" s="3">
        <v>3333000</v>
      </c>
      <c r="H160" t="s">
        <v>748</v>
      </c>
      <c r="I160" t="s">
        <v>749</v>
      </c>
      <c r="J160" t="s">
        <v>750</v>
      </c>
      <c r="K160" s="3">
        <v>7897381.6699999999</v>
      </c>
      <c r="L160" t="s">
        <v>18</v>
      </c>
      <c r="M160" t="s">
        <v>19</v>
      </c>
      <c r="N160" t="s">
        <v>98</v>
      </c>
    </row>
    <row r="161" spans="1:14">
      <c r="A161" s="4">
        <v>159</v>
      </c>
      <c r="B161" t="s">
        <v>157</v>
      </c>
      <c r="C161" s="1">
        <v>244.6</v>
      </c>
      <c r="D161" s="2" t="str">
        <f>HYPERLINK("https://torgi.gov.ru/new/public/lots/lot/22000019790000000036_1/(lotInfo:info)", "22000019790000000036_1")</f>
        <v>22000019790000000036_1</v>
      </c>
      <c r="E161" t="s">
        <v>751</v>
      </c>
      <c r="F161" s="3">
        <v>14762.87816843827</v>
      </c>
      <c r="G161" s="3">
        <v>3611000</v>
      </c>
      <c r="H161" t="s">
        <v>748</v>
      </c>
      <c r="I161" t="s">
        <v>752</v>
      </c>
      <c r="J161" t="s">
        <v>753</v>
      </c>
      <c r="L161" t="s">
        <v>18</v>
      </c>
      <c r="M161" t="s">
        <v>19</v>
      </c>
      <c r="N161" t="s">
        <v>98</v>
      </c>
    </row>
    <row r="162" spans="1:14">
      <c r="A162" s="4">
        <v>160</v>
      </c>
      <c r="B162" t="s">
        <v>139</v>
      </c>
      <c r="C162" s="1">
        <v>126.7</v>
      </c>
      <c r="D162" s="2" t="str">
        <f>HYPERLINK("https://torgi.gov.ru/new/public/lots/lot/21000013350000000014_1/(lotInfo:info)", "21000013350000000014_1")</f>
        <v>21000013350000000014_1</v>
      </c>
      <c r="E162" t="s">
        <v>754</v>
      </c>
      <c r="F162" s="3">
        <v>5130.2288871349647</v>
      </c>
      <c r="G162" s="3">
        <v>650000</v>
      </c>
      <c r="H162" t="s">
        <v>755</v>
      </c>
      <c r="I162" t="s">
        <v>756</v>
      </c>
      <c r="J162" t="s">
        <v>757</v>
      </c>
      <c r="L162" t="s">
        <v>18</v>
      </c>
      <c r="M162" t="s">
        <v>19</v>
      </c>
      <c r="N162" t="s">
        <v>758</v>
      </c>
    </row>
    <row r="163" spans="1:14">
      <c r="A163" s="4">
        <v>161</v>
      </c>
      <c r="B163" t="s">
        <v>60</v>
      </c>
      <c r="C163" s="1">
        <v>57</v>
      </c>
      <c r="D163" s="2" t="str">
        <f>HYPERLINK("https://torgi.gov.ru/new/public/lots/lot/22000012150000000006_4/(lotInfo:info)", "22000012150000000006_4")</f>
        <v>22000012150000000006_4</v>
      </c>
      <c r="E163" t="s">
        <v>759</v>
      </c>
      <c r="F163" s="3">
        <v>41263.15789473684</v>
      </c>
      <c r="G163" s="3">
        <v>2352000</v>
      </c>
      <c r="H163" t="s">
        <v>760</v>
      </c>
      <c r="I163" t="s">
        <v>761</v>
      </c>
      <c r="J163" t="s">
        <v>762</v>
      </c>
      <c r="L163" t="s">
        <v>18</v>
      </c>
      <c r="M163" t="s">
        <v>19</v>
      </c>
      <c r="N163" t="s">
        <v>763</v>
      </c>
    </row>
    <row r="164" spans="1:14">
      <c r="A164" s="4">
        <v>162</v>
      </c>
      <c r="B164" t="s">
        <v>746</v>
      </c>
      <c r="C164" s="1">
        <v>32.299999999999997</v>
      </c>
      <c r="D164" s="2" t="str">
        <f>HYPERLINK("https://torgi.gov.ru/new/public/lots/lot/21000012860000000007_3/(lotInfo:info)", "21000012860000000007_3")</f>
        <v>21000012860000000007_3</v>
      </c>
      <c r="E164" t="s">
        <v>764</v>
      </c>
      <c r="F164" s="3">
        <v>36222.910216718272</v>
      </c>
      <c r="G164" s="3">
        <v>1170000</v>
      </c>
      <c r="H164" t="s">
        <v>765</v>
      </c>
      <c r="I164" t="s">
        <v>766</v>
      </c>
      <c r="J164" t="s">
        <v>767</v>
      </c>
      <c r="K164" s="3">
        <v>575425.47</v>
      </c>
      <c r="L164" t="s">
        <v>18</v>
      </c>
      <c r="M164" t="s">
        <v>19</v>
      </c>
      <c r="N164" t="s">
        <v>768</v>
      </c>
    </row>
    <row r="165" spans="1:14">
      <c r="A165" s="4">
        <v>163</v>
      </c>
      <c r="B165" t="s">
        <v>21</v>
      </c>
      <c r="C165" s="1">
        <v>35.299999999999997</v>
      </c>
      <c r="D165" s="2" t="str">
        <f>HYPERLINK("https://torgi.gov.ru/new/public/lots/lot/21000005000000000826_1/(lotInfo:info)", "21000005000000000826_1")</f>
        <v>21000005000000000826_1</v>
      </c>
      <c r="E165" t="s">
        <v>769</v>
      </c>
      <c r="F165" s="3">
        <v>194260.62322946181</v>
      </c>
      <c r="G165" s="3">
        <v>6857400</v>
      </c>
      <c r="H165" t="s">
        <v>770</v>
      </c>
      <c r="I165" t="s">
        <v>771</v>
      </c>
      <c r="J165" t="s">
        <v>772</v>
      </c>
      <c r="L165" t="s">
        <v>18</v>
      </c>
      <c r="M165" t="s">
        <v>19</v>
      </c>
      <c r="N165" t="s">
        <v>773</v>
      </c>
    </row>
    <row r="166" spans="1:14">
      <c r="A166" s="4">
        <v>164</v>
      </c>
      <c r="B166" t="s">
        <v>21</v>
      </c>
      <c r="C166" s="1">
        <v>59.9</v>
      </c>
      <c r="D166" s="2" t="str">
        <f>HYPERLINK("https://torgi.gov.ru/new/public/lots/lot/21000005000000000820_1/(lotInfo:info)", "21000005000000000820_1")</f>
        <v>21000005000000000820_1</v>
      </c>
      <c r="E166" t="s">
        <v>774</v>
      </c>
      <c r="F166" s="3">
        <v>88743.739565943237</v>
      </c>
      <c r="G166" s="3">
        <v>5315750</v>
      </c>
      <c r="H166" t="s">
        <v>775</v>
      </c>
      <c r="I166" t="s">
        <v>771</v>
      </c>
      <c r="J166" t="s">
        <v>776</v>
      </c>
      <c r="L166" t="s">
        <v>97</v>
      </c>
      <c r="M166" t="s">
        <v>19</v>
      </c>
      <c r="N166" t="s">
        <v>777</v>
      </c>
    </row>
    <row r="167" spans="1:14">
      <c r="A167" s="4">
        <v>165</v>
      </c>
      <c r="B167" t="s">
        <v>21</v>
      </c>
      <c r="C167" s="1">
        <v>54.1</v>
      </c>
      <c r="D167" s="2" t="str">
        <f>HYPERLINK("https://torgi.gov.ru/new/public/lots/lot/21000005000000000821_1/(lotInfo:info)", "21000005000000000821_1")</f>
        <v>21000005000000000821_1</v>
      </c>
      <c r="E167" t="s">
        <v>774</v>
      </c>
      <c r="F167" s="3">
        <v>84617.375231053607</v>
      </c>
      <c r="G167" s="3">
        <v>4577800</v>
      </c>
      <c r="H167" t="s">
        <v>778</v>
      </c>
      <c r="I167" t="s">
        <v>771</v>
      </c>
      <c r="J167" t="s">
        <v>779</v>
      </c>
      <c r="L167" t="s">
        <v>97</v>
      </c>
      <c r="M167" t="s">
        <v>19</v>
      </c>
      <c r="N167" t="s">
        <v>777</v>
      </c>
    </row>
    <row r="168" spans="1:14">
      <c r="A168" s="4">
        <v>166</v>
      </c>
      <c r="B168" t="s">
        <v>21</v>
      </c>
      <c r="C168" s="1">
        <v>398.5</v>
      </c>
      <c r="D168" s="2" t="str">
        <f>HYPERLINK("https://torgi.gov.ru/new/public/lots/lot/21000005000000000819_1/(lotInfo:info)", "21000005000000000819_1")</f>
        <v>21000005000000000819_1</v>
      </c>
      <c r="E168" t="s">
        <v>774</v>
      </c>
      <c r="F168" s="3">
        <v>22547.051442910921</v>
      </c>
      <c r="G168" s="3">
        <v>8985000</v>
      </c>
      <c r="H168" t="s">
        <v>780</v>
      </c>
      <c r="I168" t="s">
        <v>771</v>
      </c>
      <c r="J168" t="s">
        <v>781</v>
      </c>
      <c r="L168" t="s">
        <v>97</v>
      </c>
      <c r="M168" t="s">
        <v>19</v>
      </c>
      <c r="N168" t="s">
        <v>782</v>
      </c>
    </row>
    <row r="169" spans="1:14">
      <c r="A169" s="4">
        <v>167</v>
      </c>
      <c r="B169" t="s">
        <v>13</v>
      </c>
      <c r="C169" s="1">
        <v>1392</v>
      </c>
      <c r="D169" s="2" t="str">
        <f>HYPERLINK("https://torgi.gov.ru/new/public/lots/lot/22000024070000000006_5/(lotInfo:info)", "22000024070000000006_5")</f>
        <v>22000024070000000006_5</v>
      </c>
      <c r="E169" t="s">
        <v>783</v>
      </c>
      <c r="F169" s="3">
        <v>2692.875</v>
      </c>
      <c r="G169" s="3">
        <v>3748482</v>
      </c>
      <c r="H169" t="s">
        <v>784</v>
      </c>
      <c r="I169" t="s">
        <v>785</v>
      </c>
      <c r="J169" t="s">
        <v>786</v>
      </c>
      <c r="K169" s="3">
        <v>21219842.879999999</v>
      </c>
      <c r="L169" t="s">
        <v>97</v>
      </c>
      <c r="M169" t="s">
        <v>19</v>
      </c>
      <c r="N169" t="s">
        <v>787</v>
      </c>
    </row>
    <row r="170" spans="1:14">
      <c r="A170" s="4">
        <v>168</v>
      </c>
      <c r="B170" t="s">
        <v>439</v>
      </c>
      <c r="C170" s="1">
        <v>375.5</v>
      </c>
      <c r="D170" s="2" t="str">
        <f>HYPERLINK("https://torgi.gov.ru/new/public/lots/lot/21000029740000000018_1/(lotInfo:info)", "21000029740000000018_1")</f>
        <v>21000029740000000018_1</v>
      </c>
      <c r="E170" t="s">
        <v>788</v>
      </c>
      <c r="F170" s="3">
        <v>5172.5699067909454</v>
      </c>
      <c r="G170" s="3">
        <v>1942300</v>
      </c>
      <c r="H170" t="s">
        <v>789</v>
      </c>
      <c r="I170" t="s">
        <v>790</v>
      </c>
      <c r="J170" t="s">
        <v>791</v>
      </c>
      <c r="L170" t="s">
        <v>18</v>
      </c>
      <c r="M170" t="s">
        <v>108</v>
      </c>
      <c r="N170" t="s">
        <v>792</v>
      </c>
    </row>
    <row r="171" spans="1:14">
      <c r="A171" s="4">
        <v>169</v>
      </c>
      <c r="B171" t="s">
        <v>182</v>
      </c>
      <c r="C171" s="1">
        <v>13</v>
      </c>
      <c r="D171" s="2" t="str">
        <f>HYPERLINK("https://torgi.gov.ru/new/public/lots/lot/21000002210000000298_1/(lotInfo:info)", "21000002210000000298_1")</f>
        <v>21000002210000000298_1</v>
      </c>
      <c r="E171" t="s">
        <v>793</v>
      </c>
      <c r="F171" s="3">
        <v>159230.76923076919</v>
      </c>
      <c r="G171" s="3">
        <v>2070000</v>
      </c>
      <c r="H171" t="s">
        <v>794</v>
      </c>
      <c r="I171" t="s">
        <v>795</v>
      </c>
      <c r="J171" t="s">
        <v>796</v>
      </c>
      <c r="L171" t="s">
        <v>18</v>
      </c>
      <c r="M171" t="s">
        <v>19</v>
      </c>
      <c r="N171" t="s">
        <v>797</v>
      </c>
    </row>
    <row r="172" spans="1:14">
      <c r="A172" s="4">
        <v>170</v>
      </c>
      <c r="B172" t="s">
        <v>182</v>
      </c>
      <c r="C172" s="1">
        <v>20.399999999999999</v>
      </c>
      <c r="D172" s="2" t="str">
        <f>HYPERLINK("https://torgi.gov.ru/new/public/lots/lot/21000002210000000296_1/(lotInfo:info)", "21000002210000000296_1")</f>
        <v>21000002210000000296_1</v>
      </c>
      <c r="E172" t="s">
        <v>798</v>
      </c>
      <c r="F172" s="3">
        <v>175686.27450980389</v>
      </c>
      <c r="G172" s="3">
        <v>3584000</v>
      </c>
      <c r="H172" t="s">
        <v>799</v>
      </c>
      <c r="I172" t="s">
        <v>795</v>
      </c>
      <c r="J172" t="s">
        <v>800</v>
      </c>
      <c r="L172" t="s">
        <v>18</v>
      </c>
      <c r="M172" t="s">
        <v>19</v>
      </c>
      <c r="N172" t="s">
        <v>801</v>
      </c>
    </row>
    <row r="173" spans="1:14">
      <c r="A173" s="4">
        <v>171</v>
      </c>
      <c r="B173" t="s">
        <v>157</v>
      </c>
      <c r="C173" s="1">
        <v>904</v>
      </c>
      <c r="D173" s="2" t="str">
        <f>HYPERLINK("https://torgi.gov.ru/new/public/lots/lot/22000019790000000033_1/(lotInfo:info)", "22000019790000000033_1")</f>
        <v>22000019790000000033_1</v>
      </c>
      <c r="E173" t="s">
        <v>802</v>
      </c>
      <c r="F173" s="3">
        <v>10607.30088495575</v>
      </c>
      <c r="G173" s="3">
        <v>9589000</v>
      </c>
      <c r="H173" t="s">
        <v>803</v>
      </c>
      <c r="I173" t="s">
        <v>804</v>
      </c>
      <c r="J173" t="s">
        <v>805</v>
      </c>
      <c r="L173" t="s">
        <v>18</v>
      </c>
      <c r="M173" t="s">
        <v>19</v>
      </c>
      <c r="N173" t="s">
        <v>98</v>
      </c>
    </row>
    <row r="174" spans="1:14">
      <c r="A174" s="4">
        <v>172</v>
      </c>
      <c r="B174" t="s">
        <v>193</v>
      </c>
      <c r="C174" s="1">
        <v>271.60000000000002</v>
      </c>
      <c r="D174" s="2" t="str">
        <f>HYPERLINK("https://torgi.gov.ru/new/public/lots/lot/22000010510000000002_1/(lotInfo:info)", "22000010510000000002_1")</f>
        <v>22000010510000000002_1</v>
      </c>
      <c r="E174" t="s">
        <v>806</v>
      </c>
      <c r="F174" s="3">
        <v>12116.92562592047</v>
      </c>
      <c r="G174" s="3">
        <v>3290957</v>
      </c>
      <c r="H174" t="s">
        <v>474</v>
      </c>
      <c r="I174" t="s">
        <v>807</v>
      </c>
      <c r="J174" t="s">
        <v>808</v>
      </c>
      <c r="K174" s="3">
        <v>916993031</v>
      </c>
      <c r="L174" t="s">
        <v>18</v>
      </c>
      <c r="M174" t="s">
        <v>19</v>
      </c>
      <c r="N174" t="s">
        <v>98</v>
      </c>
    </row>
    <row r="175" spans="1:14">
      <c r="A175" s="4">
        <v>173</v>
      </c>
      <c r="B175" t="s">
        <v>378</v>
      </c>
      <c r="C175" s="1">
        <v>428.1</v>
      </c>
      <c r="D175" s="2" t="str">
        <f>HYPERLINK("https://torgi.gov.ru/new/public/lots/lot/21000019060000000004_1/(lotInfo:info)", "21000019060000000004_1")</f>
        <v>21000019060000000004_1</v>
      </c>
      <c r="E175" t="s">
        <v>809</v>
      </c>
      <c r="F175" s="3">
        <v>1204.783928988554</v>
      </c>
      <c r="G175" s="3">
        <v>515768</v>
      </c>
      <c r="I175" t="s">
        <v>810</v>
      </c>
      <c r="J175" t="s">
        <v>811</v>
      </c>
      <c r="L175" t="s">
        <v>97</v>
      </c>
      <c r="M175" t="s">
        <v>19</v>
      </c>
      <c r="N175" t="s">
        <v>98</v>
      </c>
    </row>
    <row r="176" spans="1:14">
      <c r="A176" s="4">
        <v>174</v>
      </c>
      <c r="B176" t="s">
        <v>527</v>
      </c>
      <c r="C176" s="1">
        <v>91.4</v>
      </c>
      <c r="D176" s="2" t="str">
        <f>HYPERLINK("https://torgi.gov.ru/new/public/lots/lot/21000012310000000007_2/(lotInfo:info)", "21000012310000000007_2")</f>
        <v>21000012310000000007_2</v>
      </c>
      <c r="E176" t="s">
        <v>812</v>
      </c>
      <c r="F176" s="3">
        <v>10503.282275711161</v>
      </c>
      <c r="G176" s="3">
        <v>960000</v>
      </c>
      <c r="H176" t="s">
        <v>813</v>
      </c>
      <c r="I176" t="s">
        <v>814</v>
      </c>
      <c r="J176" t="s">
        <v>815</v>
      </c>
      <c r="L176" t="s">
        <v>18</v>
      </c>
      <c r="M176" t="s">
        <v>19</v>
      </c>
      <c r="N176" t="s">
        <v>816</v>
      </c>
    </row>
    <row r="177" spans="1:14">
      <c r="A177" s="4">
        <v>175</v>
      </c>
      <c r="B177" t="s">
        <v>817</v>
      </c>
      <c r="C177" s="1">
        <v>30.6</v>
      </c>
      <c r="D177" s="2" t="str">
        <f>HYPERLINK("https://torgi.gov.ru/new/public/lots/lot/22000083510000000001_2/(lotInfo:info)", "22000083510000000001_2")</f>
        <v>22000083510000000001_2</v>
      </c>
      <c r="E177" t="s">
        <v>818</v>
      </c>
      <c r="F177" s="3">
        <v>16339.869281045751</v>
      </c>
      <c r="G177" s="3">
        <v>500000</v>
      </c>
      <c r="H177" t="s">
        <v>819</v>
      </c>
      <c r="I177" t="s">
        <v>820</v>
      </c>
      <c r="J177" t="s">
        <v>821</v>
      </c>
      <c r="L177" t="s">
        <v>18</v>
      </c>
      <c r="M177" t="s">
        <v>19</v>
      </c>
      <c r="N177" t="s">
        <v>98</v>
      </c>
    </row>
    <row r="178" spans="1:14">
      <c r="A178" s="4">
        <v>176</v>
      </c>
      <c r="B178" t="s">
        <v>116</v>
      </c>
      <c r="C178" s="1">
        <v>404.5</v>
      </c>
      <c r="D178" s="2" t="str">
        <f>HYPERLINK("https://torgi.gov.ru/new/public/lots/lot/21000007110000000005_1/(lotInfo:info)", "21000007110000000005_1")</f>
        <v>21000007110000000005_1</v>
      </c>
      <c r="E178" t="s">
        <v>822</v>
      </c>
      <c r="F178" s="3">
        <v>11337.45364647713</v>
      </c>
      <c r="G178" s="3">
        <v>4586000</v>
      </c>
      <c r="H178" t="s">
        <v>819</v>
      </c>
      <c r="I178" t="s">
        <v>823</v>
      </c>
      <c r="J178" t="s">
        <v>824</v>
      </c>
      <c r="L178" t="s">
        <v>97</v>
      </c>
      <c r="M178" t="s">
        <v>19</v>
      </c>
      <c r="N178" t="s">
        <v>98</v>
      </c>
    </row>
    <row r="179" spans="1:14">
      <c r="A179" s="4">
        <v>177</v>
      </c>
      <c r="B179" t="s">
        <v>116</v>
      </c>
      <c r="C179" s="1">
        <v>128.9</v>
      </c>
      <c r="D179" s="2" t="str">
        <f>HYPERLINK("https://torgi.gov.ru/new/public/lots/lot/21000007110000000006_3/(lotInfo:info)", "21000007110000000006_3")</f>
        <v>21000007110000000006_3</v>
      </c>
      <c r="E179" t="s">
        <v>825</v>
      </c>
      <c r="F179" s="3">
        <v>20156.710628394099</v>
      </c>
      <c r="G179" s="3">
        <v>2598200</v>
      </c>
      <c r="H179" t="s">
        <v>819</v>
      </c>
      <c r="I179" t="s">
        <v>823</v>
      </c>
      <c r="J179" t="s">
        <v>826</v>
      </c>
      <c r="L179" t="s">
        <v>18</v>
      </c>
      <c r="M179" t="s">
        <v>19</v>
      </c>
      <c r="N179" t="s">
        <v>98</v>
      </c>
    </row>
    <row r="180" spans="1:14">
      <c r="A180" s="4">
        <v>178</v>
      </c>
      <c r="B180" t="s">
        <v>99</v>
      </c>
      <c r="C180" s="1">
        <v>111.9</v>
      </c>
      <c r="D180" s="2" t="str">
        <f>HYPERLINK("https://torgi.gov.ru/new/public/lots/lot/21000005750000000037_1/(lotInfo:info)", "21000005750000000037_1")</f>
        <v>21000005750000000037_1</v>
      </c>
      <c r="E180" t="s">
        <v>827</v>
      </c>
      <c r="F180" s="3">
        <v>27956.99731903485</v>
      </c>
      <c r="G180" s="3">
        <v>3128388</v>
      </c>
      <c r="H180" t="s">
        <v>828</v>
      </c>
      <c r="I180" t="s">
        <v>829</v>
      </c>
      <c r="J180" t="s">
        <v>830</v>
      </c>
      <c r="L180" t="s">
        <v>18</v>
      </c>
      <c r="M180" t="s">
        <v>19</v>
      </c>
      <c r="N180" t="s">
        <v>831</v>
      </c>
    </row>
    <row r="181" spans="1:14">
      <c r="A181" s="4">
        <v>179</v>
      </c>
      <c r="B181" t="s">
        <v>500</v>
      </c>
      <c r="C181" s="1">
        <v>63.1</v>
      </c>
      <c r="D181" s="2" t="str">
        <f>HYPERLINK("https://torgi.gov.ru/new/public/lots/lot/21000012970000000013_1/(lotInfo:info)", "21000012970000000013_1")</f>
        <v>21000012970000000013_1</v>
      </c>
      <c r="E181" t="s">
        <v>832</v>
      </c>
      <c r="F181" s="3">
        <v>21077.65451664025</v>
      </c>
      <c r="G181" s="3">
        <v>1330000</v>
      </c>
      <c r="H181" t="s">
        <v>833</v>
      </c>
      <c r="I181" t="s">
        <v>834</v>
      </c>
      <c r="J181" t="s">
        <v>835</v>
      </c>
      <c r="L181" t="s">
        <v>97</v>
      </c>
      <c r="M181" t="s">
        <v>19</v>
      </c>
      <c r="N181" t="s">
        <v>836</v>
      </c>
    </row>
    <row r="182" spans="1:14">
      <c r="A182" s="4">
        <v>180</v>
      </c>
      <c r="B182" t="s">
        <v>413</v>
      </c>
      <c r="C182" s="1">
        <v>42.9</v>
      </c>
      <c r="D182" s="2" t="str">
        <f>HYPERLINK("https://torgi.gov.ru/new/public/lots/lot/21000009830000000001_1/(lotInfo:info)", "21000009830000000001_1")</f>
        <v>21000009830000000001_1</v>
      </c>
      <c r="E182" t="s">
        <v>837</v>
      </c>
      <c r="F182" s="3">
        <v>25329.83682983683</v>
      </c>
      <c r="G182" s="3">
        <v>1086650</v>
      </c>
      <c r="H182" t="s">
        <v>838</v>
      </c>
      <c r="I182" t="s">
        <v>839</v>
      </c>
      <c r="J182" t="s">
        <v>840</v>
      </c>
      <c r="K182" s="3">
        <v>1155333</v>
      </c>
      <c r="L182" t="s">
        <v>18</v>
      </c>
      <c r="M182" t="s">
        <v>19</v>
      </c>
      <c r="N182" t="s">
        <v>841</v>
      </c>
    </row>
    <row r="183" spans="1:14">
      <c r="A183" s="4">
        <v>181</v>
      </c>
      <c r="B183" t="s">
        <v>21</v>
      </c>
      <c r="C183" s="1">
        <v>27.5</v>
      </c>
      <c r="D183" s="2" t="str">
        <f>HYPERLINK("https://torgi.gov.ru/new/public/lots/lot/21000005000000000752_1/(lotInfo:info)", "21000005000000000752_1")</f>
        <v>21000005000000000752_1</v>
      </c>
      <c r="E183" t="s">
        <v>842</v>
      </c>
      <c r="F183" s="3">
        <v>170267.27272727271</v>
      </c>
      <c r="G183" s="3">
        <v>4682350</v>
      </c>
      <c r="H183" t="s">
        <v>843</v>
      </c>
      <c r="I183" t="s">
        <v>844</v>
      </c>
      <c r="J183" t="s">
        <v>845</v>
      </c>
      <c r="L183" t="s">
        <v>18</v>
      </c>
      <c r="M183" t="s">
        <v>19</v>
      </c>
      <c r="N183" t="s">
        <v>846</v>
      </c>
    </row>
    <row r="184" spans="1:14">
      <c r="A184" s="4">
        <v>182</v>
      </c>
      <c r="B184" t="s">
        <v>139</v>
      </c>
      <c r="C184" s="1">
        <v>69</v>
      </c>
      <c r="D184" s="2" t="str">
        <f>HYPERLINK("https://torgi.gov.ru/new/public/lots/lot/21000008500000000006_1/(lotInfo:info)", "21000008500000000006_1")</f>
        <v>21000008500000000006_1</v>
      </c>
      <c r="E184" t="s">
        <v>277</v>
      </c>
      <c r="F184" s="3">
        <v>37347.82608695652</v>
      </c>
      <c r="G184" s="3">
        <v>2577000</v>
      </c>
      <c r="H184" t="s">
        <v>847</v>
      </c>
      <c r="I184" t="s">
        <v>848</v>
      </c>
      <c r="J184" t="s">
        <v>849</v>
      </c>
      <c r="L184" t="s">
        <v>18</v>
      </c>
      <c r="M184" t="s">
        <v>19</v>
      </c>
      <c r="N184" t="s">
        <v>850</v>
      </c>
    </row>
    <row r="185" spans="1:14">
      <c r="A185" s="4">
        <v>183</v>
      </c>
      <c r="B185" t="s">
        <v>139</v>
      </c>
      <c r="C185" s="1">
        <v>100.9</v>
      </c>
      <c r="D185" s="2" t="str">
        <f>HYPERLINK("https://torgi.gov.ru/new/public/lots/lot/21000008500000000009_1/(lotInfo:info)", "21000008500000000009_1")</f>
        <v>21000008500000000009_1</v>
      </c>
      <c r="E185" t="s">
        <v>277</v>
      </c>
      <c r="F185" s="3">
        <v>14271.55599603568</v>
      </c>
      <c r="G185" s="3">
        <v>1440000</v>
      </c>
      <c r="H185" t="s">
        <v>851</v>
      </c>
      <c r="I185" t="s">
        <v>848</v>
      </c>
      <c r="J185" t="s">
        <v>852</v>
      </c>
      <c r="L185" t="s">
        <v>18</v>
      </c>
      <c r="M185" t="s">
        <v>19</v>
      </c>
      <c r="N185" t="s">
        <v>853</v>
      </c>
    </row>
    <row r="186" spans="1:14">
      <c r="A186" s="4">
        <v>184</v>
      </c>
      <c r="B186" t="s">
        <v>13</v>
      </c>
      <c r="C186" s="1">
        <v>164.4</v>
      </c>
      <c r="D186" s="2" t="str">
        <f>HYPERLINK("https://torgi.gov.ru/new/public/lots/lot/22000004950000000002_2/(lotInfo:info)", "22000004950000000002_2")</f>
        <v>22000004950000000002_2</v>
      </c>
      <c r="E186" t="s">
        <v>854</v>
      </c>
      <c r="F186" s="3">
        <v>24680.597931873479</v>
      </c>
      <c r="G186" s="3">
        <v>4057490.3</v>
      </c>
      <c r="H186" t="s">
        <v>855</v>
      </c>
      <c r="I186" t="s">
        <v>856</v>
      </c>
      <c r="J186" t="s">
        <v>857</v>
      </c>
      <c r="L186" t="s">
        <v>18</v>
      </c>
      <c r="M186" t="s">
        <v>19</v>
      </c>
      <c r="N186" t="s">
        <v>858</v>
      </c>
    </row>
    <row r="187" spans="1:14">
      <c r="A187" s="4">
        <v>185</v>
      </c>
      <c r="B187" t="s">
        <v>13</v>
      </c>
      <c r="C187" s="1">
        <v>21.1</v>
      </c>
      <c r="D187" s="2" t="str">
        <f>HYPERLINK("https://torgi.gov.ru/new/public/lots/lot/22000004950000000002_1/(lotInfo:info)", "22000004950000000002_1")</f>
        <v>22000004950000000002_1</v>
      </c>
      <c r="E187" t="s">
        <v>859</v>
      </c>
      <c r="F187" s="3">
        <v>28741.80805687204</v>
      </c>
      <c r="G187" s="3">
        <v>606452.15</v>
      </c>
      <c r="H187" t="s">
        <v>474</v>
      </c>
      <c r="I187" t="s">
        <v>856</v>
      </c>
      <c r="J187" t="s">
        <v>860</v>
      </c>
      <c r="L187" t="s">
        <v>18</v>
      </c>
      <c r="M187" t="s">
        <v>19</v>
      </c>
      <c r="N187" t="s">
        <v>98</v>
      </c>
    </row>
    <row r="188" spans="1:14">
      <c r="A188" s="4">
        <v>186</v>
      </c>
      <c r="B188" t="s">
        <v>861</v>
      </c>
      <c r="C188" s="1">
        <v>271</v>
      </c>
      <c r="D188" s="2" t="str">
        <f>HYPERLINK("https://torgi.gov.ru/new/public/lots/lot/22000037220000000034_1/(lotInfo:info)", "22000037220000000034_1")</f>
        <v>22000037220000000034_1</v>
      </c>
      <c r="E188" t="s">
        <v>862</v>
      </c>
      <c r="F188" s="3">
        <v>1936.3201107011071</v>
      </c>
      <c r="G188" s="3">
        <v>524742.75</v>
      </c>
      <c r="H188" t="s">
        <v>863</v>
      </c>
      <c r="I188" t="s">
        <v>864</v>
      </c>
      <c r="J188" t="s">
        <v>865</v>
      </c>
      <c r="L188" t="s">
        <v>18</v>
      </c>
      <c r="M188" t="s">
        <v>19</v>
      </c>
      <c r="N188" t="s">
        <v>98</v>
      </c>
    </row>
    <row r="189" spans="1:14">
      <c r="A189" s="4">
        <v>187</v>
      </c>
      <c r="B189" t="s">
        <v>861</v>
      </c>
      <c r="C189" s="1">
        <v>428.8</v>
      </c>
      <c r="D189" s="2" t="str">
        <f>HYPERLINK("https://torgi.gov.ru/new/public/lots/lot/22000037220000000031_1/(lotInfo:info)", "22000037220000000031_1")</f>
        <v>22000037220000000031_1</v>
      </c>
      <c r="E189" t="s">
        <v>862</v>
      </c>
      <c r="F189" s="3">
        <v>9794.7761194029845</v>
      </c>
      <c r="G189" s="3">
        <v>4200000</v>
      </c>
      <c r="H189" t="s">
        <v>863</v>
      </c>
      <c r="I189" t="s">
        <v>864</v>
      </c>
      <c r="J189" t="s">
        <v>866</v>
      </c>
      <c r="L189" t="s">
        <v>18</v>
      </c>
      <c r="M189" t="s">
        <v>19</v>
      </c>
      <c r="N189" t="s">
        <v>98</v>
      </c>
    </row>
    <row r="190" spans="1:14">
      <c r="A190" s="4">
        <v>188</v>
      </c>
      <c r="B190" t="s">
        <v>255</v>
      </c>
      <c r="C190" s="1">
        <v>15.7</v>
      </c>
      <c r="D190" s="2" t="str">
        <f>HYPERLINK("https://torgi.gov.ru/new/public/lots/lot/22000014830000000004_1/(lotInfo:info)", "22000014830000000004_1")</f>
        <v>22000014830000000004_1</v>
      </c>
      <c r="E190" t="s">
        <v>867</v>
      </c>
      <c r="F190" s="3">
        <v>44585.987261146503</v>
      </c>
      <c r="G190" s="3">
        <v>700000</v>
      </c>
      <c r="H190" t="s">
        <v>868</v>
      </c>
      <c r="I190" t="s">
        <v>771</v>
      </c>
      <c r="J190" t="s">
        <v>869</v>
      </c>
      <c r="K190" s="3">
        <v>642617.32999999996</v>
      </c>
      <c r="L190" t="s">
        <v>18</v>
      </c>
      <c r="M190" t="s">
        <v>19</v>
      </c>
      <c r="N190" t="s">
        <v>870</v>
      </c>
    </row>
    <row r="191" spans="1:14">
      <c r="A191" s="4">
        <v>189</v>
      </c>
      <c r="B191" t="s">
        <v>378</v>
      </c>
      <c r="C191" s="1">
        <v>36.1</v>
      </c>
      <c r="D191" s="2" t="str">
        <f>HYPERLINK("https://torgi.gov.ru/new/public/lots/lot/21000007760000000002_1/(lotInfo:info)", "21000007760000000002_1")</f>
        <v>21000007760000000002_1</v>
      </c>
      <c r="E191" t="s">
        <v>871</v>
      </c>
      <c r="F191" s="3">
        <v>22783.933518005539</v>
      </c>
      <c r="G191" s="3">
        <v>822500</v>
      </c>
      <c r="H191" t="s">
        <v>872</v>
      </c>
      <c r="I191" t="s">
        <v>873</v>
      </c>
      <c r="J191" t="s">
        <v>874</v>
      </c>
      <c r="L191" t="s">
        <v>18</v>
      </c>
      <c r="M191" t="s">
        <v>19</v>
      </c>
      <c r="N191" t="s">
        <v>875</v>
      </c>
    </row>
    <row r="192" spans="1:14">
      <c r="A192" s="4">
        <v>190</v>
      </c>
      <c r="B192" t="s">
        <v>553</v>
      </c>
      <c r="C192" s="1">
        <v>64.400000000000006</v>
      </c>
      <c r="D192" s="2" t="str">
        <f>HYPERLINK("https://torgi.gov.ru/new/public/lots/lot/21000018980000000001_1/(lotInfo:info)", "21000018980000000001_1")</f>
        <v>21000018980000000001_1</v>
      </c>
      <c r="E192" t="s">
        <v>876</v>
      </c>
      <c r="F192" s="3">
        <v>20496.89440993789</v>
      </c>
      <c r="G192" s="3">
        <v>1320000</v>
      </c>
      <c r="H192" t="s">
        <v>474</v>
      </c>
      <c r="I192" t="s">
        <v>877</v>
      </c>
      <c r="J192" t="s">
        <v>878</v>
      </c>
      <c r="L192" t="s">
        <v>18</v>
      </c>
      <c r="M192" t="s">
        <v>19</v>
      </c>
      <c r="N192" t="s">
        <v>98</v>
      </c>
    </row>
    <row r="193" spans="1:14">
      <c r="A193" s="4">
        <v>191</v>
      </c>
      <c r="B193" t="s">
        <v>167</v>
      </c>
      <c r="C193" s="1">
        <v>85.5</v>
      </c>
      <c r="D193" s="2" t="str">
        <f>HYPERLINK("https://torgi.gov.ru/new/public/lots/lot/21000004710000000765_1/(lotInfo:info)", "21000004710000000765_1")</f>
        <v>21000004710000000765_1</v>
      </c>
      <c r="E193" t="s">
        <v>879</v>
      </c>
      <c r="F193" s="3">
        <v>8839.9532163742697</v>
      </c>
      <c r="G193" s="3">
        <v>755816</v>
      </c>
      <c r="I193" t="s">
        <v>880</v>
      </c>
      <c r="J193" t="s">
        <v>881</v>
      </c>
      <c r="L193" t="s">
        <v>32</v>
      </c>
      <c r="M193" t="s">
        <v>19</v>
      </c>
      <c r="N193" t="s">
        <v>98</v>
      </c>
    </row>
    <row r="194" spans="1:14">
      <c r="A194" s="4">
        <v>192</v>
      </c>
      <c r="B194" t="s">
        <v>21</v>
      </c>
      <c r="C194" s="1">
        <v>69.400000000000006</v>
      </c>
      <c r="D194" s="2" t="str">
        <f>HYPERLINK("https://torgi.gov.ru/new/public/lots/lot/21000005000000000696_1/(lotInfo:info)", "21000005000000000696_1")</f>
        <v>21000005000000000696_1</v>
      </c>
      <c r="E194" t="s">
        <v>882</v>
      </c>
      <c r="F194" s="3">
        <v>29243.515850144089</v>
      </c>
      <c r="G194" s="3">
        <v>2029500</v>
      </c>
      <c r="H194" t="s">
        <v>883</v>
      </c>
      <c r="I194" t="s">
        <v>884</v>
      </c>
      <c r="J194" t="s">
        <v>885</v>
      </c>
      <c r="L194" t="s">
        <v>97</v>
      </c>
      <c r="M194" t="s">
        <v>19</v>
      </c>
      <c r="N194" t="s">
        <v>98</v>
      </c>
    </row>
    <row r="195" spans="1:14">
      <c r="A195" s="4">
        <v>193</v>
      </c>
      <c r="B195" t="s">
        <v>92</v>
      </c>
      <c r="C195" s="1">
        <v>28.4</v>
      </c>
      <c r="D195" s="2" t="str">
        <f>HYPERLINK("https://torgi.gov.ru/new/public/lots/lot/22000041520000000002_1/(lotInfo:info)", "22000041520000000002_1")</f>
        <v>22000041520000000002_1</v>
      </c>
      <c r="E195" t="s">
        <v>886</v>
      </c>
      <c r="F195" s="3">
        <v>28626.760563380281</v>
      </c>
      <c r="G195" s="3">
        <v>813000</v>
      </c>
      <c r="H195" t="s">
        <v>883</v>
      </c>
      <c r="I195" t="s">
        <v>887</v>
      </c>
      <c r="J195" t="s">
        <v>888</v>
      </c>
      <c r="L195" t="s">
        <v>18</v>
      </c>
      <c r="M195" t="s">
        <v>19</v>
      </c>
      <c r="N195" t="s">
        <v>98</v>
      </c>
    </row>
    <row r="196" spans="1:14">
      <c r="A196" s="4">
        <v>194</v>
      </c>
      <c r="B196" t="s">
        <v>413</v>
      </c>
      <c r="C196" s="1">
        <v>27</v>
      </c>
      <c r="D196" s="2" t="str">
        <f>HYPERLINK("https://torgi.gov.ru/new/public/lots/lot/21000011320000000026_9/(lotInfo:info)", "21000011320000000026_9")</f>
        <v>21000011320000000026_9</v>
      </c>
      <c r="E196" t="s">
        <v>889</v>
      </c>
      <c r="F196" s="3">
        <v>24556.35</v>
      </c>
      <c r="G196" s="3">
        <v>663021.44999999995</v>
      </c>
      <c r="H196" t="s">
        <v>890</v>
      </c>
      <c r="I196" t="s">
        <v>891</v>
      </c>
      <c r="J196" t="s">
        <v>892</v>
      </c>
      <c r="L196" t="s">
        <v>18</v>
      </c>
      <c r="M196" t="s">
        <v>19</v>
      </c>
      <c r="N196" t="s">
        <v>98</v>
      </c>
    </row>
    <row r="197" spans="1:14">
      <c r="A197" s="4">
        <v>195</v>
      </c>
      <c r="B197" t="s">
        <v>378</v>
      </c>
      <c r="C197" s="1">
        <v>32.5</v>
      </c>
      <c r="D197" s="2" t="str">
        <f>HYPERLINK("https://torgi.gov.ru/new/public/lots/lot/22000023110000000004_1/(lotInfo:info)", "22000023110000000004_1")</f>
        <v>22000023110000000004_1</v>
      </c>
      <c r="E197" t="s">
        <v>893</v>
      </c>
      <c r="F197" s="3">
        <v>15503.846153846151</v>
      </c>
      <c r="G197" s="3">
        <v>503875</v>
      </c>
      <c r="H197" t="s">
        <v>890</v>
      </c>
      <c r="I197" t="s">
        <v>894</v>
      </c>
      <c r="J197" t="s">
        <v>895</v>
      </c>
      <c r="L197" t="s">
        <v>18</v>
      </c>
      <c r="M197" t="s">
        <v>19</v>
      </c>
      <c r="N197" t="s">
        <v>98</v>
      </c>
    </row>
    <row r="198" spans="1:14">
      <c r="A198" s="4">
        <v>196</v>
      </c>
      <c r="B198" t="s">
        <v>86</v>
      </c>
      <c r="C198" s="1">
        <v>64.3</v>
      </c>
      <c r="D198" s="2" t="str">
        <f>HYPERLINK("https://torgi.gov.ru/new/public/lots/lot/22000071240000000002_1/(lotInfo:info)", "22000071240000000002_1")</f>
        <v>22000071240000000002_1</v>
      </c>
      <c r="E198" t="s">
        <v>896</v>
      </c>
      <c r="F198" s="3">
        <v>23405.909797822711</v>
      </c>
      <c r="G198" s="3">
        <v>1505000</v>
      </c>
      <c r="H198" t="s">
        <v>897</v>
      </c>
      <c r="I198" t="s">
        <v>887</v>
      </c>
      <c r="J198" t="s">
        <v>898</v>
      </c>
      <c r="L198" t="s">
        <v>18</v>
      </c>
      <c r="M198" t="s">
        <v>19</v>
      </c>
      <c r="N198" t="s">
        <v>899</v>
      </c>
    </row>
    <row r="199" spans="1:14">
      <c r="A199" s="4">
        <v>197</v>
      </c>
      <c r="B199" t="s">
        <v>145</v>
      </c>
      <c r="C199" s="1">
        <v>32.9</v>
      </c>
      <c r="D199" s="2" t="str">
        <f>HYPERLINK("https://torgi.gov.ru/new/public/lots/lot/21000002750000000022_1/(lotInfo:info)", "21000002750000000022_1")</f>
        <v>21000002750000000022_1</v>
      </c>
      <c r="E199" t="s">
        <v>900</v>
      </c>
      <c r="F199" s="3">
        <v>56352.58358662614</v>
      </c>
      <c r="G199" s="3">
        <v>1854000</v>
      </c>
      <c r="H199" t="s">
        <v>901</v>
      </c>
      <c r="I199" t="s">
        <v>902</v>
      </c>
      <c r="J199" t="s">
        <v>903</v>
      </c>
      <c r="L199" t="s">
        <v>18</v>
      </c>
      <c r="M199" t="s">
        <v>19</v>
      </c>
      <c r="N199" t="s">
        <v>904</v>
      </c>
    </row>
    <row r="200" spans="1:14">
      <c r="A200" s="4">
        <v>198</v>
      </c>
      <c r="B200" t="s">
        <v>21</v>
      </c>
      <c r="C200" s="1">
        <v>14.4</v>
      </c>
      <c r="D200" s="2" t="str">
        <f>HYPERLINK("https://torgi.gov.ru/new/public/lots/lot/21000005000000000327_1/(lotInfo:info)", "21000005000000000327_1")</f>
        <v>21000005000000000327_1</v>
      </c>
      <c r="E200" t="s">
        <v>842</v>
      </c>
      <c r="F200" s="3">
        <v>474229.16666666663</v>
      </c>
      <c r="G200" s="3">
        <v>6828900</v>
      </c>
      <c r="H200" t="s">
        <v>905</v>
      </c>
      <c r="I200" t="s">
        <v>906</v>
      </c>
      <c r="J200" t="s">
        <v>907</v>
      </c>
      <c r="L200" t="s">
        <v>18</v>
      </c>
      <c r="M200" t="s">
        <v>19</v>
      </c>
      <c r="N200" t="s">
        <v>908</v>
      </c>
    </row>
    <row r="201" spans="1:14">
      <c r="A201" s="4">
        <v>199</v>
      </c>
      <c r="B201" t="s">
        <v>21</v>
      </c>
      <c r="C201" s="1">
        <v>31.6</v>
      </c>
      <c r="D201" s="2" t="str">
        <f>HYPERLINK("https://torgi.gov.ru/new/public/lots/lot/21000005000000000195_1/(lotInfo:info)", "21000005000000000195_1")</f>
        <v>21000005000000000195_1</v>
      </c>
      <c r="E201" t="s">
        <v>333</v>
      </c>
      <c r="F201" s="3">
        <v>239772.15189873421</v>
      </c>
      <c r="G201" s="3">
        <v>7576800</v>
      </c>
      <c r="H201" t="s">
        <v>909</v>
      </c>
      <c r="I201" t="s">
        <v>906</v>
      </c>
      <c r="J201" t="s">
        <v>910</v>
      </c>
      <c r="L201" t="s">
        <v>18</v>
      </c>
      <c r="M201" t="s">
        <v>19</v>
      </c>
      <c r="N201" t="s">
        <v>911</v>
      </c>
    </row>
    <row r="202" spans="1:14">
      <c r="A202" s="4">
        <v>200</v>
      </c>
      <c r="B202" t="s">
        <v>21</v>
      </c>
      <c r="C202" s="1">
        <v>31.5</v>
      </c>
      <c r="D202" s="2" t="str">
        <f>HYPERLINK("https://torgi.gov.ru/new/public/lots/lot/21000005000000000135_1/(lotInfo:info)", "21000005000000000135_1")</f>
        <v>21000005000000000135_1</v>
      </c>
      <c r="E202" t="s">
        <v>842</v>
      </c>
      <c r="F202" s="3">
        <v>242301.58730158731</v>
      </c>
      <c r="G202" s="3">
        <v>7632500</v>
      </c>
      <c r="H202" t="s">
        <v>912</v>
      </c>
      <c r="I202" t="s">
        <v>913</v>
      </c>
      <c r="J202" t="s">
        <v>914</v>
      </c>
      <c r="L202" t="s">
        <v>18</v>
      </c>
      <c r="M202" t="s">
        <v>19</v>
      </c>
      <c r="N202" t="s">
        <v>915</v>
      </c>
    </row>
    <row r="203" spans="1:14">
      <c r="A203" s="4">
        <v>201</v>
      </c>
      <c r="B203" t="s">
        <v>21</v>
      </c>
      <c r="C203" s="1">
        <v>26.9</v>
      </c>
      <c r="D203" s="2" t="str">
        <f>HYPERLINK("https://torgi.gov.ru/new/public/lots/lot/21000005000000000087_1/(lotInfo:info)", "21000005000000000087_1")</f>
        <v>21000005000000000087_1</v>
      </c>
      <c r="E203" t="s">
        <v>842</v>
      </c>
      <c r="F203" s="3">
        <v>153090.14869888479</v>
      </c>
      <c r="G203" s="3">
        <v>4118125</v>
      </c>
      <c r="H203" t="s">
        <v>916</v>
      </c>
      <c r="I203" t="s">
        <v>917</v>
      </c>
      <c r="J203" t="s">
        <v>918</v>
      </c>
      <c r="L203" t="s">
        <v>97</v>
      </c>
      <c r="M203" t="s">
        <v>19</v>
      </c>
      <c r="N203" t="s">
        <v>919</v>
      </c>
    </row>
    <row r="204" spans="1:14">
      <c r="A204" s="4">
        <v>202</v>
      </c>
      <c r="B204" t="s">
        <v>21</v>
      </c>
      <c r="C204" s="1">
        <v>33.700000000000003</v>
      </c>
      <c r="D204" s="2" t="str">
        <f>HYPERLINK("https://torgi.gov.ru/new/public/lots/lot/21000005000000000048_1/(lotInfo:info)", "21000005000000000048_1")</f>
        <v>21000005000000000048_1</v>
      </c>
      <c r="E204" t="s">
        <v>46</v>
      </c>
      <c r="F204" s="3">
        <v>204728.4866468843</v>
      </c>
      <c r="G204" s="3">
        <v>6899350</v>
      </c>
      <c r="H204" t="s">
        <v>920</v>
      </c>
      <c r="I204" t="s">
        <v>921</v>
      </c>
      <c r="J204" t="s">
        <v>922</v>
      </c>
      <c r="L204" t="s">
        <v>18</v>
      </c>
      <c r="M204" t="s">
        <v>19</v>
      </c>
      <c r="N204" t="s">
        <v>923</v>
      </c>
    </row>
    <row r="205" spans="1:14">
      <c r="A205" s="4">
        <v>203</v>
      </c>
      <c r="B205" t="s">
        <v>21</v>
      </c>
      <c r="C205" s="1">
        <v>23.4</v>
      </c>
      <c r="D205" s="2" t="str">
        <f>HYPERLINK("https://torgi.gov.ru/new/public/lots/lot/21000005000000000124_1/(lotInfo:info)", "21000005000000000124_1")</f>
        <v>21000005000000000124_1</v>
      </c>
      <c r="E205" t="s">
        <v>842</v>
      </c>
      <c r="F205" s="3">
        <v>352096.15384615387</v>
      </c>
      <c r="G205" s="3">
        <v>8239050</v>
      </c>
      <c r="H205" t="s">
        <v>924</v>
      </c>
      <c r="I205" t="s">
        <v>925</v>
      </c>
      <c r="J205" t="s">
        <v>926</v>
      </c>
      <c r="L205" t="s">
        <v>18</v>
      </c>
      <c r="M205" t="s">
        <v>19</v>
      </c>
      <c r="N205" t="s">
        <v>927</v>
      </c>
    </row>
    <row r="206" spans="1:14">
      <c r="A206" s="4">
        <v>204</v>
      </c>
      <c r="B206" t="s">
        <v>21</v>
      </c>
      <c r="C206" s="1">
        <v>66.400000000000006</v>
      </c>
      <c r="D206" s="2" t="str">
        <f>HYPERLINK("https://torgi.gov.ru/new/public/lots/lot/21000005000000000067_1/(lotInfo:info)", "21000005000000000067_1")</f>
        <v>21000005000000000067_1</v>
      </c>
      <c r="E206" t="s">
        <v>928</v>
      </c>
      <c r="F206" s="3">
        <v>139753.01204819279</v>
      </c>
      <c r="G206" s="3">
        <v>9279600</v>
      </c>
      <c r="H206" t="s">
        <v>929</v>
      </c>
      <c r="I206" t="s">
        <v>930</v>
      </c>
      <c r="J206" t="s">
        <v>931</v>
      </c>
      <c r="L206" t="s">
        <v>18</v>
      </c>
      <c r="M206" t="s">
        <v>19</v>
      </c>
      <c r="N206" t="s">
        <v>932</v>
      </c>
    </row>
    <row r="207" spans="1:14">
      <c r="A207" s="4">
        <v>205</v>
      </c>
      <c r="B207" t="s">
        <v>21</v>
      </c>
      <c r="C207" s="1">
        <v>16</v>
      </c>
      <c r="D207" s="2" t="str">
        <f>HYPERLINK("https://torgi.gov.ru/new/public/lots/lot/21000005000000000228_1/(lotInfo:info)", "21000005000000000228_1")</f>
        <v>21000005000000000228_1</v>
      </c>
      <c r="E207" t="s">
        <v>842</v>
      </c>
      <c r="F207" s="3">
        <v>324225</v>
      </c>
      <c r="G207" s="3">
        <v>5187600</v>
      </c>
      <c r="H207" t="s">
        <v>933</v>
      </c>
      <c r="I207" t="s">
        <v>934</v>
      </c>
      <c r="J207" t="s">
        <v>935</v>
      </c>
      <c r="L207" t="s">
        <v>18</v>
      </c>
      <c r="M207" t="s">
        <v>19</v>
      </c>
      <c r="N207" t="s">
        <v>936</v>
      </c>
    </row>
    <row r="208" spans="1:14">
      <c r="A208" s="4">
        <v>206</v>
      </c>
      <c r="B208" t="s">
        <v>21</v>
      </c>
      <c r="C208" s="1">
        <v>46.5</v>
      </c>
      <c r="D208" s="2" t="str">
        <f>HYPERLINK("https://torgi.gov.ru/new/public/lots/lot/21000005000000000011_1/(lotInfo:info)", "21000005000000000011_1")</f>
        <v>21000005000000000011_1</v>
      </c>
      <c r="E208" t="s">
        <v>22</v>
      </c>
      <c r="F208" s="3">
        <v>129567.74193548389</v>
      </c>
      <c r="G208" s="3">
        <v>6024900</v>
      </c>
      <c r="H208" t="s">
        <v>937</v>
      </c>
      <c r="I208" t="s">
        <v>938</v>
      </c>
      <c r="J208" t="s">
        <v>939</v>
      </c>
      <c r="L208" t="s">
        <v>18</v>
      </c>
      <c r="M208" t="s">
        <v>19</v>
      </c>
      <c r="N208" t="s">
        <v>940</v>
      </c>
    </row>
    <row r="209" spans="1:14">
      <c r="A209" s="4">
        <v>207</v>
      </c>
      <c r="B209" t="s">
        <v>21</v>
      </c>
      <c r="C209" s="1">
        <v>27.5</v>
      </c>
      <c r="D209" s="2" t="str">
        <f>HYPERLINK("https://torgi.gov.ru/new/public/lots/lot/21000005000000000128_1/(lotInfo:info)", "21000005000000000128_1")</f>
        <v>21000005000000000128_1</v>
      </c>
      <c r="E209" t="s">
        <v>941</v>
      </c>
      <c r="F209" s="3">
        <v>168149.09090909091</v>
      </c>
      <c r="G209" s="3">
        <v>4624100</v>
      </c>
      <c r="H209" t="s">
        <v>942</v>
      </c>
      <c r="I209" t="s">
        <v>925</v>
      </c>
      <c r="J209" t="s">
        <v>943</v>
      </c>
      <c r="L209" t="s">
        <v>18</v>
      </c>
      <c r="M209" t="s">
        <v>19</v>
      </c>
      <c r="N209" t="s">
        <v>944</v>
      </c>
    </row>
    <row r="210" spans="1:14">
      <c r="A210" s="4">
        <v>208</v>
      </c>
      <c r="B210" t="s">
        <v>21</v>
      </c>
      <c r="C210" s="1">
        <v>44.7</v>
      </c>
      <c r="D210" s="2" t="str">
        <f>HYPERLINK("https://torgi.gov.ru/new/public/lots/lot/21000005000000000105_1/(lotInfo:info)", "21000005000000000105_1")</f>
        <v>21000005000000000105_1</v>
      </c>
      <c r="E210" t="s">
        <v>945</v>
      </c>
      <c r="F210" s="3">
        <v>216980.9843400447</v>
      </c>
      <c r="G210" s="3">
        <v>9699050</v>
      </c>
      <c r="H210" t="s">
        <v>946</v>
      </c>
      <c r="I210" t="s">
        <v>917</v>
      </c>
      <c r="J210" t="s">
        <v>947</v>
      </c>
      <c r="L210" t="s">
        <v>18</v>
      </c>
      <c r="M210" t="s">
        <v>19</v>
      </c>
      <c r="N210" t="s">
        <v>948</v>
      </c>
    </row>
    <row r="211" spans="1:14">
      <c r="A211" s="4">
        <v>209</v>
      </c>
      <c r="B211" t="s">
        <v>21</v>
      </c>
      <c r="C211" s="1">
        <v>99.1</v>
      </c>
      <c r="D211" s="2" t="str">
        <f>HYPERLINK("https://torgi.gov.ru/new/public/lots/lot/21000005000000000130_1/(lotInfo:info)", "21000005000000000130_1")</f>
        <v>21000005000000000130_1</v>
      </c>
      <c r="E211" t="s">
        <v>949</v>
      </c>
      <c r="F211" s="3">
        <v>70534.813319878915</v>
      </c>
      <c r="G211" s="3">
        <v>6990000</v>
      </c>
      <c r="H211" t="s">
        <v>950</v>
      </c>
      <c r="I211" t="s">
        <v>951</v>
      </c>
      <c r="J211" t="s">
        <v>952</v>
      </c>
      <c r="L211" t="s">
        <v>18</v>
      </c>
      <c r="M211" t="s">
        <v>19</v>
      </c>
      <c r="N211" t="s">
        <v>953</v>
      </c>
    </row>
    <row r="212" spans="1:14">
      <c r="A212" s="4">
        <v>210</v>
      </c>
      <c r="B212" t="s">
        <v>145</v>
      </c>
      <c r="C212" s="1">
        <v>622.1</v>
      </c>
      <c r="D212" s="2" t="str">
        <f>HYPERLINK("https://torgi.gov.ru/new/public/lots/lot/22000036740000000002_1/(lotInfo:info)", "22000036740000000002_1")</f>
        <v>22000036740000000002_1</v>
      </c>
      <c r="E212" t="s">
        <v>954</v>
      </c>
      <c r="F212" s="3">
        <v>6285.1631570487061</v>
      </c>
      <c r="G212" s="3">
        <v>3910000</v>
      </c>
      <c r="H212" t="s">
        <v>955</v>
      </c>
      <c r="I212" t="s">
        <v>956</v>
      </c>
      <c r="J212" t="s">
        <v>957</v>
      </c>
      <c r="L212" t="s">
        <v>18</v>
      </c>
      <c r="M212" t="s">
        <v>19</v>
      </c>
      <c r="N212" t="s">
        <v>958</v>
      </c>
    </row>
    <row r="213" spans="1:14">
      <c r="A213" s="4">
        <v>211</v>
      </c>
      <c r="B213" t="s">
        <v>959</v>
      </c>
      <c r="C213" s="1">
        <v>190.8</v>
      </c>
      <c r="D213" s="2" t="str">
        <f>HYPERLINK("https://torgi.gov.ru/new/public/lots/lot/21000018880000000001_1/(lotInfo:info)", "21000018880000000001_1")</f>
        <v>21000018880000000001_1</v>
      </c>
      <c r="E213" t="s">
        <v>960</v>
      </c>
      <c r="F213" s="3">
        <v>10980.06289308176</v>
      </c>
      <c r="G213" s="3">
        <v>2094996</v>
      </c>
      <c r="H213" t="s">
        <v>961</v>
      </c>
      <c r="I213" t="s">
        <v>962</v>
      </c>
      <c r="J213" t="s">
        <v>963</v>
      </c>
      <c r="L213" t="s">
        <v>411</v>
      </c>
      <c r="M213" t="s">
        <v>19</v>
      </c>
      <c r="N213" t="s">
        <v>964</v>
      </c>
    </row>
    <row r="214" spans="1:14">
      <c r="A214" s="4">
        <v>212</v>
      </c>
      <c r="B214" t="s">
        <v>145</v>
      </c>
      <c r="C214" s="1">
        <v>23.9</v>
      </c>
      <c r="D214" s="2" t="str">
        <f>HYPERLINK("https://torgi.gov.ru/new/public/lots/lot/21000002750000000019_1/(lotInfo:info)", "21000002750000000019_1")</f>
        <v>21000002750000000019_1</v>
      </c>
      <c r="E214" t="s">
        <v>965</v>
      </c>
      <c r="F214" s="3">
        <v>28443.514644351471</v>
      </c>
      <c r="G214" s="3">
        <v>679800</v>
      </c>
      <c r="H214" t="s">
        <v>966</v>
      </c>
      <c r="I214" t="s">
        <v>967</v>
      </c>
      <c r="J214" t="s">
        <v>968</v>
      </c>
      <c r="L214" t="s">
        <v>18</v>
      </c>
      <c r="M214" t="s">
        <v>19</v>
      </c>
      <c r="N214" t="s">
        <v>969</v>
      </c>
    </row>
    <row r="215" spans="1:14">
      <c r="A215" s="4">
        <v>213</v>
      </c>
      <c r="B215" t="s">
        <v>970</v>
      </c>
      <c r="C215" s="1">
        <v>52.9</v>
      </c>
      <c r="D215" s="2" t="str">
        <f>HYPERLINK("https://torgi.gov.ru/new/public/lots/lot/22000066460000000003_1/(lotInfo:info)", "22000066460000000003_1")</f>
        <v>22000066460000000003_1</v>
      </c>
      <c r="E215" t="s">
        <v>971</v>
      </c>
      <c r="F215" s="3">
        <v>26729.678638941401</v>
      </c>
      <c r="G215" s="3">
        <v>1414000</v>
      </c>
      <c r="H215" t="s">
        <v>474</v>
      </c>
      <c r="I215" t="s">
        <v>972</v>
      </c>
      <c r="J215" t="s">
        <v>973</v>
      </c>
      <c r="L215" t="s">
        <v>18</v>
      </c>
      <c r="M215" t="s">
        <v>19</v>
      </c>
      <c r="N215" t="s">
        <v>98</v>
      </c>
    </row>
    <row r="216" spans="1:14">
      <c r="A216" s="4">
        <v>214</v>
      </c>
      <c r="B216" t="s">
        <v>527</v>
      </c>
      <c r="C216" s="1">
        <v>205.3</v>
      </c>
      <c r="D216" s="2" t="str">
        <f>HYPERLINK("https://torgi.gov.ru/new/public/lots/lot/22000013150000000007_1/(lotInfo:info)", "22000013150000000007_1")</f>
        <v>22000013150000000007_1</v>
      </c>
      <c r="E216" t="s">
        <v>974</v>
      </c>
      <c r="F216" s="3">
        <v>7837.3112518265943</v>
      </c>
      <c r="G216" s="3">
        <v>1609000</v>
      </c>
      <c r="I216" t="s">
        <v>975</v>
      </c>
      <c r="J216" t="s">
        <v>976</v>
      </c>
      <c r="L216" t="s">
        <v>18</v>
      </c>
      <c r="M216" t="s">
        <v>19</v>
      </c>
      <c r="N216" t="s">
        <v>98</v>
      </c>
    </row>
    <row r="217" spans="1:14">
      <c r="A217" s="4">
        <v>215</v>
      </c>
      <c r="B217" t="s">
        <v>21</v>
      </c>
      <c r="C217" s="1">
        <v>268.2</v>
      </c>
      <c r="D217" s="2" t="str">
        <f>HYPERLINK("https://torgi.gov.ru/new/public/lots/lot/21000005000000000584_1/(lotInfo:info)", "21000005000000000584_1")</f>
        <v>21000005000000000584_1</v>
      </c>
      <c r="E217" t="s">
        <v>977</v>
      </c>
      <c r="F217" s="3">
        <v>25167.785234899329</v>
      </c>
      <c r="G217" s="3">
        <v>6750000</v>
      </c>
      <c r="H217" t="s">
        <v>978</v>
      </c>
      <c r="I217" t="s">
        <v>967</v>
      </c>
      <c r="J217" t="s">
        <v>979</v>
      </c>
      <c r="L217" t="s">
        <v>32</v>
      </c>
      <c r="M217" t="s">
        <v>19</v>
      </c>
      <c r="N217" t="s">
        <v>980</v>
      </c>
    </row>
    <row r="218" spans="1:14">
      <c r="A218" s="4">
        <v>216</v>
      </c>
      <c r="B218" t="s">
        <v>500</v>
      </c>
      <c r="C218" s="1">
        <v>120.8</v>
      </c>
      <c r="D218" s="2" t="str">
        <f>HYPERLINK("https://torgi.gov.ru/new/public/lots/lot/21000010870000000002_3/(lotInfo:info)", "21000010870000000002_3")</f>
        <v>21000010870000000002_3</v>
      </c>
      <c r="E218" t="s">
        <v>981</v>
      </c>
      <c r="F218" s="3">
        <v>31622.51655629139</v>
      </c>
      <c r="G218" s="3">
        <v>3820000</v>
      </c>
      <c r="H218" t="s">
        <v>982</v>
      </c>
      <c r="I218" t="s">
        <v>983</v>
      </c>
      <c r="J218" t="s">
        <v>984</v>
      </c>
      <c r="L218" t="s">
        <v>18</v>
      </c>
      <c r="M218" t="s">
        <v>19</v>
      </c>
      <c r="N218" t="s">
        <v>98</v>
      </c>
    </row>
    <row r="219" spans="1:14">
      <c r="A219" s="4">
        <v>217</v>
      </c>
      <c r="B219" t="s">
        <v>74</v>
      </c>
      <c r="C219" s="1">
        <v>119.6</v>
      </c>
      <c r="D219" s="2" t="str">
        <f>HYPERLINK("https://torgi.gov.ru/new/public/lots/lot/22000007100000000022_1/(lotInfo:info)", "22000007100000000022_1")</f>
        <v>22000007100000000022_1</v>
      </c>
      <c r="E219" t="s">
        <v>985</v>
      </c>
      <c r="F219" s="3">
        <v>53105.392976588628</v>
      </c>
      <c r="G219" s="3">
        <v>6351405</v>
      </c>
      <c r="H219" t="s">
        <v>982</v>
      </c>
      <c r="I219" t="s">
        <v>986</v>
      </c>
      <c r="J219" t="s">
        <v>987</v>
      </c>
      <c r="K219" s="3">
        <v>1745740.2</v>
      </c>
      <c r="L219" t="s">
        <v>18</v>
      </c>
      <c r="M219" t="s">
        <v>19</v>
      </c>
      <c r="N219" t="s">
        <v>98</v>
      </c>
    </row>
    <row r="220" spans="1:14">
      <c r="A220" s="4">
        <v>218</v>
      </c>
      <c r="B220" t="s">
        <v>413</v>
      </c>
      <c r="C220" s="1">
        <v>45.1</v>
      </c>
      <c r="D220" s="2" t="str">
        <f>HYPERLINK("https://torgi.gov.ru/new/public/lots/lot/21000011320000000030_5/(lotInfo:info)", "21000011320000000030_5")</f>
        <v>21000011320000000030_5</v>
      </c>
      <c r="E220" t="s">
        <v>988</v>
      </c>
      <c r="F220" s="3">
        <v>18847.006651884702</v>
      </c>
      <c r="G220" s="3">
        <v>850000</v>
      </c>
      <c r="H220" t="s">
        <v>989</v>
      </c>
      <c r="I220" t="s">
        <v>990</v>
      </c>
      <c r="L220" t="s">
        <v>97</v>
      </c>
      <c r="M220" t="s">
        <v>19</v>
      </c>
      <c r="N220" t="s">
        <v>991</v>
      </c>
    </row>
    <row r="221" spans="1:14">
      <c r="A221" s="4">
        <v>219</v>
      </c>
      <c r="B221" t="s">
        <v>182</v>
      </c>
      <c r="C221" s="1">
        <v>130.5</v>
      </c>
      <c r="D221" s="2" t="str">
        <f>HYPERLINK("https://torgi.gov.ru/new/public/lots/lot/21000002210000000268_1/(lotInfo:info)", "21000002210000000268_1")</f>
        <v>21000002210000000268_1</v>
      </c>
      <c r="E221" t="s">
        <v>992</v>
      </c>
      <c r="F221" s="3">
        <v>63310.34482758621</v>
      </c>
      <c r="G221" s="3">
        <v>8262000</v>
      </c>
      <c r="H221" t="s">
        <v>993</v>
      </c>
      <c r="I221" t="s">
        <v>994</v>
      </c>
      <c r="J221" t="s">
        <v>995</v>
      </c>
      <c r="L221" t="s">
        <v>18</v>
      </c>
      <c r="M221" t="s">
        <v>19</v>
      </c>
      <c r="N221" t="s">
        <v>996</v>
      </c>
    </row>
    <row r="222" spans="1:14">
      <c r="A222" s="4">
        <v>220</v>
      </c>
      <c r="B222" t="s">
        <v>182</v>
      </c>
      <c r="C222" s="1">
        <v>19.5</v>
      </c>
      <c r="D222" s="2" t="str">
        <f>HYPERLINK("https://torgi.gov.ru/new/public/lots/lot/21000002210000000273_1/(lotInfo:info)", "21000002210000000273_1")</f>
        <v>21000002210000000273_1</v>
      </c>
      <c r="E222" t="s">
        <v>997</v>
      </c>
      <c r="F222" s="3">
        <v>209538.4615384615</v>
      </c>
      <c r="G222" s="3">
        <v>4086000</v>
      </c>
      <c r="H222" t="s">
        <v>998</v>
      </c>
      <c r="I222" t="s">
        <v>994</v>
      </c>
      <c r="J222" t="s">
        <v>999</v>
      </c>
      <c r="L222" t="s">
        <v>18</v>
      </c>
      <c r="M222" t="s">
        <v>19</v>
      </c>
      <c r="N222" t="s">
        <v>1000</v>
      </c>
    </row>
    <row r="223" spans="1:14">
      <c r="A223" s="4">
        <v>221</v>
      </c>
      <c r="B223" t="s">
        <v>182</v>
      </c>
      <c r="C223" s="1">
        <v>86.8</v>
      </c>
      <c r="D223" s="2" t="str">
        <f>HYPERLINK("https://torgi.gov.ru/new/public/lots/lot/21000002210000000274_1/(lotInfo:info)", "21000002210000000274_1")</f>
        <v>21000002210000000274_1</v>
      </c>
      <c r="E223" t="s">
        <v>1001</v>
      </c>
      <c r="F223" s="3">
        <v>99078.341013824887</v>
      </c>
      <c r="G223" s="3">
        <v>8600000</v>
      </c>
      <c r="H223" t="s">
        <v>1002</v>
      </c>
      <c r="I223" t="s">
        <v>994</v>
      </c>
      <c r="J223" t="s">
        <v>1003</v>
      </c>
      <c r="L223" t="s">
        <v>18</v>
      </c>
      <c r="M223" t="s">
        <v>19</v>
      </c>
      <c r="N223" t="s">
        <v>1004</v>
      </c>
    </row>
    <row r="224" spans="1:14">
      <c r="A224" s="4">
        <v>222</v>
      </c>
      <c r="B224" t="s">
        <v>182</v>
      </c>
      <c r="C224" s="1">
        <v>25.9</v>
      </c>
      <c r="D224" s="2" t="str">
        <f>HYPERLINK("https://torgi.gov.ru/new/public/lots/lot/21000002210000000267_1/(lotInfo:info)", "21000002210000000267_1")</f>
        <v>21000002210000000267_1</v>
      </c>
      <c r="E224" t="s">
        <v>1005</v>
      </c>
      <c r="F224" s="3">
        <v>113822.3938223938</v>
      </c>
      <c r="G224" s="3">
        <v>2948000</v>
      </c>
      <c r="H224" t="s">
        <v>1006</v>
      </c>
      <c r="I224" t="s">
        <v>994</v>
      </c>
      <c r="J224" t="s">
        <v>1007</v>
      </c>
      <c r="L224" t="s">
        <v>18</v>
      </c>
      <c r="M224" t="s">
        <v>19</v>
      </c>
      <c r="N224" t="s">
        <v>463</v>
      </c>
    </row>
    <row r="225" spans="1:14">
      <c r="A225" s="4">
        <v>223</v>
      </c>
      <c r="B225" t="s">
        <v>182</v>
      </c>
      <c r="C225" s="1">
        <v>14</v>
      </c>
      <c r="D225" s="2" t="str">
        <f>HYPERLINK("https://torgi.gov.ru/new/public/lots/lot/21000002210000000271_1/(lotInfo:info)", "21000002210000000271_1")</f>
        <v>21000002210000000271_1</v>
      </c>
      <c r="E225" t="s">
        <v>1008</v>
      </c>
      <c r="F225" s="3">
        <v>77142.857142857145</v>
      </c>
      <c r="G225" s="3">
        <v>1080000</v>
      </c>
      <c r="H225" t="s">
        <v>1009</v>
      </c>
      <c r="I225" t="s">
        <v>994</v>
      </c>
      <c r="J225" t="s">
        <v>1010</v>
      </c>
      <c r="L225" t="s">
        <v>18</v>
      </c>
      <c r="M225" t="s">
        <v>19</v>
      </c>
      <c r="N225" t="s">
        <v>1011</v>
      </c>
    </row>
    <row r="226" spans="1:14">
      <c r="A226" s="4">
        <v>224</v>
      </c>
      <c r="B226" t="s">
        <v>86</v>
      </c>
      <c r="C226" s="1">
        <v>35.9</v>
      </c>
      <c r="D226" s="2" t="str">
        <f>HYPERLINK("https://torgi.gov.ru/new/public/lots/lot/21000014860000000002_2/(lotInfo:info)", "21000014860000000002_2")</f>
        <v>21000014860000000002_2</v>
      </c>
      <c r="E226" t="s">
        <v>1012</v>
      </c>
      <c r="F226" s="3">
        <v>39917.130919220057</v>
      </c>
      <c r="G226" s="3">
        <v>1433025</v>
      </c>
      <c r="H226" t="s">
        <v>1013</v>
      </c>
      <c r="I226" t="s">
        <v>1014</v>
      </c>
      <c r="L226" t="s">
        <v>18</v>
      </c>
      <c r="M226" t="s">
        <v>19</v>
      </c>
      <c r="N226" t="s">
        <v>1015</v>
      </c>
    </row>
    <row r="227" spans="1:14">
      <c r="A227" s="4">
        <v>225</v>
      </c>
      <c r="B227" t="s">
        <v>86</v>
      </c>
      <c r="C227" s="1">
        <v>35</v>
      </c>
      <c r="D227" s="2" t="str">
        <f>HYPERLINK("https://torgi.gov.ru/new/public/lots/lot/21000014860000000002_1/(lotInfo:info)", "21000014860000000002_1")</f>
        <v>21000014860000000002_1</v>
      </c>
      <c r="E227" t="s">
        <v>1012</v>
      </c>
      <c r="F227" s="3">
        <v>31047</v>
      </c>
      <c r="G227" s="3">
        <v>1086645</v>
      </c>
      <c r="H227" t="s">
        <v>1016</v>
      </c>
      <c r="I227" t="s">
        <v>1014</v>
      </c>
      <c r="L227" t="s">
        <v>18</v>
      </c>
      <c r="M227" t="s">
        <v>19</v>
      </c>
      <c r="N227" t="s">
        <v>1017</v>
      </c>
    </row>
    <row r="228" spans="1:14">
      <c r="A228" s="4">
        <v>226</v>
      </c>
      <c r="B228" t="s">
        <v>21</v>
      </c>
      <c r="C228" s="1">
        <v>103.1</v>
      </c>
      <c r="D228" s="2" t="str">
        <f>HYPERLINK("https://torgi.gov.ru/new/public/lots/lot/21000005000000000690_1/(lotInfo:info)", "21000005000000000690_1")</f>
        <v>21000005000000000690_1</v>
      </c>
      <c r="E228" t="s">
        <v>1018</v>
      </c>
      <c r="F228" s="3">
        <v>41125.121241513087</v>
      </c>
      <c r="G228" s="3">
        <v>4240000</v>
      </c>
      <c r="H228" t="s">
        <v>1019</v>
      </c>
      <c r="I228" t="s">
        <v>1020</v>
      </c>
      <c r="J228" t="s">
        <v>1021</v>
      </c>
      <c r="L228" t="s">
        <v>97</v>
      </c>
      <c r="M228" t="s">
        <v>19</v>
      </c>
      <c r="N228" t="s">
        <v>1022</v>
      </c>
    </row>
    <row r="229" spans="1:14">
      <c r="A229" s="4">
        <v>227</v>
      </c>
      <c r="B229" t="s">
        <v>21</v>
      </c>
      <c r="C229" s="1">
        <v>72.7</v>
      </c>
      <c r="D229" s="2" t="str">
        <f>HYPERLINK("https://torgi.gov.ru/new/public/lots/lot/21000005000000000691_1/(lotInfo:info)", "21000005000000000691_1")</f>
        <v>21000005000000000691_1</v>
      </c>
      <c r="E229" t="s">
        <v>882</v>
      </c>
      <c r="F229" s="3">
        <v>92654.745529573585</v>
      </c>
      <c r="G229" s="3">
        <v>6736000</v>
      </c>
      <c r="H229" t="s">
        <v>1023</v>
      </c>
      <c r="I229" t="s">
        <v>1020</v>
      </c>
      <c r="J229" t="s">
        <v>1024</v>
      </c>
      <c r="L229" t="s">
        <v>97</v>
      </c>
      <c r="M229" t="s">
        <v>19</v>
      </c>
      <c r="N229" t="s">
        <v>1025</v>
      </c>
    </row>
    <row r="230" spans="1:14">
      <c r="A230" s="4">
        <v>228</v>
      </c>
      <c r="B230" t="s">
        <v>182</v>
      </c>
      <c r="C230" s="1">
        <v>148.1</v>
      </c>
      <c r="D230" s="2" t="str">
        <f>HYPERLINK("https://torgi.gov.ru/new/public/lots/lot/21000002210000000258_1/(lotInfo:info)", "21000002210000000258_1")</f>
        <v>21000002210000000258_1</v>
      </c>
      <c r="E230" t="s">
        <v>1026</v>
      </c>
      <c r="F230" s="3">
        <v>52667.116812964217</v>
      </c>
      <c r="G230" s="3">
        <v>7800000</v>
      </c>
      <c r="H230" t="s">
        <v>1027</v>
      </c>
      <c r="I230" t="s">
        <v>1028</v>
      </c>
      <c r="J230" t="s">
        <v>1029</v>
      </c>
      <c r="L230" t="s">
        <v>18</v>
      </c>
      <c r="M230" t="s">
        <v>19</v>
      </c>
      <c r="N230" t="s">
        <v>98</v>
      </c>
    </row>
    <row r="231" spans="1:14">
      <c r="A231" s="4">
        <v>229</v>
      </c>
      <c r="B231" t="s">
        <v>746</v>
      </c>
      <c r="C231" s="1">
        <v>84.2</v>
      </c>
      <c r="D231" s="2" t="str">
        <f>HYPERLINK("https://torgi.gov.ru/new/public/lots/lot/21000024540000000002_1/(lotInfo:info)", "21000024540000000002_1")</f>
        <v>21000024540000000002_1</v>
      </c>
      <c r="E231" t="s">
        <v>1030</v>
      </c>
      <c r="F231" s="3">
        <v>34354.829572446557</v>
      </c>
      <c r="G231" s="3">
        <v>2892676.65</v>
      </c>
      <c r="H231" t="s">
        <v>1027</v>
      </c>
      <c r="I231" t="s">
        <v>1031</v>
      </c>
      <c r="J231" t="s">
        <v>1032</v>
      </c>
      <c r="K231" s="3">
        <v>1301396.8799999999</v>
      </c>
      <c r="L231" t="s">
        <v>18</v>
      </c>
      <c r="M231" t="s">
        <v>19</v>
      </c>
      <c r="N231" t="s">
        <v>98</v>
      </c>
    </row>
    <row r="232" spans="1:14">
      <c r="A232" s="4">
        <v>230</v>
      </c>
      <c r="B232" t="s">
        <v>198</v>
      </c>
      <c r="C232" s="1">
        <v>66.5</v>
      </c>
      <c r="D232" s="2" t="str">
        <f>HYPERLINK("https://torgi.gov.ru/new/public/lots/lot/21000031780000000003_1/(lotInfo:info)", "21000031780000000003_1")</f>
        <v>21000031780000000003_1</v>
      </c>
      <c r="E232" t="s">
        <v>1033</v>
      </c>
      <c r="F232" s="3">
        <v>9203.0075187969924</v>
      </c>
      <c r="G232" s="3">
        <v>612000</v>
      </c>
      <c r="H232" t="s">
        <v>474</v>
      </c>
      <c r="I232" t="s">
        <v>1034</v>
      </c>
      <c r="J232" t="s">
        <v>1035</v>
      </c>
      <c r="K232" s="3">
        <v>164628.73000000001</v>
      </c>
      <c r="L232" t="s">
        <v>32</v>
      </c>
      <c r="M232" t="s">
        <v>19</v>
      </c>
      <c r="N232" t="s">
        <v>98</v>
      </c>
    </row>
    <row r="233" spans="1:14">
      <c r="A233" s="4">
        <v>231</v>
      </c>
      <c r="B233" t="s">
        <v>1036</v>
      </c>
      <c r="C233" s="1">
        <v>519.6</v>
      </c>
      <c r="D233" s="2" t="str">
        <f>HYPERLINK("https://torgi.gov.ru/new/public/lots/lot/21000010520000000003_1/(lotInfo:info)", "21000010520000000003_1")</f>
        <v>21000010520000000003_1</v>
      </c>
      <c r="E233" t="s">
        <v>1037</v>
      </c>
      <c r="F233" s="3">
        <v>4170.9006928406461</v>
      </c>
      <c r="G233" s="3">
        <v>2167200</v>
      </c>
      <c r="H233" t="s">
        <v>474</v>
      </c>
      <c r="I233" t="s">
        <v>1038</v>
      </c>
      <c r="J233" t="s">
        <v>1039</v>
      </c>
      <c r="K233" s="3">
        <v>1170347.05</v>
      </c>
      <c r="L233" t="s">
        <v>18</v>
      </c>
      <c r="M233" t="s">
        <v>19</v>
      </c>
      <c r="N233" t="s">
        <v>98</v>
      </c>
    </row>
    <row r="234" spans="1:14">
      <c r="A234" s="4">
        <v>232</v>
      </c>
      <c r="B234" t="s">
        <v>413</v>
      </c>
      <c r="C234" s="1">
        <v>116.8</v>
      </c>
      <c r="D234" s="2" t="str">
        <f>HYPERLINK("https://torgi.gov.ru/new/public/lots/lot/21000012580000000003_1/(lotInfo:info)", "21000012580000000003_1")</f>
        <v>21000012580000000003_1</v>
      </c>
      <c r="E234" t="s">
        <v>1040</v>
      </c>
      <c r="F234" s="3">
        <v>42260.273972602743</v>
      </c>
      <c r="G234" s="3">
        <v>4936000</v>
      </c>
      <c r="I234" t="s">
        <v>1041</v>
      </c>
      <c r="L234" t="s">
        <v>18</v>
      </c>
      <c r="M234" t="s">
        <v>19</v>
      </c>
      <c r="N234" t="s">
        <v>98</v>
      </c>
    </row>
    <row r="235" spans="1:14">
      <c r="A235" s="4">
        <v>233</v>
      </c>
      <c r="B235" t="s">
        <v>238</v>
      </c>
      <c r="C235" s="1">
        <v>211.66</v>
      </c>
      <c r="D235" s="2" t="str">
        <f>HYPERLINK("https://torgi.gov.ru/new/public/lots/lot/22000065910000000001_1/(lotInfo:info)", "22000065910000000001_1")</f>
        <v>22000065910000000001_1</v>
      </c>
      <c r="E235" t="s">
        <v>1042</v>
      </c>
      <c r="F235" s="3">
        <v>8858.5467258811295</v>
      </c>
      <c r="G235" s="3">
        <v>1875000</v>
      </c>
      <c r="H235" t="s">
        <v>1043</v>
      </c>
      <c r="I235" t="s">
        <v>1044</v>
      </c>
      <c r="J235" t="s">
        <v>1045</v>
      </c>
      <c r="L235" t="s">
        <v>18</v>
      </c>
      <c r="M235" t="s">
        <v>19</v>
      </c>
      <c r="N235" t="s">
        <v>1046</v>
      </c>
    </row>
    <row r="236" spans="1:14">
      <c r="A236" s="4">
        <v>234</v>
      </c>
      <c r="B236" t="s">
        <v>267</v>
      </c>
      <c r="C236" s="1">
        <v>81.5</v>
      </c>
      <c r="D236" s="2" t="str">
        <f>HYPERLINK("https://torgi.gov.ru/new/public/lots/lot/21000004820000000003_3/(lotInfo:info)", "21000004820000000003_3")</f>
        <v>21000004820000000003_3</v>
      </c>
      <c r="E236" t="s">
        <v>1047</v>
      </c>
      <c r="F236" s="3">
        <v>14429.447852760741</v>
      </c>
      <c r="G236" s="3">
        <v>1176000</v>
      </c>
      <c r="H236" t="s">
        <v>474</v>
      </c>
      <c r="I236" t="s">
        <v>1048</v>
      </c>
      <c r="J236" t="s">
        <v>1049</v>
      </c>
      <c r="K236" s="3">
        <v>2639272.36</v>
      </c>
      <c r="L236" t="s">
        <v>18</v>
      </c>
      <c r="M236" t="s">
        <v>19</v>
      </c>
      <c r="N236" t="s">
        <v>98</v>
      </c>
    </row>
    <row r="237" spans="1:14">
      <c r="A237" s="4">
        <v>235</v>
      </c>
      <c r="B237" t="s">
        <v>193</v>
      </c>
      <c r="C237" s="1">
        <v>758.4</v>
      </c>
      <c r="D237" s="2" t="str">
        <f>HYPERLINK("https://torgi.gov.ru/new/public/lots/lot/21000001470000000002_1/(lotInfo:info)", "21000001470000000002_1")</f>
        <v>21000001470000000002_1</v>
      </c>
      <c r="E237" t="s">
        <v>1050</v>
      </c>
      <c r="F237" s="3">
        <v>2640.427215189874</v>
      </c>
      <c r="G237" s="3">
        <v>2002500</v>
      </c>
      <c r="I237" t="s">
        <v>1051</v>
      </c>
      <c r="J237" t="s">
        <v>1052</v>
      </c>
      <c r="L237" t="s">
        <v>97</v>
      </c>
      <c r="M237" t="s">
        <v>19</v>
      </c>
      <c r="N237" t="s">
        <v>98</v>
      </c>
    </row>
    <row r="238" spans="1:14">
      <c r="A238" s="4">
        <v>236</v>
      </c>
      <c r="B238" t="s">
        <v>1053</v>
      </c>
      <c r="C238" s="1">
        <v>293.39999999999998</v>
      </c>
      <c r="D238" s="2" t="str">
        <f>HYPERLINK("https://torgi.gov.ru/new/public/lots/lot/21000023030000000007_1/(lotInfo:info)", "21000023030000000007_1")</f>
        <v>21000023030000000007_1</v>
      </c>
      <c r="E238" t="s">
        <v>1054</v>
      </c>
      <c r="F238" s="3">
        <v>11711.997273346969</v>
      </c>
      <c r="G238" s="3">
        <v>3436300</v>
      </c>
      <c r="H238" t="s">
        <v>1055</v>
      </c>
      <c r="I238" t="s">
        <v>1056</v>
      </c>
      <c r="J238" t="s">
        <v>1057</v>
      </c>
      <c r="L238" t="s">
        <v>18</v>
      </c>
      <c r="M238" t="s">
        <v>19</v>
      </c>
      <c r="N238" t="s">
        <v>1058</v>
      </c>
    </row>
    <row r="239" spans="1:14">
      <c r="A239" s="4">
        <v>237</v>
      </c>
      <c r="B239" t="s">
        <v>1059</v>
      </c>
      <c r="C239" s="1">
        <v>40.1</v>
      </c>
      <c r="D239" s="2" t="str">
        <f>HYPERLINK("https://torgi.gov.ru/new/public/lots/lot/21000001570000000011_1/(lotInfo:info)", "21000001570000000011_1")</f>
        <v>21000001570000000011_1</v>
      </c>
      <c r="E239" t="s">
        <v>1060</v>
      </c>
      <c r="F239" s="3">
        <v>39346.079052369067</v>
      </c>
      <c r="G239" s="3">
        <v>1577777.77</v>
      </c>
      <c r="H239" t="s">
        <v>1061</v>
      </c>
      <c r="I239" t="s">
        <v>1062</v>
      </c>
      <c r="J239" t="s">
        <v>1063</v>
      </c>
      <c r="L239" t="s">
        <v>32</v>
      </c>
      <c r="M239" t="s">
        <v>19</v>
      </c>
      <c r="N239" t="s">
        <v>1064</v>
      </c>
    </row>
    <row r="240" spans="1:14">
      <c r="A240" s="4">
        <v>238</v>
      </c>
      <c r="B240" t="s">
        <v>157</v>
      </c>
      <c r="C240" s="1">
        <v>845.2</v>
      </c>
      <c r="D240" s="2" t="str">
        <f>HYPERLINK("https://torgi.gov.ru/new/public/lots/lot/21000017550000000021_1/(lotInfo:info)", "21000017550000000021_1")</f>
        <v>21000017550000000021_1</v>
      </c>
      <c r="E240" t="s">
        <v>1065</v>
      </c>
      <c r="F240" s="3">
        <v>2638.4287742546139</v>
      </c>
      <c r="G240" s="3">
        <v>2230000</v>
      </c>
      <c r="H240" t="s">
        <v>1066</v>
      </c>
      <c r="I240" t="s">
        <v>1067</v>
      </c>
      <c r="J240" t="s">
        <v>1068</v>
      </c>
      <c r="L240" t="s">
        <v>32</v>
      </c>
      <c r="M240" t="s">
        <v>19</v>
      </c>
      <c r="N240" t="s">
        <v>1069</v>
      </c>
    </row>
    <row r="241" spans="1:14">
      <c r="A241" s="4">
        <v>239</v>
      </c>
      <c r="B241" t="s">
        <v>182</v>
      </c>
      <c r="C241" s="1">
        <v>24.7</v>
      </c>
      <c r="D241" s="2" t="str">
        <f>HYPERLINK("https://torgi.gov.ru/new/public/lots/lot/21000002210000000236_1/(lotInfo:info)", "21000002210000000236_1")</f>
        <v>21000002210000000236_1</v>
      </c>
      <c r="E241" t="s">
        <v>1070</v>
      </c>
      <c r="F241" s="3">
        <v>107692.3076923077</v>
      </c>
      <c r="G241" s="3">
        <v>2660000</v>
      </c>
      <c r="H241" t="s">
        <v>1071</v>
      </c>
      <c r="I241" t="s">
        <v>1072</v>
      </c>
      <c r="J241" t="s">
        <v>1073</v>
      </c>
      <c r="L241" t="s">
        <v>18</v>
      </c>
      <c r="M241" t="s">
        <v>19</v>
      </c>
      <c r="N241" t="s">
        <v>98</v>
      </c>
    </row>
    <row r="242" spans="1:14">
      <c r="A242" s="4">
        <v>240</v>
      </c>
      <c r="B242" t="s">
        <v>292</v>
      </c>
      <c r="C242" s="1">
        <v>129.9</v>
      </c>
      <c r="D242" s="2" t="str">
        <f>HYPERLINK("https://torgi.gov.ru/new/public/lots/lot/21000028380000000003_5/(lotInfo:info)", "21000028380000000003_5")</f>
        <v>21000028380000000003_5</v>
      </c>
      <c r="E242" t="s">
        <v>1074</v>
      </c>
      <c r="F242" s="3">
        <v>12646.651270207851</v>
      </c>
      <c r="G242" s="3">
        <v>1642800</v>
      </c>
      <c r="H242" t="s">
        <v>1071</v>
      </c>
      <c r="I242" t="s">
        <v>1075</v>
      </c>
      <c r="J242" t="s">
        <v>1076</v>
      </c>
      <c r="L242" t="s">
        <v>18</v>
      </c>
      <c r="M242" t="s">
        <v>19</v>
      </c>
      <c r="N242" t="s">
        <v>98</v>
      </c>
    </row>
    <row r="243" spans="1:14">
      <c r="A243" s="4">
        <v>241</v>
      </c>
      <c r="B243" t="s">
        <v>116</v>
      </c>
      <c r="C243" s="1">
        <v>233.5</v>
      </c>
      <c r="D243" s="2" t="str">
        <f>HYPERLINK("https://torgi.gov.ru/new/public/lots/lot/22000061890000000001_1/(lotInfo:info)", "22000061890000000001_1")</f>
        <v>22000061890000000001_1</v>
      </c>
      <c r="E243" t="s">
        <v>1077</v>
      </c>
      <c r="F243" s="3">
        <v>12038.54389721627</v>
      </c>
      <c r="G243" s="3">
        <v>2811000</v>
      </c>
      <c r="H243" t="s">
        <v>1078</v>
      </c>
      <c r="I243" t="s">
        <v>1079</v>
      </c>
      <c r="J243" t="s">
        <v>1080</v>
      </c>
      <c r="L243" t="s">
        <v>18</v>
      </c>
      <c r="M243" t="s">
        <v>19</v>
      </c>
      <c r="N243" t="s">
        <v>1081</v>
      </c>
    </row>
    <row r="244" spans="1:14">
      <c r="A244" s="4">
        <v>242</v>
      </c>
      <c r="B244" t="s">
        <v>500</v>
      </c>
      <c r="C244" s="1">
        <v>239.1</v>
      </c>
      <c r="D244" s="2" t="str">
        <f>HYPERLINK("https://torgi.gov.ru/new/public/lots/lot/21000007300000000003_1/(lotInfo:info)", "21000007300000000003_1")</f>
        <v>21000007300000000003_1</v>
      </c>
      <c r="E244" t="s">
        <v>1082</v>
      </c>
      <c r="F244" s="3">
        <v>18090.33877038896</v>
      </c>
      <c r="G244" s="3">
        <v>4325400</v>
      </c>
      <c r="H244" t="s">
        <v>1083</v>
      </c>
      <c r="I244" t="s">
        <v>1084</v>
      </c>
      <c r="J244" t="s">
        <v>1085</v>
      </c>
      <c r="K244" s="3">
        <v>191944.7</v>
      </c>
      <c r="L244" t="s">
        <v>18</v>
      </c>
      <c r="M244" t="s">
        <v>19</v>
      </c>
      <c r="N244" t="s">
        <v>98</v>
      </c>
    </row>
    <row r="245" spans="1:14">
      <c r="A245" s="4">
        <v>243</v>
      </c>
      <c r="B245" t="s">
        <v>232</v>
      </c>
      <c r="C245" s="1">
        <v>36.5</v>
      </c>
      <c r="D245" s="2" t="str">
        <f>HYPERLINK("https://torgi.gov.ru/new/public/lots/lot/22000038240000000001_1/(lotInfo:info)", "22000038240000000001_1")</f>
        <v>22000038240000000001_1</v>
      </c>
      <c r="E245" t="s">
        <v>426</v>
      </c>
      <c r="F245" s="3">
        <v>17260.273972602739</v>
      </c>
      <c r="G245" s="3">
        <v>630000</v>
      </c>
      <c r="H245" t="s">
        <v>1083</v>
      </c>
      <c r="I245" t="s">
        <v>1086</v>
      </c>
      <c r="J245" t="s">
        <v>1087</v>
      </c>
      <c r="K245" s="3">
        <v>175846.05</v>
      </c>
      <c r="L245" t="s">
        <v>18</v>
      </c>
      <c r="M245" t="s">
        <v>19</v>
      </c>
      <c r="N245" t="s">
        <v>98</v>
      </c>
    </row>
    <row r="246" spans="1:14">
      <c r="A246" s="4">
        <v>244</v>
      </c>
      <c r="B246" t="s">
        <v>157</v>
      </c>
      <c r="C246" s="1">
        <v>116.1</v>
      </c>
      <c r="D246" s="2" t="str">
        <f>HYPERLINK("https://torgi.gov.ru/new/public/lots/lot/21000007680000000006_1/(lotInfo:info)", "21000007680000000006_1")</f>
        <v>21000007680000000006_1</v>
      </c>
      <c r="E246" t="s">
        <v>1088</v>
      </c>
      <c r="F246" s="3">
        <v>5628.9147286821708</v>
      </c>
      <c r="G246" s="3">
        <v>653517</v>
      </c>
      <c r="H246" t="s">
        <v>1089</v>
      </c>
      <c r="I246" t="s">
        <v>1090</v>
      </c>
      <c r="J246" t="s">
        <v>1091</v>
      </c>
      <c r="K246" s="3">
        <v>366725.07</v>
      </c>
      <c r="L246" t="s">
        <v>18</v>
      </c>
      <c r="M246" t="s">
        <v>19</v>
      </c>
      <c r="N246" t="s">
        <v>98</v>
      </c>
    </row>
    <row r="247" spans="1:14">
      <c r="A247" s="4">
        <v>245</v>
      </c>
      <c r="B247" t="s">
        <v>157</v>
      </c>
      <c r="C247" s="1">
        <v>216.7</v>
      </c>
      <c r="D247" s="2" t="str">
        <f>HYPERLINK("https://torgi.gov.ru/new/public/lots/lot/21000007680000000007_1/(lotInfo:info)", "21000007680000000007_1")</f>
        <v>21000007680000000007_1</v>
      </c>
      <c r="E247" t="s">
        <v>1088</v>
      </c>
      <c r="F247" s="3">
        <v>2781.1998154130129</v>
      </c>
      <c r="G247" s="3">
        <v>602686</v>
      </c>
      <c r="H247" t="s">
        <v>1089</v>
      </c>
      <c r="I247" t="s">
        <v>1092</v>
      </c>
      <c r="J247" t="s">
        <v>1093</v>
      </c>
      <c r="L247" t="s">
        <v>18</v>
      </c>
      <c r="M247" t="s">
        <v>19</v>
      </c>
      <c r="N247" t="s">
        <v>98</v>
      </c>
    </row>
    <row r="248" spans="1:14">
      <c r="A248" s="4">
        <v>246</v>
      </c>
      <c r="B248" t="s">
        <v>292</v>
      </c>
      <c r="C248" s="1">
        <v>69.8</v>
      </c>
      <c r="D248" s="2" t="str">
        <f>HYPERLINK("https://torgi.gov.ru/new/public/lots/lot/21000028810000000001_1/(lotInfo:info)", "21000028810000000001_1")</f>
        <v>21000028810000000001_1</v>
      </c>
      <c r="E248" t="s">
        <v>1094</v>
      </c>
      <c r="F248" s="3">
        <v>22592.76504297994</v>
      </c>
      <c r="G248" s="3">
        <v>1576975</v>
      </c>
      <c r="H248" t="s">
        <v>1095</v>
      </c>
      <c r="I248" t="s">
        <v>1096</v>
      </c>
      <c r="J248" t="s">
        <v>1097</v>
      </c>
      <c r="L248" t="s">
        <v>18</v>
      </c>
      <c r="M248" t="s">
        <v>19</v>
      </c>
      <c r="N248" t="s">
        <v>1098</v>
      </c>
    </row>
    <row r="249" spans="1:14">
      <c r="A249" s="4">
        <v>247</v>
      </c>
      <c r="B249" t="s">
        <v>110</v>
      </c>
      <c r="C249" s="1">
        <v>467.8</v>
      </c>
      <c r="D249" s="2" t="str">
        <f>HYPERLINK("https://torgi.gov.ru/new/public/lots/lot/22000009410000000002_1/(lotInfo:info)", "22000009410000000002_1")</f>
        <v>22000009410000000002_1</v>
      </c>
      <c r="E249" t="s">
        <v>1099</v>
      </c>
      <c r="F249" s="3">
        <v>3743.629756306113</v>
      </c>
      <c r="G249" s="3">
        <v>1751270</v>
      </c>
      <c r="H249" t="s">
        <v>1100</v>
      </c>
      <c r="I249" t="s">
        <v>1101</v>
      </c>
      <c r="J249" t="s">
        <v>1102</v>
      </c>
      <c r="L249" t="s">
        <v>18</v>
      </c>
      <c r="M249" t="s">
        <v>19</v>
      </c>
      <c r="N249" t="s">
        <v>1103</v>
      </c>
    </row>
    <row r="250" spans="1:14">
      <c r="A250" s="4">
        <v>248</v>
      </c>
      <c r="B250" t="s">
        <v>172</v>
      </c>
      <c r="C250" s="1">
        <v>144.69999999999999</v>
      </c>
      <c r="D250" s="2" t="str">
        <f>HYPERLINK("https://torgi.gov.ru/new/public/lots/lot/22000061470000000001_10/(lotInfo:info)", "22000061470000000001_10")</f>
        <v>22000061470000000001_10</v>
      </c>
      <c r="E250" t="s">
        <v>1104</v>
      </c>
      <c r="F250" s="3">
        <v>11610.22805805114</v>
      </c>
      <c r="G250" s="3">
        <v>1680000</v>
      </c>
      <c r="H250" t="s">
        <v>1105</v>
      </c>
      <c r="I250" t="s">
        <v>1101</v>
      </c>
      <c r="J250" t="s">
        <v>1106</v>
      </c>
      <c r="K250" s="3">
        <v>1583929.61</v>
      </c>
      <c r="L250" t="s">
        <v>18</v>
      </c>
      <c r="M250" t="s">
        <v>19</v>
      </c>
      <c r="N250" t="s">
        <v>1107</v>
      </c>
    </row>
    <row r="251" spans="1:14">
      <c r="A251" s="4">
        <v>249</v>
      </c>
      <c r="B251" t="s">
        <v>817</v>
      </c>
      <c r="C251" s="1">
        <v>94.1</v>
      </c>
      <c r="D251" s="2" t="str">
        <f>HYPERLINK("https://torgi.gov.ru/new/public/lots/lot/22000007320000000008_1/(lotInfo:info)", "22000007320000000008_1")</f>
        <v>22000007320000000008_1</v>
      </c>
      <c r="E251" t="s">
        <v>1108</v>
      </c>
      <c r="F251" s="3">
        <v>60688.629117959623</v>
      </c>
      <c r="G251" s="3">
        <v>5710800</v>
      </c>
      <c r="H251" t="s">
        <v>1109</v>
      </c>
      <c r="I251" t="s">
        <v>1110</v>
      </c>
      <c r="J251" t="s">
        <v>1111</v>
      </c>
      <c r="L251" t="s">
        <v>18</v>
      </c>
      <c r="M251" t="s">
        <v>19</v>
      </c>
      <c r="N251" t="s">
        <v>1112</v>
      </c>
    </row>
    <row r="252" spans="1:14">
      <c r="A252" s="4">
        <v>250</v>
      </c>
      <c r="B252" t="s">
        <v>527</v>
      </c>
      <c r="C252" s="1">
        <v>128.9</v>
      </c>
      <c r="D252" s="2" t="str">
        <f>HYPERLINK("https://torgi.gov.ru/new/public/lots/lot/21000032160000000004_1/(lotInfo:info)", "21000032160000000004_1")</f>
        <v>21000032160000000004_1</v>
      </c>
      <c r="E252" t="s">
        <v>1113</v>
      </c>
      <c r="F252" s="3">
        <v>6749.4181536074466</v>
      </c>
      <c r="G252" s="3">
        <v>870000</v>
      </c>
      <c r="H252" t="s">
        <v>474</v>
      </c>
      <c r="I252" t="s">
        <v>1114</v>
      </c>
      <c r="J252" t="s">
        <v>1115</v>
      </c>
      <c r="L252" t="s">
        <v>18</v>
      </c>
      <c r="M252" t="s">
        <v>19</v>
      </c>
      <c r="N252" t="s">
        <v>98</v>
      </c>
    </row>
    <row r="253" spans="1:14">
      <c r="A253" s="4">
        <v>251</v>
      </c>
      <c r="B253" t="s">
        <v>303</v>
      </c>
      <c r="C253" s="1">
        <v>295.3</v>
      </c>
      <c r="D253" s="2" t="str">
        <f>HYPERLINK("https://torgi.gov.ru/new/public/lots/lot/22000037620000000002_1/(lotInfo:info)", "22000037620000000002_1")</f>
        <v>22000037620000000002_1</v>
      </c>
      <c r="E253" t="s">
        <v>1116</v>
      </c>
      <c r="F253" s="3">
        <v>20554.01286826955</v>
      </c>
      <c r="G253" s="3">
        <v>6069600</v>
      </c>
      <c r="I253" t="s">
        <v>1117</v>
      </c>
      <c r="J253" t="s">
        <v>1118</v>
      </c>
      <c r="K253" s="3">
        <v>6059784.1799999997</v>
      </c>
      <c r="L253" t="s">
        <v>18</v>
      </c>
      <c r="M253" t="s">
        <v>19</v>
      </c>
      <c r="N253" t="s">
        <v>98</v>
      </c>
    </row>
    <row r="254" spans="1:14">
      <c r="A254" s="4">
        <v>252</v>
      </c>
      <c r="B254" t="s">
        <v>157</v>
      </c>
      <c r="C254" s="1">
        <v>91.5</v>
      </c>
      <c r="D254" s="2" t="str">
        <f>HYPERLINK("https://torgi.gov.ru/new/public/lots/lot/22000044760000000001_1/(lotInfo:info)", "22000044760000000001_1")</f>
        <v>22000044760000000001_1</v>
      </c>
      <c r="E254" t="s">
        <v>1119</v>
      </c>
      <c r="F254" s="3">
        <v>21836.065573770491</v>
      </c>
      <c r="G254" s="3">
        <v>1998000</v>
      </c>
      <c r="H254" t="s">
        <v>1120</v>
      </c>
      <c r="I254" t="s">
        <v>1121</v>
      </c>
      <c r="J254" t="s">
        <v>1122</v>
      </c>
      <c r="L254" t="s">
        <v>18</v>
      </c>
      <c r="M254" t="s">
        <v>19</v>
      </c>
      <c r="N254" t="s">
        <v>98</v>
      </c>
    </row>
    <row r="255" spans="1:14">
      <c r="A255" s="4">
        <v>253</v>
      </c>
      <c r="B255" t="s">
        <v>527</v>
      </c>
      <c r="C255" s="1">
        <v>319.3</v>
      </c>
      <c r="D255" s="2" t="str">
        <f>HYPERLINK("https://torgi.gov.ru/new/public/lots/lot/22000013150000000004_1/(lotInfo:info)", "22000013150000000004_1")</f>
        <v>22000013150000000004_1</v>
      </c>
      <c r="E255" t="s">
        <v>1123</v>
      </c>
      <c r="F255" s="3">
        <v>5693.7049796429692</v>
      </c>
      <c r="G255" s="3">
        <v>1818000</v>
      </c>
      <c r="H255" t="s">
        <v>474</v>
      </c>
      <c r="I255" t="s">
        <v>1124</v>
      </c>
      <c r="J255" t="s">
        <v>1125</v>
      </c>
      <c r="K255" s="3">
        <v>8175689.2699999996</v>
      </c>
      <c r="L255" t="s">
        <v>18</v>
      </c>
      <c r="M255" t="s">
        <v>19</v>
      </c>
      <c r="N255" t="s">
        <v>98</v>
      </c>
    </row>
    <row r="256" spans="1:14">
      <c r="A256" s="4">
        <v>254</v>
      </c>
      <c r="B256" t="s">
        <v>167</v>
      </c>
      <c r="C256" s="1">
        <v>45.7</v>
      </c>
      <c r="D256" s="2" t="str">
        <f>HYPERLINK("https://torgi.gov.ru/new/public/lots/lot/21000004710000000512_1/(lotInfo:info)", "21000004710000000512_1")</f>
        <v>21000004710000000512_1</v>
      </c>
      <c r="E256" t="s">
        <v>1126</v>
      </c>
      <c r="F256" s="3">
        <v>115887.52735229761</v>
      </c>
      <c r="G256" s="3">
        <v>5296060</v>
      </c>
      <c r="H256" t="s">
        <v>1127</v>
      </c>
      <c r="I256" t="s">
        <v>1128</v>
      </c>
      <c r="J256" t="s">
        <v>1129</v>
      </c>
      <c r="L256" t="s">
        <v>18</v>
      </c>
      <c r="M256" t="s">
        <v>19</v>
      </c>
      <c r="N256" t="s">
        <v>98</v>
      </c>
    </row>
    <row r="257" spans="1:14">
      <c r="A257" s="4">
        <v>255</v>
      </c>
      <c r="B257" t="s">
        <v>116</v>
      </c>
      <c r="C257" s="1">
        <v>1977.2</v>
      </c>
      <c r="D257" s="2" t="str">
        <f>HYPERLINK("https://torgi.gov.ru/new/public/lots/lot/21000015330000000004_1/(lotInfo:info)", "21000015330000000004_1")</f>
        <v>21000015330000000004_1</v>
      </c>
      <c r="E257" t="s">
        <v>1130</v>
      </c>
      <c r="F257" s="3">
        <v>3295.962472182885</v>
      </c>
      <c r="G257" s="3">
        <v>6516777</v>
      </c>
      <c r="H257" t="s">
        <v>1127</v>
      </c>
      <c r="I257" t="s">
        <v>1131</v>
      </c>
      <c r="J257" t="s">
        <v>1132</v>
      </c>
      <c r="K257" s="3">
        <v>4068523.98</v>
      </c>
      <c r="L257" t="s">
        <v>18</v>
      </c>
      <c r="M257" t="s">
        <v>19</v>
      </c>
      <c r="N257" t="s">
        <v>98</v>
      </c>
    </row>
    <row r="258" spans="1:14">
      <c r="A258" s="4">
        <v>256</v>
      </c>
      <c r="B258" t="s">
        <v>182</v>
      </c>
      <c r="C258" s="1">
        <v>57.7</v>
      </c>
      <c r="D258" s="2" t="str">
        <f>HYPERLINK("https://torgi.gov.ru/new/public/lots/lot/21000002210000000212_1/(lotInfo:info)", "21000002210000000212_1")</f>
        <v>21000002210000000212_1</v>
      </c>
      <c r="E258" t="s">
        <v>1133</v>
      </c>
      <c r="F258" s="3">
        <v>71057.192374350081</v>
      </c>
      <c r="G258" s="3">
        <v>4100000</v>
      </c>
      <c r="H258" t="s">
        <v>1134</v>
      </c>
      <c r="I258" t="s">
        <v>1135</v>
      </c>
      <c r="J258" t="s">
        <v>1136</v>
      </c>
      <c r="L258" t="s">
        <v>18</v>
      </c>
      <c r="M258" t="s">
        <v>19</v>
      </c>
      <c r="N258" t="s">
        <v>1137</v>
      </c>
    </row>
    <row r="259" spans="1:14">
      <c r="A259" s="4">
        <v>257</v>
      </c>
      <c r="B259" t="s">
        <v>182</v>
      </c>
      <c r="C259" s="1">
        <v>31.4</v>
      </c>
      <c r="D259" s="2" t="str">
        <f>HYPERLINK("https://torgi.gov.ru/new/public/lots/lot/21000002210000000211_1/(lotInfo:info)", "21000002210000000211_1")</f>
        <v>21000002210000000211_1</v>
      </c>
      <c r="E259" t="s">
        <v>1138</v>
      </c>
      <c r="F259" s="3">
        <v>126114.6496815287</v>
      </c>
      <c r="G259" s="3">
        <v>3960000</v>
      </c>
      <c r="H259" t="s">
        <v>1139</v>
      </c>
      <c r="I259" t="s">
        <v>1135</v>
      </c>
      <c r="J259" t="s">
        <v>1140</v>
      </c>
      <c r="L259" t="s">
        <v>18</v>
      </c>
      <c r="M259" t="s">
        <v>19</v>
      </c>
      <c r="N259" t="s">
        <v>1141</v>
      </c>
    </row>
    <row r="260" spans="1:14">
      <c r="A260" s="4">
        <v>258</v>
      </c>
      <c r="B260" t="s">
        <v>80</v>
      </c>
      <c r="C260" s="1">
        <v>205.7</v>
      </c>
      <c r="D260" s="2" t="str">
        <f>HYPERLINK("https://torgi.gov.ru/new/public/lots/lot/21000020190000000001_3/(lotInfo:info)", "21000020190000000001_3")</f>
        <v>21000020190000000001_3</v>
      </c>
      <c r="E260" t="s">
        <v>1142</v>
      </c>
      <c r="F260" s="3">
        <v>15611.3271754983</v>
      </c>
      <c r="G260" s="3">
        <v>3211250</v>
      </c>
      <c r="H260" t="s">
        <v>1143</v>
      </c>
      <c r="I260" t="s">
        <v>1144</v>
      </c>
      <c r="J260" t="s">
        <v>1145</v>
      </c>
      <c r="L260" t="s">
        <v>18</v>
      </c>
      <c r="M260" t="s">
        <v>19</v>
      </c>
      <c r="N260" t="s">
        <v>98</v>
      </c>
    </row>
    <row r="261" spans="1:14">
      <c r="A261" s="4">
        <v>259</v>
      </c>
      <c r="B261" t="s">
        <v>80</v>
      </c>
      <c r="C261" s="1">
        <v>436.1</v>
      </c>
      <c r="D261" s="2" t="str">
        <f>HYPERLINK("https://torgi.gov.ru/new/public/lots/lot/21000004700000000002_2/(lotInfo:info)", "21000004700000000002_2")</f>
        <v>21000004700000000002_2</v>
      </c>
      <c r="E261" t="s">
        <v>1146</v>
      </c>
      <c r="F261" s="3">
        <v>12756.248566842471</v>
      </c>
      <c r="G261" s="3">
        <v>5563000</v>
      </c>
      <c r="H261" t="s">
        <v>1143</v>
      </c>
      <c r="I261" t="s">
        <v>1147</v>
      </c>
      <c r="J261" t="s">
        <v>1148</v>
      </c>
      <c r="K261" s="3">
        <v>4223233.74</v>
      </c>
      <c r="L261" t="s">
        <v>18</v>
      </c>
      <c r="M261" t="s">
        <v>19</v>
      </c>
      <c r="N261" t="s">
        <v>98</v>
      </c>
    </row>
    <row r="262" spans="1:14">
      <c r="A262" s="4">
        <v>260</v>
      </c>
      <c r="B262" t="s">
        <v>1149</v>
      </c>
      <c r="C262" s="1">
        <v>294.7</v>
      </c>
      <c r="D262" s="2" t="str">
        <f>HYPERLINK("https://torgi.gov.ru/new/public/lots/lot/21000034510000000014_1/(lotInfo:info)", "21000034510000000014_1")</f>
        <v>21000034510000000014_1</v>
      </c>
      <c r="E262" t="s">
        <v>1150</v>
      </c>
      <c r="F262" s="3">
        <v>12046.148625721071</v>
      </c>
      <c r="G262" s="3">
        <v>3550000</v>
      </c>
      <c r="H262" t="s">
        <v>1151</v>
      </c>
      <c r="I262" t="s">
        <v>1152</v>
      </c>
      <c r="J262" t="s">
        <v>1153</v>
      </c>
      <c r="K262" s="3">
        <v>7062382.3499999996</v>
      </c>
      <c r="L262" t="s">
        <v>32</v>
      </c>
      <c r="M262" t="s">
        <v>19</v>
      </c>
      <c r="N262" t="s">
        <v>1154</v>
      </c>
    </row>
    <row r="263" spans="1:14">
      <c r="A263" s="4">
        <v>261</v>
      </c>
      <c r="B263" t="s">
        <v>1053</v>
      </c>
      <c r="C263" s="1">
        <v>515.5</v>
      </c>
      <c r="D263" s="2" t="str">
        <f>HYPERLINK("https://torgi.gov.ru/new/public/lots/lot/21000030710000000003_1/(lotInfo:info)", "21000030710000000003_1")</f>
        <v>21000030710000000003_1</v>
      </c>
      <c r="E263" t="s">
        <v>1155</v>
      </c>
      <c r="F263" s="3">
        <v>1180.3491755577111</v>
      </c>
      <c r="G263" s="3">
        <v>608470</v>
      </c>
      <c r="H263" t="s">
        <v>474</v>
      </c>
      <c r="I263" t="s">
        <v>1156</v>
      </c>
      <c r="J263" t="s">
        <v>1157</v>
      </c>
      <c r="K263" s="3">
        <v>2937453.03</v>
      </c>
      <c r="L263" t="s">
        <v>18</v>
      </c>
      <c r="M263" t="s">
        <v>19</v>
      </c>
      <c r="N263" t="s">
        <v>98</v>
      </c>
    </row>
    <row r="264" spans="1:14">
      <c r="A264" s="4">
        <v>262</v>
      </c>
      <c r="B264" t="s">
        <v>167</v>
      </c>
      <c r="C264" s="1">
        <v>39.5</v>
      </c>
      <c r="D264" s="2" t="str">
        <f>HYPERLINK("https://torgi.gov.ru/new/public/lots/lot/21000004710000000472_1/(lotInfo:info)", "21000004710000000472_1")</f>
        <v>21000004710000000472_1</v>
      </c>
      <c r="E264" t="s">
        <v>1158</v>
      </c>
      <c r="F264" s="3">
        <v>90191.746835443031</v>
      </c>
      <c r="G264" s="3">
        <v>3562574</v>
      </c>
      <c r="H264" t="s">
        <v>474</v>
      </c>
      <c r="I264" t="s">
        <v>1159</v>
      </c>
      <c r="J264" t="s">
        <v>1160</v>
      </c>
      <c r="L264" t="s">
        <v>18</v>
      </c>
      <c r="M264" t="s">
        <v>19</v>
      </c>
      <c r="N264" t="s">
        <v>98</v>
      </c>
    </row>
    <row r="265" spans="1:14">
      <c r="A265" s="4">
        <v>263</v>
      </c>
      <c r="B265" t="s">
        <v>167</v>
      </c>
      <c r="C265" s="1">
        <v>46.3</v>
      </c>
      <c r="D265" s="2" t="str">
        <f>HYPERLINK("https://torgi.gov.ru/new/public/lots/lot/21000004710000000452_1/(lotInfo:info)", "21000004710000000452_1")</f>
        <v>21000004710000000452_1</v>
      </c>
      <c r="E265" t="s">
        <v>1161</v>
      </c>
      <c r="F265" s="3">
        <v>46900</v>
      </c>
      <c r="G265" s="3">
        <v>2171470</v>
      </c>
      <c r="I265" t="s">
        <v>1162</v>
      </c>
      <c r="J265" t="s">
        <v>1163</v>
      </c>
      <c r="L265" t="s">
        <v>18</v>
      </c>
      <c r="M265" t="s">
        <v>19</v>
      </c>
      <c r="N265" t="s">
        <v>98</v>
      </c>
    </row>
    <row r="266" spans="1:14">
      <c r="A266" s="4">
        <v>264</v>
      </c>
      <c r="B266" t="s">
        <v>99</v>
      </c>
      <c r="C266" s="1">
        <v>73.2</v>
      </c>
      <c r="D266" s="2" t="str">
        <f>HYPERLINK("https://torgi.gov.ru/new/public/lots/lot/21000032990000000005_1/(lotInfo:info)", "21000032990000000005_1")</f>
        <v>21000032990000000005_1</v>
      </c>
      <c r="E266" t="s">
        <v>1164</v>
      </c>
      <c r="F266" s="3">
        <v>9963.6612021857927</v>
      </c>
      <c r="G266" s="3">
        <v>729340</v>
      </c>
      <c r="H266" t="s">
        <v>1165</v>
      </c>
      <c r="I266" t="s">
        <v>1166</v>
      </c>
      <c r="J266" t="s">
        <v>1167</v>
      </c>
      <c r="K266" s="3">
        <v>3705226.62</v>
      </c>
      <c r="L266" t="s">
        <v>18</v>
      </c>
      <c r="M266" t="s">
        <v>19</v>
      </c>
      <c r="N266" t="s">
        <v>1168</v>
      </c>
    </row>
    <row r="267" spans="1:14">
      <c r="A267" s="4">
        <v>265</v>
      </c>
      <c r="B267" t="s">
        <v>287</v>
      </c>
      <c r="C267" s="1">
        <v>270.3</v>
      </c>
      <c r="D267" s="2" t="str">
        <f>HYPERLINK("https://torgi.gov.ru/new/public/lots/lot/21000019870000000003_1/(lotInfo:info)", "21000019870000000003_1")</f>
        <v>21000019870000000003_1</v>
      </c>
      <c r="E267" t="s">
        <v>1169</v>
      </c>
      <c r="F267" s="3">
        <v>20292.267850536438</v>
      </c>
      <c r="G267" s="3">
        <v>5485000</v>
      </c>
      <c r="H267" t="s">
        <v>1170</v>
      </c>
      <c r="I267" t="s">
        <v>1171</v>
      </c>
      <c r="J267" t="s">
        <v>1172</v>
      </c>
      <c r="K267" s="3">
        <v>897801776</v>
      </c>
      <c r="L267" t="s">
        <v>18</v>
      </c>
      <c r="M267" t="s">
        <v>19</v>
      </c>
      <c r="N267" t="s">
        <v>98</v>
      </c>
    </row>
    <row r="268" spans="1:14">
      <c r="A268" s="4">
        <v>266</v>
      </c>
      <c r="B268" t="s">
        <v>1173</v>
      </c>
      <c r="C268" s="1">
        <v>36.9</v>
      </c>
      <c r="D268" s="2" t="str">
        <f>HYPERLINK("https://torgi.gov.ru/new/public/lots/lot/21000026630000000004_1/(lotInfo:info)", "21000026630000000004_1")</f>
        <v>21000026630000000004_1</v>
      </c>
      <c r="E268" t="s">
        <v>1174</v>
      </c>
      <c r="F268" s="3">
        <v>48970.189701897019</v>
      </c>
      <c r="G268" s="3">
        <v>1807000</v>
      </c>
      <c r="H268" t="s">
        <v>474</v>
      </c>
      <c r="I268" t="s">
        <v>1175</v>
      </c>
      <c r="J268" t="s">
        <v>1176</v>
      </c>
      <c r="L268" t="s">
        <v>18</v>
      </c>
      <c r="M268" t="s">
        <v>19</v>
      </c>
      <c r="N268" t="s">
        <v>98</v>
      </c>
    </row>
    <row r="269" spans="1:14">
      <c r="A269" s="4">
        <v>267</v>
      </c>
      <c r="B269" t="s">
        <v>127</v>
      </c>
      <c r="C269" s="1">
        <v>47</v>
      </c>
      <c r="D269" s="2" t="str">
        <f>HYPERLINK("https://torgi.gov.ru/new/public/lots/lot/21000018800000000002_1/(lotInfo:info)", "21000018800000000002_1")</f>
        <v>21000018800000000002_1</v>
      </c>
      <c r="E269" t="s">
        <v>1177</v>
      </c>
      <c r="F269" s="3">
        <v>18468.08510638298</v>
      </c>
      <c r="G269" s="3">
        <v>868000</v>
      </c>
      <c r="I269" t="s">
        <v>1178</v>
      </c>
      <c r="J269" t="s">
        <v>1179</v>
      </c>
      <c r="L269" t="s">
        <v>411</v>
      </c>
      <c r="M269" t="s">
        <v>19</v>
      </c>
      <c r="N269" t="s">
        <v>98</v>
      </c>
    </row>
    <row r="270" spans="1:14">
      <c r="A270" s="4">
        <v>268</v>
      </c>
      <c r="B270" t="s">
        <v>92</v>
      </c>
      <c r="C270" s="1">
        <v>327.60000000000002</v>
      </c>
      <c r="D270" s="2" t="str">
        <f>HYPERLINK("https://torgi.gov.ru/new/public/lots/lot/21000013570000000004_3/(lotInfo:info)", "21000013570000000004_3")</f>
        <v>21000013570000000004_3</v>
      </c>
      <c r="E270" t="s">
        <v>1180</v>
      </c>
      <c r="F270" s="3">
        <v>2478.6657509157508</v>
      </c>
      <c r="G270" s="3">
        <v>812010.9</v>
      </c>
      <c r="H270" t="s">
        <v>1181</v>
      </c>
      <c r="I270" t="s">
        <v>1182</v>
      </c>
      <c r="L270" t="s">
        <v>18</v>
      </c>
      <c r="M270" t="s">
        <v>19</v>
      </c>
      <c r="N270" t="s">
        <v>1183</v>
      </c>
    </row>
    <row r="271" spans="1:14">
      <c r="A271" s="4">
        <v>269</v>
      </c>
      <c r="B271" t="s">
        <v>413</v>
      </c>
      <c r="C271" s="1">
        <v>84.2</v>
      </c>
      <c r="D271" s="2" t="str">
        <f>HYPERLINK("https://torgi.gov.ru/new/public/lots/lot/21000012580000000001_1/(lotInfo:info)", "21000012580000000001_1")</f>
        <v>21000012580000000001_1</v>
      </c>
      <c r="E271" t="s">
        <v>1184</v>
      </c>
      <c r="F271" s="3">
        <v>14311.16389548694</v>
      </c>
      <c r="G271" s="3">
        <v>1205000</v>
      </c>
      <c r="H271" t="s">
        <v>1185</v>
      </c>
      <c r="I271" t="s">
        <v>1186</v>
      </c>
      <c r="J271" t="s">
        <v>1187</v>
      </c>
      <c r="L271" t="s">
        <v>18</v>
      </c>
      <c r="M271" t="s">
        <v>19</v>
      </c>
      <c r="N271" t="s">
        <v>1188</v>
      </c>
    </row>
    <row r="272" spans="1:14">
      <c r="A272" s="4">
        <v>270</v>
      </c>
      <c r="B272" t="s">
        <v>211</v>
      </c>
      <c r="C272" s="1">
        <v>31.8</v>
      </c>
      <c r="D272" s="2" t="str">
        <f>HYPERLINK("https://torgi.gov.ru/new/public/lots/lot/21000025240000000011_1/(lotInfo:info)", "21000025240000000011_1")</f>
        <v>21000025240000000011_1</v>
      </c>
      <c r="E272" t="s">
        <v>1189</v>
      </c>
      <c r="F272" s="3">
        <v>22233.993710691819</v>
      </c>
      <c r="G272" s="3">
        <v>707041</v>
      </c>
      <c r="H272" t="s">
        <v>1170</v>
      </c>
      <c r="I272" t="s">
        <v>1190</v>
      </c>
      <c r="J272" t="s">
        <v>1191</v>
      </c>
      <c r="L272" t="s">
        <v>18</v>
      </c>
      <c r="M272" t="s">
        <v>19</v>
      </c>
      <c r="N272" t="s">
        <v>98</v>
      </c>
    </row>
    <row r="273" spans="1:14">
      <c r="A273" s="4">
        <v>271</v>
      </c>
      <c r="B273" t="s">
        <v>1173</v>
      </c>
      <c r="C273" s="1">
        <v>14.6</v>
      </c>
      <c r="D273" s="2" t="str">
        <f>HYPERLINK("https://torgi.gov.ru/new/public/lots/lot/21000026630000000002_1/(lotInfo:info)", "21000026630000000002_1")</f>
        <v>21000026630000000002_1</v>
      </c>
      <c r="E273" t="s">
        <v>1192</v>
      </c>
      <c r="F273" s="3">
        <v>53958.904109589042</v>
      </c>
      <c r="G273" s="3">
        <v>787800</v>
      </c>
      <c r="H273" t="s">
        <v>1170</v>
      </c>
      <c r="I273" t="s">
        <v>1175</v>
      </c>
      <c r="J273" t="s">
        <v>1193</v>
      </c>
      <c r="L273" t="s">
        <v>18</v>
      </c>
      <c r="M273" t="s">
        <v>19</v>
      </c>
      <c r="N273" t="s">
        <v>98</v>
      </c>
    </row>
    <row r="274" spans="1:14">
      <c r="A274" s="4">
        <v>272</v>
      </c>
      <c r="B274" t="s">
        <v>182</v>
      </c>
      <c r="C274" s="1">
        <v>11.9</v>
      </c>
      <c r="D274" s="2" t="str">
        <f>HYPERLINK("https://torgi.gov.ru/new/public/lots/lot/21000002210000000183_1/(lotInfo:info)", "21000002210000000183_1")</f>
        <v>21000002210000000183_1</v>
      </c>
      <c r="E274" t="s">
        <v>1194</v>
      </c>
      <c r="F274" s="3">
        <v>142857.14285714281</v>
      </c>
      <c r="G274" s="3">
        <v>1700000</v>
      </c>
      <c r="H274" t="s">
        <v>1195</v>
      </c>
      <c r="I274" t="s">
        <v>1196</v>
      </c>
      <c r="J274" t="s">
        <v>1197</v>
      </c>
      <c r="L274" t="s">
        <v>18</v>
      </c>
      <c r="M274" t="s">
        <v>19</v>
      </c>
      <c r="N274" t="s">
        <v>98</v>
      </c>
    </row>
    <row r="275" spans="1:14">
      <c r="A275" s="4">
        <v>273</v>
      </c>
      <c r="B275" t="s">
        <v>261</v>
      </c>
      <c r="C275" s="1">
        <v>586</v>
      </c>
      <c r="D275" s="2" t="str">
        <f>HYPERLINK("https://torgi.gov.ru/new/public/lots/lot/21000022100000000002_1/(lotInfo:info)", "21000022100000000002_1")</f>
        <v>21000022100000000002_1</v>
      </c>
      <c r="E275" t="s">
        <v>1198</v>
      </c>
      <c r="F275" s="3">
        <v>3194.5392491467578</v>
      </c>
      <c r="G275" s="3">
        <v>1872000</v>
      </c>
      <c r="H275" t="s">
        <v>1195</v>
      </c>
      <c r="I275" t="s">
        <v>1199</v>
      </c>
      <c r="J275" t="s">
        <v>1200</v>
      </c>
      <c r="K275" s="3">
        <v>11837668.800000001</v>
      </c>
      <c r="L275" t="s">
        <v>97</v>
      </c>
      <c r="M275" t="s">
        <v>19</v>
      </c>
      <c r="N275" t="s">
        <v>98</v>
      </c>
    </row>
    <row r="276" spans="1:14">
      <c r="A276" s="4">
        <v>274</v>
      </c>
      <c r="B276" t="s">
        <v>527</v>
      </c>
      <c r="C276" s="1">
        <v>110.2</v>
      </c>
      <c r="D276" s="2" t="str">
        <f>HYPERLINK("https://torgi.gov.ru/new/public/lots/lot/21000023740000000001_3/(lotInfo:info)", "21000023740000000001_3")</f>
        <v>21000023740000000001_3</v>
      </c>
      <c r="E276" t="s">
        <v>1201</v>
      </c>
      <c r="F276" s="3">
        <v>16243.194192377499</v>
      </c>
      <c r="G276" s="3">
        <v>1790000</v>
      </c>
      <c r="H276" t="s">
        <v>1202</v>
      </c>
      <c r="I276" t="s">
        <v>1203</v>
      </c>
      <c r="J276" t="s">
        <v>1204</v>
      </c>
      <c r="L276" t="s">
        <v>18</v>
      </c>
      <c r="M276" t="s">
        <v>19</v>
      </c>
      <c r="N276" t="s">
        <v>1205</v>
      </c>
    </row>
    <row r="277" spans="1:14">
      <c r="A277" s="4">
        <v>275</v>
      </c>
      <c r="B277" t="s">
        <v>255</v>
      </c>
      <c r="C277" s="1">
        <v>114</v>
      </c>
      <c r="D277" s="2" t="str">
        <f>HYPERLINK("https://torgi.gov.ru/new/public/lots/lot/22000053850000000001_1/(lotInfo:info)", "22000053850000000001_1")</f>
        <v>22000053850000000001_1</v>
      </c>
      <c r="E277" t="s">
        <v>1206</v>
      </c>
      <c r="F277" s="3">
        <v>48938.596491228069</v>
      </c>
      <c r="G277" s="3">
        <v>5579000</v>
      </c>
      <c r="H277" t="s">
        <v>474</v>
      </c>
      <c r="I277" t="s">
        <v>1207</v>
      </c>
      <c r="J277" t="s">
        <v>1208</v>
      </c>
      <c r="L277" t="s">
        <v>18</v>
      </c>
      <c r="M277" t="s">
        <v>19</v>
      </c>
      <c r="N277" t="s">
        <v>98</v>
      </c>
    </row>
    <row r="278" spans="1:14">
      <c r="A278" s="4">
        <v>276</v>
      </c>
      <c r="B278" t="s">
        <v>267</v>
      </c>
      <c r="C278" s="1">
        <v>45.8</v>
      </c>
      <c r="D278" s="2" t="str">
        <f>HYPERLINK("https://torgi.gov.ru/new/public/lots/lot/21000016400000000002_14/(lotInfo:info)", "21000016400000000002_14")</f>
        <v>21000016400000000002_14</v>
      </c>
      <c r="E278" t="s">
        <v>1209</v>
      </c>
      <c r="F278" s="3">
        <v>25633.187772925761</v>
      </c>
      <c r="G278" s="3">
        <v>1174000</v>
      </c>
      <c r="I278" t="s">
        <v>1210</v>
      </c>
      <c r="J278" t="s">
        <v>1211</v>
      </c>
      <c r="L278" t="s">
        <v>18</v>
      </c>
      <c r="M278" t="s">
        <v>19</v>
      </c>
      <c r="N278" t="s">
        <v>98</v>
      </c>
    </row>
    <row r="279" spans="1:14">
      <c r="A279" s="4">
        <v>277</v>
      </c>
      <c r="B279" t="s">
        <v>74</v>
      </c>
      <c r="C279" s="1">
        <v>96.3</v>
      </c>
      <c r="D279" s="2" t="str">
        <f>HYPERLINK("https://torgi.gov.ru/new/public/lots/lot/21000003580000000001_15/(lotInfo:info)", "21000003580000000001_15")</f>
        <v>21000003580000000001_15</v>
      </c>
      <c r="E279" t="s">
        <v>1212</v>
      </c>
      <c r="F279" s="3">
        <v>10415.368639667709</v>
      </c>
      <c r="G279" s="3">
        <v>1003000</v>
      </c>
      <c r="H279" t="s">
        <v>1213</v>
      </c>
      <c r="I279" t="s">
        <v>1214</v>
      </c>
      <c r="J279" t="s">
        <v>1215</v>
      </c>
      <c r="L279" t="s">
        <v>18</v>
      </c>
      <c r="M279" t="s">
        <v>19</v>
      </c>
      <c r="N279" t="s">
        <v>1216</v>
      </c>
    </row>
    <row r="280" spans="1:14">
      <c r="A280" s="4">
        <v>278</v>
      </c>
      <c r="B280" t="s">
        <v>103</v>
      </c>
      <c r="C280" s="1">
        <v>194.7</v>
      </c>
      <c r="D280" s="2" t="str">
        <f>HYPERLINK("https://torgi.gov.ru/new/public/lots/lot/22000053090000000001_1/(lotInfo:info)", "22000053090000000001_1")</f>
        <v>22000053090000000001_1</v>
      </c>
      <c r="E280" t="s">
        <v>702</v>
      </c>
      <c r="F280" s="3">
        <v>26120.261941448389</v>
      </c>
      <c r="G280" s="3">
        <v>5085615</v>
      </c>
      <c r="H280" t="s">
        <v>703</v>
      </c>
      <c r="I280" t="s">
        <v>1217</v>
      </c>
      <c r="J280" t="s">
        <v>705</v>
      </c>
      <c r="L280" t="s">
        <v>18</v>
      </c>
      <c r="M280" t="s">
        <v>19</v>
      </c>
      <c r="N280" t="s">
        <v>706</v>
      </c>
    </row>
    <row r="281" spans="1:14">
      <c r="A281" s="4">
        <v>279</v>
      </c>
      <c r="B281" t="s">
        <v>182</v>
      </c>
      <c r="C281" s="1">
        <v>64.900000000000006</v>
      </c>
      <c r="D281" s="2" t="str">
        <f>HYPERLINK("https://torgi.gov.ru/new/public/lots/lot/21000002210000000173_1/(lotInfo:info)", "21000002210000000173_1")</f>
        <v>21000002210000000173_1</v>
      </c>
      <c r="E281" t="s">
        <v>1218</v>
      </c>
      <c r="F281" s="3">
        <v>97380.585516178733</v>
      </c>
      <c r="G281" s="3">
        <v>6320000</v>
      </c>
      <c r="H281" t="s">
        <v>1219</v>
      </c>
      <c r="I281" t="s">
        <v>1220</v>
      </c>
      <c r="J281" t="s">
        <v>1221</v>
      </c>
      <c r="L281" t="s">
        <v>18</v>
      </c>
      <c r="M281" t="s">
        <v>19</v>
      </c>
      <c r="N281" t="s">
        <v>98</v>
      </c>
    </row>
    <row r="282" spans="1:14">
      <c r="A282" s="4">
        <v>280</v>
      </c>
      <c r="B282" t="s">
        <v>1222</v>
      </c>
      <c r="C282" s="1">
        <v>30.3</v>
      </c>
      <c r="D282" s="2" t="str">
        <f>HYPERLINK("https://torgi.gov.ru/new/public/lots/lot/22000022680000000001_1/(lotInfo:info)", "22000022680000000001_1")</f>
        <v>22000022680000000001_1</v>
      </c>
      <c r="E282" t="s">
        <v>1223</v>
      </c>
      <c r="F282" s="3">
        <v>71242.574257425746</v>
      </c>
      <c r="G282" s="3">
        <v>2158650</v>
      </c>
      <c r="H282" t="s">
        <v>1219</v>
      </c>
      <c r="I282" t="s">
        <v>1224</v>
      </c>
      <c r="J282" t="s">
        <v>1225</v>
      </c>
      <c r="K282" s="3">
        <v>37185.43</v>
      </c>
      <c r="L282" t="s">
        <v>18</v>
      </c>
      <c r="M282" t="s">
        <v>19</v>
      </c>
      <c r="N282" t="s">
        <v>98</v>
      </c>
    </row>
    <row r="283" spans="1:14">
      <c r="A283" s="4">
        <v>281</v>
      </c>
      <c r="B283" t="s">
        <v>60</v>
      </c>
      <c r="C283" s="1">
        <v>125.7</v>
      </c>
      <c r="D283" s="2" t="str">
        <f>HYPERLINK("https://torgi.gov.ru/new/public/lots/lot/21000002310000000037_1/(lotInfo:info)", "21000002310000000037_1")</f>
        <v>21000002310000000037_1</v>
      </c>
      <c r="E283" t="s">
        <v>1226</v>
      </c>
      <c r="F283" s="3">
        <v>5712.0190930787594</v>
      </c>
      <c r="G283" s="3">
        <v>718000.8</v>
      </c>
      <c r="H283" t="s">
        <v>1227</v>
      </c>
      <c r="I283" t="s">
        <v>1228</v>
      </c>
      <c r="J283" t="s">
        <v>1229</v>
      </c>
      <c r="K283" s="3">
        <v>892894.87</v>
      </c>
      <c r="L283" t="s">
        <v>97</v>
      </c>
      <c r="M283" t="s">
        <v>19</v>
      </c>
      <c r="N283" t="s">
        <v>1230</v>
      </c>
    </row>
    <row r="284" spans="1:14">
      <c r="A284" s="4">
        <v>282</v>
      </c>
      <c r="B284" t="s">
        <v>13</v>
      </c>
      <c r="C284" s="1">
        <v>10.4</v>
      </c>
      <c r="D284" s="2" t="str">
        <f>HYPERLINK("https://torgi.gov.ru/new/public/lots/lot/21000014890000000014_1/(lotInfo:info)", "21000014890000000014_1")</f>
        <v>21000014890000000014_1</v>
      </c>
      <c r="E284" t="s">
        <v>1231</v>
      </c>
      <c r="F284" s="3">
        <v>120841.3461538462</v>
      </c>
      <c r="G284" s="3">
        <v>1256750</v>
      </c>
      <c r="H284" t="s">
        <v>1232</v>
      </c>
      <c r="I284" t="s">
        <v>1233</v>
      </c>
      <c r="J284" t="s">
        <v>1234</v>
      </c>
      <c r="K284" s="3">
        <v>258620.44</v>
      </c>
      <c r="L284" t="s">
        <v>18</v>
      </c>
      <c r="M284" t="s">
        <v>19</v>
      </c>
      <c r="N284" t="s">
        <v>1235</v>
      </c>
    </row>
    <row r="285" spans="1:14">
      <c r="A285" s="4">
        <v>283</v>
      </c>
      <c r="B285" t="s">
        <v>13</v>
      </c>
      <c r="C285" s="1">
        <v>35.200000000000003</v>
      </c>
      <c r="D285" s="2" t="str">
        <f>HYPERLINK("https://torgi.gov.ru/new/public/lots/lot/21000014890000000011_1/(lotInfo:info)", "21000014890000000011_1")</f>
        <v>21000014890000000011_1</v>
      </c>
      <c r="E285" t="s">
        <v>1236</v>
      </c>
      <c r="F285" s="3">
        <v>29659.090909090912</v>
      </c>
      <c r="G285" s="3">
        <v>1044000</v>
      </c>
      <c r="H285" t="s">
        <v>1237</v>
      </c>
      <c r="I285" t="s">
        <v>1233</v>
      </c>
      <c r="J285" t="s">
        <v>1238</v>
      </c>
      <c r="K285" s="3">
        <v>509485.5</v>
      </c>
      <c r="L285" t="s">
        <v>18</v>
      </c>
      <c r="M285" t="s">
        <v>19</v>
      </c>
      <c r="N285" t="s">
        <v>1239</v>
      </c>
    </row>
    <row r="286" spans="1:14">
      <c r="A286" s="4">
        <v>284</v>
      </c>
      <c r="B286" t="s">
        <v>232</v>
      </c>
      <c r="C286" s="1">
        <v>73.2</v>
      </c>
      <c r="D286" s="2" t="str">
        <f>HYPERLINK("https://torgi.gov.ru/new/public/lots/lot/22000007080000000003_1/(lotInfo:info)", "22000007080000000003_1")</f>
        <v>22000007080000000003_1</v>
      </c>
      <c r="E286" t="s">
        <v>1223</v>
      </c>
      <c r="F286" s="3">
        <v>21516.99453551913</v>
      </c>
      <c r="G286" s="3">
        <v>1575044</v>
      </c>
      <c r="H286" t="s">
        <v>1237</v>
      </c>
      <c r="I286" t="s">
        <v>1240</v>
      </c>
      <c r="L286" t="s">
        <v>18</v>
      </c>
      <c r="M286" t="s">
        <v>19</v>
      </c>
      <c r="N286" t="s">
        <v>1239</v>
      </c>
    </row>
    <row r="287" spans="1:14">
      <c r="A287" s="4">
        <v>285</v>
      </c>
      <c r="B287" t="s">
        <v>182</v>
      </c>
      <c r="C287" s="1">
        <v>27.4</v>
      </c>
      <c r="D287" s="2" t="str">
        <f>HYPERLINK("https://torgi.gov.ru/new/public/lots/lot/21000002210000000161_1/(lotInfo:info)", "21000002210000000161_1")</f>
        <v>21000002210000000161_1</v>
      </c>
      <c r="E287" t="s">
        <v>1241</v>
      </c>
      <c r="F287" s="3">
        <v>135766.4233576642</v>
      </c>
      <c r="G287" s="3">
        <v>3720000</v>
      </c>
      <c r="H287" t="s">
        <v>1242</v>
      </c>
      <c r="I287" t="s">
        <v>1243</v>
      </c>
      <c r="J287" t="s">
        <v>1244</v>
      </c>
      <c r="L287" t="s">
        <v>18</v>
      </c>
      <c r="M287" t="s">
        <v>19</v>
      </c>
      <c r="N287" t="s">
        <v>98</v>
      </c>
    </row>
    <row r="288" spans="1:14">
      <c r="A288" s="4">
        <v>286</v>
      </c>
      <c r="B288" t="s">
        <v>127</v>
      </c>
      <c r="C288" s="1">
        <v>256.10000000000002</v>
      </c>
      <c r="D288" s="2" t="str">
        <f>HYPERLINK("https://torgi.gov.ru/new/public/lots/lot/21000018800000000001_2/(lotInfo:info)", "21000018800000000001_2")</f>
        <v>21000018800000000001_2</v>
      </c>
      <c r="E288" t="s">
        <v>1245</v>
      </c>
      <c r="F288" s="3">
        <v>4295.1971885982039</v>
      </c>
      <c r="G288" s="3">
        <v>1100000</v>
      </c>
      <c r="H288" t="s">
        <v>1242</v>
      </c>
      <c r="I288" t="s">
        <v>1217</v>
      </c>
      <c r="J288" t="s">
        <v>1246</v>
      </c>
      <c r="L288" t="s">
        <v>97</v>
      </c>
      <c r="M288" t="s">
        <v>19</v>
      </c>
      <c r="N288" t="s">
        <v>98</v>
      </c>
    </row>
    <row r="289" spans="1:14">
      <c r="A289" s="4">
        <v>287</v>
      </c>
      <c r="B289" t="s">
        <v>547</v>
      </c>
      <c r="C289" s="1">
        <v>118.1</v>
      </c>
      <c r="D289" s="2" t="str">
        <f>HYPERLINK("https://torgi.gov.ru/new/public/lots/lot/21000016450000000002_1/(lotInfo:info)", "21000016450000000002_1")</f>
        <v>21000016450000000002_1</v>
      </c>
      <c r="E289" t="s">
        <v>1247</v>
      </c>
      <c r="F289" s="3">
        <v>9278.0016934801024</v>
      </c>
      <c r="G289" s="3">
        <v>1095732</v>
      </c>
      <c r="H289" t="s">
        <v>1248</v>
      </c>
      <c r="I289" t="s">
        <v>1249</v>
      </c>
      <c r="J289" t="s">
        <v>1250</v>
      </c>
      <c r="K289" s="3">
        <v>4063047.44</v>
      </c>
      <c r="L289" t="s">
        <v>18</v>
      </c>
      <c r="M289" t="s">
        <v>19</v>
      </c>
      <c r="N289" t="s">
        <v>1251</v>
      </c>
    </row>
    <row r="290" spans="1:14">
      <c r="A290" s="4">
        <v>288</v>
      </c>
      <c r="B290" t="s">
        <v>1053</v>
      </c>
      <c r="C290" s="1">
        <v>140.5</v>
      </c>
      <c r="D290" s="2" t="str">
        <f>HYPERLINK("https://torgi.gov.ru/new/public/lots/lot/21000008240000000005_1/(lotInfo:info)", "21000008240000000005_1")</f>
        <v>21000008240000000005_1</v>
      </c>
      <c r="E290" t="s">
        <v>1252</v>
      </c>
      <c r="F290" s="3">
        <v>13928.825622775799</v>
      </c>
      <c r="G290" s="3">
        <v>1957000</v>
      </c>
      <c r="H290" t="s">
        <v>1253</v>
      </c>
      <c r="I290" t="s">
        <v>1254</v>
      </c>
      <c r="J290" t="s">
        <v>1255</v>
      </c>
      <c r="L290" t="s">
        <v>18</v>
      </c>
      <c r="M290" t="s">
        <v>19</v>
      </c>
      <c r="N290" t="s">
        <v>1256</v>
      </c>
    </row>
    <row r="291" spans="1:14">
      <c r="A291" s="4">
        <v>289</v>
      </c>
      <c r="B291" t="s">
        <v>1053</v>
      </c>
      <c r="C291" s="1">
        <v>72.099999999999994</v>
      </c>
      <c r="D291" s="2" t="str">
        <f>HYPERLINK("https://torgi.gov.ru/new/public/lots/lot/21000008240000000005_4/(lotInfo:info)", "21000008240000000005_4")</f>
        <v>21000008240000000005_4</v>
      </c>
      <c r="E291" t="s">
        <v>1257</v>
      </c>
      <c r="F291" s="3">
        <v>21317.614424410542</v>
      </c>
      <c r="G291" s="3">
        <v>1537000</v>
      </c>
      <c r="H291" t="s">
        <v>474</v>
      </c>
      <c r="I291" t="s">
        <v>1254</v>
      </c>
      <c r="J291" t="s">
        <v>1258</v>
      </c>
      <c r="L291" t="s">
        <v>18</v>
      </c>
      <c r="M291" t="s">
        <v>19</v>
      </c>
      <c r="N291" t="s">
        <v>98</v>
      </c>
    </row>
    <row r="292" spans="1:14">
      <c r="A292" s="4">
        <v>290</v>
      </c>
      <c r="B292" t="s">
        <v>553</v>
      </c>
      <c r="C292" s="1">
        <v>73.2</v>
      </c>
      <c r="D292" s="2" t="str">
        <f>HYPERLINK("https://torgi.gov.ru/new/public/lots/lot/22000012250000000003_3/(lotInfo:info)", "22000012250000000003_3")</f>
        <v>22000012250000000003_3</v>
      </c>
      <c r="E292" t="s">
        <v>1259</v>
      </c>
      <c r="F292" s="3">
        <v>26369.945355191259</v>
      </c>
      <c r="G292" s="3">
        <v>1930280</v>
      </c>
      <c r="I292" t="s">
        <v>1260</v>
      </c>
      <c r="J292" t="s">
        <v>1261</v>
      </c>
      <c r="L292" t="s">
        <v>18</v>
      </c>
      <c r="M292" t="s">
        <v>19</v>
      </c>
      <c r="N292" t="s">
        <v>98</v>
      </c>
    </row>
    <row r="293" spans="1:14">
      <c r="A293" s="4">
        <v>291</v>
      </c>
      <c r="B293" t="s">
        <v>1036</v>
      </c>
      <c r="C293" s="1">
        <v>310</v>
      </c>
      <c r="D293" s="2" t="str">
        <f>HYPERLINK("https://torgi.gov.ru/new/public/lots/lot/21000027580000000002_1/(lotInfo:info)", "21000027580000000002_1")</f>
        <v>21000027580000000002_1</v>
      </c>
      <c r="E293" t="s">
        <v>1262</v>
      </c>
      <c r="F293" s="3">
        <v>4441.9354838709678</v>
      </c>
      <c r="G293" s="3">
        <v>1377000</v>
      </c>
      <c r="H293" t="s">
        <v>1263</v>
      </c>
      <c r="I293" t="s">
        <v>1264</v>
      </c>
      <c r="J293" t="s">
        <v>1265</v>
      </c>
      <c r="K293" s="3">
        <v>45227977</v>
      </c>
      <c r="L293" t="s">
        <v>18</v>
      </c>
      <c r="M293" t="s">
        <v>19</v>
      </c>
      <c r="N293" t="s">
        <v>1266</v>
      </c>
    </row>
    <row r="294" spans="1:14">
      <c r="A294" s="4">
        <v>292</v>
      </c>
      <c r="B294" t="s">
        <v>80</v>
      </c>
      <c r="C294" s="1">
        <v>201.1</v>
      </c>
      <c r="D294" s="2" t="str">
        <f>HYPERLINK("https://torgi.gov.ru/new/public/lots/lot/22000034760000000022_1/(lotInfo:info)", "22000034760000000022_1")</f>
        <v>22000034760000000022_1</v>
      </c>
      <c r="E294" t="s">
        <v>1267</v>
      </c>
      <c r="F294" s="3">
        <v>31859.77125808056</v>
      </c>
      <c r="G294" s="3">
        <v>6407000</v>
      </c>
      <c r="H294" t="s">
        <v>1268</v>
      </c>
      <c r="I294" t="s">
        <v>1269</v>
      </c>
      <c r="J294" t="s">
        <v>1270</v>
      </c>
      <c r="L294" t="s">
        <v>411</v>
      </c>
      <c r="M294" t="s">
        <v>19</v>
      </c>
      <c r="N294" t="s">
        <v>1271</v>
      </c>
    </row>
    <row r="295" spans="1:14">
      <c r="A295" s="4">
        <v>293</v>
      </c>
      <c r="B295" t="s">
        <v>110</v>
      </c>
      <c r="C295" s="1">
        <v>137.30000000000001</v>
      </c>
      <c r="D295" s="2" t="str">
        <f>HYPERLINK("https://torgi.gov.ru/new/public/lots/lot/22000032990000000006_1/(lotInfo:info)", "22000032990000000006_1")</f>
        <v>22000032990000000006_1</v>
      </c>
      <c r="E295" t="s">
        <v>1272</v>
      </c>
      <c r="F295" s="3">
        <v>8341.5877640203926</v>
      </c>
      <c r="G295" s="3">
        <v>1145300</v>
      </c>
      <c r="H295" t="s">
        <v>1273</v>
      </c>
      <c r="I295" t="s">
        <v>1274</v>
      </c>
      <c r="J295" t="s">
        <v>1275</v>
      </c>
      <c r="L295" t="s">
        <v>18</v>
      </c>
      <c r="M295" t="s">
        <v>19</v>
      </c>
      <c r="N295" t="s">
        <v>1276</v>
      </c>
    </row>
    <row r="296" spans="1:14">
      <c r="A296" s="4">
        <v>294</v>
      </c>
      <c r="B296" t="s">
        <v>182</v>
      </c>
      <c r="C296" s="1">
        <v>20.2</v>
      </c>
      <c r="D296" s="2" t="str">
        <f>HYPERLINK("https://torgi.gov.ru/new/public/lots/lot/21000002210000000147_1/(lotInfo:info)", "21000002210000000147_1")</f>
        <v>21000002210000000147_1</v>
      </c>
      <c r="E296" t="s">
        <v>1277</v>
      </c>
      <c r="F296" s="3">
        <v>175247.52475247529</v>
      </c>
      <c r="G296" s="3">
        <v>3540000</v>
      </c>
      <c r="H296" t="s">
        <v>1278</v>
      </c>
      <c r="I296" t="s">
        <v>1279</v>
      </c>
      <c r="J296" t="s">
        <v>1280</v>
      </c>
      <c r="L296" t="s">
        <v>18</v>
      </c>
      <c r="M296" t="s">
        <v>19</v>
      </c>
      <c r="N296" t="s">
        <v>1281</v>
      </c>
    </row>
    <row r="297" spans="1:14">
      <c r="A297" s="4">
        <v>295</v>
      </c>
      <c r="B297" t="s">
        <v>413</v>
      </c>
      <c r="C297" s="1">
        <v>81.900000000000006</v>
      </c>
      <c r="D297" s="2" t="str">
        <f>HYPERLINK("https://torgi.gov.ru/new/public/lots/lot/21000019830000000001_1/(lotInfo:info)", "21000019830000000001_1")</f>
        <v>21000019830000000001_1</v>
      </c>
      <c r="E297" t="s">
        <v>1282</v>
      </c>
      <c r="F297" s="3">
        <v>22307.692307692301</v>
      </c>
      <c r="G297" s="3">
        <v>1827000</v>
      </c>
      <c r="H297" t="s">
        <v>1283</v>
      </c>
      <c r="I297" t="s">
        <v>1284</v>
      </c>
      <c r="J297" t="s">
        <v>1285</v>
      </c>
      <c r="K297" s="3">
        <v>244413.35</v>
      </c>
      <c r="L297" t="s">
        <v>18</v>
      </c>
      <c r="M297" t="s">
        <v>19</v>
      </c>
      <c r="N297" t="s">
        <v>1286</v>
      </c>
    </row>
    <row r="298" spans="1:14">
      <c r="A298" s="4">
        <v>296</v>
      </c>
      <c r="B298" t="s">
        <v>243</v>
      </c>
      <c r="C298" s="1">
        <v>1838.6</v>
      </c>
      <c r="D298" s="2" t="str">
        <f>HYPERLINK("https://torgi.gov.ru/new/public/lots/lot/21000012500000000001_2/(lotInfo:info)", "21000012500000000001_2")</f>
        <v>21000012500000000001_2</v>
      </c>
      <c r="E298" t="s">
        <v>1287</v>
      </c>
      <c r="F298" s="3">
        <v>1006.200369846622</v>
      </c>
      <c r="G298" s="3">
        <v>1850000</v>
      </c>
      <c r="H298" t="s">
        <v>1288</v>
      </c>
      <c r="I298" t="s">
        <v>1217</v>
      </c>
      <c r="J298" t="s">
        <v>1289</v>
      </c>
      <c r="L298" t="s">
        <v>97</v>
      </c>
      <c r="M298" t="s">
        <v>19</v>
      </c>
      <c r="N298" t="s">
        <v>1290</v>
      </c>
    </row>
    <row r="299" spans="1:14">
      <c r="A299" s="4">
        <v>297</v>
      </c>
      <c r="B299" t="s">
        <v>547</v>
      </c>
      <c r="C299" s="1">
        <v>198.2</v>
      </c>
      <c r="D299" s="2" t="str">
        <f>HYPERLINK("https://torgi.gov.ru/new/public/lots/lot/21000015510000000006_1/(lotInfo:info)", "21000015510000000006_1")</f>
        <v>21000015510000000006_1</v>
      </c>
      <c r="E299" t="s">
        <v>1291</v>
      </c>
      <c r="F299" s="3">
        <v>24621.59434914228</v>
      </c>
      <c r="G299" s="3">
        <v>4880000</v>
      </c>
      <c r="H299" t="s">
        <v>1292</v>
      </c>
      <c r="I299" t="s">
        <v>1217</v>
      </c>
      <c r="J299" t="s">
        <v>1293</v>
      </c>
      <c r="K299" s="3">
        <v>1998918.35</v>
      </c>
      <c r="L299" t="s">
        <v>18</v>
      </c>
      <c r="M299" t="s">
        <v>19</v>
      </c>
      <c r="N299" t="s">
        <v>98</v>
      </c>
    </row>
    <row r="300" spans="1:14">
      <c r="A300" s="4">
        <v>298</v>
      </c>
      <c r="B300" t="s">
        <v>34</v>
      </c>
      <c r="C300" s="1">
        <v>104</v>
      </c>
      <c r="D300" s="2" t="str">
        <f>HYPERLINK("https://torgi.gov.ru/new/public/lots/lot/21000030170000000001_2/(lotInfo:info)", "21000030170000000001_2")</f>
        <v>21000030170000000001_2</v>
      </c>
      <c r="E300" t="s">
        <v>1294</v>
      </c>
      <c r="F300" s="3">
        <v>7692.3076923076924</v>
      </c>
      <c r="G300" s="3">
        <v>800000</v>
      </c>
      <c r="H300" t="s">
        <v>1292</v>
      </c>
      <c r="I300" t="s">
        <v>1295</v>
      </c>
      <c r="J300" t="s">
        <v>1296</v>
      </c>
      <c r="L300" t="s">
        <v>18</v>
      </c>
      <c r="M300" t="s">
        <v>19</v>
      </c>
      <c r="N300" t="s">
        <v>98</v>
      </c>
    </row>
    <row r="301" spans="1:14">
      <c r="A301" s="4">
        <v>299</v>
      </c>
      <c r="B301" t="s">
        <v>99</v>
      </c>
      <c r="C301" s="1">
        <v>30.7</v>
      </c>
      <c r="D301" s="2" t="str">
        <f>HYPERLINK("https://torgi.gov.ru/new/public/lots/lot/21000005750000000024_1/(lotInfo:info)", "21000005750000000024_1")</f>
        <v>21000005750000000024_1</v>
      </c>
      <c r="E301" t="s">
        <v>1297</v>
      </c>
      <c r="F301" s="3">
        <v>29635.01628664495</v>
      </c>
      <c r="G301" s="3">
        <v>909795</v>
      </c>
      <c r="H301" t="s">
        <v>1298</v>
      </c>
      <c r="I301" t="s">
        <v>1299</v>
      </c>
      <c r="J301" t="s">
        <v>1300</v>
      </c>
      <c r="L301" t="s">
        <v>18</v>
      </c>
      <c r="M301" t="s">
        <v>19</v>
      </c>
      <c r="N301" t="s">
        <v>1301</v>
      </c>
    </row>
    <row r="302" spans="1:14">
      <c r="A302" s="4">
        <v>300</v>
      </c>
      <c r="B302" t="s">
        <v>157</v>
      </c>
      <c r="C302" s="1">
        <v>169.1</v>
      </c>
      <c r="D302" s="2" t="str">
        <f>HYPERLINK("https://torgi.gov.ru/new/public/lots/lot/21000004870000000001_2/(lotInfo:info)", "21000004870000000001_2")</f>
        <v>21000004870000000001_2</v>
      </c>
      <c r="E302" t="s">
        <v>1302</v>
      </c>
      <c r="F302" s="3">
        <v>6513.3057362507398</v>
      </c>
      <c r="G302" s="3">
        <v>1101400</v>
      </c>
      <c r="H302" t="s">
        <v>1303</v>
      </c>
      <c r="I302" t="s">
        <v>1304</v>
      </c>
      <c r="J302" t="s">
        <v>1305</v>
      </c>
      <c r="L302" t="s">
        <v>18</v>
      </c>
      <c r="M302" t="s">
        <v>19</v>
      </c>
      <c r="N302" t="s">
        <v>1306</v>
      </c>
    </row>
    <row r="303" spans="1:14">
      <c r="A303" s="4">
        <v>301</v>
      </c>
      <c r="B303" t="s">
        <v>255</v>
      </c>
      <c r="C303" s="1">
        <v>574.20000000000005</v>
      </c>
      <c r="D303" s="2" t="str">
        <f>HYPERLINK("https://torgi.gov.ru/new/public/lots/lot/22000036990000000001_1/(lotInfo:info)", "22000036990000000001_1")</f>
        <v>22000036990000000001_1</v>
      </c>
      <c r="E303" t="s">
        <v>1307</v>
      </c>
      <c r="F303" s="3">
        <v>13431.731104144899</v>
      </c>
      <c r="G303" s="3">
        <v>7712500</v>
      </c>
      <c r="H303" t="s">
        <v>1308</v>
      </c>
      <c r="I303" t="s">
        <v>1309</v>
      </c>
      <c r="J303" t="s">
        <v>1310</v>
      </c>
      <c r="K303" s="3">
        <v>15109826.09</v>
      </c>
      <c r="L303" t="s">
        <v>97</v>
      </c>
      <c r="M303" t="s">
        <v>19</v>
      </c>
      <c r="N303" t="s">
        <v>1311</v>
      </c>
    </row>
    <row r="304" spans="1:14">
      <c r="A304" s="4">
        <v>302</v>
      </c>
      <c r="B304" t="s">
        <v>182</v>
      </c>
      <c r="C304" s="1">
        <v>28</v>
      </c>
      <c r="D304" s="2" t="str">
        <f>HYPERLINK("https://torgi.gov.ru/new/public/lots/lot/21000002210000000124_1/(lotInfo:info)", "21000002210000000124_1")</f>
        <v>21000002210000000124_1</v>
      </c>
      <c r="E304" t="s">
        <v>1312</v>
      </c>
      <c r="F304" s="3">
        <v>160714.28571428571</v>
      </c>
      <c r="G304" s="3">
        <v>4500000</v>
      </c>
      <c r="H304" t="s">
        <v>1313</v>
      </c>
      <c r="I304" t="s">
        <v>1314</v>
      </c>
      <c r="J304" t="s">
        <v>1315</v>
      </c>
      <c r="L304" t="s">
        <v>18</v>
      </c>
      <c r="M304" t="s">
        <v>19</v>
      </c>
      <c r="N304" t="s">
        <v>1316</v>
      </c>
    </row>
    <row r="305" spans="1:14">
      <c r="A305" s="4">
        <v>303</v>
      </c>
      <c r="B305" t="s">
        <v>255</v>
      </c>
      <c r="C305" s="1">
        <v>38.799999999999997</v>
      </c>
      <c r="D305" s="2" t="str">
        <f>HYPERLINK("https://torgi.gov.ru/new/public/lots/lot/22000014830000000002_1/(lotInfo:info)", "22000014830000000002_1")</f>
        <v>22000014830000000002_1</v>
      </c>
      <c r="E305" t="s">
        <v>1317</v>
      </c>
      <c r="F305" s="3">
        <v>35992.268041237119</v>
      </c>
      <c r="G305" s="3">
        <v>1396500</v>
      </c>
      <c r="H305" t="s">
        <v>1318</v>
      </c>
      <c r="I305" t="s">
        <v>1319</v>
      </c>
      <c r="J305" t="s">
        <v>1320</v>
      </c>
      <c r="K305" s="3">
        <v>1284248.06</v>
      </c>
      <c r="L305" t="s">
        <v>18</v>
      </c>
      <c r="M305" t="s">
        <v>19</v>
      </c>
      <c r="N305" t="s">
        <v>1321</v>
      </c>
    </row>
    <row r="306" spans="1:14">
      <c r="A306" s="4">
        <v>304</v>
      </c>
      <c r="B306" t="s">
        <v>182</v>
      </c>
      <c r="C306" s="1">
        <v>13.3</v>
      </c>
      <c r="D306" s="2" t="str">
        <f>HYPERLINK("https://torgi.gov.ru/new/public/lots/lot/21000002210000000116_1/(lotInfo:info)", "21000002210000000116_1")</f>
        <v>21000002210000000116_1</v>
      </c>
      <c r="E306" t="s">
        <v>1322</v>
      </c>
      <c r="F306" s="3">
        <v>178195.48872180449</v>
      </c>
      <c r="G306" s="3">
        <v>2370000</v>
      </c>
      <c r="H306" t="s">
        <v>1323</v>
      </c>
      <c r="I306" t="s">
        <v>1324</v>
      </c>
      <c r="J306" t="s">
        <v>1325</v>
      </c>
      <c r="L306" t="s">
        <v>18</v>
      </c>
      <c r="M306" t="s">
        <v>19</v>
      </c>
      <c r="N306" t="s">
        <v>1326</v>
      </c>
    </row>
    <row r="307" spans="1:14">
      <c r="A307" s="4">
        <v>305</v>
      </c>
      <c r="B307" t="s">
        <v>182</v>
      </c>
      <c r="C307" s="1">
        <v>10.7</v>
      </c>
      <c r="D307" s="2" t="str">
        <f>HYPERLINK("https://torgi.gov.ru/new/public/lots/lot/21000002210000000115_1/(lotInfo:info)", "21000002210000000115_1")</f>
        <v>21000002210000000115_1</v>
      </c>
      <c r="E307" t="s">
        <v>1327</v>
      </c>
      <c r="F307" s="3">
        <v>80094.672897196273</v>
      </c>
      <c r="G307" s="3">
        <v>857013</v>
      </c>
      <c r="H307" t="s">
        <v>1328</v>
      </c>
      <c r="I307" t="s">
        <v>1324</v>
      </c>
      <c r="J307" t="s">
        <v>1329</v>
      </c>
      <c r="L307" t="s">
        <v>411</v>
      </c>
      <c r="M307" t="s">
        <v>19</v>
      </c>
      <c r="N307" t="s">
        <v>1330</v>
      </c>
    </row>
    <row r="308" spans="1:14">
      <c r="A308" s="4">
        <v>306</v>
      </c>
      <c r="B308" t="s">
        <v>13</v>
      </c>
      <c r="C308" s="1">
        <v>14.4</v>
      </c>
      <c r="D308" s="2" t="str">
        <f>HYPERLINK("https://torgi.gov.ru/new/public/lots/lot/21000014890000000009_1/(lotInfo:info)", "21000014890000000009_1")</f>
        <v>21000014890000000009_1</v>
      </c>
      <c r="E308" t="s">
        <v>1331</v>
      </c>
      <c r="F308" s="3">
        <v>36583.333333333343</v>
      </c>
      <c r="G308" s="3">
        <v>526800</v>
      </c>
      <c r="H308" t="s">
        <v>1332</v>
      </c>
      <c r="I308" t="s">
        <v>1333</v>
      </c>
      <c r="J308" t="s">
        <v>1334</v>
      </c>
      <c r="K308" s="3">
        <v>499966.9</v>
      </c>
      <c r="L308" t="s">
        <v>18</v>
      </c>
      <c r="M308" t="s">
        <v>19</v>
      </c>
      <c r="N308" t="s">
        <v>1335</v>
      </c>
    </row>
    <row r="309" spans="1:14">
      <c r="A309" s="4">
        <v>307</v>
      </c>
      <c r="B309" t="s">
        <v>27</v>
      </c>
      <c r="C309" s="1">
        <v>224.2</v>
      </c>
      <c r="D309" s="2" t="str">
        <f>HYPERLINK("https://torgi.gov.ru/new/public/lots/lot/21000016080000000030_4/(lotInfo:info)", "21000016080000000030_4")</f>
        <v>21000016080000000030_4</v>
      </c>
      <c r="E309" t="s">
        <v>1336</v>
      </c>
      <c r="F309" s="3">
        <v>29174.84388938448</v>
      </c>
      <c r="G309" s="3">
        <v>6541000</v>
      </c>
      <c r="H309" t="s">
        <v>1337</v>
      </c>
      <c r="I309" t="s">
        <v>1338</v>
      </c>
      <c r="J309" t="s">
        <v>1339</v>
      </c>
      <c r="L309" t="s">
        <v>18</v>
      </c>
      <c r="M309" t="s">
        <v>19</v>
      </c>
      <c r="N309" t="s">
        <v>98</v>
      </c>
    </row>
    <row r="310" spans="1:14">
      <c r="A310" s="4">
        <v>308</v>
      </c>
      <c r="B310" t="s">
        <v>425</v>
      </c>
      <c r="C310" s="1">
        <v>606.5</v>
      </c>
      <c r="D310" s="2" t="str">
        <f>HYPERLINK("https://torgi.gov.ru/new/public/lots/lot/21000004930000000003_1/(lotInfo:info)", "21000004930000000003_1")</f>
        <v>21000004930000000003_1</v>
      </c>
      <c r="E310" t="s">
        <v>1340</v>
      </c>
      <c r="F310" s="3">
        <v>3480.8097444352838</v>
      </c>
      <c r="G310" s="3">
        <v>2111111.11</v>
      </c>
      <c r="H310" t="s">
        <v>1337</v>
      </c>
      <c r="I310" t="s">
        <v>1341</v>
      </c>
      <c r="J310" t="s">
        <v>1342</v>
      </c>
      <c r="L310" t="s">
        <v>32</v>
      </c>
      <c r="M310" t="s">
        <v>19</v>
      </c>
      <c r="N310" t="s">
        <v>98</v>
      </c>
    </row>
    <row r="311" spans="1:14">
      <c r="A311" s="4">
        <v>309</v>
      </c>
      <c r="B311" t="s">
        <v>116</v>
      </c>
      <c r="C311" s="1">
        <v>40.4</v>
      </c>
      <c r="D311" s="2" t="str">
        <f>HYPERLINK("https://torgi.gov.ru/new/public/lots/lot/21000019000000000003_1/(lotInfo:info)", "21000019000000000003_1")</f>
        <v>21000019000000000003_1</v>
      </c>
      <c r="E311" t="s">
        <v>1343</v>
      </c>
      <c r="F311" s="3">
        <v>18811.881188118808</v>
      </c>
      <c r="G311" s="3">
        <v>760000</v>
      </c>
      <c r="H311" t="s">
        <v>1344</v>
      </c>
      <c r="I311" t="s">
        <v>1345</v>
      </c>
      <c r="J311" t="s">
        <v>1346</v>
      </c>
      <c r="L311" t="s">
        <v>18</v>
      </c>
      <c r="M311" t="s">
        <v>19</v>
      </c>
      <c r="N311" t="s">
        <v>1347</v>
      </c>
    </row>
    <row r="312" spans="1:14">
      <c r="A312" s="4">
        <v>310</v>
      </c>
      <c r="B312" t="s">
        <v>198</v>
      </c>
      <c r="C312" s="1">
        <v>79.599999999999994</v>
      </c>
      <c r="D312" s="2" t="str">
        <f>HYPERLINK("https://torgi.gov.ru/new/public/lots/lot/21000023350000000001_1/(lotInfo:info)", "21000023350000000001_1")</f>
        <v>21000023350000000001_1</v>
      </c>
      <c r="E312" t="s">
        <v>1348</v>
      </c>
      <c r="F312" s="3">
        <v>19459.337562814071</v>
      </c>
      <c r="G312" s="3">
        <v>1548963.27</v>
      </c>
      <c r="H312" t="s">
        <v>1349</v>
      </c>
      <c r="I312" t="s">
        <v>1350</v>
      </c>
      <c r="J312" t="s">
        <v>1351</v>
      </c>
      <c r="L312" t="s">
        <v>18</v>
      </c>
      <c r="M312" t="s">
        <v>19</v>
      </c>
      <c r="N312" t="s">
        <v>1352</v>
      </c>
    </row>
    <row r="313" spans="1:14">
      <c r="A313" s="4">
        <v>311</v>
      </c>
      <c r="B313" t="s">
        <v>198</v>
      </c>
      <c r="C313" s="1">
        <v>262.10000000000002</v>
      </c>
      <c r="D313" s="2" t="str">
        <f>HYPERLINK("https://torgi.gov.ru/new/public/lots/lot/21000023350000000002_1/(lotInfo:info)", "21000023350000000002_1")</f>
        <v>21000023350000000002_1</v>
      </c>
      <c r="E313" t="s">
        <v>1353</v>
      </c>
      <c r="F313" s="3">
        <v>14506.12789011827</v>
      </c>
      <c r="G313" s="3">
        <v>3802056.12</v>
      </c>
      <c r="H313" t="s">
        <v>1354</v>
      </c>
      <c r="I313" t="s">
        <v>1350</v>
      </c>
      <c r="J313" t="s">
        <v>1355</v>
      </c>
      <c r="L313" t="s">
        <v>18</v>
      </c>
      <c r="M313" t="s">
        <v>19</v>
      </c>
      <c r="N313" t="s">
        <v>1352</v>
      </c>
    </row>
    <row r="314" spans="1:14">
      <c r="A314" s="4">
        <v>312</v>
      </c>
      <c r="B314" t="s">
        <v>817</v>
      </c>
      <c r="C314" s="1">
        <v>17</v>
      </c>
      <c r="D314" s="2" t="str">
        <f>HYPERLINK("https://torgi.gov.ru/new/public/lots/lot/22000020710000000001_3/(lotInfo:info)", "22000020710000000001_3")</f>
        <v>22000020710000000001_3</v>
      </c>
      <c r="E314" t="s">
        <v>1356</v>
      </c>
      <c r="F314" s="3">
        <v>51000</v>
      </c>
      <c r="G314" s="3">
        <v>867000</v>
      </c>
      <c r="H314" t="s">
        <v>1357</v>
      </c>
      <c r="I314" t="s">
        <v>925</v>
      </c>
      <c r="J314" t="s">
        <v>1358</v>
      </c>
      <c r="L314" t="s">
        <v>18</v>
      </c>
      <c r="M314" t="s">
        <v>19</v>
      </c>
      <c r="N314" t="s">
        <v>1359</v>
      </c>
    </row>
    <row r="315" spans="1:14">
      <c r="A315" s="4">
        <v>313</v>
      </c>
      <c r="B315" t="s">
        <v>211</v>
      </c>
      <c r="C315" s="1">
        <v>1084.8</v>
      </c>
      <c r="D315" s="2" t="str">
        <f>HYPERLINK("https://torgi.gov.ru/new/public/lots/lot/22000039800000000001_1/(lotInfo:info)", "22000039800000000001_1")</f>
        <v>22000039800000000001_1</v>
      </c>
      <c r="E315" t="s">
        <v>1360</v>
      </c>
      <c r="F315" s="3">
        <v>4609.1445427728613</v>
      </c>
      <c r="G315" s="3">
        <v>5000000</v>
      </c>
      <c r="H315" t="s">
        <v>1361</v>
      </c>
      <c r="I315" t="s">
        <v>913</v>
      </c>
      <c r="J315" t="s">
        <v>1362</v>
      </c>
      <c r="L315" t="s">
        <v>97</v>
      </c>
      <c r="M315" t="s">
        <v>19</v>
      </c>
      <c r="N315" t="s">
        <v>98</v>
      </c>
    </row>
    <row r="316" spans="1:14">
      <c r="A316" s="4">
        <v>314</v>
      </c>
      <c r="B316" t="s">
        <v>500</v>
      </c>
      <c r="C316" s="1">
        <v>86</v>
      </c>
      <c r="D316" s="2" t="str">
        <f>HYPERLINK("https://torgi.gov.ru/new/public/lots/lot/22000034450000000001_1/(lotInfo:info)", "22000034450000000001_1")</f>
        <v>22000034450000000001_1</v>
      </c>
      <c r="E316" t="s">
        <v>1363</v>
      </c>
      <c r="F316" s="3">
        <v>18313.953488372092</v>
      </c>
      <c r="G316" s="3">
        <v>1575000</v>
      </c>
      <c r="H316" t="s">
        <v>1361</v>
      </c>
      <c r="I316" t="s">
        <v>1364</v>
      </c>
      <c r="J316" t="s">
        <v>1365</v>
      </c>
      <c r="L316" t="s">
        <v>18</v>
      </c>
      <c r="M316" t="s">
        <v>19</v>
      </c>
      <c r="N316" t="s">
        <v>98</v>
      </c>
    </row>
    <row r="317" spans="1:14">
      <c r="A317" s="4">
        <v>315</v>
      </c>
      <c r="B317" t="s">
        <v>527</v>
      </c>
      <c r="C317" s="1">
        <v>48.5</v>
      </c>
      <c r="D317" s="2" t="str">
        <f>HYPERLINK("https://torgi.gov.ru/new/public/lots/lot/21000012310000000004_3/(lotInfo:info)", "21000012310000000004_3")</f>
        <v>21000012310000000004_3</v>
      </c>
      <c r="E317" t="s">
        <v>1366</v>
      </c>
      <c r="F317" s="3">
        <v>16494.84536082474</v>
      </c>
      <c r="G317" s="3">
        <v>800000</v>
      </c>
      <c r="H317" t="s">
        <v>1367</v>
      </c>
      <c r="I317" t="s">
        <v>1368</v>
      </c>
      <c r="J317" t="s">
        <v>1369</v>
      </c>
      <c r="L317" t="s">
        <v>18</v>
      </c>
      <c r="M317" t="s">
        <v>19</v>
      </c>
      <c r="N317" t="s">
        <v>1370</v>
      </c>
    </row>
    <row r="318" spans="1:14">
      <c r="A318" s="4">
        <v>316</v>
      </c>
      <c r="B318" t="s">
        <v>527</v>
      </c>
      <c r="C318" s="1">
        <v>78.2</v>
      </c>
      <c r="D318" s="2" t="str">
        <f>HYPERLINK("https://torgi.gov.ru/new/public/lots/lot/21000012310000000004_4/(lotInfo:info)", "21000012310000000004_4")</f>
        <v>21000012310000000004_4</v>
      </c>
      <c r="E318" t="s">
        <v>1371</v>
      </c>
      <c r="F318" s="3">
        <v>8343.9897698209716</v>
      </c>
      <c r="G318" s="3">
        <v>652500</v>
      </c>
      <c r="H318" t="s">
        <v>1372</v>
      </c>
      <c r="I318" t="s">
        <v>1368</v>
      </c>
      <c r="J318" t="s">
        <v>1373</v>
      </c>
      <c r="L318" t="s">
        <v>18</v>
      </c>
      <c r="M318" t="s">
        <v>19</v>
      </c>
      <c r="N318" t="s">
        <v>98</v>
      </c>
    </row>
    <row r="319" spans="1:14">
      <c r="A319" s="4">
        <v>317</v>
      </c>
      <c r="B319" t="s">
        <v>527</v>
      </c>
      <c r="C319" s="1">
        <v>199.6</v>
      </c>
      <c r="D319" s="2" t="str">
        <f>HYPERLINK("https://torgi.gov.ru/new/public/lots/lot/21000012310000000004_1/(lotInfo:info)", "21000012310000000004_1")</f>
        <v>21000012310000000004_1</v>
      </c>
      <c r="E319" t="s">
        <v>1374</v>
      </c>
      <c r="F319" s="3">
        <v>32089.17835671343</v>
      </c>
      <c r="G319" s="3">
        <v>6405000</v>
      </c>
      <c r="H319" t="s">
        <v>1372</v>
      </c>
      <c r="I319" t="s">
        <v>1368</v>
      </c>
      <c r="J319" t="s">
        <v>1375</v>
      </c>
      <c r="L319" t="s">
        <v>18</v>
      </c>
      <c r="M319" t="s">
        <v>19</v>
      </c>
      <c r="N319" t="s">
        <v>98</v>
      </c>
    </row>
    <row r="320" spans="1:14">
      <c r="A320" s="4">
        <v>318</v>
      </c>
      <c r="B320" t="s">
        <v>527</v>
      </c>
      <c r="C320" s="1">
        <v>11.5</v>
      </c>
      <c r="D320" s="2" t="str">
        <f>HYPERLINK("https://torgi.gov.ru/new/public/lots/lot/21000012310000000004_2/(lotInfo:info)", "21000012310000000004_2")</f>
        <v>21000012310000000004_2</v>
      </c>
      <c r="E320" t="s">
        <v>1376</v>
      </c>
      <c r="F320" s="3">
        <v>176956.5217391304</v>
      </c>
      <c r="G320" s="3">
        <v>2035000</v>
      </c>
      <c r="H320" t="s">
        <v>1377</v>
      </c>
      <c r="I320" t="s">
        <v>1368</v>
      </c>
      <c r="J320" t="s">
        <v>1378</v>
      </c>
      <c r="L320" t="s">
        <v>18</v>
      </c>
      <c r="M320" t="s">
        <v>19</v>
      </c>
      <c r="N320" t="s">
        <v>1379</v>
      </c>
    </row>
    <row r="321" spans="1:14">
      <c r="A321" s="4">
        <v>319</v>
      </c>
      <c r="B321" t="s">
        <v>243</v>
      </c>
      <c r="C321" s="1">
        <v>58.8</v>
      </c>
      <c r="D321" s="2" t="str">
        <f>HYPERLINK("https://torgi.gov.ru/new/public/lots/lot/21000026240000000005_1/(lotInfo:info)", "21000026240000000005_1")</f>
        <v>21000026240000000005_1</v>
      </c>
      <c r="E321" t="s">
        <v>244</v>
      </c>
      <c r="F321" s="3">
        <v>137680.81632653059</v>
      </c>
      <c r="G321" s="3">
        <v>8095632</v>
      </c>
      <c r="H321" t="s">
        <v>1380</v>
      </c>
      <c r="I321" t="s">
        <v>1381</v>
      </c>
      <c r="J321" t="s">
        <v>1382</v>
      </c>
      <c r="L321" t="s">
        <v>18</v>
      </c>
      <c r="M321" t="s">
        <v>19</v>
      </c>
      <c r="N321" t="s">
        <v>1383</v>
      </c>
    </row>
    <row r="322" spans="1:14">
      <c r="A322" s="4">
        <v>320</v>
      </c>
      <c r="B322" t="s">
        <v>182</v>
      </c>
      <c r="C322" s="1">
        <v>25.8</v>
      </c>
      <c r="D322" s="2" t="str">
        <f>HYPERLINK("https://torgi.gov.ru/new/public/lots/lot/21000002210000000097_1/(lotInfo:info)", "21000002210000000097_1")</f>
        <v>21000002210000000097_1</v>
      </c>
      <c r="E322" t="s">
        <v>1384</v>
      </c>
      <c r="F322" s="3">
        <v>205426.3565891473</v>
      </c>
      <c r="G322" s="3">
        <v>5300000</v>
      </c>
      <c r="H322" t="s">
        <v>1385</v>
      </c>
      <c r="I322" t="s">
        <v>1386</v>
      </c>
      <c r="J322" t="s">
        <v>1387</v>
      </c>
      <c r="L322" t="s">
        <v>18</v>
      </c>
      <c r="M322" t="s">
        <v>19</v>
      </c>
      <c r="N322" t="s">
        <v>1388</v>
      </c>
    </row>
    <row r="323" spans="1:14">
      <c r="A323" s="4">
        <v>321</v>
      </c>
      <c r="B323" t="s">
        <v>527</v>
      </c>
      <c r="C323" s="1">
        <v>12.8</v>
      </c>
      <c r="D323" s="2" t="str">
        <f>HYPERLINK("https://torgi.gov.ru/new/public/lots/lot/21000012310000000003_2/(lotInfo:info)", "21000012310000000003_2")</f>
        <v>21000012310000000003_2</v>
      </c>
      <c r="E323" t="s">
        <v>1389</v>
      </c>
      <c r="F323" s="3">
        <v>185156.25</v>
      </c>
      <c r="G323" s="3">
        <v>2370000</v>
      </c>
      <c r="H323" t="s">
        <v>1390</v>
      </c>
      <c r="I323" t="s">
        <v>1364</v>
      </c>
      <c r="J323" t="s">
        <v>1391</v>
      </c>
      <c r="L323" t="s">
        <v>18</v>
      </c>
      <c r="M323" t="s">
        <v>19</v>
      </c>
      <c r="N323" t="s">
        <v>98</v>
      </c>
    </row>
    <row r="324" spans="1:14">
      <c r="A324" s="4">
        <v>322</v>
      </c>
      <c r="B324" t="s">
        <v>527</v>
      </c>
      <c r="C324" s="1">
        <v>15.3</v>
      </c>
      <c r="D324" s="2" t="str">
        <f>HYPERLINK("https://torgi.gov.ru/new/public/lots/lot/21000012310000000003_1/(lotInfo:info)", "21000012310000000003_1")</f>
        <v>21000012310000000003_1</v>
      </c>
      <c r="E324" t="s">
        <v>1389</v>
      </c>
      <c r="F324" s="3">
        <v>42320.261437908492</v>
      </c>
      <c r="G324" s="3">
        <v>647500</v>
      </c>
      <c r="H324" t="s">
        <v>1390</v>
      </c>
      <c r="I324" t="s">
        <v>1364</v>
      </c>
      <c r="J324" t="s">
        <v>1392</v>
      </c>
      <c r="L324" t="s">
        <v>18</v>
      </c>
      <c r="M324" t="s">
        <v>19</v>
      </c>
      <c r="N324" t="s">
        <v>98</v>
      </c>
    </row>
    <row r="325" spans="1:14">
      <c r="A325" s="4">
        <v>323</v>
      </c>
      <c r="B325" t="s">
        <v>198</v>
      </c>
      <c r="C325" s="1">
        <v>485</v>
      </c>
      <c r="D325" s="2" t="str">
        <f>HYPERLINK("https://torgi.gov.ru/new/public/lots/lot/22000022930000000009_1/(lotInfo:info)", "22000022930000000009_1")</f>
        <v>22000022930000000009_1</v>
      </c>
      <c r="E325" t="s">
        <v>1393</v>
      </c>
      <c r="F325" s="3">
        <v>6597.9381443298971</v>
      </c>
      <c r="G325" s="3">
        <v>3200000</v>
      </c>
      <c r="H325" t="s">
        <v>1394</v>
      </c>
      <c r="I325" t="s">
        <v>1395</v>
      </c>
      <c r="J325" t="s">
        <v>1396</v>
      </c>
      <c r="L325" t="s">
        <v>32</v>
      </c>
      <c r="M325" t="s">
        <v>19</v>
      </c>
      <c r="N325" t="s">
        <v>1397</v>
      </c>
    </row>
    <row r="326" spans="1:14">
      <c r="A326" s="4">
        <v>324</v>
      </c>
      <c r="B326" t="s">
        <v>157</v>
      </c>
      <c r="C326" s="1">
        <v>122.8</v>
      </c>
      <c r="D326" s="2" t="str">
        <f>HYPERLINK("https://torgi.gov.ru/new/public/lots/lot/21000034280000000004_1/(lotInfo:info)", "21000034280000000004_1")</f>
        <v>21000034280000000004_1</v>
      </c>
      <c r="E326" t="s">
        <v>1398</v>
      </c>
      <c r="F326" s="3">
        <v>4175.8957654723126</v>
      </c>
      <c r="G326" s="3">
        <v>512800</v>
      </c>
      <c r="H326" t="s">
        <v>474</v>
      </c>
      <c r="I326" t="s">
        <v>1399</v>
      </c>
      <c r="L326" t="s">
        <v>97</v>
      </c>
      <c r="M326" t="s">
        <v>19</v>
      </c>
      <c r="N326" t="s">
        <v>98</v>
      </c>
    </row>
    <row r="327" spans="1:14">
      <c r="A327" s="4">
        <v>325</v>
      </c>
      <c r="B327" t="s">
        <v>80</v>
      </c>
      <c r="C327" s="1">
        <v>96.4</v>
      </c>
      <c r="D327" s="2" t="str">
        <f>HYPERLINK("https://torgi.gov.ru/new/public/lots/lot/22000040720000000001_1/(lotInfo:info)", "22000040720000000001_1")</f>
        <v>22000040720000000001_1</v>
      </c>
      <c r="E327" t="s">
        <v>1400</v>
      </c>
      <c r="F327" s="3">
        <v>11929.460580912861</v>
      </c>
      <c r="G327" s="3">
        <v>1150000</v>
      </c>
      <c r="I327" t="s">
        <v>1401</v>
      </c>
      <c r="J327" t="s">
        <v>1402</v>
      </c>
      <c r="L327" t="s">
        <v>18</v>
      </c>
      <c r="M327" t="s">
        <v>19</v>
      </c>
      <c r="N327" t="s">
        <v>98</v>
      </c>
    </row>
    <row r="328" spans="1:14">
      <c r="A328" s="4">
        <v>326</v>
      </c>
      <c r="B328" t="s">
        <v>182</v>
      </c>
      <c r="C328" s="1">
        <v>15.8</v>
      </c>
      <c r="D328" s="2" t="str">
        <f>HYPERLINK("https://torgi.gov.ru/new/public/lots/lot/21000002210000000077_1/(lotInfo:info)", "21000002210000000077_1")</f>
        <v>21000002210000000077_1</v>
      </c>
      <c r="E328" t="s">
        <v>1403</v>
      </c>
      <c r="F328" s="3">
        <v>92405.063291139231</v>
      </c>
      <c r="G328" s="3">
        <v>1460000</v>
      </c>
      <c r="H328" t="s">
        <v>1404</v>
      </c>
      <c r="I328" t="s">
        <v>1405</v>
      </c>
      <c r="J328" t="s">
        <v>1406</v>
      </c>
      <c r="L328" t="s">
        <v>18</v>
      </c>
      <c r="M328" t="s">
        <v>19</v>
      </c>
      <c r="N328" t="s">
        <v>546</v>
      </c>
    </row>
    <row r="329" spans="1:14">
      <c r="A329" s="4">
        <v>327</v>
      </c>
      <c r="B329" t="s">
        <v>60</v>
      </c>
      <c r="C329" s="1">
        <v>67</v>
      </c>
      <c r="D329" s="2" t="str">
        <f>HYPERLINK("https://torgi.gov.ru/new/public/lots/lot/21000000010000000003_4/(lotInfo:info)", "21000000010000000003_4")</f>
        <v>21000000010000000003_4</v>
      </c>
      <c r="E329" t="s">
        <v>1407</v>
      </c>
      <c r="F329" s="3">
        <v>18617.910447761191</v>
      </c>
      <c r="G329" s="3">
        <v>1247400</v>
      </c>
      <c r="H329" t="s">
        <v>1408</v>
      </c>
      <c r="I329" t="s">
        <v>1409</v>
      </c>
      <c r="J329" t="s">
        <v>1410</v>
      </c>
      <c r="L329" t="s">
        <v>18</v>
      </c>
      <c r="M329" t="s">
        <v>19</v>
      </c>
      <c r="N329" t="s">
        <v>1411</v>
      </c>
    </row>
    <row r="330" spans="1:14">
      <c r="A330" s="4">
        <v>328</v>
      </c>
      <c r="B330" t="s">
        <v>60</v>
      </c>
      <c r="C330" s="1">
        <v>493.1</v>
      </c>
      <c r="D330" s="2" t="str">
        <f>HYPERLINK("https://torgi.gov.ru/new/public/lots/lot/21000000010000000003_12/(lotInfo:info)", "21000000010000000003_12")</f>
        <v>21000000010000000003_12</v>
      </c>
      <c r="E330" t="s">
        <v>1412</v>
      </c>
      <c r="F330" s="3">
        <v>14911.37700263638</v>
      </c>
      <c r="G330" s="3">
        <v>7352800</v>
      </c>
      <c r="H330" t="s">
        <v>1413</v>
      </c>
      <c r="I330" t="s">
        <v>1409</v>
      </c>
      <c r="J330" t="s">
        <v>1414</v>
      </c>
      <c r="L330" t="s">
        <v>18</v>
      </c>
      <c r="M330" t="s">
        <v>19</v>
      </c>
      <c r="N330" t="s">
        <v>1415</v>
      </c>
    </row>
    <row r="331" spans="1:14">
      <c r="A331" s="4">
        <v>329</v>
      </c>
      <c r="B331" t="s">
        <v>60</v>
      </c>
      <c r="C331" s="1">
        <v>321.89999999999998</v>
      </c>
      <c r="D331" s="2" t="str">
        <f>HYPERLINK("https://torgi.gov.ru/new/public/lots/lot/21000000010000000003_10/(lotInfo:info)", "21000000010000000003_10")</f>
        <v>21000000010000000003_10</v>
      </c>
      <c r="E331" t="s">
        <v>1416</v>
      </c>
      <c r="F331" s="3">
        <v>6691.2084498291397</v>
      </c>
      <c r="G331" s="3">
        <v>2153900</v>
      </c>
      <c r="H331" t="s">
        <v>1417</v>
      </c>
      <c r="I331" t="s">
        <v>1409</v>
      </c>
      <c r="J331" t="s">
        <v>1418</v>
      </c>
      <c r="L331" t="s">
        <v>18</v>
      </c>
      <c r="M331" t="s">
        <v>19</v>
      </c>
      <c r="N331" t="s">
        <v>98</v>
      </c>
    </row>
    <row r="332" spans="1:14">
      <c r="A332" s="4">
        <v>330</v>
      </c>
      <c r="B332" t="s">
        <v>255</v>
      </c>
      <c r="C332" s="1">
        <v>613</v>
      </c>
      <c r="D332" s="2" t="str">
        <f>HYPERLINK("https://torgi.gov.ru/new/public/lots/lot/22000039540000000001_1/(lotInfo:info)", "22000039540000000001_1")</f>
        <v>22000039540000000001_1</v>
      </c>
      <c r="E332" t="s">
        <v>1419</v>
      </c>
      <c r="F332" s="3">
        <v>2712.887438825448</v>
      </c>
      <c r="G332" s="3">
        <v>1663000</v>
      </c>
      <c r="H332" t="s">
        <v>474</v>
      </c>
      <c r="I332" t="s">
        <v>1420</v>
      </c>
      <c r="J332" t="s">
        <v>1421</v>
      </c>
      <c r="L332" t="s">
        <v>97</v>
      </c>
      <c r="M332" t="s">
        <v>19</v>
      </c>
      <c r="N332" t="s">
        <v>98</v>
      </c>
    </row>
    <row r="333" spans="1:14">
      <c r="A333" s="4">
        <v>331</v>
      </c>
      <c r="B333" t="s">
        <v>1422</v>
      </c>
      <c r="C333" s="1">
        <v>208.1</v>
      </c>
      <c r="D333" s="2" t="str">
        <f>HYPERLINK("https://torgi.gov.ru/new/public/lots/lot/22000038950000000001_1/(lotInfo:info)", "22000038950000000001_1")</f>
        <v>22000038950000000001_1</v>
      </c>
      <c r="E333" t="s">
        <v>1423</v>
      </c>
      <c r="F333" s="3">
        <v>4627.5828928399806</v>
      </c>
      <c r="G333" s="3">
        <v>963000</v>
      </c>
      <c r="I333" t="s">
        <v>1345</v>
      </c>
      <c r="J333" t="s">
        <v>1424</v>
      </c>
      <c r="K333" s="3">
        <v>314782465</v>
      </c>
      <c r="L333" t="s">
        <v>18</v>
      </c>
      <c r="M333" t="s">
        <v>19</v>
      </c>
      <c r="N333" t="s">
        <v>98</v>
      </c>
    </row>
    <row r="334" spans="1:14">
      <c r="A334" s="4">
        <v>332</v>
      </c>
      <c r="B334" t="s">
        <v>182</v>
      </c>
      <c r="C334" s="1">
        <v>15.8</v>
      </c>
      <c r="D334" s="2" t="str">
        <f>HYPERLINK("https://torgi.gov.ru/new/public/lots/lot/21000002210000000075_1/(lotInfo:info)", "21000002210000000075_1")</f>
        <v>21000002210000000075_1</v>
      </c>
      <c r="E334" t="s">
        <v>1425</v>
      </c>
      <c r="F334" s="3">
        <v>119620.253164557</v>
      </c>
      <c r="G334" s="3">
        <v>1890000</v>
      </c>
      <c r="H334" t="s">
        <v>1426</v>
      </c>
      <c r="I334" t="s">
        <v>1427</v>
      </c>
      <c r="J334" t="s">
        <v>1428</v>
      </c>
      <c r="L334" t="s">
        <v>18</v>
      </c>
      <c r="M334" t="s">
        <v>19</v>
      </c>
      <c r="N334" t="s">
        <v>1429</v>
      </c>
    </row>
    <row r="335" spans="1:14">
      <c r="A335" s="4">
        <v>333</v>
      </c>
      <c r="B335" t="s">
        <v>182</v>
      </c>
      <c r="C335" s="1">
        <v>24.2</v>
      </c>
      <c r="D335" s="2" t="str">
        <f>HYPERLINK("https://torgi.gov.ru/new/public/lots/lot/21000002210000000072_1/(lotInfo:info)", "21000002210000000072_1")</f>
        <v>21000002210000000072_1</v>
      </c>
      <c r="E335" t="s">
        <v>1430</v>
      </c>
      <c r="F335" s="3">
        <v>175206.61157024789</v>
      </c>
      <c r="G335" s="3">
        <v>4240000</v>
      </c>
      <c r="H335" t="s">
        <v>1431</v>
      </c>
      <c r="I335" t="s">
        <v>1427</v>
      </c>
      <c r="J335" t="s">
        <v>1432</v>
      </c>
      <c r="L335" t="s">
        <v>18</v>
      </c>
      <c r="M335" t="s">
        <v>19</v>
      </c>
      <c r="N335" t="s">
        <v>1433</v>
      </c>
    </row>
    <row r="336" spans="1:14">
      <c r="A336" s="4">
        <v>334</v>
      </c>
      <c r="B336" t="s">
        <v>182</v>
      </c>
      <c r="C336" s="1">
        <v>39.299999999999997</v>
      </c>
      <c r="D336" s="2" t="str">
        <f>HYPERLINK("https://torgi.gov.ru/new/public/lots/lot/21000002210000000068_1/(lotInfo:info)", "21000002210000000068_1")</f>
        <v>21000002210000000068_1</v>
      </c>
      <c r="E336" t="s">
        <v>1434</v>
      </c>
      <c r="F336" s="3">
        <v>244783.71501272271</v>
      </c>
      <c r="G336" s="3">
        <v>9620000</v>
      </c>
      <c r="H336" t="s">
        <v>1435</v>
      </c>
      <c r="I336" t="s">
        <v>1427</v>
      </c>
      <c r="J336" t="s">
        <v>1436</v>
      </c>
      <c r="L336" t="s">
        <v>18</v>
      </c>
      <c r="M336" t="s">
        <v>19</v>
      </c>
      <c r="N336" t="s">
        <v>1437</v>
      </c>
    </row>
    <row r="337" spans="1:14">
      <c r="A337" s="4">
        <v>335</v>
      </c>
      <c r="B337" t="s">
        <v>182</v>
      </c>
      <c r="C337" s="1">
        <v>49.8</v>
      </c>
      <c r="D337" s="2" t="str">
        <f>HYPERLINK("https://torgi.gov.ru/new/public/lots/lot/21000002210000000066_1/(lotInfo:info)", "21000002210000000066_1")</f>
        <v>21000002210000000066_1</v>
      </c>
      <c r="E337" t="s">
        <v>588</v>
      </c>
      <c r="F337" s="3">
        <v>116666.6666666667</v>
      </c>
      <c r="G337" s="3">
        <v>5810000</v>
      </c>
      <c r="H337" t="s">
        <v>890</v>
      </c>
      <c r="I337" t="s">
        <v>1427</v>
      </c>
      <c r="J337" t="s">
        <v>1438</v>
      </c>
      <c r="L337" t="s">
        <v>18</v>
      </c>
      <c r="M337" t="s">
        <v>19</v>
      </c>
      <c r="N337" t="s">
        <v>98</v>
      </c>
    </row>
    <row r="338" spans="1:14">
      <c r="A338" s="4">
        <v>336</v>
      </c>
      <c r="B338" t="s">
        <v>378</v>
      </c>
      <c r="C338" s="1">
        <v>32.700000000000003</v>
      </c>
      <c r="D338" s="2" t="str">
        <f>HYPERLINK("https://torgi.gov.ru/new/public/lots/lot/22000023110000000002_1/(lotInfo:info)", "22000023110000000002_1")</f>
        <v>22000023110000000002_1</v>
      </c>
      <c r="E338" t="s">
        <v>1439</v>
      </c>
      <c r="F338" s="3">
        <v>20045.871559633029</v>
      </c>
      <c r="G338" s="3">
        <v>655500</v>
      </c>
      <c r="H338" t="s">
        <v>890</v>
      </c>
      <c r="I338" t="s">
        <v>1440</v>
      </c>
      <c r="J338" t="s">
        <v>1441</v>
      </c>
      <c r="K338" s="3">
        <v>828662.85</v>
      </c>
      <c r="L338" t="s">
        <v>18</v>
      </c>
      <c r="M338" t="s">
        <v>19</v>
      </c>
      <c r="N338" t="s">
        <v>98</v>
      </c>
    </row>
    <row r="339" spans="1:14">
      <c r="A339" s="4">
        <v>337</v>
      </c>
      <c r="B339" t="s">
        <v>182</v>
      </c>
      <c r="C339" s="1">
        <v>79.7</v>
      </c>
      <c r="D339" s="2" t="str">
        <f>HYPERLINK("https://torgi.gov.ru/new/public/lots/lot/21000002210000000061_1/(lotInfo:info)", "21000002210000000061_1")</f>
        <v>21000002210000000061_1</v>
      </c>
      <c r="E339" t="s">
        <v>1442</v>
      </c>
      <c r="F339" s="3">
        <v>97867.001254705145</v>
      </c>
      <c r="G339" s="3">
        <v>7800000</v>
      </c>
      <c r="H339" t="s">
        <v>1443</v>
      </c>
      <c r="I339" t="s">
        <v>1444</v>
      </c>
      <c r="J339" t="s">
        <v>1445</v>
      </c>
      <c r="L339" t="s">
        <v>18</v>
      </c>
      <c r="M339" t="s">
        <v>19</v>
      </c>
      <c r="N339" t="s">
        <v>1446</v>
      </c>
    </row>
    <row r="340" spans="1:14">
      <c r="A340" s="4">
        <v>338</v>
      </c>
      <c r="B340" t="s">
        <v>182</v>
      </c>
      <c r="C340" s="1">
        <v>15</v>
      </c>
      <c r="D340" s="2" t="str">
        <f>HYPERLINK("https://torgi.gov.ru/new/public/lots/lot/21000002210000000060_1/(lotInfo:info)", "21000002210000000060_1")</f>
        <v>21000002210000000060_1</v>
      </c>
      <c r="E340" t="s">
        <v>1447</v>
      </c>
      <c r="F340" s="3">
        <v>168666.66666666669</v>
      </c>
      <c r="G340" s="3">
        <v>2530000</v>
      </c>
      <c r="H340" t="s">
        <v>1448</v>
      </c>
      <c r="I340" t="s">
        <v>1444</v>
      </c>
      <c r="J340" t="s">
        <v>1449</v>
      </c>
      <c r="L340" t="s">
        <v>18</v>
      </c>
      <c r="M340" t="s">
        <v>19</v>
      </c>
      <c r="N340" t="s">
        <v>98</v>
      </c>
    </row>
    <row r="341" spans="1:14">
      <c r="A341" s="4">
        <v>339</v>
      </c>
      <c r="B341" t="s">
        <v>425</v>
      </c>
      <c r="C341" s="1">
        <v>259.10000000000002</v>
      </c>
      <c r="D341" s="2" t="str">
        <f>HYPERLINK("https://torgi.gov.ru/new/public/lots/lot/21000014370000000004_1/(lotInfo:info)", "21000014370000000004_1")</f>
        <v>21000014370000000004_1</v>
      </c>
      <c r="E341" t="s">
        <v>1450</v>
      </c>
      <c r="F341" s="3">
        <v>13553.84021613277</v>
      </c>
      <c r="G341" s="3">
        <v>3511800</v>
      </c>
      <c r="H341" t="s">
        <v>1448</v>
      </c>
      <c r="I341" t="s">
        <v>1451</v>
      </c>
      <c r="J341" t="s">
        <v>1452</v>
      </c>
      <c r="L341" t="s">
        <v>97</v>
      </c>
      <c r="M341" t="s">
        <v>19</v>
      </c>
      <c r="N341" t="s">
        <v>98</v>
      </c>
    </row>
    <row r="342" spans="1:14">
      <c r="A342" s="4">
        <v>340</v>
      </c>
      <c r="B342" t="s">
        <v>287</v>
      </c>
      <c r="C342" s="1">
        <v>66.599999999999994</v>
      </c>
      <c r="D342" s="2" t="str">
        <f>HYPERLINK("https://torgi.gov.ru/new/public/lots/lot/21000012550000000012_1/(lotInfo:info)", "21000012550000000012_1")</f>
        <v>21000012550000000012_1</v>
      </c>
      <c r="E342" t="s">
        <v>1453</v>
      </c>
      <c r="F342" s="3">
        <v>18085.585585585592</v>
      </c>
      <c r="G342" s="3">
        <v>1204500</v>
      </c>
      <c r="H342" t="s">
        <v>1454</v>
      </c>
      <c r="I342" t="s">
        <v>917</v>
      </c>
      <c r="L342" t="s">
        <v>97</v>
      </c>
      <c r="M342" t="s">
        <v>19</v>
      </c>
      <c r="N342" t="s">
        <v>1455</v>
      </c>
    </row>
    <row r="343" spans="1:14">
      <c r="A343" s="4">
        <v>341</v>
      </c>
      <c r="B343" t="s">
        <v>287</v>
      </c>
      <c r="C343" s="1">
        <v>16.3</v>
      </c>
      <c r="D343" s="2" t="str">
        <f>HYPERLINK("https://torgi.gov.ru/new/public/lots/lot/21000012550000000011_1/(lotInfo:info)", "21000012550000000011_1")</f>
        <v>21000012550000000011_1</v>
      </c>
      <c r="E343" t="s">
        <v>1456</v>
      </c>
      <c r="F343" s="3">
        <v>31886.50306748466</v>
      </c>
      <c r="G343" s="3">
        <v>519750</v>
      </c>
      <c r="H343" t="s">
        <v>1454</v>
      </c>
      <c r="I343" t="s">
        <v>917</v>
      </c>
      <c r="L343" t="s">
        <v>97</v>
      </c>
      <c r="M343" t="s">
        <v>19</v>
      </c>
      <c r="N343" t="s">
        <v>1455</v>
      </c>
    </row>
    <row r="344" spans="1:14">
      <c r="A344" s="4">
        <v>342</v>
      </c>
      <c r="B344" t="s">
        <v>413</v>
      </c>
      <c r="C344" s="1">
        <v>125.4</v>
      </c>
      <c r="D344" s="2" t="str">
        <f>HYPERLINK("https://torgi.gov.ru/new/public/lots/lot/21000011320000000012_2/(lotInfo:info)", "21000011320000000012_2")</f>
        <v>21000011320000000012_2</v>
      </c>
      <c r="E344" t="s">
        <v>1457</v>
      </c>
      <c r="F344" s="3">
        <v>71810.722169059009</v>
      </c>
      <c r="G344" s="3">
        <v>9005064.5600000005</v>
      </c>
      <c r="H344" t="s">
        <v>1458</v>
      </c>
      <c r="I344" t="s">
        <v>917</v>
      </c>
      <c r="J344" t="s">
        <v>1459</v>
      </c>
      <c r="L344" t="s">
        <v>18</v>
      </c>
      <c r="M344" t="s">
        <v>19</v>
      </c>
      <c r="N344" t="s">
        <v>1460</v>
      </c>
    </row>
    <row r="345" spans="1:14">
      <c r="A345" s="4">
        <v>343</v>
      </c>
      <c r="B345" t="s">
        <v>182</v>
      </c>
      <c r="C345" s="1">
        <v>17.399999999999999</v>
      </c>
      <c r="D345" s="2" t="str">
        <f>HYPERLINK("https://torgi.gov.ru/new/public/lots/lot/21000002210000000045_1/(lotInfo:info)", "21000002210000000045_1")</f>
        <v>21000002210000000045_1</v>
      </c>
      <c r="E345" t="s">
        <v>1461</v>
      </c>
      <c r="F345" s="3">
        <v>177011.49425287361</v>
      </c>
      <c r="G345" s="3">
        <v>3080000</v>
      </c>
      <c r="H345" t="s">
        <v>1462</v>
      </c>
      <c r="I345" t="s">
        <v>1463</v>
      </c>
      <c r="J345" t="s">
        <v>1464</v>
      </c>
      <c r="L345" t="s">
        <v>18</v>
      </c>
      <c r="M345" t="s">
        <v>19</v>
      </c>
      <c r="N345" t="s">
        <v>1465</v>
      </c>
    </row>
    <row r="346" spans="1:14">
      <c r="A346" s="4">
        <v>344</v>
      </c>
      <c r="B346" t="s">
        <v>182</v>
      </c>
      <c r="C346" s="1">
        <v>56.3</v>
      </c>
      <c r="D346" s="2" t="str">
        <f>HYPERLINK("https://torgi.gov.ru/new/public/lots/lot/21000002210000000043_1/(lotInfo:info)", "21000002210000000043_1")</f>
        <v>21000002210000000043_1</v>
      </c>
      <c r="E346" t="s">
        <v>1466</v>
      </c>
      <c r="F346" s="3">
        <v>101243.3392539965</v>
      </c>
      <c r="G346" s="3">
        <v>5700000</v>
      </c>
      <c r="H346" t="s">
        <v>1467</v>
      </c>
      <c r="I346" t="s">
        <v>1463</v>
      </c>
      <c r="J346" t="s">
        <v>1468</v>
      </c>
      <c r="L346" t="s">
        <v>18</v>
      </c>
      <c r="M346" t="s">
        <v>19</v>
      </c>
      <c r="N346" t="s">
        <v>1469</v>
      </c>
    </row>
    <row r="347" spans="1:14">
      <c r="A347" s="4">
        <v>345</v>
      </c>
      <c r="B347" t="s">
        <v>182</v>
      </c>
      <c r="C347" s="1">
        <v>26.1</v>
      </c>
      <c r="D347" s="2" t="str">
        <f>HYPERLINK("https://torgi.gov.ru/new/public/lots/lot/21000002210000000041_1/(lotInfo:info)", "21000002210000000041_1")</f>
        <v>21000002210000000041_1</v>
      </c>
      <c r="E347" t="s">
        <v>1470</v>
      </c>
      <c r="F347" s="3">
        <v>111034.4827586207</v>
      </c>
      <c r="G347" s="3">
        <v>2898000</v>
      </c>
      <c r="H347" t="s">
        <v>1471</v>
      </c>
      <c r="I347" t="s">
        <v>1463</v>
      </c>
      <c r="J347" t="s">
        <v>1472</v>
      </c>
      <c r="L347" t="s">
        <v>18</v>
      </c>
      <c r="M347" t="s">
        <v>19</v>
      </c>
      <c r="N347" t="s">
        <v>1473</v>
      </c>
    </row>
    <row r="348" spans="1:14">
      <c r="A348" s="4">
        <v>346</v>
      </c>
      <c r="B348" t="s">
        <v>182</v>
      </c>
      <c r="C348" s="1">
        <v>20.9</v>
      </c>
      <c r="D348" s="2" t="str">
        <f>HYPERLINK("https://torgi.gov.ru/new/public/lots/lot/21000002210000000037_1/(lotInfo:info)", "21000002210000000037_1")</f>
        <v>21000002210000000037_1</v>
      </c>
      <c r="E348" t="s">
        <v>1474</v>
      </c>
      <c r="F348" s="3">
        <v>211483.25358851679</v>
      </c>
      <c r="G348" s="3">
        <v>4420000</v>
      </c>
      <c r="H348" t="s">
        <v>1475</v>
      </c>
      <c r="I348" t="s">
        <v>1463</v>
      </c>
      <c r="J348" t="s">
        <v>1476</v>
      </c>
      <c r="L348" t="s">
        <v>18</v>
      </c>
      <c r="M348" t="s">
        <v>19</v>
      </c>
      <c r="N348" t="s">
        <v>1477</v>
      </c>
    </row>
    <row r="349" spans="1:14">
      <c r="A349" s="4">
        <v>347</v>
      </c>
      <c r="B349" t="s">
        <v>182</v>
      </c>
      <c r="C349" s="1">
        <v>17.2</v>
      </c>
      <c r="D349" s="2" t="str">
        <f>HYPERLINK("https://torgi.gov.ru/new/public/lots/lot/21000002210000000038_1/(lotInfo:info)", "21000002210000000038_1")</f>
        <v>21000002210000000038_1</v>
      </c>
      <c r="E349" t="s">
        <v>228</v>
      </c>
      <c r="F349" s="3">
        <v>159883.72093023261</v>
      </c>
      <c r="G349" s="3">
        <v>2750000</v>
      </c>
      <c r="H349" t="s">
        <v>1478</v>
      </c>
      <c r="I349" t="s">
        <v>1463</v>
      </c>
      <c r="J349" t="s">
        <v>1479</v>
      </c>
      <c r="L349" t="s">
        <v>18</v>
      </c>
      <c r="M349" t="s">
        <v>19</v>
      </c>
      <c r="N349" t="s">
        <v>98</v>
      </c>
    </row>
    <row r="350" spans="1:14">
      <c r="A350" s="4">
        <v>348</v>
      </c>
      <c r="B350" t="s">
        <v>1480</v>
      </c>
      <c r="C350" s="1">
        <v>45.6</v>
      </c>
      <c r="D350" s="2" t="str">
        <f>HYPERLINK("https://torgi.gov.ru/new/public/lots/lot/21000021980000000001_5/(lotInfo:info)", "21000021980000000001_5")</f>
        <v>21000021980000000001_5</v>
      </c>
      <c r="E350" t="s">
        <v>1481</v>
      </c>
      <c r="F350" s="3">
        <v>38092.105263157893</v>
      </c>
      <c r="G350" s="3">
        <v>1737000</v>
      </c>
      <c r="H350" t="s">
        <v>1478</v>
      </c>
      <c r="I350" t="s">
        <v>1482</v>
      </c>
      <c r="J350" t="s">
        <v>1483</v>
      </c>
      <c r="L350" t="s">
        <v>97</v>
      </c>
      <c r="M350" t="s">
        <v>19</v>
      </c>
      <c r="N350" t="s">
        <v>98</v>
      </c>
    </row>
    <row r="351" spans="1:14">
      <c r="A351" s="4">
        <v>349</v>
      </c>
      <c r="B351" t="s">
        <v>27</v>
      </c>
      <c r="C351" s="1">
        <v>64.599999999999994</v>
      </c>
      <c r="D351" s="2" t="str">
        <f>HYPERLINK("https://torgi.gov.ru/new/public/lots/lot/22000006140000000014_1/(lotInfo:info)", "22000006140000000014_1")</f>
        <v>22000006140000000014_1</v>
      </c>
      <c r="E351" t="s">
        <v>1484</v>
      </c>
      <c r="F351" s="3">
        <v>9643.9628482972148</v>
      </c>
      <c r="G351" s="3">
        <v>623000</v>
      </c>
      <c r="H351" t="s">
        <v>1485</v>
      </c>
      <c r="I351" t="s">
        <v>1486</v>
      </c>
      <c r="J351" t="s">
        <v>1487</v>
      </c>
      <c r="L351" t="s">
        <v>18</v>
      </c>
      <c r="M351" t="s">
        <v>19</v>
      </c>
      <c r="N351" t="s">
        <v>1488</v>
      </c>
    </row>
    <row r="352" spans="1:14">
      <c r="A352" s="4">
        <v>350</v>
      </c>
      <c r="B352" t="s">
        <v>182</v>
      </c>
      <c r="C352" s="1">
        <v>89.4</v>
      </c>
      <c r="D352" s="2" t="str">
        <f>HYPERLINK("https://torgi.gov.ru/new/public/lots/lot/21000002210000000033_1/(lotInfo:info)", "21000002210000000033_1")</f>
        <v>21000002210000000033_1</v>
      </c>
      <c r="E352" t="s">
        <v>1489</v>
      </c>
      <c r="F352" s="3">
        <v>82550.33557046979</v>
      </c>
      <c r="G352" s="3">
        <v>7380000</v>
      </c>
      <c r="H352" t="s">
        <v>1490</v>
      </c>
      <c r="I352" t="s">
        <v>1491</v>
      </c>
      <c r="J352" t="s">
        <v>1492</v>
      </c>
      <c r="L352" t="s">
        <v>18</v>
      </c>
      <c r="M352" t="s">
        <v>19</v>
      </c>
      <c r="N352" t="s">
        <v>1493</v>
      </c>
    </row>
    <row r="353" spans="1:14">
      <c r="A353" s="4">
        <v>351</v>
      </c>
      <c r="B353" t="s">
        <v>182</v>
      </c>
      <c r="C353" s="1">
        <v>14.1</v>
      </c>
      <c r="D353" s="2" t="str">
        <f>HYPERLINK("https://torgi.gov.ru/new/public/lots/lot/21000002210000000029_1/(lotInfo:info)", "21000002210000000029_1")</f>
        <v>21000002210000000029_1</v>
      </c>
      <c r="E353" t="s">
        <v>997</v>
      </c>
      <c r="F353" s="3">
        <v>256028.3687943262</v>
      </c>
      <c r="G353" s="3">
        <v>3610000</v>
      </c>
      <c r="H353" t="s">
        <v>1494</v>
      </c>
      <c r="I353" t="s">
        <v>1491</v>
      </c>
      <c r="J353" t="s">
        <v>1495</v>
      </c>
      <c r="L353" t="s">
        <v>18</v>
      </c>
      <c r="M353" t="s">
        <v>19</v>
      </c>
      <c r="N353" t="s">
        <v>1496</v>
      </c>
    </row>
    <row r="354" spans="1:14">
      <c r="A354" s="4">
        <v>352</v>
      </c>
      <c r="B354" t="s">
        <v>34</v>
      </c>
      <c r="C354" s="1">
        <v>70.099999999999994</v>
      </c>
      <c r="D354" s="2" t="str">
        <f>HYPERLINK("https://torgi.gov.ru/new/public/lots/lot/21000003100000000008_1/(lotInfo:info)", "21000003100000000008_1")</f>
        <v>21000003100000000008_1</v>
      </c>
      <c r="E354" t="s">
        <v>1497</v>
      </c>
      <c r="F354" s="3">
        <v>50827.389443651933</v>
      </c>
      <c r="G354" s="3">
        <v>3563000</v>
      </c>
      <c r="H354" t="s">
        <v>1498</v>
      </c>
      <c r="I354" t="s">
        <v>1499</v>
      </c>
      <c r="J354" t="s">
        <v>1500</v>
      </c>
      <c r="L354" t="s">
        <v>18</v>
      </c>
      <c r="M354" t="s">
        <v>19</v>
      </c>
      <c r="N354" t="s">
        <v>1501</v>
      </c>
    </row>
    <row r="355" spans="1:14">
      <c r="A355" s="4">
        <v>353</v>
      </c>
      <c r="B355" t="s">
        <v>182</v>
      </c>
      <c r="C355" s="1">
        <v>37.9</v>
      </c>
      <c r="D355" s="2" t="str">
        <f>HYPERLINK("https://torgi.gov.ru/new/public/lots/lot/21000002210000000024_1/(lotInfo:info)", "21000002210000000024_1")</f>
        <v>21000002210000000024_1</v>
      </c>
      <c r="E355" t="s">
        <v>1502</v>
      </c>
      <c r="F355" s="3">
        <v>141424.80211081801</v>
      </c>
      <c r="G355" s="3">
        <v>5360000</v>
      </c>
      <c r="H355" t="s">
        <v>1503</v>
      </c>
      <c r="I355" t="s">
        <v>1504</v>
      </c>
      <c r="J355" t="s">
        <v>1505</v>
      </c>
      <c r="L355" t="s">
        <v>18</v>
      </c>
      <c r="M355" t="s">
        <v>19</v>
      </c>
      <c r="N355" t="s">
        <v>1506</v>
      </c>
    </row>
    <row r="356" spans="1:14">
      <c r="A356" s="4">
        <v>354</v>
      </c>
      <c r="B356" t="s">
        <v>182</v>
      </c>
      <c r="C356" s="1">
        <v>75.099999999999994</v>
      </c>
      <c r="D356" s="2" t="str">
        <f>HYPERLINK("https://torgi.gov.ru/new/public/lots/lot/21000002210000000023_1/(lotInfo:info)", "21000002210000000023_1")</f>
        <v>21000002210000000023_1</v>
      </c>
      <c r="E356" t="s">
        <v>1507</v>
      </c>
      <c r="F356" s="3">
        <v>69241.011984021316</v>
      </c>
      <c r="G356" s="3">
        <v>5200000</v>
      </c>
      <c r="H356" t="s">
        <v>1508</v>
      </c>
      <c r="I356" t="s">
        <v>1504</v>
      </c>
      <c r="J356" t="s">
        <v>1509</v>
      </c>
      <c r="L356" t="s">
        <v>18</v>
      </c>
      <c r="M356" t="s">
        <v>19</v>
      </c>
      <c r="N356" t="s">
        <v>1510</v>
      </c>
    </row>
    <row r="357" spans="1:14">
      <c r="A357" s="4">
        <v>355</v>
      </c>
      <c r="B357" t="s">
        <v>182</v>
      </c>
      <c r="C357" s="1">
        <v>14.9</v>
      </c>
      <c r="D357" s="2" t="str">
        <f>HYPERLINK("https://torgi.gov.ru/new/public/lots/lot/21000002210000000022_1/(lotInfo:info)", "21000002210000000022_1")</f>
        <v>21000002210000000022_1</v>
      </c>
      <c r="E357" t="s">
        <v>1511</v>
      </c>
      <c r="F357" s="3">
        <v>169127.51677852351</v>
      </c>
      <c r="G357" s="3">
        <v>2520000</v>
      </c>
      <c r="H357" t="s">
        <v>1512</v>
      </c>
      <c r="I357" t="s">
        <v>1504</v>
      </c>
      <c r="J357" t="s">
        <v>1513</v>
      </c>
      <c r="L357" t="s">
        <v>18</v>
      </c>
      <c r="M357" t="s">
        <v>19</v>
      </c>
      <c r="N357" t="s">
        <v>98</v>
      </c>
    </row>
    <row r="358" spans="1:14">
      <c r="A358" s="4">
        <v>356</v>
      </c>
      <c r="B358" t="s">
        <v>27</v>
      </c>
      <c r="C358" s="1">
        <v>70</v>
      </c>
      <c r="D358" s="2" t="str">
        <f>HYPERLINK("https://torgi.gov.ru/new/public/lots/lot/21000013520000000001_2/(lotInfo:info)", "21000013520000000001_2")</f>
        <v>21000013520000000001_2</v>
      </c>
      <c r="E358" t="s">
        <v>1514</v>
      </c>
      <c r="F358" s="3">
        <v>12195</v>
      </c>
      <c r="G358" s="3">
        <v>853650</v>
      </c>
      <c r="H358" t="s">
        <v>1512</v>
      </c>
      <c r="I358" t="s">
        <v>1515</v>
      </c>
      <c r="J358" t="s">
        <v>1516</v>
      </c>
      <c r="L358" t="s">
        <v>18</v>
      </c>
      <c r="M358" t="s">
        <v>19</v>
      </c>
      <c r="N358" t="s">
        <v>98</v>
      </c>
    </row>
    <row r="359" spans="1:14">
      <c r="A359" s="4">
        <v>357</v>
      </c>
      <c r="B359" t="s">
        <v>27</v>
      </c>
      <c r="C359" s="1">
        <v>69.900000000000006</v>
      </c>
      <c r="D359" s="2" t="str">
        <f>HYPERLINK("https://torgi.gov.ru/new/public/lots/lot/21000013520000000001_3/(lotInfo:info)", "21000013520000000001_3")</f>
        <v>21000013520000000001_3</v>
      </c>
      <c r="E359" t="s">
        <v>1517</v>
      </c>
      <c r="F359" s="3">
        <v>12197.424892703861</v>
      </c>
      <c r="G359" s="3">
        <v>852600</v>
      </c>
      <c r="H359" t="s">
        <v>1512</v>
      </c>
      <c r="I359" t="s">
        <v>1515</v>
      </c>
      <c r="J359" t="s">
        <v>1518</v>
      </c>
      <c r="L359" t="s">
        <v>18</v>
      </c>
      <c r="M359" t="s">
        <v>19</v>
      </c>
      <c r="N359" t="s">
        <v>98</v>
      </c>
    </row>
    <row r="360" spans="1:14">
      <c r="A360" s="4">
        <v>358</v>
      </c>
      <c r="B360" t="s">
        <v>27</v>
      </c>
      <c r="C360" s="1">
        <v>52.5</v>
      </c>
      <c r="D360" s="2" t="str">
        <f>HYPERLINK("https://torgi.gov.ru/new/public/lots/lot/21000013520000000001_1/(lotInfo:info)", "21000013520000000001_1")</f>
        <v>21000013520000000001_1</v>
      </c>
      <c r="E360" t="s">
        <v>1519</v>
      </c>
      <c r="F360" s="3">
        <v>12200</v>
      </c>
      <c r="G360" s="3">
        <v>640500</v>
      </c>
      <c r="H360" t="s">
        <v>1520</v>
      </c>
      <c r="I360" t="s">
        <v>1515</v>
      </c>
      <c r="J360" t="s">
        <v>1521</v>
      </c>
      <c r="L360" t="s">
        <v>18</v>
      </c>
      <c r="M360" t="s">
        <v>19</v>
      </c>
      <c r="N360" t="s">
        <v>98</v>
      </c>
    </row>
    <row r="361" spans="1:14">
      <c r="A361" s="4">
        <v>359</v>
      </c>
      <c r="B361" t="s">
        <v>686</v>
      </c>
      <c r="C361" s="1">
        <v>667</v>
      </c>
      <c r="D361" s="2" t="str">
        <f>HYPERLINK("https://torgi.gov.ru/new/public/lots/lot/21000003120000000003_1/(lotInfo:info)", "21000003120000000003_1")</f>
        <v>21000003120000000003_1</v>
      </c>
      <c r="E361" t="s">
        <v>1522</v>
      </c>
      <c r="F361" s="3">
        <v>1970.0149925037481</v>
      </c>
      <c r="G361" s="3">
        <v>1314000</v>
      </c>
      <c r="H361" t="s">
        <v>474</v>
      </c>
      <c r="I361" t="s">
        <v>1523</v>
      </c>
      <c r="J361" t="s">
        <v>1524</v>
      </c>
      <c r="L361" t="s">
        <v>97</v>
      </c>
      <c r="M361" t="s">
        <v>19</v>
      </c>
      <c r="N361" t="s">
        <v>98</v>
      </c>
    </row>
    <row r="362" spans="1:14">
      <c r="A362" s="4">
        <v>360</v>
      </c>
      <c r="B362" t="s">
        <v>267</v>
      </c>
      <c r="C362" s="1">
        <v>169.9</v>
      </c>
      <c r="D362" s="2" t="str">
        <f>HYPERLINK("https://torgi.gov.ru/new/public/lots/lot/21000004820000000001_5/(lotInfo:info)", "21000004820000000001_5")</f>
        <v>21000004820000000001_5</v>
      </c>
      <c r="E362" t="s">
        <v>1525</v>
      </c>
      <c r="F362" s="3">
        <v>7174.8087110064744</v>
      </c>
      <c r="G362" s="3">
        <v>1219000</v>
      </c>
      <c r="I362" t="s">
        <v>1526</v>
      </c>
      <c r="J362" t="s">
        <v>1527</v>
      </c>
      <c r="L362" t="s">
        <v>18</v>
      </c>
      <c r="M362" t="s">
        <v>19</v>
      </c>
      <c r="N362" t="s">
        <v>98</v>
      </c>
    </row>
    <row r="363" spans="1:14">
      <c r="A363" s="4">
        <v>361</v>
      </c>
      <c r="B363" t="s">
        <v>157</v>
      </c>
      <c r="C363" s="1">
        <v>632.4</v>
      </c>
      <c r="D363" s="2" t="str">
        <f>HYPERLINK("https://torgi.gov.ru/new/public/lots/lot/21000017550000000005_1/(lotInfo:info)", "21000017550000000005_1")</f>
        <v>21000017550000000005_1</v>
      </c>
      <c r="E363" t="s">
        <v>1528</v>
      </c>
      <c r="F363" s="3">
        <v>4269.4497153700186</v>
      </c>
      <c r="G363" s="3">
        <v>2700000</v>
      </c>
      <c r="H363" t="s">
        <v>474</v>
      </c>
      <c r="I363" t="s">
        <v>1529</v>
      </c>
      <c r="J363" t="s">
        <v>1530</v>
      </c>
      <c r="L363" t="s">
        <v>32</v>
      </c>
      <c r="M363" t="s">
        <v>19</v>
      </c>
      <c r="N363" t="s">
        <v>98</v>
      </c>
    </row>
    <row r="364" spans="1:14">
      <c r="A364" s="4">
        <v>362</v>
      </c>
      <c r="B364" t="s">
        <v>547</v>
      </c>
      <c r="C364" s="1">
        <v>262.10000000000002</v>
      </c>
      <c r="D364" s="2" t="str">
        <f>HYPERLINK("https://torgi.gov.ru/new/public/lots/lot/21000015510000000003_8/(lotInfo:info)", "21000015510000000003_8")</f>
        <v>21000015510000000003_8</v>
      </c>
      <c r="E364" t="s">
        <v>1531</v>
      </c>
      <c r="F364" s="3">
        <v>8008.3937428462414</v>
      </c>
      <c r="G364" s="3">
        <v>2099000</v>
      </c>
      <c r="I364" t="s">
        <v>1532</v>
      </c>
      <c r="J364" t="s">
        <v>1533</v>
      </c>
      <c r="K364" s="3">
        <v>2008538</v>
      </c>
      <c r="L364" t="s">
        <v>18</v>
      </c>
      <c r="M364" t="s">
        <v>19</v>
      </c>
      <c r="N364" t="s">
        <v>98</v>
      </c>
    </row>
    <row r="365" spans="1:14">
      <c r="A365" s="4">
        <v>363</v>
      </c>
      <c r="B365" t="s">
        <v>103</v>
      </c>
      <c r="C365" s="1">
        <v>46.5</v>
      </c>
      <c r="D365" s="2" t="str">
        <f>HYPERLINK("https://torgi.gov.ru/new/public/lots/lot/22000003210000000001_1/(lotInfo:info)", "22000003210000000001_1")</f>
        <v>22000003210000000001_1</v>
      </c>
      <c r="E365" t="s">
        <v>1534</v>
      </c>
      <c r="F365" s="3">
        <v>21505.37634408602</v>
      </c>
      <c r="G365" s="3">
        <v>1000000</v>
      </c>
      <c r="H365" t="s">
        <v>1588</v>
      </c>
      <c r="I365" t="s">
        <v>1535</v>
      </c>
      <c r="J365" t="s">
        <v>1536</v>
      </c>
      <c r="L365" t="s">
        <v>18</v>
      </c>
      <c r="M365" t="s">
        <v>19</v>
      </c>
      <c r="N365" t="s">
        <v>98</v>
      </c>
    </row>
    <row r="366" spans="1:14">
      <c r="A366" s="4">
        <v>364</v>
      </c>
      <c r="B366" t="s">
        <v>139</v>
      </c>
      <c r="C366" s="1">
        <v>224</v>
      </c>
      <c r="D366" s="2" t="str">
        <f>HYPERLINK("https://torgi.gov.ru/new/public/lots/lot/21000013350000000010_1/(lotInfo:info)", "21000013350000000010_1")</f>
        <v>21000013350000000010_1</v>
      </c>
      <c r="E366" t="s">
        <v>1537</v>
      </c>
      <c r="F366" s="3">
        <v>3995.5357142857142</v>
      </c>
      <c r="G366" s="3">
        <v>895000</v>
      </c>
      <c r="H366" t="s">
        <v>1589</v>
      </c>
      <c r="I366" t="s">
        <v>1538</v>
      </c>
      <c r="J366" t="s">
        <v>1539</v>
      </c>
      <c r="L366" t="s">
        <v>18</v>
      </c>
      <c r="M366" t="s">
        <v>19</v>
      </c>
      <c r="N366" t="s">
        <v>98</v>
      </c>
    </row>
    <row r="367" spans="1:14">
      <c r="A367" s="4">
        <v>365</v>
      </c>
      <c r="B367" t="s">
        <v>182</v>
      </c>
      <c r="C367" s="1">
        <v>20.8</v>
      </c>
      <c r="D367" s="2" t="str">
        <f>HYPERLINK("https://torgi.gov.ru/new/public/lots/lot/21000002210000000016_1/(lotInfo:info)", "21000002210000000016_1")</f>
        <v>21000002210000000016_1</v>
      </c>
      <c r="E367" t="s">
        <v>1540</v>
      </c>
      <c r="F367" s="3">
        <v>96153.846153846156</v>
      </c>
      <c r="G367" s="3">
        <v>2000000</v>
      </c>
      <c r="H367" t="s">
        <v>1541</v>
      </c>
      <c r="I367" t="s">
        <v>1542</v>
      </c>
      <c r="J367" t="s">
        <v>1543</v>
      </c>
      <c r="L367" t="s">
        <v>18</v>
      </c>
      <c r="M367" t="s">
        <v>19</v>
      </c>
      <c r="N367" t="s">
        <v>98</v>
      </c>
    </row>
    <row r="368" spans="1:14">
      <c r="A368" s="4">
        <v>366</v>
      </c>
      <c r="B368" t="s">
        <v>1544</v>
      </c>
      <c r="C368" s="1">
        <v>38.700000000000003</v>
      </c>
      <c r="D368" s="2" t="str">
        <f>HYPERLINK("https://torgi.gov.ru/new/public/lots/lot/21000034510000000011_1/(lotInfo:info)", "21000034510000000011_1")</f>
        <v>21000034510000000011_1</v>
      </c>
      <c r="E368" t="s">
        <v>1545</v>
      </c>
      <c r="F368" s="3">
        <v>24293.049095607232</v>
      </c>
      <c r="G368" s="3">
        <v>940141</v>
      </c>
      <c r="H368" t="s">
        <v>1541</v>
      </c>
      <c r="I368" t="s">
        <v>1546</v>
      </c>
      <c r="J368" t="s">
        <v>1547</v>
      </c>
      <c r="K368" s="3">
        <v>413821.04</v>
      </c>
      <c r="L368" t="s">
        <v>18</v>
      </c>
      <c r="M368" t="s">
        <v>19</v>
      </c>
      <c r="N368" t="s">
        <v>98</v>
      </c>
    </row>
    <row r="369" spans="1:14">
      <c r="A369" s="4">
        <v>367</v>
      </c>
      <c r="B369" t="s">
        <v>182</v>
      </c>
      <c r="C369" s="1">
        <v>30.8</v>
      </c>
      <c r="D369" s="2" t="str">
        <f>HYPERLINK("https://torgi.gov.ru/new/public/lots/lot/21000002210000000015_1/(lotInfo:info)", "21000002210000000015_1")</f>
        <v>21000002210000000015_1</v>
      </c>
      <c r="E369" t="s">
        <v>1548</v>
      </c>
      <c r="F369" s="3">
        <v>85714.28571428571</v>
      </c>
      <c r="G369" s="3">
        <v>2640000</v>
      </c>
      <c r="H369" t="s">
        <v>1549</v>
      </c>
      <c r="I369" t="s">
        <v>1542</v>
      </c>
      <c r="J369" t="s">
        <v>1550</v>
      </c>
      <c r="L369" t="s">
        <v>18</v>
      </c>
      <c r="M369" t="s">
        <v>19</v>
      </c>
      <c r="N369" t="s">
        <v>1551</v>
      </c>
    </row>
    <row r="370" spans="1:14">
      <c r="A370" s="4">
        <v>368</v>
      </c>
      <c r="B370" t="s">
        <v>255</v>
      </c>
      <c r="C370" s="1">
        <v>31.3</v>
      </c>
      <c r="D370" s="2" t="str">
        <f>HYPERLINK("https://torgi.gov.ru/new/public/lots/lot/21000028230000000001_1/(lotInfo:info)", "21000028230000000001_1")</f>
        <v>21000028230000000001_1</v>
      </c>
      <c r="E370" t="s">
        <v>1552</v>
      </c>
      <c r="F370" s="3">
        <v>30287.539936102239</v>
      </c>
      <c r="G370" s="3">
        <v>948000</v>
      </c>
      <c r="H370" t="s">
        <v>1553</v>
      </c>
      <c r="I370" t="s">
        <v>1554</v>
      </c>
      <c r="J370" t="s">
        <v>1555</v>
      </c>
      <c r="L370" t="s">
        <v>18</v>
      </c>
      <c r="M370" t="s">
        <v>19</v>
      </c>
      <c r="N370" t="s">
        <v>98</v>
      </c>
    </row>
    <row r="371" spans="1:14">
      <c r="A371" s="4">
        <v>369</v>
      </c>
      <c r="B371" t="s">
        <v>303</v>
      </c>
      <c r="C371" s="1">
        <v>330.4</v>
      </c>
      <c r="D371" s="2" t="str">
        <f>HYPERLINK("https://torgi.gov.ru/new/public/lots/lot/21000014870000000001_1/(lotInfo:info)", "21000014870000000001_1")</f>
        <v>21000014870000000001_1</v>
      </c>
      <c r="E371" t="s">
        <v>1556</v>
      </c>
      <c r="F371" s="3">
        <v>9806.2953995157386</v>
      </c>
      <c r="G371" s="3">
        <v>3240000</v>
      </c>
      <c r="H371" t="s">
        <v>1590</v>
      </c>
      <c r="I371" t="s">
        <v>1557</v>
      </c>
      <c r="J371" t="s">
        <v>1558</v>
      </c>
      <c r="K371" s="3">
        <v>1085251.6599999999</v>
      </c>
      <c r="L371" t="s">
        <v>18</v>
      </c>
      <c r="M371" t="s">
        <v>19</v>
      </c>
      <c r="N371" t="s">
        <v>98</v>
      </c>
    </row>
    <row r="372" spans="1:14">
      <c r="A372" s="4">
        <v>370</v>
      </c>
      <c r="B372" t="s">
        <v>378</v>
      </c>
      <c r="C372" s="1">
        <v>78.599999999999994</v>
      </c>
      <c r="D372" s="2" t="str">
        <f>HYPERLINK("https://torgi.gov.ru/new/public/lots/lot/21000007760000000001_1/(lotInfo:info)", "21000007760000000001_1")</f>
        <v>21000007760000000001_1</v>
      </c>
      <c r="E372" t="s">
        <v>1559</v>
      </c>
      <c r="F372" s="3">
        <v>35480.916030534347</v>
      </c>
      <c r="G372" s="3">
        <v>2788800</v>
      </c>
      <c r="H372" t="s">
        <v>1560</v>
      </c>
      <c r="I372" t="s">
        <v>1561</v>
      </c>
      <c r="J372" t="s">
        <v>1562</v>
      </c>
      <c r="L372" t="s">
        <v>18</v>
      </c>
      <c r="M372" t="s">
        <v>19</v>
      </c>
      <c r="N372" t="s">
        <v>1563</v>
      </c>
    </row>
    <row r="373" spans="1:14">
      <c r="A373" s="4">
        <v>371</v>
      </c>
      <c r="B373" t="s">
        <v>13</v>
      </c>
      <c r="C373" s="1">
        <v>178.9</v>
      </c>
      <c r="D373" s="2" t="str">
        <f>HYPERLINK("https://torgi.gov.ru/new/public/lots/lot/21000014890000000002_1/(lotInfo:info)", "21000014890000000002_1")</f>
        <v>21000014890000000002_1</v>
      </c>
      <c r="E373" t="s">
        <v>1564</v>
      </c>
      <c r="F373" s="3">
        <v>18256.008943543879</v>
      </c>
      <c r="G373" s="3">
        <v>3266000</v>
      </c>
      <c r="H373" t="s">
        <v>1565</v>
      </c>
      <c r="I373" t="s">
        <v>1566</v>
      </c>
      <c r="J373" t="s">
        <v>1567</v>
      </c>
      <c r="K373" s="3">
        <v>1066403.22</v>
      </c>
      <c r="L373" t="s">
        <v>18</v>
      </c>
      <c r="M373" t="s">
        <v>19</v>
      </c>
      <c r="N373" t="s">
        <v>1568</v>
      </c>
    </row>
    <row r="374" spans="1:14">
      <c r="A374" s="4">
        <v>372</v>
      </c>
      <c r="B374" t="s">
        <v>232</v>
      </c>
      <c r="C374" s="1">
        <v>84.8</v>
      </c>
      <c r="D374" s="2" t="str">
        <f>HYPERLINK("https://torgi.gov.ru/new/public/lots/lot/21000035450000000001_1/(lotInfo:info)", "21000035450000000001_1")</f>
        <v>21000035450000000001_1</v>
      </c>
      <c r="E374" t="s">
        <v>1569</v>
      </c>
      <c r="F374" s="3">
        <v>30306.60377358491</v>
      </c>
      <c r="G374" s="3">
        <v>2570000</v>
      </c>
      <c r="H374" t="s">
        <v>474</v>
      </c>
      <c r="I374" t="s">
        <v>1570</v>
      </c>
      <c r="J374" t="s">
        <v>1571</v>
      </c>
      <c r="K374" s="3">
        <v>2581038.1</v>
      </c>
      <c r="L374" t="s">
        <v>18</v>
      </c>
      <c r="M374" t="s">
        <v>19</v>
      </c>
      <c r="N374" t="s">
        <v>98</v>
      </c>
    </row>
    <row r="375" spans="1:14">
      <c r="A375" s="4">
        <v>373</v>
      </c>
      <c r="B375" t="s">
        <v>746</v>
      </c>
      <c r="C375" s="1">
        <v>30</v>
      </c>
      <c r="D375" s="2" t="str">
        <f>HYPERLINK("https://torgi.gov.ru/new/public/lots/lot/21000012860000000001_12/(lotInfo:info)", "21000012860000000001_12")</f>
        <v>21000012860000000001_12</v>
      </c>
      <c r="E375" t="s">
        <v>1572</v>
      </c>
      <c r="F375" s="3">
        <v>21400</v>
      </c>
      <c r="G375" s="3">
        <v>642000</v>
      </c>
      <c r="I375" t="s">
        <v>1573</v>
      </c>
      <c r="J375" t="s">
        <v>1574</v>
      </c>
      <c r="K375" s="3">
        <v>5179359</v>
      </c>
      <c r="L375" t="s">
        <v>18</v>
      </c>
      <c r="M375" t="s">
        <v>19</v>
      </c>
      <c r="N375" t="s">
        <v>98</v>
      </c>
    </row>
    <row r="376" spans="1:14">
      <c r="A376" s="4">
        <v>374</v>
      </c>
      <c r="B376" t="s">
        <v>1575</v>
      </c>
      <c r="C376" s="1">
        <v>41.5</v>
      </c>
      <c r="D376" s="2" t="str">
        <f>HYPERLINK("https://torgi.gov.ru/new/public/lots/lot/22000014810000000003_1/(lotInfo:info)", "22000014810000000003_1")</f>
        <v>22000014810000000003_1</v>
      </c>
      <c r="E376" t="s">
        <v>1576</v>
      </c>
      <c r="F376" s="3">
        <v>34940.963855421687</v>
      </c>
      <c r="G376" s="3">
        <v>1450050</v>
      </c>
      <c r="H376" t="s">
        <v>1577</v>
      </c>
      <c r="I376" t="s">
        <v>1578</v>
      </c>
      <c r="J376" t="s">
        <v>1579</v>
      </c>
      <c r="L376" t="s">
        <v>18</v>
      </c>
      <c r="M376" t="s">
        <v>19</v>
      </c>
      <c r="N376" t="s">
        <v>98</v>
      </c>
    </row>
    <row r="377" spans="1:14">
      <c r="A377" s="4">
        <v>375</v>
      </c>
      <c r="B377" t="s">
        <v>267</v>
      </c>
      <c r="C377" s="1">
        <v>311.89999999999998</v>
      </c>
      <c r="D377" s="2" t="str">
        <f>HYPERLINK("https://torgi.gov.ru/new/public/lots/lot/21000003150000000001_4/(lotInfo:info)", "21000003150000000001_4")</f>
        <v>21000003150000000001_4</v>
      </c>
      <c r="E377" t="s">
        <v>1580</v>
      </c>
      <c r="F377" s="3">
        <v>10675.73000961847</v>
      </c>
      <c r="G377" s="3">
        <v>3329760.19</v>
      </c>
      <c r="H377" t="s">
        <v>1577</v>
      </c>
      <c r="I377" t="s">
        <v>1581</v>
      </c>
      <c r="J377" t="s">
        <v>1582</v>
      </c>
      <c r="L377" t="s">
        <v>97</v>
      </c>
      <c r="M377" t="s">
        <v>19</v>
      </c>
      <c r="N377" t="s">
        <v>98</v>
      </c>
    </row>
    <row r="378" spans="1:14">
      <c r="A378" s="4">
        <v>376</v>
      </c>
      <c r="B378" t="s">
        <v>413</v>
      </c>
      <c r="C378" s="1">
        <v>22.8</v>
      </c>
      <c r="D378" s="2" t="str">
        <f>HYPERLINK("https://torgi.gov.ru/new/public/lots/lot/21000011320000000001_3/(lotInfo:info)", "21000011320000000001_3")</f>
        <v>21000011320000000001_3</v>
      </c>
      <c r="E378" t="s">
        <v>1583</v>
      </c>
      <c r="F378" s="3">
        <v>30710.087719298241</v>
      </c>
      <c r="G378" s="3">
        <v>700190</v>
      </c>
      <c r="H378" t="s">
        <v>1584</v>
      </c>
      <c r="I378" t="s">
        <v>1585</v>
      </c>
      <c r="J378" t="s">
        <v>1586</v>
      </c>
      <c r="L378" t="s">
        <v>18</v>
      </c>
      <c r="M378" t="s">
        <v>19</v>
      </c>
      <c r="N378" t="s">
        <v>1587</v>
      </c>
    </row>
  </sheetData>
  <autoFilter ref="A1:B100"/>
  <conditionalFormatting sqref="L1:L1000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2022-08-07T12:53:26Z</dcterms:created>
  <dcterms:modified xsi:type="dcterms:W3CDTF">2022-08-07T13:06:49Z</dcterms:modified>
</cp:coreProperties>
</file>