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Sheet1!$A$1:$B$100</definedName>
  </definedNames>
  <calcPr calcId="124519" fullCalcOnLoad="1"/>
</workbook>
</file>

<file path=xl/sharedStrings.xml><?xml version="1.0" encoding="utf-8"?>
<sst xmlns="http://schemas.openxmlformats.org/spreadsheetml/2006/main" count="6141" uniqueCount="2780">
  <si>
    <t>Регион</t>
  </si>
  <si>
    <t>Общая площадь</t>
  </si>
  <si>
    <t>id</t>
  </si>
  <si>
    <t>Название</t>
  </si>
  <si>
    <t>Цена за кв.м</t>
  </si>
  <si>
    <t>Цена</t>
  </si>
  <si>
    <t>Адрес</t>
  </si>
  <si>
    <t>Окончания подачи заявок</t>
  </si>
  <si>
    <t>Кадастровый номер</t>
  </si>
  <si>
    <t>Кадастровая стоимость</t>
  </si>
  <si>
    <t>Форма проведения</t>
  </si>
  <si>
    <t>Имущество</t>
  </si>
  <si>
    <t>Координаты</t>
  </si>
  <si>
    <t>24</t>
  </si>
  <si>
    <t>77</t>
  </si>
  <si>
    <t>43</t>
  </si>
  <si>
    <t>45</t>
  </si>
  <si>
    <t>28</t>
  </si>
  <si>
    <t>57</t>
  </si>
  <si>
    <t>42</t>
  </si>
  <si>
    <t>23</t>
  </si>
  <si>
    <t>18</t>
  </si>
  <si>
    <t>66</t>
  </si>
  <si>
    <t>63</t>
  </si>
  <si>
    <t>73</t>
  </si>
  <si>
    <t>27</t>
  </si>
  <si>
    <t>21</t>
  </si>
  <si>
    <t>68</t>
  </si>
  <si>
    <t>38</t>
  </si>
  <si>
    <t>58</t>
  </si>
  <si>
    <t>64</t>
  </si>
  <si>
    <t>71</t>
  </si>
  <si>
    <t>70</t>
  </si>
  <si>
    <t>22</t>
  </si>
  <si>
    <t>74</t>
  </si>
  <si>
    <t>3</t>
  </si>
  <si>
    <t>32</t>
  </si>
  <si>
    <t>35</t>
  </si>
  <si>
    <t>51</t>
  </si>
  <si>
    <t>50</t>
  </si>
  <si>
    <t>78</t>
  </si>
  <si>
    <t>33</t>
  </si>
  <si>
    <t>36</t>
  </si>
  <si>
    <t>46</t>
  </si>
  <si>
    <t>59</t>
  </si>
  <si>
    <t>62</t>
  </si>
  <si>
    <t>69</t>
  </si>
  <si>
    <t>12</t>
  </si>
  <si>
    <t>16</t>
  </si>
  <si>
    <t>53</t>
  </si>
  <si>
    <t>2</t>
  </si>
  <si>
    <t>47</t>
  </si>
  <si>
    <t>26</t>
  </si>
  <si>
    <t>91</t>
  </si>
  <si>
    <t>52</t>
  </si>
  <si>
    <t>61</t>
  </si>
  <si>
    <t>76</t>
  </si>
  <si>
    <t>56</t>
  </si>
  <si>
    <t>29</t>
  </si>
  <si>
    <t>5</t>
  </si>
  <si>
    <t>13</t>
  </si>
  <si>
    <t>14</t>
  </si>
  <si>
    <t>55</t>
  </si>
  <si>
    <t>34</t>
  </si>
  <si>
    <t>37</t>
  </si>
  <si>
    <t>41</t>
  </si>
  <si>
    <t>10</t>
  </si>
  <si>
    <t>60</t>
  </si>
  <si>
    <t>25</t>
  </si>
  <si>
    <t>49</t>
  </si>
  <si>
    <t>11</t>
  </si>
  <si>
    <t>79</t>
  </si>
  <si>
    <t>44</t>
  </si>
  <si>
    <t>67</t>
  </si>
  <si>
    <t>54</t>
  </si>
  <si>
    <t>20</t>
  </si>
  <si>
    <t>19</t>
  </si>
  <si>
    <t>39</t>
  </si>
  <si>
    <t>1</t>
  </si>
  <si>
    <t>86</t>
  </si>
  <si>
    <t>40</t>
  </si>
  <si>
    <t>72</t>
  </si>
  <si>
    <t>89</t>
  </si>
  <si>
    <t>31</t>
  </si>
  <si>
    <t>30</t>
  </si>
  <si>
    <t>В соответствии с Извещением.</t>
  </si>
  <si>
    <t>Продажа имущества, находящегося в собственности города Москвы, нежилое помещение</t>
  </si>
  <si>
    <t>помещение, назначение: нежилое, этаж цокольный</t>
  </si>
  <si>
    <t>назначение: нежилое., этажность: 2</t>
  </si>
  <si>
    <t>Помещение, нежилое</t>
  </si>
  <si>
    <t>Характеристика помещения: наименование – помещение., назначение – нежилое, год ввода в эксплуатацию 1979, реестровый номер    1-18-000001обременения: не зарегистрированы.</t>
  </si>
  <si>
    <t>Нежилое помещение, назначение: нежилое помещение, количество этажей 1.</t>
  </si>
  <si>
    <t>Продажа имущества, находящегося в хозяйственном ведении ГУП "ЦУГИ"</t>
  </si>
  <si>
    <t xml:space="preserve">нежилое помещение </t>
  </si>
  <si>
    <t xml:space="preserve">Нежилое помещение </t>
  </si>
  <si>
    <t>нежилое помещение ,</t>
  </si>
  <si>
    <t>Характеристика помещения: наименование – помещение., назначение – нежилое, год ввода в эксплуатацию 1979, реестровый номер     1-18-000002обременения: не зарегистрированы.</t>
  </si>
  <si>
    <t xml:space="preserve">нежилое помещение, назначение: нежилое., этаж № цокольный, </t>
  </si>
  <si>
    <t>Наименование имущества: Нежилые помещения №№1-11 по поэтажному плану цокольного этажа.</t>
  </si>
  <si>
    <t>Нежилое помещение</t>
  </si>
  <si>
    <t xml:space="preserve">нежилые помещения  </t>
  </si>
  <si>
    <t xml:space="preserve">Функциональное нежилое помещение детской молочной кухни I (51-77) год постройки – 1979 , расположенное на 1 этаже 5-ти этажного жилого дома по  </t>
  </si>
  <si>
    <t xml:space="preserve">Нежилое помещение: залоговое.Тех. документация судебными приставами- исполнителями не предоставлена.Ограничение (обременение): ипотека. Имущество принадлежит Беседину А.С. Взыскатель: Камышов А.С.(фото объектов отсутствуют, для просмотра имущества связываться с судебными приставами-исполнителями по тел. 8416233-70-66, </t>
  </si>
  <si>
    <t>нежилое помещение</t>
  </si>
  <si>
    <t xml:space="preserve">. Этаж: 1. </t>
  </si>
  <si>
    <t>Нежилое помещение ., находится в цокольном этаже многоквартирного панельного жилого дома. Требуется ремонт помещения.</t>
  </si>
  <si>
    <t>Муниципальное имущество Яльчикского района</t>
  </si>
  <si>
    <t>Фундамент бетонный (трещины), стены и перегородки кирпичные (трещины, сырость), перекрытия и потолок железобетонные плиты (трещины и сырость) кровля совмещенная (протечки). Инженерное обеспечение здания: электроснабжение. Здание имеет деревянные ворота. Окон нет. Полы – бетонные( неровности)</t>
  </si>
  <si>
    <t>состояние - удовлетворительное, требуется ремонт; текущее использование: не используется длительное время;- дата и номер государственной регистрации права собственности Саратовской области: 64-64/017-64/017/011/2015-485/2 от 03.03.2015.</t>
  </si>
  <si>
    <t>Нежилое помещение, этаж 1,</t>
  </si>
  <si>
    <t>состояние - удовлетворительное, требуется ремонт; текущее использование: не используется длительное время;- дата и номер государственной регистрации права собственности Саратовской области: 64-64/017-64/017/011/2015-471/2 от 03.03.2015.</t>
  </si>
  <si>
    <t>год постройки – 1988 г. Фундамент бетонный (трещины), стены и перегородки кирпичные (трещины, сырость), перекрытия и потолок железобетонные плиты (трещины и сырость) кровля совмещенная (протечки). Инженерное обеспечение здания: электроснабжение. Здание имеет деревянные ворота. Окон нет. Полы – бетонные( неровности)</t>
  </si>
  <si>
    <t>.Год постройки: 1955; фундамент бетонный; стены деревянные; имеется отопление, водопровод канализация, электроснабжение</t>
  </si>
  <si>
    <t>Нежилое помещение № 146  по улице Октябрьской, 117а находится на первом этаже кирпичного жилого дома малосемейного типа в центрально-северной части города Рубцовска, во дворах жилых пятиэтажных домов.</t>
  </si>
  <si>
    <t xml:space="preserve">Нежилое помещение, назначение: нежилое. . Этаж: цокольный. </t>
  </si>
  <si>
    <t>Нежилое помещение, назначение: нежилое помещение. Этаж: 2</t>
  </si>
  <si>
    <t>- Помещение, назначение: нежилое.год постройки 1970. - Земельный участок.категория земель: земли населенных пунктов, вид разрешенного использования: для обслуживания автотранспорта.</t>
  </si>
  <si>
    <t>Находящаяся в муниципальной собственности лифтерная . (этаж № 1)</t>
  </si>
  <si>
    <t>помещение, назначение: нежилое помещение, этаж: 1</t>
  </si>
  <si>
    <t>Нежилое помещение ., состоящее из 3-х помещений (частей):- помещение ., помещение ., и помещение площадью 112,5 кв.</t>
  </si>
  <si>
    <t>нежилое помещение., этаж № цокольный</t>
  </si>
  <si>
    <t xml:space="preserve">нежилые помещения 1,2,3,4,5,6,7, </t>
  </si>
  <si>
    <t xml:space="preserve">нежилое помещение № 10.. </t>
  </si>
  <si>
    <t xml:space="preserve">нежилые помещения № 2,3,4 в помещении № 4.. </t>
  </si>
  <si>
    <t>Продажа нежилого помещения 169,9 в Сергиево-Посадском г.о.</t>
  </si>
  <si>
    <t>нежилое здание</t>
  </si>
  <si>
    <t>Нежилое помещение, комнаты № 2, 3, 9.</t>
  </si>
  <si>
    <t>Нежилое помещение, комнаты № 5, 6, 7, 8, 10, 11, 12.</t>
  </si>
  <si>
    <t>Продажа имущества, находящегося в хозяйственном ведении ГУП "ЦУГИ", нежилое помещение</t>
  </si>
  <si>
    <t>нежилое помещение.</t>
  </si>
  <si>
    <t>Помещение, назначение: нежилое.</t>
  </si>
  <si>
    <t>Нежилое помещение, количество этажей: 1., год завершения строительства: 1954г.</t>
  </si>
  <si>
    <t xml:space="preserve">Нежилое помещение., расположенное на первом этаже 3-этажного кирпичного дома, </t>
  </si>
  <si>
    <t>помещение, назначение: нежилое; ., номера на поэтажном плане: №18-20</t>
  </si>
  <si>
    <t xml:space="preserve">Нежилое помещение. Этаж № 1. . </t>
  </si>
  <si>
    <t xml:space="preserve">Здание магазина, 1985 года постройки, назначение: Нежилое, количество этажей, в том числе подземных этажей: 1, </t>
  </si>
  <si>
    <t>Нежилое здание (сарай)  одноэтажное, кирпичное, требующее капитального ремонтаЗемельный участок под нежилым зданием (сарай) размером 5975+/-68 кв.мкатегория земель: земли населенных пунктов</t>
  </si>
  <si>
    <t>нежилые помещения, расположенные в здании</t>
  </si>
  <si>
    <t>Нежилое помещение на 1 этаже жилого дома</t>
  </si>
  <si>
    <t xml:space="preserve">Лот № 1 – нежилое - помещение, этаж №1, </t>
  </si>
  <si>
    <t>Административное здание, назначение: нежилое.</t>
  </si>
  <si>
    <t>Нежилое помещение, назначение - нежилое, 1-этажный</t>
  </si>
  <si>
    <t>помещения 1 этажа по ул.Энергетиков, д.3, пом.1101</t>
  </si>
  <si>
    <t>помещения 1 этажа по ул.Профсоюзная, д.12, пом.1017</t>
  </si>
  <si>
    <t>помещения 1 этажа по ул.Маяковского, д.8, пом.1000</t>
  </si>
  <si>
    <t>- нежилое помещение.</t>
  </si>
  <si>
    <t xml:space="preserve">, </t>
  </si>
  <si>
    <t xml:space="preserve"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</t>
  </si>
  <si>
    <t>нежилого помещения .</t>
  </si>
  <si>
    <t>нежилое помещение .</t>
  </si>
  <si>
    <t>Продажа нежилого помещения 440,7 кв.м в г.о. Солнечногорск</t>
  </si>
  <si>
    <t>Продажа нежилого помещения 43,5 кв.м в г.о. Шатура</t>
  </si>
  <si>
    <t>Одноэтажное здание бани  с КН 47:22:0145005:99, расположенное на земельном участке , с КН 47:22:0145005:98,</t>
  </si>
  <si>
    <t>Продажа нежилого помещения 16,6 кв.м в Раменском г.о.</t>
  </si>
  <si>
    <t>Находящееся в муниципальной собственности нежилое помещение . (этаж № 1)</t>
  </si>
  <si>
    <t xml:space="preserve">Земельный участок, местонахождение установлено относительно ориентира, расположенного в границах участка. Почтовый </t>
  </si>
  <si>
    <t>., этаж: 1</t>
  </si>
  <si>
    <t>Помещения, назначение: нежилое помещение, номер, тип этажа, на котором расположено помещение: этаж № 1Ульяновская область, г. Ульяновск, р-н Заволжский, ул. Металлистов, д. 1, 1 этаж: 37, 40, 44, 45, 46, 47, 48, 49, 55, 56, 57, 58, 69, 73, 74, 75, 79, 80, 81, 82, 83, 84, 86</t>
  </si>
  <si>
    <t>Нежилое здание, назначение: нежилое, год завершения строительства:1970, количество этажей:1</t>
  </si>
  <si>
    <t>административное здание с земельным участком, назначение: нежилое</t>
  </si>
  <si>
    <t>Нежилое помещение, назначение: нежилое., этаж № 1</t>
  </si>
  <si>
    <t>Нежилое помещение, назначение: нежилое., цокольный этаж № 1</t>
  </si>
  <si>
    <t xml:space="preserve">Лот№6 Нежилое помещениеплощадь - 10,6 м2, назначение – нежилое, этаж – 1, </t>
  </si>
  <si>
    <t>Нежилое здание.</t>
  </si>
  <si>
    <t>помещения, назначение: нежилое, этаж: 1, номера на поэтажном плане 1, 2, 4, 5</t>
  </si>
  <si>
    <t>помещение, назначение: нежилое., этаж 1,2</t>
  </si>
  <si>
    <t>Нежилое помещение.</t>
  </si>
  <si>
    <t>Характеристика объекта: нежилое помещение расположено в девятиэтажном панельном жилом доме, год постройки – 1981.</t>
  </si>
  <si>
    <t>Характеристика объекта: нежилое помещение расположено в девятиэтажном панельном жилом доме, год постройки – 1982.</t>
  </si>
  <si>
    <t>Характеристика объекта: нежилое помещение находится в девятиэтажном панельном жилом доме, год постройки – 1983.</t>
  </si>
  <si>
    <t>Нежилое помещение., 2-й этаж</t>
  </si>
  <si>
    <t>Нежилое помещение., 1-й этаж</t>
  </si>
  <si>
    <t>Конкурс в электронной форме по продаже объекта культурного наследия федерального значения (памятника) «Служебные постройки старого Головинского дворца, начало ХVIII в.» и находящегося в собственности города Москвы</t>
  </si>
  <si>
    <t>- .,- этажность: двухэтажное,- год постройки: 1917,- материал стен: кирпичные- наличие коммуникаций: отсутствуют.</t>
  </si>
  <si>
    <t>Краткая характеристика помещения: год постройки – 1972. 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</si>
  <si>
    <t>Нежилое помещение, назначение: нежилое помещение., этаж №1</t>
  </si>
  <si>
    <t xml:space="preserve">нежилое помещение . 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</si>
  <si>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</t>
  </si>
  <si>
    <t>административное нежилое 2-этажное здание, литер А., инв.№4960:0000/А</t>
  </si>
  <si>
    <t>нежилое 2-этажное здание., инв.№32/201/13-171907</t>
  </si>
  <si>
    <t>нежилое 2-этажное здание., инв.№32/201/13-171882</t>
  </si>
  <si>
    <t>Нежилое двухэтажное здание и земельный участок категория земель: земли населенных пунктов</t>
  </si>
  <si>
    <t xml:space="preserve">Нежилое здание, склад для зерна № 1. с земельным участком: </t>
  </si>
  <si>
    <t xml:space="preserve">Нежилое здание, весовая. с земельным участком: </t>
  </si>
  <si>
    <t>- нежилое помещениерасположенное на 1 этаже пятиэтажного здания 1969 года постройки</t>
  </si>
  <si>
    <t>Характеристика объекта: нежилое помещение находится в пятиэтажном кирпичном жилом доме, год постройки – 1962. Объект свободен.</t>
  </si>
  <si>
    <t>Нежилое помещение., этаж 2-й</t>
  </si>
  <si>
    <t>нежилое помещение назначение: нежилое, этаж № 1</t>
  </si>
  <si>
    <t>См. в документах по лоту</t>
  </si>
  <si>
    <t>Нежилое помещение.(реестровый номер федерального имущества П13430004312)</t>
  </si>
  <si>
    <t>Функциональное помещение I (1-26), назначение: нежилое., этаж 1</t>
  </si>
  <si>
    <t>Нежилое помещение П2 .расположенное на первом этаже нежилого здания</t>
  </si>
  <si>
    <t>помещение, назначение: нежилое., этаж: цокольный, номера на поэтажном плане I(1-15), II(1-20)</t>
  </si>
  <si>
    <t>Заложенное имущество: нежилое помещение, общ.</t>
  </si>
  <si>
    <t>Характеристики в соответствии с со строкой 4, 4.1-4.3 раздела 1 "Информационная карта" сообщения</t>
  </si>
  <si>
    <t>Продажа нежилого помещения 108 кв.м в Дмитровском г.о.</t>
  </si>
  <si>
    <t>Нежилое помещение по проспекту Кольскому, дом 160, цокольномера на поэтажном плане: А/цоколь/2а(8,9)</t>
  </si>
  <si>
    <t>Нежилое помещение по проспекту Кольскому, дом 17, 1 этажномера на поэтажном плане: А/1/3а(1,2)</t>
  </si>
  <si>
    <t>Нежилое помещение по проспекту Кольскому, дом 17, 1 этажномера на поэтажном плане: А/1/4а(1)</t>
  </si>
  <si>
    <t xml:space="preserve">Нежилое помещение (место на подземной парковке), пл. 16,8 кв.м, к.н. 33:22:000000:4854, </t>
  </si>
  <si>
    <t>помещения 6-10, назначение: нежилое, этаж № 1</t>
  </si>
  <si>
    <t>Нежилое помещение, цокольномера на поэтажном плане: А/цоколь/3а(1)</t>
  </si>
  <si>
    <t>Нежилое помещение расположено на 2-м и 3-м этажах 3-этажного нежилого здания</t>
  </si>
  <si>
    <t>Нежилое помещение П1 расположено на 1-м и 2-м этажах 2-этажного нежилого здания</t>
  </si>
  <si>
    <t>нп.Щукозеро, ул.Приозерная, 1</t>
  </si>
  <si>
    <t>- Нежилое помещение-1969 года ввода в эксплуатацию.</t>
  </si>
  <si>
    <t xml:space="preserve">нежилое помещение I. </t>
  </si>
  <si>
    <t>. помещение расположено на втором этаже двухэтажного кирпичного здания</t>
  </si>
  <si>
    <t>.</t>
  </si>
  <si>
    <t xml:space="preserve">нежилое здание., расположенное на земельном участке .по </t>
  </si>
  <si>
    <t>часть встроенного нежилого помещения на первом этаже в пятиэтажном жилом доме, номер на поэтажном плане №31</t>
  </si>
  <si>
    <t xml:space="preserve">Нежилое помещение, назначение: нежилое., </t>
  </si>
  <si>
    <t>Ленина просп., 120 Нежилое помещение № 132</t>
  </si>
  <si>
    <t xml:space="preserve">Космическая ул., 6Нежилые помещения № 165, 166 </t>
  </si>
  <si>
    <t>Земельный участок .с расположенным на нем нежилым помещением кадастровый номер № 22:71:010108:360.</t>
  </si>
  <si>
    <t xml:space="preserve">Помещение назначение: нежилое помещение, площадью 334,1 кв., количество этажей: 1, </t>
  </si>
  <si>
    <t>В соответствии с аукционной документацией</t>
  </si>
  <si>
    <t>Нежилое помещение (назначение: нежилое помещение, этаж 2)</t>
  </si>
  <si>
    <t xml:space="preserve">Нежилое помещение III мезонин (к/н 46:29:102279:162). (объект культурного наследия) </t>
  </si>
  <si>
    <t xml:space="preserve">Нежилое помещение VI 1-го этажа (к/н 46:29:102330:513). (объект культурного наследия) </t>
  </si>
  <si>
    <t>Нежилое помещение № 1 расположенное на первом этаже жилого пятиэтажного панельного дома (литера А), находящегося</t>
  </si>
  <si>
    <t>помещения первого этажа .</t>
  </si>
  <si>
    <t xml:space="preserve">(повторно): Нежилое помещение., </t>
  </si>
  <si>
    <t>Нежилое помещение 216,9 кв.м, этаж 1</t>
  </si>
  <si>
    <t>Лот № 3: Нежилое помещение, находящееся в собственности муниципального образования «Муйский район» - Нежилое помещение овощехранилища, 1990 года постройки</t>
  </si>
  <si>
    <t>Лот № 1: Нежилое помещение, находящееся в собственности муниципального образования «Муйский район» - Нежилое помещение овощехранилища, 1990 года постройки</t>
  </si>
  <si>
    <t>Лот № 2: Нежилое помещение, находящееся в собственности муниципального образования «Муйский район» - Нежилое помещение овощехранилища, 1990 года постройки</t>
  </si>
  <si>
    <t>Описание имущества в приложенном файле: «Описание имущества»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</si>
  <si>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</t>
  </si>
  <si>
    <t>30/1000 долей (28,3 кв.м) в праве собственности на здание центрального теплового пункта №122  по ул.Попова, 79а (Алтайский край, г.Барнаул)</t>
  </si>
  <si>
    <t>«Нежилое помещение., включающее в себя помещения № 77-81, 83-96 :136/6</t>
  </si>
  <si>
    <t>Нежилое помещение Н, лит. А, назначение - магазин</t>
  </si>
  <si>
    <t>Весенняя ул., 2Нежилое помещение № 50</t>
  </si>
  <si>
    <t>Нежилое помещение .</t>
  </si>
  <si>
    <t>- помещение, назначение: нежилое, этаж 1, 2, номера на поэтажном плане: 1 этаж – пом. 1, 2, 2 этаж – 1, 2, 3, 4, 5</t>
  </si>
  <si>
    <t>встроенное помещение, назначение: нежилое, этаж - 1, номера на поэтажном плане 4, 5, 9, 10</t>
  </si>
  <si>
    <t>помещение, назначение: нежилое, этаж - 1, номер на поэтажном плане 1003</t>
  </si>
  <si>
    <t xml:space="preserve">нежилое помещение, этаж 1площадью 67,0 кв. метра, с </t>
  </si>
  <si>
    <t xml:space="preserve">нежилое помещение  </t>
  </si>
  <si>
    <t>Нежилое помещение  (реестровый номер федерального имущества П13440001744)</t>
  </si>
  <si>
    <t>Нежилое помещение  (реестровый номер федерального имущества П13440000735)</t>
  </si>
  <si>
    <t>Нежилое помещение  (реестровый номер федерального имущества П13440002284)</t>
  </si>
  <si>
    <t>Нежилое помещение . (реестровый номер федерального имущества П13440000746)</t>
  </si>
  <si>
    <t>Продажа нежилого помещения 18,2 кв.м в г.о. Королёв</t>
  </si>
  <si>
    <t>Помещение, назначение: нежилое, этаж № 4</t>
  </si>
  <si>
    <t>Свердловская область, г. Красноуфимск, ул. Ленина, д. 112, пом. 48, Кадастровый номер: объекта 66:52:0106004:538, Плошадь: 21,4 кв.м</t>
  </si>
  <si>
    <t xml:space="preserve">Продажа имущества. находящегося в хозяйственном ведении ГУП «ЦУГИ». </t>
  </si>
  <si>
    <t xml:space="preserve">Помещение №9 в здании., этаж №1. Назначение: нежилое. </t>
  </si>
  <si>
    <t>Помещение, назначение: нежилое, 2 этаж.</t>
  </si>
  <si>
    <t>Нежилое помещение на 1-м этаже  по ул.Бабуркина, 8 (Алтайский край, г.Барнаул)</t>
  </si>
  <si>
    <t>Нежилые помещения №№ 39-66 на поэтажном плане 1 этажа ., расположенные в нежилом здании</t>
  </si>
  <si>
    <t xml:space="preserve">Нежилые помещения №6,7,8 в здании., этаж №1. Назначение: нежилое. </t>
  </si>
  <si>
    <t xml:space="preserve"> </t>
  </si>
  <si>
    <t>Нежилое помещение ., этаж цокольный</t>
  </si>
  <si>
    <t>Помещение, наименование: помещение, назначение: нежилое.</t>
  </si>
  <si>
    <t xml:space="preserve">Помещение №5 в здании., этаж №1. Назначение: нежилое. </t>
  </si>
  <si>
    <t>Муниципальное имущество города Канаш Чувашской Республики - нежилое здание.</t>
  </si>
  <si>
    <t>нежилые помещения ., цокольный этаж № б/н</t>
  </si>
  <si>
    <t>Помещение нежилое, этаж 1</t>
  </si>
  <si>
    <t>нежилое помещение № 1006 с КН 60:04:0010260:511</t>
  </si>
  <si>
    <t xml:space="preserve">Нежилое встроенное помещение </t>
  </si>
  <si>
    <t>нежилое помещение № 1005 с КН 60:04:0010260:510</t>
  </si>
  <si>
    <t>Нежилое помещение (объект, поврежденный в результате ненадлежащей эксплуатации) в одноэтажном жилом домеплощадью 47,1 кв. метра. Год постройки – не установлен. Согласно техническому паспорту износ не установлен. Отопление печное, наличие электричества. Ранее использовалось в качестве жилого помещения. Договорных отношений нет.</t>
  </si>
  <si>
    <t xml:space="preserve">Помещение (сарай), назначение объекта: нежилое, количество этажей: 1, </t>
  </si>
  <si>
    <t>назначение: нежилое помещение, этаж № 1</t>
  </si>
  <si>
    <t>Нежилое помещение, этаж № 1</t>
  </si>
  <si>
    <t>этаж № 1, кирпичное, централизованное отопление</t>
  </si>
  <si>
    <t>Встроенное помещение (административное здание).</t>
  </si>
  <si>
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на I этаже 5-этажного жилого дома</t>
  </si>
  <si>
    <t>Нежилое помещение , Этаж № 1</t>
  </si>
  <si>
    <t>Нежилое помещение , Цокольный этаж № 1</t>
  </si>
  <si>
    <t>встроенные нежилые помещения , находящиеся в одноэтажном деревянном здании</t>
  </si>
  <si>
    <t>Нежилое здание2005 года постройки</t>
  </si>
  <si>
    <t>Нежилое помещение, литер: ч.литера А, а5, а6, а7, а8, а9, этаж № 1, номера на поэтажном плане: 1, 2, 3, 4, 5, 6-7, 8, 9, 22, 23-24, 25-26, 27, 28, 29-30, 31, 32-33, 31а, 34, 35-36, 37, 38.</t>
  </si>
  <si>
    <t>Нежилое помещение, литер: ч.А, этаж: 1, комнаты 25, 26, 27, 28, 33, 34.</t>
  </si>
  <si>
    <t>Аукцион в электронной форме по продаже нежилого помещения, закреплённого за КП «УГС» на праве оперативного управления,</t>
  </si>
  <si>
    <t>Здание котельной</t>
  </si>
  <si>
    <t>Нежилое здание, расположенное на земельном участке</t>
  </si>
  <si>
    <t>Нежилое помещение, назначение: нежилое помещение, этаж № 1реестровый номер объекта государственной собственности Иркутской области П120010054</t>
  </si>
  <si>
    <t>Комплекс зданий, назначение: нежилые, количество этажей 2, в том числе подземных 0</t>
  </si>
  <si>
    <t>Нежилое помещение (ЖЭУ 10) расположенное на 1 этаже. Балансодержатель (продавец): Муниципальное унитарное предприятие «Управление ресурсами»</t>
  </si>
  <si>
    <t>Нежилое помещение № 34, расположенное на 3 этаже многоквартирного дома,</t>
  </si>
  <si>
    <t>Помещение, назначение - нежилое, наименование: Мастерские ОГМ.с земельным участком .</t>
  </si>
  <si>
    <t>Продажа нежилого помещения 247,3 кв.м. в г.о. Пушкинский</t>
  </si>
  <si>
    <t>Информационный ролик по объекту</t>
  </si>
  <si>
    <t>*</t>
  </si>
  <si>
    <t>помещение 45:12:030108:939 р.п.Мишкино Робоче-Крестьянская 17, двухэтажное, стены из красного кирпича. Все системы, крыша, пол, двери и окна требуют ремонта</t>
  </si>
  <si>
    <t>Продажа нежилого помещения 13,7 кв.м в г.о. Королев</t>
  </si>
  <si>
    <t xml:space="preserve">Нежилое помещение . (1-й этаж). Волгоград, </t>
  </si>
  <si>
    <t>Объект культурного наследия федерального значения «Комплекс домов страхового общества «Россия», 1899 г. Дом»</t>
  </si>
  <si>
    <t>Место нахождение Имущества: Челябинская область, г. Челябинск, тракт Свердловский, д. 2-б, пом. 4.Характеристика нежилого помещения..Назначение – нежилое, цокольный, антресоль.В соответствии с отчетом об оценке рыночной стоимости объекта 06.12.2021 № 39-5МК72/2021: - потолок: гипсокартон;- стены: без отделки; - пол: бетонный.</t>
  </si>
  <si>
    <t>Нежилое помещение на первом этаже пятиэтажного жилого дома</t>
  </si>
  <si>
    <t>Нежилое помещение на втором этаже пятиэтажного жилого дома</t>
  </si>
  <si>
    <t>Продажа нежилого помещения 78,5 кв.м в г.о. Подольск</t>
  </si>
  <si>
    <t>Продажа нежилого помещения 20,8 кв.м в г.о. Подольск</t>
  </si>
  <si>
    <t xml:space="preserve">Помещение, назначение: нежилое, этаж 1, </t>
  </si>
  <si>
    <t>Комплекс объектов недвижимого имущества: склад общей площадью 863,7 кв. метраотдельно стоящее здание (склад № 2) общей площадью 762,3 кв. метраасфальтобетонное покрытие общей площадью 4765,6 кв. метразабор ж/бетонный протяженностью 812 метров, реестровый номер 3412000000018805</t>
  </si>
  <si>
    <t>Нежилое помещение в одноэтажном здании, конструктивные элементы: фундамент – бутовый ленточный, стены – кирпич, полы – дощатые, крыша – шифер по деревянным стропилам, перегородки – деревянные.</t>
  </si>
  <si>
    <t>часть здания-склада</t>
  </si>
  <si>
    <t xml:space="preserve">- Здание магазина. назначение: нежилое, год завершения строительства – 1967, </t>
  </si>
  <si>
    <t xml:space="preserve">-здание нежилого назначения </t>
  </si>
  <si>
    <t>Наименование Имущества: нежилое помещение №3 (далее – Имущество).Местонахождение Имущества: Челябинская область, город Магнитогорск, пр. Карла Маркса, дом № 69/1, помещение 3.Характеристика нежилого помещения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</si>
  <si>
    <t xml:space="preserve">. нежилое здание </t>
  </si>
  <si>
    <t xml:space="preserve">нежилое здание </t>
  </si>
  <si>
    <t>встроенное нежилое помещение .</t>
  </si>
  <si>
    <t>Продажа имущества, находящегося в собственности города Москвы, нежилые помещения</t>
  </si>
  <si>
    <t xml:space="preserve">Нежилое здание </t>
  </si>
  <si>
    <t>нежилое помещение, расположенное на первом этаже двухэтажного здании, находящемся</t>
  </si>
  <si>
    <t>Площадь объекта 23 м2</t>
  </si>
  <si>
    <t>Площадь объекта 26, 2 м2</t>
  </si>
  <si>
    <t xml:space="preserve">нежилое функциональное помещение I (1-51) . </t>
  </si>
  <si>
    <t>Помещение назначение: нежилое помещение, площадью 32,3 квадратного метра</t>
  </si>
  <si>
    <t>Нежилое помещение расположено на втором этаже двухэтажного нежилого здания. Вход совместный с другими пользователями.</t>
  </si>
  <si>
    <t>г. Курган, ул. Пролетарская, д. 71б, нежилое здание, хозяйственный сарай, этаж 1., земельный участок, категория земель: земли населенных пунктов – для эксплуатации хозяйственного сарая.</t>
  </si>
  <si>
    <t>Нежилое, инвентарный номер 218:000682Год постройки -1987.Бетонные плиты на металлических столбах.</t>
  </si>
  <si>
    <t>Встроенное нежилое помещение № 1004 (фельдшерско-акушерский пункт)назначение: нежилое,</t>
  </si>
  <si>
    <t>Нежилое помещениеназначение: нежилое помещение,</t>
  </si>
  <si>
    <t xml:space="preserve">Здание – Штаб/казарма, назначение: нежилое. Количество этажей -2, в том числе подземных 0. Материал наружных стен: из прочих материалов. . </t>
  </si>
  <si>
    <t xml:space="preserve">Зданиеназначение объекта: нежилое, вид права: собственность., </t>
  </si>
  <si>
    <t>Нежилое помещение.расположенное в здании, являющимся объектом культурного наследия (памятником истории и культуры) народов Российской Федерации регионального значения "Дом жилой (бывш. доходный дом) ("Дом жилой")" кон.XIX в., включенным в единый государственный реестр объектов культурного наследия (памятников истории и культуры) народов Российской Федерации</t>
  </si>
  <si>
    <t>Местонахождение Имущества: Челябинская область, город Магнитогорск, ул. Комсомольская, д. 2, помещение 2.Характеристика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</t>
  </si>
  <si>
    <t xml:space="preserve">Помещение, назначение нежилое, </t>
  </si>
  <si>
    <t>Нежилое помещение.расположенное в здании являющемся объектом культурного наследия,</t>
  </si>
  <si>
    <t xml:space="preserve">нежилое помещение, 428,1 кв.м., земельный участок для обслуживания части отдельно стоящего строения «свинарник № 7» 1328,0 кв.м. </t>
  </si>
  <si>
    <t>Нежилое помещение на 1 (22,2), 2 (270,1) этажах и промежуточная лестничная клетка (19,6)</t>
  </si>
  <si>
    <t>Нежилое помещение (магазин) на цокольном этаже,</t>
  </si>
  <si>
    <t>Нежилое помещение., количество этаже - 1, состояние - неудовлетворительное</t>
  </si>
  <si>
    <t>встроенное нежилое помещение, расположенное на первом этаже здания</t>
  </si>
  <si>
    <t>нежилое здание. и земельный участок. категория земель: земли населенных пунктов</t>
  </si>
  <si>
    <t>Нежилое помещение, назначение: нежилое помещение</t>
  </si>
  <si>
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</si>
  <si>
    <t xml:space="preserve">Здание забойного цеха. </t>
  </si>
  <si>
    <t>нежилого помещения, номер на поэтажном плане 1001.</t>
  </si>
  <si>
    <t>Нежилое помещение,</t>
  </si>
  <si>
    <t>Нежилое помещение, назначение - нежилое.</t>
  </si>
  <si>
    <t>Нежилое помещение расположено на цокольном этаже пятиэтажного жилого дома. Имеется один отдельный вход с торца здания. В соответствии со ст.42 Федерального закона от 13.07.2015 № 218-ФЗ «О государственной регистрации недвижимости» сделка по отчуждению долей в праве общей долевой собственности на недвижимое имущество подлежит нотариальному удостоверению. На основании ст. ст. 209, 246, 250 Гражданского Кодекса РФ, Федерального Закона от 21.12.2001 года № 178-ФЗ «О приватизации государственного и муниципального имущества» объекты продажи по стоимости, сложившейся на торгах, будут предложены для выкупа в собственность сособственникам объектов. В случае отказа сособственников от подписания договоров купли-продажи, они утрачивают преимущественное право приобретения объектов продажи по данной стоимости, договоры купли-продажи будут заключены с победителями торгов по данным лотам.</t>
  </si>
  <si>
    <t xml:space="preserve">Нежилое помещение . </t>
  </si>
  <si>
    <t xml:space="preserve">Отдельно стоящее одноэтажное нежилое здание. </t>
  </si>
  <si>
    <t>Отдельно стоящее двухэтажное нежилое здание. 3</t>
  </si>
  <si>
    <t xml:space="preserve">продажа имущества, находящегося в собственности Чеченской </t>
  </si>
  <si>
    <t>продажа имущества, находящегося в собственности Чеченской Республики</t>
  </si>
  <si>
    <t>Нежилое помещение, этаж 1, назначение: торгово-офисное, материал стен – каменные кирпичные, коммуникации – есть, отдельный вход - есть, отделка/состояние - стандартная</t>
  </si>
  <si>
    <t xml:space="preserve">нежилое здание «Моховская начальная общеобразовательная средняя школа» </t>
  </si>
  <si>
    <t xml:space="preserve">земельный участок местонахождение установлено относительно ориентира, расположенного в границах участка. Почтовый </t>
  </si>
  <si>
    <t xml:space="preserve">Нежилое здание 1987 года постройки.расположенное на земельном участке .по </t>
  </si>
  <si>
    <t>нежилое помещение, 1 этаж, город Мурманск, проспект Кольский, дом 46номера на поэтажном плане: А/1/2а(1-4)</t>
  </si>
  <si>
    <t>Нежилое здание</t>
  </si>
  <si>
    <t>помещение, назначение: нежилое помещение., этаж:1</t>
  </si>
  <si>
    <t>Нежилое помещение расположено на первом, втором и третьем этажах трехэтажного нежилого здания. Имеется три отдельных входа.</t>
  </si>
  <si>
    <t>Продажа имущества. находящегося в хозяйственном ведении ГУП "ЦУГИ"</t>
  </si>
  <si>
    <t xml:space="preserve">нежилое помещение, назначение: нежилое. . </t>
  </si>
  <si>
    <t>Продажа нежилого помещения 85,5 кв.м в Богородском г.о.</t>
  </si>
  <si>
    <t>Нежилое здание (в т.ч.земельный участок)с.Лопатни пе.2-й Луговой д.5а</t>
  </si>
  <si>
    <t>Лот № 2 - нежилое помещение , кадастровый номер 10:060040120:54,</t>
  </si>
  <si>
    <t>нежилое помещение , кадастровый номер 10:060040122:72,</t>
  </si>
  <si>
    <t>- здание назначение: нежилое, этаж № 1</t>
  </si>
  <si>
    <t xml:space="preserve">. </t>
  </si>
  <si>
    <t>Помещение нежилое., этаж:1, номер на поэтажном плане: 1., Характеристика здания согласно технического паспорта от 07.04.2011 г.Стены - кирпичные Перекрытие --- Ж/Б монолитноеКрыша ----- мягкая кровляОкна ----- отсутствуютФундамент-ж/бетонныйОтопление -электрическое</t>
  </si>
  <si>
    <t>- нежилое помещение</t>
  </si>
  <si>
    <t>Нежилое помещение расположено на цокольном этаже одноэтажного жилого дома. Вход совместный с другими пользователями.</t>
  </si>
  <si>
    <t xml:space="preserve">Пристроенное нежилое помещение  </t>
  </si>
  <si>
    <t>В соответствии с Извещением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</si>
  <si>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</t>
  </si>
  <si>
    <t>Продажа имущества. находящегося в собственности города Москвы, нежилое помещение</t>
  </si>
  <si>
    <t xml:space="preserve">Нежилое помещение общей площадью 622,1 м2 </t>
  </si>
  <si>
    <t>нежилое помещение, входящее в состав объекта культурного наследия федерального значения «Дом Трубинских со служебными постройками», XVII в.</t>
  </si>
  <si>
    <t xml:space="preserve">Нежилое помещение, Этаж № 1по </t>
  </si>
  <si>
    <t>Помещение, назначение: нежилое</t>
  </si>
  <si>
    <t>нежилое помещение  на 1 этаже жилого дома</t>
  </si>
  <si>
    <t>Объект незавершенного строительства, литер Б: материал стен – керамзитобетонные блоки, штукатурка (70%), потолки – штукатурка (70%), полы – бетонная стяжка, проемы оконные – одинарные створные, проемы дверные – заводские. Нежилое здание, литер Г: год постройки 1996, материал стен – кирпичные, этаж расположения – 1, наличие отдельного входа – есть. Стены, потолки – без отделки, полы – бетонные, проемы оконные – одинарные створные, проемы дверные – заводские, инженерное обеспечение – электроснабжение.Нежилое здание литер А: год постройки 1996, средняя высота помещений 2,90-4,26, материал стен – бетонные, керамзитобетонные, этаж расположения 1-2, наличие отдельного входа – есть. Стены – без отделки, потолки – без отделки, полы – бетонные, проемы дверные – металлические ворота, инженерное обеспечение – электроснабжение</t>
  </si>
  <si>
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</si>
  <si>
    <t>Нежилое помещение расположено на этаже мезонин двухэтажного жилого дома. Вход осуществляетсячерез жилое помещение на первом этаже, находящиеся в частной собственности.</t>
  </si>
  <si>
    <t>Нежилое помещение  (реестровый номер федерального имущества П13440001827)</t>
  </si>
  <si>
    <t>Нежилое помещение  (реестровый номер федерального имущества П13440001826)</t>
  </si>
  <si>
    <t>Нежилое помещение  (реестровый номер федерального имущества П13440001825)</t>
  </si>
  <si>
    <t>Нежилое помещение  (реестровый номер федерального имущества П13440001256)</t>
  </si>
  <si>
    <t>Нежилое помещение  (реестровый номер федерального имущества П13440001601)</t>
  </si>
  <si>
    <t>Нежилое помещение  (реестровый номер федерального имущества П13440001602)</t>
  </si>
  <si>
    <t>Нежилое помещение (спецподвал)  (реестровый номер федерального имущества П13440001584)</t>
  </si>
  <si>
    <t>Нежилое помещение  (реестровый номер федерального имущества П13440001257)</t>
  </si>
  <si>
    <t>в соответствии с информационным сообщением</t>
  </si>
  <si>
    <t>нежилое помещение*, назначение: нежилое, общей площадью 64,7 м2</t>
  </si>
  <si>
    <t xml:space="preserve">Нежилое помещение . и земельный участок под ним . из категории земель населенных пунктов с видом разрешенного использования – под индивидуальное жилищное строительство </t>
  </si>
  <si>
    <t>См. в приложенном документе к лоту</t>
  </si>
  <si>
    <t>нежилое помещение, расположенное на 1 этаже МКД.</t>
  </si>
  <si>
    <t>нежилое помещение IV .</t>
  </si>
  <si>
    <t>этажность -2.</t>
  </si>
  <si>
    <t>этажность – 2.</t>
  </si>
  <si>
    <t xml:space="preserve">нежилое здание хлебопекарни .нежилое производственное здание площадью 483,3 кв.мнежилое здание котельной  </t>
  </si>
  <si>
    <t xml:space="preserve">Помещение №2 нежилого зданияназначение помещения- нежилое, </t>
  </si>
  <si>
    <t>Здание, в котором расположено нежилое помещение, представляет собой отдельно стоящее здание склада промышленных и продовольственных товаров, литер 4 нежилого назначения, год постройки – 1976, основной материал стен – кирпич, помещение не имеет самостоятельного выхода на улицу, также не имеет оконного проема.</t>
  </si>
  <si>
    <t>Нежилые помещения, цокольный этажг. Пятигорск, проспект Калинина, 2, корпус 3.</t>
  </si>
  <si>
    <t>Представляет собой нежилое помещение с отдельным входом в нежилом трехэтажном здании, расположенное на 1,2 и 3 этажах здания и в надстроенном этаже.оснащено системами отопления, водоснабжения, электроснабжения (в настоящее время отключены</t>
  </si>
  <si>
    <t>Муниципальное имущество города Алатыря Чувашской Республики – нежилое помещение .</t>
  </si>
  <si>
    <t>Помещение., назначение: нежилое помещение</t>
  </si>
  <si>
    <t>нежилое здание, стены – окраска, потолки – побелка, полы – плитка, проемы оконные – глухие, проемы дверные – металлические ворота, инженерное обеспечение – электроснабжение. Транспортная доступность – хорошая</t>
  </si>
  <si>
    <t>нежилые помещения назначение: нежилое помещение, этаж № 1</t>
  </si>
  <si>
    <t>Наименование:Нежилое помещение</t>
  </si>
  <si>
    <t xml:space="preserve">помещение, назначение: нежилое, номер, тип этажа, на котором расположено помещение: этаж № 1, </t>
  </si>
  <si>
    <t>Лот № 1 - нежилое помещение на 1-ом этаже 4-х этажного жилого дома .</t>
  </si>
  <si>
    <t>., степень готовности 51%</t>
  </si>
  <si>
    <t>Нежилое помещение., этаж № 01,</t>
  </si>
  <si>
    <t>Нежилое здание-склад вторсырья.и земельный участок, на котором расположено нежилое здание.</t>
  </si>
  <si>
    <t>нежилое помещение ., Стены и перегородки- кирпичные, перекрытия - железобетонные, полы - бетонные покрытые метлахской плиткой, отделочные работы - обычные</t>
  </si>
  <si>
    <t>Нежилое помещение, КН 60:13:0131411:1141., расположенное на первом этаже одноэтажного здания магазина.</t>
  </si>
  <si>
    <t>Нежилое помещение.. (Стоимость имущества, ниже которой предложение не рассматривается и не участвует в определении победителя -285 804,00 руб.)</t>
  </si>
  <si>
    <t>В соответствии с приложением № 1 к информационному сообщению</t>
  </si>
  <si>
    <t>В соответствии с приложением № 1 к информационной карте</t>
  </si>
  <si>
    <t xml:space="preserve">Нежилое помещение, </t>
  </si>
  <si>
    <t>, расположенное на 1 этаже 2-х этажного жилого дома</t>
  </si>
  <si>
    <t>Продажа помещения, назначение: нежилое</t>
  </si>
  <si>
    <t>Нежилое помещение ., КН 39:06:050302:90</t>
  </si>
  <si>
    <t>Нежилого помещение .</t>
  </si>
  <si>
    <t>Помещение, назначение: нежилое этаж 1 номера на поэтажном плане 5,6,7 , 72:02:0407021:151Помещение, назначение: нежилое этаж 2 номера на поэтажном плане 9,10, 72:02:0407021:154 Помещение, назначение: нежилое этаж 2 номера на поэтажном плане 8,11,12,13,14,16, 72:02:0407021:150Помещение, назначение: нежилое этаж 2 номера на поэтажном плане 15,17, 72:02:0407021:153</t>
  </si>
  <si>
    <t>нежилое помещение П2., этаж – 1рсположенное</t>
  </si>
  <si>
    <t>Продажа муниципального имущества на аукционе в электронной форме: столярная мастерская, назначение: нежилое зданиеи земельный участок</t>
  </si>
  <si>
    <t>Нежилое здание ., с земельным участком .</t>
  </si>
  <si>
    <t>Лот №10: Нежилое помещение</t>
  </si>
  <si>
    <t>Лот №11: Нежилое помещение</t>
  </si>
  <si>
    <t>нежилые помещения (№ 1, 2, 16, 18, 19, 20, 21, 25 на поэтажном плане)., расположенные на втором этаже здания</t>
  </si>
  <si>
    <t>нежилое помещение №3</t>
  </si>
  <si>
    <t>Продажа нежилого помещения 103,3 кв.м. в Можайском г.о.</t>
  </si>
  <si>
    <t>назначение: нежилое, этаж 1, год постройки 1980</t>
  </si>
  <si>
    <t>назначение: нежилое, количество этажей 2, в том числе подземных 1, год постройки 1973</t>
  </si>
  <si>
    <t>Нежилое помещение № 1, общей площадью 91,5 м²</t>
  </si>
  <si>
    <t>Нежилое помещение  на 1 этаже жилого дома</t>
  </si>
  <si>
    <t>Продажа нежилого помещения 45,7 кв.м в г.о Реутов</t>
  </si>
  <si>
    <t xml:space="preserve">Нежилое помещение, назначение: нежилое, этаж 1. </t>
  </si>
  <si>
    <t>Свинарник</t>
  </si>
  <si>
    <t xml:space="preserve">Нежилое помещение ., </t>
  </si>
  <si>
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</si>
  <si>
    <t>Продажа нежилого помещения 118,8 кв.м в г.о Реутов</t>
  </si>
  <si>
    <t xml:space="preserve">Нежилые помещения № 25-41, расположенные в двухэтажном домеэтаж: 2, литер: А., назначение: торговое, культурно-просветительское. </t>
  </si>
  <si>
    <t>Недвижимое имущество – нежилое помещение.РНФИ П13460001325</t>
  </si>
  <si>
    <t>Краткая характеристика объекта: назначение: нежилое, этаж 1, год постройки – 1975. Фундамент – кирпичный ленточный, материал наружных стен – кирпичные, перекрытия – деревянное отепленное, кровля – профлист по деревянной обрешетке, полы – бетонные.</t>
  </si>
  <si>
    <t xml:space="preserve">Нежилое помещение .по </t>
  </si>
  <si>
    <t xml:space="preserve">Нежилое помещение: </t>
  </si>
  <si>
    <t xml:space="preserve">Квартира, Жилое помещение, </t>
  </si>
  <si>
    <t>Продажа нежилого помещения 39,5 кв.м в г.о. Королёв</t>
  </si>
  <si>
    <t>Продажа нежилого помещения 46,3 кв.м. в Рузском г.о.</t>
  </si>
  <si>
    <t xml:space="preserve">нежилое функциональное помещение </t>
  </si>
  <si>
    <t>Лот №4. Часть здания из шлакоблоков (фельдшерско-акушерский пункт)назначение: нежилое, с земельным участком категория земель: земли населенных пунктов,</t>
  </si>
  <si>
    <t>Лот №2. Помещение, назначение: нежилое, ФАПс земельным участком</t>
  </si>
  <si>
    <t xml:space="preserve">Лот №1. Помещение, назначение: нежилое, ФАПпо </t>
  </si>
  <si>
    <t>Нежилое помещение, этаж № 2площадью 16,4 кв.мНежилое помещение, этаж № 2площадью 21,1 кв.мНежилое помещение, этаж № 2</t>
  </si>
  <si>
    <t xml:space="preserve">Нежилые помещения </t>
  </si>
  <si>
    <t xml:space="preserve">Нежилое здание..Этажность: 1 Кадастровый номер : 52:01:02001046511. </t>
  </si>
  <si>
    <t>г. Курган, ул. Пролетарская, д. 82, нежилое помещение.</t>
  </si>
  <si>
    <t>Административное здание, назначение нежилое, количество этажей 1</t>
  </si>
  <si>
    <t>Продажа нежилого помещения 37,1 кв.м. в Рузском г.о.</t>
  </si>
  <si>
    <t>Имущественный комплекс:- помещение магазина., 1917 года ввода</t>
  </si>
  <si>
    <t xml:space="preserve">помещения нежилого назначения. </t>
  </si>
  <si>
    <t>Нежилое помещение П2 расположенное на первом этаже нежилого здания</t>
  </si>
  <si>
    <t>Нежилое помещение, Пермский край, Добрянский городской округ, г. Добрянка, ул. Копылова, д.67. ..</t>
  </si>
  <si>
    <t>Нежилое помещение, назначение нежилое помещение, этаж 1</t>
  </si>
  <si>
    <t>Нежилые помещения (№7-13), общей площадью 93,5 квадратных метра, нежилые помещения (№14,15) общей площадью 2,8 квадратных метра</t>
  </si>
  <si>
    <t xml:space="preserve">Нежилое здание (контора административного здания) нежилое здание (склад) нежилое здание (сарай) </t>
  </si>
  <si>
    <t>Здание продается под разбор на строительные материалы.Здание одноэтажное, фундамент бетонный ленточный, стены кирпичные, перегородки деревянные.</t>
  </si>
  <si>
    <t>нежилое помещение назначение: нежилое помещение, этаж № 9</t>
  </si>
  <si>
    <t>Нежилое помещение, назначение: нежилое помещение., этаж:3.</t>
  </si>
  <si>
    <t>Нежилое помещение  (реестровый номер федерального имущества П13440000766)</t>
  </si>
  <si>
    <t>Нежилое помещение  (реестровый номер федерального имущества П13440001128)</t>
  </si>
  <si>
    <t>Нежилое помещение . (реестровый номер федерального имущества П13440000055)</t>
  </si>
  <si>
    <t>Нежилое помещение, этаж № 3</t>
  </si>
  <si>
    <t>Нежилое помещение № 70 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</si>
  <si>
    <t>Нежилое помещение на 1 этаже</t>
  </si>
  <si>
    <t>4. Нежилое помещение на цокольном этаже</t>
  </si>
  <si>
    <t>Недвижимое имущество, назначение: Нежилое помещение. . Этаж: 1.</t>
  </si>
  <si>
    <t>Нежилое помещение 5П расположенное на 1 этаже</t>
  </si>
  <si>
    <t xml:space="preserve">этаж 1, </t>
  </si>
  <si>
    <t>Продажа муниципального имущества:</t>
  </si>
  <si>
    <t>нежилое помещение., назначение: нежилое: этаж: 1</t>
  </si>
  <si>
    <t>нежилое помещение, назначение: нежилое помещение., этаж: 1</t>
  </si>
  <si>
    <t xml:space="preserve">Наименование объекта: нежилое помещение., этажность: 1(один). </t>
  </si>
  <si>
    <t>нежилое помещение на первом этаже пятиэтажного жилого дома</t>
  </si>
  <si>
    <t>Нежилое помещение Н2 на 1-м, 2-м этажах  по ул.Пушкина, 50 (г.Барнаул, Алтайский край)</t>
  </si>
  <si>
    <t>Нежилое помещение, этажность – 1</t>
  </si>
  <si>
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</si>
  <si>
    <t>..Назначение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</si>
  <si>
    <t>нежилые помещения первого этажа № 1-3, общей площадью 26,4 квадратных метра</t>
  </si>
  <si>
    <t>Нежилые помещения . на первом этаже четырехэтажного жилого здания</t>
  </si>
  <si>
    <t xml:space="preserve">-нежилое помещение. расположенное: РБ, г. Давлеканово, ул. Карла Маркса, д.39,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помещение. расположенные: РБ, г. Давлеканово, ул. Карла Маркса, д.39,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участком.земли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</t>
  </si>
  <si>
    <t>Нежилое помещение .(реестровый номер федерального имущества П13430001161)</t>
  </si>
  <si>
    <t>Помещение</t>
  </si>
  <si>
    <t>Нежилое помещение . (реестровый номер федерального имущества П13440000733)</t>
  </si>
  <si>
    <t>объекты недвижимости, в составе: нежилое помещение общей площадью 379,8 кв.метра</t>
  </si>
  <si>
    <t>Ветеринарный пункт, назначение: нежилое помещение, этаж № 1</t>
  </si>
  <si>
    <t>Нежилое помещение, назначение: нежилое, этаж №1</t>
  </si>
  <si>
    <t>Нежилое помещение, назначение: нежилое, этаж №2</t>
  </si>
  <si>
    <t>Нежилые помещения .(реестровый номер федерального имущества П13770000283),</t>
  </si>
  <si>
    <t>Встроенное нежилое помещение</t>
  </si>
  <si>
    <t>Нежилое помещение расположено на первом этаже одноэтажного жилого дома. Имеется 1 отдельный вход.</t>
  </si>
  <si>
    <t>Нежилое помещение расположенное на первом этаже многоквартирного дома</t>
  </si>
  <si>
    <t>Нежилые помещения в здании гостиницы.</t>
  </si>
  <si>
    <t>Нежилое здание,., с земельным участком.</t>
  </si>
  <si>
    <t>Нежилое помещение (встроенные помещения) на 1 этаже жилого дома</t>
  </si>
  <si>
    <t>Нежилое помещение (помещение) на цокольном этаже жилого дома</t>
  </si>
  <si>
    <t>Нежилые помещения на 3 этаже жилого дома</t>
  </si>
  <si>
    <t>Нежилое помещение (магазин) на 1 этаже жилого дома</t>
  </si>
  <si>
    <t xml:space="preserve">Помещение, назначение: нежилое., этаж цокольный, номера на поэтажном плане 4, </t>
  </si>
  <si>
    <t>помещения 1 этажа по ул.Волгоградская, д.1, пом.1141</t>
  </si>
  <si>
    <t>Нежилое помещение на 1 этаже нежилого здания</t>
  </si>
  <si>
    <t>Нежилое помещение 6, назначение: нежилое, цокольный этаж</t>
  </si>
  <si>
    <t xml:space="preserve">Нежилое помещение, назначение: нежилое., этаж: цокольный. </t>
  </si>
  <si>
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</si>
  <si>
    <t>Технические характеристики: фундамент – ленточный; перекрытия – деревянные; материал стен – бревно; материал кровли – шифер (частичное разрушение); электричество не подключено. Техническое состояние объекта – требуется капитальный ремонт конструктивных элементов.</t>
  </si>
  <si>
    <t>Нежилое помещениеобщей пл.67 кв.м</t>
  </si>
  <si>
    <t>Нежилое помещениеобщей пл.493,1 кв.м</t>
  </si>
  <si>
    <t>Нежилое помещениеобщей пл.321,9 кв.м</t>
  </si>
  <si>
    <t>Нежилое помещениеобщей пл.593,7 кв.м</t>
  </si>
  <si>
    <t xml:space="preserve">Нежилое здание., </t>
  </si>
  <si>
    <t>Помещение .</t>
  </si>
  <si>
    <t>В соответствии с разделом 1.3 информационного сообщения</t>
  </si>
  <si>
    <t>Стены: кирпичные,Крыша шиферная,Оконные проемы стеклопакетыОтопление: электрическое</t>
  </si>
  <si>
    <t>Фундамент бетонный ленточный, Стены кирпичные, Перекрытия из сборных ж/б плит,Крыша шиферная по деревянной обрешетке, Полы дощатые и покрытые линолеумом,Оконные проемы стеклопакеты, Дверные проемы деревянные, Внутренняя отделка оклейка обоями, Отопление газовое центральное, Электроснабжение (проводка скрытая), Водоснабжение центральное, Канализация местный отстойник.Земельный участок частично входит в охранную зону инженерных коммуникаций«Охранная зона ВЛ-0,4кВ от КТП №2003 н.п. Паль, ВЛ-0,4кВ от КТП №2004 н.п. Паль, ВЛ-0,4кВ от КТП №2464 н.п. Паль»</t>
  </si>
  <si>
    <t>Фундамент бетонный ленточный, Наружные и внутренние капитальные стены бревенчатые, Перегородки деревянные отепленные, Крыша шиферная по деревянной обрешетке, Полы дощатые, Оконные проемы деревянные глухие и створчатые, Дверные проемы деревянные,Отопление печное, Электроснабжение (проводка открытая).Земельный участок частично входит в охранную зону инженерных коммуникаций«Охранная зона ВЛ -0.4 кВ от КТП № 2313 н.п. Устиново»</t>
  </si>
  <si>
    <t xml:space="preserve">Нежилое помещение .расположенное на земельном участке.по </t>
  </si>
  <si>
    <t>встроенные нежилые помещения</t>
  </si>
  <si>
    <t>Нежилое помещение, расположенное на цокольном этаже жилого дома</t>
  </si>
  <si>
    <t>помещения, назначение: нежилое (в том числе самовольно перепланировано 66,6 кв. м), этаж: 1, номера на поэтажном плане 25 − 28</t>
  </si>
  <si>
    <t>помещения, назначение: нежилое, этаж: 1, номера на поэтажном плане 12, 13, 14, вход через помещения, принадлежащие третьим лицам</t>
  </si>
  <si>
    <t>Нежилое помещение расположено на первом этаже пятиэтажного жилого дома. Имеется 2 отдельных входа: 1 – с фасада, 1 – со двора дома.</t>
  </si>
  <si>
    <t>Нежилое помещение расположенное в цокольном этаже жилого дома</t>
  </si>
  <si>
    <t>Помещение расположенное на втором этаже здания, находящегося</t>
  </si>
  <si>
    <t>нежилые помещения</t>
  </si>
  <si>
    <t>Нежилое помещение (МТФ 2, Коровник) .</t>
  </si>
  <si>
    <t xml:space="preserve">нежилое помещение, назначение: торговое. . Этаж 1. </t>
  </si>
  <si>
    <t xml:space="preserve">нежилое помещение, </t>
  </si>
  <si>
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</si>
  <si>
    <t>Помещение, назначение: нежилое помещение, этажность (этаж): 1</t>
  </si>
  <si>
    <t xml:space="preserve">нежилое помещение № 4, назначение: нежилое помещение, номер, тип этажа, на котором расположено помещение: этаж № 1, </t>
  </si>
  <si>
    <t>Здание, назначение: нежилое здание, наименование: овощехранилище, количество этажей - 1, в том числе подземных этажей - 1и земельный участок . (</t>
  </si>
  <si>
    <t>нежилое помещение на первом этаже в пятиэтажном жилом доме</t>
  </si>
  <si>
    <t>Нежилое помещение, 1 этаж</t>
  </si>
  <si>
    <t>98/1000 долей (25,6 кв.м) на 1-м этаже нежилого здания центрального теплового пункта №518  по ул.Юрина, 265а</t>
  </si>
  <si>
    <t>Муниципальное имущество города Алатыря Чувашской Республики, нежилое помещение общей площадью 46,5 кв. метра</t>
  </si>
  <si>
    <t xml:space="preserve">. нежилое помещение </t>
  </si>
  <si>
    <t>Нежилое помещение, этаж №1., РНФИ П13720002560</t>
  </si>
  <si>
    <t>Аукцион в электронной форме по продаже муниципального имущества: нежилое помещение, первого этажа пятиэтажного жилого дома</t>
  </si>
  <si>
    <t>Нежилое помещение, 1 этажномера на поэтажном плане: А/1/I(45,54,56,57)</t>
  </si>
  <si>
    <t xml:space="preserve">Нежилое помещение (котельная), </t>
  </si>
  <si>
    <t>этаж 1.</t>
  </si>
  <si>
    <t>помещение назначение: нежилое помещение на первом этаже</t>
  </si>
  <si>
    <t xml:space="preserve">Нежилое помещение. Назначение: нежилое., количество этажей – 1, </t>
  </si>
  <si>
    <t>Нежилое помещение, назначение: нежилое помещение, этаж № 1</t>
  </si>
  <si>
    <t>Нежилое здание общей площадью 250 м2. Здание требует капитального ремонта. Год постройки 1964</t>
  </si>
  <si>
    <t xml:space="preserve">нежилое помещение, этаж 2площадью 311,9 кв. метра, с </t>
  </si>
  <si>
    <t xml:space="preserve">Нежилое помещение (реестровый номер федерального имущества П13440000758) </t>
  </si>
  <si>
    <t xml:space="preserve">Нежилое помещение (реестровый номер федерального имущества П13440000743) </t>
  </si>
  <si>
    <t xml:space="preserve">нежилое здание СДК. </t>
  </si>
  <si>
    <t>Нежилое помещение первого этажа пятиэтажного жилого здания</t>
  </si>
  <si>
    <t>Нежилое помещение расположено на первом этаже двухэтажного жилого дома. Объект находится в разрушенном состоянии.</t>
  </si>
  <si>
    <t>Российская Федерация, Красноярский край, г. Красноярск, ул. Калинина, д. 77, стр. 9, пом. 3, 6, 1, 2.</t>
  </si>
  <si>
    <t>г Москва, ул Авиамоторная, д 22/12, помещ 5/1</t>
  </si>
  <si>
    <t>г Москва, ул Тверская, д 12 стр 8, помещ 15/1/1</t>
  </si>
  <si>
    <t>г Москва, ул Матвеевская, д 42 к 2, помещ 3Ц</t>
  </si>
  <si>
    <t>г. Кирово-Чепецк, ул. Сосновая, д. 3/2, пом. 5:33:407:001:017067430:0100:20005</t>
  </si>
  <si>
    <t>Курганская обл, Щучанский р-н, село Чистое, ул Садовая, д 21а</t>
  </si>
  <si>
    <t>Амурская обл, село Константиновка, ул Советская, зд 116А</t>
  </si>
  <si>
    <t>Красноярский край, г Енисейск, ул 40 лет Октября, д 23</t>
  </si>
  <si>
    <t>объекта: Российская Федерация, Орловская область, г. Ливны, ул. Карла маркса, д.117, пом.5.</t>
  </si>
  <si>
    <t>г. Москва, ул. Онежская, д. 53, корп. 4., Этаж № 1.</t>
  </si>
  <si>
    <t>г Москва, Ленинский пр-кт, д 7, помещ 1/1</t>
  </si>
  <si>
    <t>г Москва, ул 1905 года, д 17</t>
  </si>
  <si>
    <t>Кемеровская область - Кузбасс, г Прокопьевск, ул Коксовая, д 38, помещ 3</t>
  </si>
  <si>
    <t>Кемеровская область - Кузбасс, г Прокопьевск, ул Российская, д 40, помещ 1</t>
  </si>
  <si>
    <t>Кемеровская область - Кузбасс, г Прокопьевск, ул Институтская, д 3, помещ 1п</t>
  </si>
  <si>
    <t>Краснодарский край, Тихорецкий р-н, ст-ца Фастовецкая, ул Азина, д 59</t>
  </si>
  <si>
    <t>г Москва, ул Молодогвардейская, д 21 к 1, помещ 3Н</t>
  </si>
  <si>
    <t>Удмуртская Респ, г Сарапул, ул Чапаева, д 3, помещ 1</t>
  </si>
  <si>
    <t>Свердловская обл, г Новоуральск, ул Северная, д 4</t>
  </si>
  <si>
    <t>Самарская область, г. Тольятти, Автозаводский район, ул. Свердлова, д. 51, пом. Б/Н (1013) (подземный этаж № 1, номера на поэтажном плане подземный этаж № 1 поз. 227, 227а, 228, 229, 230, 231, 232, 233, 234, 235, 236)</t>
  </si>
  <si>
    <t>Ульяновская область, г. Ульяновск, Засвияжский район, ул. Станкостроителей, д. 18, помещения №№ 1-7, 9, 11, 12, 15, 16, 43-46</t>
  </si>
  <si>
    <t>Хабаровский край, район имени Лазо, пос.Хор, ул.Менделеева, д. 2, состояние отделки неудовлетворительное, уровень износа 50,5%.</t>
  </si>
  <si>
    <t>электронной почты osp22@r28.fssprus.ru)</t>
  </si>
  <si>
    <t>г Чебоксары, ул Сельская, д 39, помещ 3</t>
  </si>
  <si>
    <t>Тамбовская обл, г Кирсанов, ул Коммунистическая, д 29а, помещ 1</t>
  </si>
  <si>
    <t>Иркутская обл, г Бодайбо, ул Карла Либкнехта, д 54, помещ 7</t>
  </si>
  <si>
    <t>Чувашская Республика-Чувашия, Яльчикский р-н, с.Яльчики, ул. Советская, д.19, пом. 1 и являющееся казной Яльчикского района:помещение  . запись о регистрации права собственности № 21:25:180308:517-21/042/2021-1 от  23.12.2021.</t>
  </si>
  <si>
    <t>Чувашская Республика-Чувашия, Яльчикский р-н, с Новое Тинчурино, ул Пришкольная, д 41, пом 1 и являющееся казной Яльчикского района:помещение 1 . запись о регистрации права собственности № 21:25:060402:249-21/042/2022-1 от  10.01.2022.</t>
  </si>
  <si>
    <t>Пензенская область, Неверкинский район, с. Неверкино, ул. Ленина, 3а, помещение №3. назначение: нежилое, общей площадью 39,6 кв.м., кадастровый № 58:20:0320301:1761, год постройки – 1988 г.</t>
  </si>
  <si>
    <t>Саратовская область, Энгельсский район, с. Заветное, ул. Новая, д. 15/2</t>
  </si>
  <si>
    <t>Тульская область, Ленинский район, п. Барсуки, ул. Клубная, д. 5, пом. I</t>
  </si>
  <si>
    <t>Саратовская обл, Энгельсский р-н, село Первомайское, ул Трактовая, д 21/2</t>
  </si>
  <si>
    <t>Российская Федерация, Томская область, городской округ ЗАТО Северск, г.Северск, ул.Советская, 9, пом.1-8</t>
  </si>
  <si>
    <t>Алтайский край, г Рубцовск, ул Октябрьская, д 117А, помещ 146</t>
  </si>
  <si>
    <t>Челябинская обл, г Златоуст, ул Калибровая, д 6, помещ 1</t>
  </si>
  <si>
    <t>Челябинская обл, г Златоуст, поселок Центральный, ул Ленина, д 34, помещ 10</t>
  </si>
  <si>
    <t>г Брянск, ул Камозина, д 38</t>
  </si>
  <si>
    <t>Орловская область, г. Ливны, ул. Курская, пом. 2.</t>
  </si>
  <si>
    <t>Орловская область, г. Ливны, ул. Курская, пом. 3.</t>
  </si>
  <si>
    <t>Орловская область, г. Ливны, ул. Курская, пом. 5.</t>
  </si>
  <si>
    <t>Орловская область, г. Ливны, ул. Курская, пом. 6.</t>
  </si>
  <si>
    <t>Орловская область, г. Ливны, ул. Курская, пом. 4.</t>
  </si>
  <si>
    <t>Орловская область, г. Ливны, ул. Курская, пом. 7.</t>
  </si>
  <si>
    <t>Мурманская обл, Ковдорский р-н, нп Куропта, д 21, помещ 3</t>
  </si>
  <si>
    <t>Удмуртская Респ, г Сарапул, ул Азина, д 62</t>
  </si>
  <si>
    <t>Краснодарский край, ст-ца Крыловская, ул Орджоникидзе, д 48</t>
  </si>
  <si>
    <t>Челябинская обл, г Магнитогорск, ул имени газеты Правда, д 27 к 1</t>
  </si>
  <si>
    <t>Челябинская обл, г Магнитогорск, пр-кт Ленина, д 98 к 1</t>
  </si>
  <si>
    <t>объекта: Пензенская область, Спасский район,   город Спасск улица Красная, д.34, 1990 год постройки;земельный участок .адрес (местонахождение) объекта: Пензенская область, Спасский район, г. Спасск, ул. Красная, д.34, категория земель: земли населённых пунктов.</t>
  </si>
  <si>
    <t>Ейский район,                                   ст-ца Камышеватская, ул. Советская, 172.Имущество находится на земельном участке.категория земель: земли населенных пунктов, разрешенное использование: для общественной торговли, который  не является объектом сделки купли-продажи</t>
  </si>
  <si>
    <t>Ейский район, ст-ца Камышеватская,  ул. Советская, 172.Объект расположен на земельном участке .категория земель: земли населенных пунктов, разрешенное использование: для общественной торговли, который не является объектом сделки купли-продажи</t>
  </si>
  <si>
    <t>г Москва, Варшавское шоссе, д 114 к 1, помещ 3/1</t>
  </si>
  <si>
    <t>г Санкт-Петербург, ул Чайковского, д 4 литера А, помещ 9-Н</t>
  </si>
  <si>
    <t>г Москва, наб Тараса Шевченко, д 1, помещ 30/9</t>
  </si>
  <si>
    <t>Владимирская обл, г Ковров, ул Запольная 2-я, д 4</t>
  </si>
  <si>
    <t>ул. Мира, д. 13, пом. 1, п. Иртышкино Красногорского района Алтайского края и земельный участок.категория земель – земли населенных пунктов, виды разрешенного использования – для размещения административных зданий, расположенный по адресу: ул. Мира, д. 13, пом. 1, п. Иртышкино Красногорского района Алтайского края.</t>
  </si>
  <si>
    <t>Воронежская обл, г Бобров, ул 3 Интернационала, д 43, кв 4</t>
  </si>
  <si>
    <t>Воронежская обл, г Бобров, ул 3 Интернационала, д 43, кв 3</t>
  </si>
  <si>
    <t>Кировская обл, Оричевский р-н, поселок Зенгино, ул Производственная, д 3, помещ 1002</t>
  </si>
  <si>
    <t>объекта: Владимирская обл., Собинский район, МО город Собинка, г. Собинка, ул. Димитрова, д. 7и нежилое помещение., расположенное на первом этаже 3-этажного кирпичного дома, адрес объекта: Владимирская обл., Собинский район, МО город Собинка, г. Собинка, ул. Димитрова, д. 7. Нежилые помещения являются частью объекта культурного наследия регионального назначения, включенного в единый государственный реестр объектов культурного наследия (памятников истории и культуры) народов Российской Федерации – «Здание рабочих казарм» XIX в., входящего в состав объекта культурного наследия регионального значения «Ансамбль сооружений прядильно-ткацкой фабрики», сер. XIX в. – нач. ХХ в., регистрационный номер 331510317900035.</t>
  </si>
  <si>
    <t>Россия, Курганская область, Лебяжьевский район, р.п. Лебяжье, ул. Спортивная, д. 36/II</t>
  </si>
  <si>
    <t>г Санкт-Петербург, Угловой пер, д 9 литера А, помещ 3-Н</t>
  </si>
  <si>
    <t>Курская обл., г. Льгов, ул. К. Маркса, д. 21, пом. II;</t>
  </si>
  <si>
    <t>г Санкт-Петербург, ул Жени Егоровой, д 10 к 1 литера А, помещ 2-Н</t>
  </si>
  <si>
    <t>объекта: 445582 Самарская область, Хворостянский р-н, п Соловьево, ул Полевая, д 11/2</t>
  </si>
  <si>
    <t>Брянская обл, Климовский р-н, село Истопки, ул Октябрьская</t>
  </si>
  <si>
    <t>Пермский край, г Лысьва, ул Гайдара, д 21</t>
  </si>
  <si>
    <t>Пермский край, г. Пермь, Индустриальный район, ул. Чайковского и Кавалерийской, д. 19/11, пом.7. Помещение пустует.</t>
  </si>
  <si>
    <t>объекта: Рязанская область, Старожиловский район, р.п.Старожилово, ул. Толстого, д.89, пом.2.</t>
  </si>
  <si>
    <t>Тверская область, Конаковский район, Козловское сельское поселение, д.Синцово, д.40 и земельный участок из земель особо охраняемых территорий, категория земель: земли населенных пунктов, вид разрешенного использования: для общественно-деловых целей.по адресу: Тверская область, Конаковский район, Козловское сельское</t>
  </si>
  <si>
    <t>Республика Марий Эл, Медведевский район, Кундышское сельское поселение, п. Силикатный, ул. Комсомольская, д.5, пом. 1-12.</t>
  </si>
  <si>
    <t>Новгородская обл, Новгородский р-н, деревня Лесная, пл Мира, д 1</t>
  </si>
  <si>
    <t>г Воронеж, ул Плехановская, д 9</t>
  </si>
  <si>
    <t>Ульяновская область, г. Ульяновск, Засвияжский район, ш. Московское, д. 21, помещения №№ 1-6</t>
  </si>
  <si>
    <t>объекта: Республика Башкортостан, г. Уфа, Ленинский район, ул. Ленина, д. 9/11. 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</si>
  <si>
    <t>Тульская обл, Одоевский р-н, деревня Ченцовы Дворы, ул Садовая, д 8, помещ 2</t>
  </si>
  <si>
    <t>Ленинградская обл, Волховский р-н, г Новая Ладога, пр-кт Карла Маркса, д 22</t>
  </si>
  <si>
    <t>Ленинградская обл, Волосовский р-н, поселок Зимитицы, д 40а</t>
  </si>
  <si>
    <t>г Брянск, ул Орловская, д 16</t>
  </si>
  <si>
    <t>расположения: Республика Крым, Красногвардейский район, с. Тимашовка, ул. Садовая,27а</t>
  </si>
  <si>
    <t>ориентира: Чувашская Республика-Чувашия, г. Чебоксары, ул. Хузангая, дом 22в с расположенным на нем следующим объектом недвижимого имущества: нежилое помещение находящееся по адресу: Чувашская Республика, г. Чебоксары, ул. Хузангая, дом 22в.</t>
  </si>
  <si>
    <t>Россия, Курганская область, Лебяжьевский район, р.п. Лебяжье, ул. Лукияновская, д. 62</t>
  </si>
  <si>
    <t>г Ульяновск, ул Металлистов, д 1</t>
  </si>
  <si>
    <t>Российская Федерация, Нижегородская область, Володарский район, п.Красная Горка , ул. Ленина, д. 44аОдновременно с указанным объектом недвижимости продается земельный участок, необходимый для его использования категория земель: земли населенных пунктов, вид разрешенного использования: коммунальное обслуживание, адрес: Российская Федерация, Нижегородская область, Володарский муниципальный район, п. Красная Горка,ул. Ленина,44а</t>
  </si>
  <si>
    <t>Ставропольский край, р-н Буденновский, с. Новая Жизнь, ул. Шоссейная, д. 3 А. Земельный участок, из категории земель «земли населенных пунктов», разрешенное использование: под административно-управленческими и общественными объектамирасположенный по адресу: Российская Федерация, Ставропольский край, Буденновский район, село Новая Жизнь, улица Шоссейная, 3 «А»</t>
  </si>
  <si>
    <t>объекта: Иркутская область, Нижнеилимский район, г. Железногорск - Илимский, ул. Транспортная, здание 10, помещение 1.</t>
  </si>
  <si>
    <t>объекта: Иркутская область, Нижнеилимский район, г. Железногорск - Илимский, квартал 1, дом 87, помещение № 1.</t>
  </si>
  <si>
    <t>объекта: Иркутская область, Нижнеилимский район, г. Железногорск - Илимский, ул. Транспортная, здание 10, помещение 2.</t>
  </si>
  <si>
    <t>Брянская область, г.Брянск, ул. Спартаковская, д.58, пом.II</t>
  </si>
  <si>
    <t>АК, г. Бийск, ул. М. Горького, 69, пом. Н-1. Нач.цена 296000 руб. (Пасютин К.А., запрет на р/д) (743)</t>
  </si>
  <si>
    <t>Ростовская область, Каменский район, х.Астахов, ул.Советская, 99 одновременно с отчуждением земельного участка . на котором оно расположено</t>
  </si>
  <si>
    <t>г. Ярославль, ул. Гагарина, д. 53, существующие ограничения (обременения) права: не зарегистрировано.</t>
  </si>
  <si>
    <t>Оренбургская обл, Переволоцкий р-н, село Зубочистка Вторая, ул Центральная, д 11, помещ 2</t>
  </si>
  <si>
    <t>Кемеровская область - Кузбасс, г Прокопьевск, ул 10-й микрорайон, д 7, помещ 1п</t>
  </si>
  <si>
    <t>объекта: Архангельская область, г. Архангельск, ул. Тимме Я., д. 4</t>
  </si>
  <si>
    <t>объекта: Архангельская область, городской округ "Город Архангельск", г. Архангельск, ул. Ильича, д. 2, корп.1, нежилое помещение № 3.</t>
  </si>
  <si>
    <t>объекта: Архангельская область, городской округ "Город Архангельск", г. Архангельск, ул. Почтовый тракт, д. 32, пом. 1.</t>
  </si>
  <si>
    <t>Республика Дагестан, ул. Ирчи Казака, д. 37, пом. 2, стоимость 18 620 178 руб., задаток 3 724 035,6 руб.</t>
  </si>
  <si>
    <t>Республика Дагестан, г. Махачкала, ул. Ирчи Казака, д.37, пом. 1, стоимость 16 826 205 руб., задаток 3 365 241 руб.</t>
  </si>
  <si>
    <t>г Москва, ул Красноказарменная, д 3, помещ 8/Н</t>
  </si>
  <si>
    <t>Респ Башкортостан, г Благовещенск, ул Российская, уч 1</t>
  </si>
  <si>
    <t>г. Саранск, ул. М. Расковой, д. 31, пом. 1;</t>
  </si>
  <si>
    <t>Иркутская область, Иркутский район, с. Мамоны, ул. Центральная,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производства.расположенный по адресу: Иркутская область, Иркутский район, с. Мамоны, ул. Центральная,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</si>
  <si>
    <t>г.Якутск, ул.Жорницкого, д.7/10А. Собственник Егорова М.А.</t>
  </si>
  <si>
    <t>г. Москва, Хорошёвское ш., д. 41, корп. Г., Этаж № 1</t>
  </si>
  <si>
    <t>г. Москва, ул. Раменки, д. 21  (Этаж № 1)</t>
  </si>
  <si>
    <t>Пензенская обл, село Неверкино, ул Куйбышева, влд 16</t>
  </si>
  <si>
    <t>г Москва, ул Руднёвка, д 14, помещ 20/1</t>
  </si>
  <si>
    <t>Брянская обл., Гордеевский район, с.Гордеевка, ул.Кирова, д.18А, с земельным участком , к/н 32:04:0220301:44</t>
  </si>
  <si>
    <t>Брянская обл., Гордеевский район, д.Рудня, ул.Центральная, д.20, с земельным участком , к/н 32:04:0150101:300</t>
  </si>
  <si>
    <t>Брянская обл., Гордеевский район, с.Глинное, ул.Зеленая, д.10, с земельным участком , к/н 32:04:0110101:160</t>
  </si>
  <si>
    <t>г Санкт-Петербург, ул Кирочная, д 11 литера А, помещ 3-Н</t>
  </si>
  <si>
    <t>Нижегородская обл, г Городец, ул Нижняя Полянка, д 11</t>
  </si>
  <si>
    <t>Омская обл, Крутинский р-н, село Паново, ул Совхозная, д 24а/1</t>
  </si>
  <si>
    <t>Омская обл, Крутинский р-н, село Паново, ул Совхозная, д 24а/5</t>
  </si>
  <si>
    <t>Великий Новгород, ул. Большая Московская, д. 108. Конструктивные элементы основного строения: материал перекрытия – железо-бетонные, материал стен – кирпичные. Инженерное обеспечение: электроосвещение, центральный водопровод, отопление, канализация.</t>
  </si>
  <si>
    <t>объекта: Архангельская область, городской округ "Город Архангельск", г. Архангельск, Ломоносовский территориальный округ, просп. Троицкий, д. 23.</t>
  </si>
  <si>
    <t>Республика Дагестан, г. Махачкала, ул. Дзержинского, д. 6, помещение 20, стоимость 3 145 680 руб., задаток 157 284 руб.;</t>
  </si>
  <si>
    <t>Санкт-Петербург, Большой проспект П.С., д. 67, литера А, пом. 1-Н, назначение: нежилое помещение, наименование: помещение, этаж: цокольныйНежилое помещение, расположенное по адресу: Санкт-Петербург, Большой проспект П.С., д. 67, литера А, пом. 4-Н, назначение: нежилое помещение, наименование: нежилое помещение, этаж: цокольный</t>
  </si>
  <si>
    <t>г. Рязань, ул. Горького, д. 15, пом. Н1, реестровый номер 27778.</t>
  </si>
  <si>
    <t>Кемеровская область, Тяжинское городское поселение, пгт. Тяжинский, ул. Кооперативная, д. 5.</t>
  </si>
  <si>
    <t>Хабаровский край, г Амурск, пр-кт Мира, д 14</t>
  </si>
  <si>
    <t>Нижегородская обл, г Городец, ул М.Горького, д 38</t>
  </si>
  <si>
    <t>г Брянск, ул Фосфоритная, д 11 к 2</t>
  </si>
  <si>
    <t>Мурманская обл, г Кировск, ул Кирова, д 3</t>
  </si>
  <si>
    <t>Пензенская обл, г Сердобск, ул М.Горького, д 162</t>
  </si>
  <si>
    <t>г Санкт-Петербург, линия 10-я В.О., д 15б литера А, помещ 2-Н</t>
  </si>
  <si>
    <t>Владимирская обл., г. Владимир, ул. Стрелецкая, д.2. Собственник: Курышев С.В.</t>
  </si>
  <si>
    <t>г Санкт-Петербург, пр-кт Римского-Корсакова, д 31 литера А, помещ 11-Н</t>
  </si>
  <si>
    <t>Санкт-Петербург, Каменноостровский проспект, д. 45, литера Г, пом. 6-Н, назначение: нежилое помещение, наименование: нежилое помещение, этаж: цокольный</t>
  </si>
  <si>
    <t>г. Ярославль, ул. Собинова, д. 41б,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</si>
  <si>
    <t>г Москва, ул Чёрное Озеро, д 14</t>
  </si>
  <si>
    <t>Нижегородская обл, г Городец, ул М.Горького, д 36</t>
  </si>
  <si>
    <t>Нижегородская область, Городецкий район, г. Городец, ул.М.Горького, д. 38, пом П1</t>
  </si>
  <si>
    <t>Курганская обл, Варгашинский р-н, село Большое Просеково, ул Молодежная, д 6</t>
  </si>
  <si>
    <t>Тверская обл, г Ржев, Ленинградское шоссе, д 52, помещ 1</t>
  </si>
  <si>
    <t>Волгоградская обл, г Фролово, ул Фроловская, д 16/2а</t>
  </si>
  <si>
    <t>Ивановская область, г. Родники, ул. Любимова, д. 7, пом. с 1 по 6, 6а, с 7 по 12, 12а, с 13 по 23 (на 1-ом этаже), пом. с 1 по 23, 31 (на 2-ом этаже).</t>
  </si>
  <si>
    <t>Волгоградская обл, г Михайловка, ул Ленина, д 92</t>
  </si>
  <si>
    <t>Респ Башкортостан, г Белебей, ул им М.Г. Амирова, д 2</t>
  </si>
  <si>
    <t>Омская область, Оконешниковский район, с.Крестики, ул.Центральная, д.20этаж 1, 2, год постройки – 1982</t>
  </si>
  <si>
    <t>Алтайский край, г. Славгород, ул. Герцена, 252/2, ул. Герцена, 252, пом.1</t>
  </si>
  <si>
    <t>объекта: Камчатский край, Елизовский район, пос. Начики, д. 15, помещение 46</t>
  </si>
  <si>
    <t>Республика Татарстан, Тукаевский муниципальный район, Нижнесуыксинское сельское поселение, с. Нижний Суык-Су, ул. Школьная, д. 3А расположенное в нежилом здании.</t>
  </si>
  <si>
    <t>г. Вятские Поляны, ул. Ленина, д. 114а, пом. № 24.</t>
  </si>
  <si>
    <t>УР, г. Воткинск, ул. Ленина, 18</t>
  </si>
  <si>
    <t>г Курск, ул Дзержинского, д 74</t>
  </si>
  <si>
    <t>г Курск, ул Ленина, д 95</t>
  </si>
  <si>
    <t>г Чебоксары, ул Кадыкова, д 12</t>
  </si>
  <si>
    <t>г Санкт-Петербург, ул Конторская, д 14 литера А, помещ 3-Н</t>
  </si>
  <si>
    <t>г Москва, ул Садовническая, д 78 стр 7, помещ 1/Ч</t>
  </si>
  <si>
    <t>Республика Карелия, Медвежьегорский район, п.г.т. Повенец, ул. Ленина, 30. Существующие ограничения (обременения) продаваемого имущества: не зарегистрировано</t>
  </si>
  <si>
    <t>- Республика Башкортостан, р-н. Янаульский, г. Янаул, ул. Ленина, д. 6. Собственник (правообладатель) – Зайдуллин Роберт Сулейманович. Обременение: арест. Начальная стоимость: 3 271 055,00 руб. Сумма задатка: 817 763,75 руб. Шаг аукциона (1% от начальной цены): 32 710,55 руб.</t>
  </si>
  <si>
    <t>г Санкт-Петербург, пр-кт Обуховской Обороны, д 89 литера Б, помещ 15-Н</t>
  </si>
  <si>
    <t>Кемеровская область - Кузбасс, г Новокузнецк, р-н Центральный, пр-кт Дружбы, д 33, помещ 70</t>
  </si>
  <si>
    <t>Хабаровский край, Советско-Гаванский район, п. Заветы Ильича, ул. Николаева, д.2, кв. 66.1 этаж</t>
  </si>
  <si>
    <t>Респ Бурятия, пгт Таксимо, ул Латвийская, зд 20/1, помещ 4</t>
  </si>
  <si>
    <t>Респ Бурятия, пгт Таксимо, ул Латвийская, зд 20/1, помещ 1</t>
  </si>
  <si>
    <t>Респ Бурятия, пгт Таксимо, ул Латвийская, зд 20/1, помещ 2</t>
  </si>
  <si>
    <t>г Москва, ул Смирновская, д 5, помещ 2/1</t>
  </si>
  <si>
    <t>г Москва, ул Изюмская, д 57 к 1, помещ 1/Н</t>
  </si>
  <si>
    <t>Краснодарский край, Славянский район, п. Рисовый, ул. Ленина, д. 13, помещение № 12, назначение: нежилое, этаж расположения: этаж № 1.</t>
  </si>
  <si>
    <t>г Барнаул, ул Попова, д 79А</t>
  </si>
  <si>
    <t>Московская обл, г Подольск, мкр Кузнечики, б-р 65-летия Победы, д 7 к 1</t>
  </si>
  <si>
    <t>г Ярославль, ул Большая Октябрьская, д 48а</t>
  </si>
  <si>
    <t>Свердловская область, г. Екатеринбург, ул. Набережная рабочей молодежи, д. 51.</t>
  </si>
  <si>
    <t>Краснодарский край, Туапсинский р-н, пгт Джубга, ул Новороссийское шоссе, д 1В</t>
  </si>
  <si>
    <t>Рязанская обл, г Касимов, ул Нариманова, д 56а</t>
  </si>
  <si>
    <t>Амурская обл, Ромненский р-н, село Калиновка, ул Центральная, д 19а</t>
  </si>
  <si>
    <t>г Санкт-Петербург, Сапёрный пер, д 10 литера Б, помещ 78-Н</t>
  </si>
  <si>
    <t>объекта: Ивановская область, Кинешемский район, г. Наволоки, ул. Советская, д. 15;- помещение, назначение: нежилое, этаж – 1, 2, номера на поэтажном плане – 19 на 1 этаже, с 6 по 20 включительно на 2 этажеадрес объекта: Ивановская область, Кинешемский район, г. Наволоки, ул. Советская, д. 15.</t>
  </si>
  <si>
    <t>объекта: Ивановская область, Кинешемский район, г. Наволоки, ул. Промышленная, д. 10</t>
  </si>
  <si>
    <t>Ставропольский край, г Невинномысск, ул Северная, д 12</t>
  </si>
  <si>
    <t>Кемеровская область, г. Березовский, ул. Мира, д. 46, пом. 518.назначение объекта: нежилое</t>
  </si>
  <si>
    <t>Амурская обл, село Новокиевский Увал, ул В.Орловой, д 82</t>
  </si>
  <si>
    <t>Кировская обл, г Вятские Поляны, ул Профсоюзная, д 2, помещ 1001</t>
  </si>
  <si>
    <t>г Киров, ул Московская, д 8, помещ 1003</t>
  </si>
  <si>
    <t>Кировская обл, пгт Арбаж, ул Комсомольская, д 8, помещ 102</t>
  </si>
  <si>
    <t>Кировская обл, г Зуевка, ул Советская 1-я, д 18, помещ 1001</t>
  </si>
  <si>
    <t>г Санкт-Петербург, ул 12-я Красноармейская, д 10 литера А, помещ 2-Н</t>
  </si>
  <si>
    <t>г Санкт-Петербург, ул Марата, д 31 литера А, помещ 6-Н</t>
  </si>
  <si>
    <t>Пермский край, г Краснокамск, ул Энтузиастов, д 5</t>
  </si>
  <si>
    <t>г Москва, ул Новокузнецкая, д 20/21-19 стр 5, помещ 2/П</t>
  </si>
  <si>
    <t>Курганская обл, село Мокроусово, ул Береговая, д 7А</t>
  </si>
  <si>
    <t>объекта: Вологодская область, Сокольский р-н, г Кадников, ул. Карла Маркса, 25 кв.4</t>
  </si>
  <si>
    <t>объекта: Вологодская область, Сокольский р-н, г Кадников, ул. Карла Маркса, 25 помещение 9</t>
  </si>
  <si>
    <t>объекта: Вологодская область, Сокольский р-н, г Кадников, ул. Карла Маркса, 25 кв.1</t>
  </si>
  <si>
    <t>объекта: Вологодская область, Сокольский р-н, г Кадников, ул. Карла Маркса, 25 помещение 8</t>
  </si>
  <si>
    <t>г Санкт-Петербург, Невский пр-кт, д 11/2 литера А, помещ 7-Н</t>
  </si>
  <si>
    <t>г Санкт-Петербург, Английский пр-кт, д 17-19 литера А, помещ 40-Н</t>
  </si>
  <si>
    <t>Омская обл, Омский р-н, поселок Ростовка, д 21</t>
  </si>
  <si>
    <t>г Воронеж, ул Красных Зорь, д 36по, кв 109</t>
  </si>
  <si>
    <t>г. Орел, Московское шоссе, д. 171, пом. 231д., этаж цокольный</t>
  </si>
  <si>
    <t>г Орёл, ул Дмитрия Блынского, д 12, помещ 237</t>
  </si>
  <si>
    <t>объекта: Орловская область, г. Ливны, ул. Ленина, д.6, пом.7.Имущество обременено обязанностью нового собственника по выполнению требований, установленных Федеральным законом от 25 июня 2002 № 73-ФЗ «Об объектах культурного наследия (памятниках истории и культуры) народов Российской Федерации» и охранным обязательством собственника или иного законного владельца объекта культурного наследия, включенного в единый государственный реестр объектов культурного наследия (памятников истории и культуры) народов Российской Федерации, утвержденным приказом управления по государственной охране объектов культурного наследия Орловской области от 13 октября 2016 года №154</t>
  </si>
  <si>
    <t>объекта: Орловская область, г. Ливны, ул. Ленина, д.6, пом.6.Имущество обременено обязанностью нового собственника по выполнению требований, установленных Федеральным законом от 25 июня 2002 № 73-ФЗ «Об объектах культурного наследия (памятниках истории и культуры) народов Российской Федерации» и охранным обязательством собственника или иного законного владельца объекта культурного наследия, включенного в единый государственный реестр объектов культурного наследия (памятников истории и культуры) народов Российской Федерации, утвержденным приказом управления по государственной охране объектов культурного наследия Орловской области от 13 октября 2016 года №154</t>
  </si>
  <si>
    <t>Пензенская область, Неверкинский район, с. Неверкино, ул. Ленина, 3а, помещение №1. (далее именуемое "недвижимое имущество").Фундамент бетонный (трещины), стены и перегородки кирпичные (трещины), перекрытия и потолок железобетонные плиты (трещины и сырость) кровля совмещенная (протечки). Инженерное обеспечение здания: электроснабжение. Здание имеет деревянные ворота. Окон нет. Полы – бетонные</t>
  </si>
  <si>
    <t>Чувашская республика - Чувашия, г Канаш, ул Железнодорожная, д 34</t>
  </si>
  <si>
    <t>Чувашская республика - Чувашия, г Канаш, пр-кт Ленина, д 22, помещ 4</t>
  </si>
  <si>
    <t>Псковская обл, рп Дедовичи, ул Энергетиков, д 1</t>
  </si>
  <si>
    <t>Архангельская обл, г Северодвинск, ул Ломоносова, д 78, помещ 20030</t>
  </si>
  <si>
    <t>Пригородный р-н, село Сулем, улица Гагарина, 54</t>
  </si>
  <si>
    <t>г. Москва, ул. Бехтерева, д. 13  (Этаж № 1, Этаж № 2)</t>
  </si>
  <si>
    <t>г Санкт-Петербург, Апраксин пер, д 9 литера А, помещ 3-Н</t>
  </si>
  <si>
    <t>Воронежская обл, Панинский р-н, рп Перелешинский, ул Советская, д 1</t>
  </si>
  <si>
    <t>объекта: Приморский край, г. Лесозаводск, ул. Новая, д. 2, помещение 5</t>
  </si>
  <si>
    <t>г. Москва, ул. Плеханова, д. 33  (Этаж № 1)</t>
  </si>
  <si>
    <t>г. Москва, ш. Рублёвское, д. 101 (Этаж № 1)</t>
  </si>
  <si>
    <t>г Москва, Ленинградский пр-кт, д 33А, помещ 2Н</t>
  </si>
  <si>
    <t>г. Москва, пер. Графский, д. 14Б., Технический этаж № 0</t>
  </si>
  <si>
    <t>г. Москва, пр. Михайловский Верхн. 2-Й, д. 5., Цокольный этаж № 0</t>
  </si>
  <si>
    <t>г. Москва, Малый Купавенский проезд, дом 3., Этаж №1</t>
  </si>
  <si>
    <t>Кемеровская область, р-н Мариинский, г. Мариинск, ул. 1 Микрорайон, д. 2 (реестровый номер федерального имущества П13430003675).</t>
  </si>
  <si>
    <t>Респ Башкортостан, г Туймазы, ул Островского, д 51, офис 5</t>
  </si>
  <si>
    <t>г Самара, ул Калинина, д 11</t>
  </si>
  <si>
    <t>г Самара, ул Мичурина, д 6</t>
  </si>
  <si>
    <t>г Самара, ул Теннисная, д 31</t>
  </si>
  <si>
    <t>Самарская область, г. Самара, Советский район, ул. Промышленности, д. 298, 1 этаж: комнаты №№ 52-54..</t>
  </si>
  <si>
    <t>г Самара, ул Ново-Вокзальная, д 277</t>
  </si>
  <si>
    <t>Республика Карелия, Муезерский район, п.Муезерский, ул.Гагарина д.39.Объект свободен от прав третьих лиц, судебных споров по нему не ведется.Техническое состояние имущества на момент проведения оценки – удовлетворительное, в технически исправном состоянии.</t>
  </si>
  <si>
    <t>Магаданская область, Ольский район, с. Балаганное, ул. Советская, д.1-А. с земельным участком из категории земель населенных пунктов с разрешенным использованием «под ведение личного подсобного хозяйства»расположенным по адресу: Магаданская область, Ольский район, с. Балаганное, ул. Советская, д.1-А. Земельный участок НДС не облагается, не включается в цену продажи лота, подлежит оплате в соответствии с условиями договора купли-продажи.</t>
  </si>
  <si>
    <t>Респ Карелия, г Суоярви, ул Суоярвское шоссе, д 150, помещ 2</t>
  </si>
  <si>
    <t>Ростовская обл, г Шахты, ул Прокатная, д 4А</t>
  </si>
  <si>
    <t>Ростовская область, г.Шахты, ул.Текстильная, 23, комнаты 25,26,27,28,33,34</t>
  </si>
  <si>
    <t>Респ Коми, г Ухта, проезд Строителей, д 13, кв 17</t>
  </si>
  <si>
    <t>г Санкт-Петербург, ул Ленская, д 16 к 3 литера Б, помещ 11-Н</t>
  </si>
  <si>
    <t>г Москва, Береговой пр-д, д 1А, помещ 7Н</t>
  </si>
  <si>
    <t>г Москва, Береговой пр-д, д 1А, помещ 8Н</t>
  </si>
  <si>
    <t>г Москва, Береговой пр-д, д 1А, помещ 39Н</t>
  </si>
  <si>
    <t>г Москва, Береговой пр-д, д 1А, помещ 40Н</t>
  </si>
  <si>
    <t>г Москва, Береговой пр-д, д 1А, помещ 68Н</t>
  </si>
  <si>
    <t>г Москва, Береговой пр-д, д 1А, помещ 69Н</t>
  </si>
  <si>
    <t>Архангельская область, Устьянский муниципальный район, МО «Шангальское», с. Шангалы, ул. Северная, 1г.назначение нежилое, этажность 1., год ввода в эксплуатацию - 1976 г., кадастровый номер, в пределах которого расположен объект недвижимого имущества 29:18:110104:0042</t>
  </si>
  <si>
    <t>г Воронеж, ул Ленинградская, д 118а</t>
  </si>
  <si>
    <t>г Воронеж, ул Ворошилова, д 7</t>
  </si>
  <si>
    <t>РМЭ, г. Йошкар-Ола, ул. Мира д.70, принадлежащее Гаврилову М.В.</t>
  </si>
  <si>
    <t>Иркутская обл, г Ангарск, кв-л 77, д 9, помещ 37</t>
  </si>
  <si>
    <t>Санкт-Петербург, Витебская ул., д. 31, литера Б, пом. 2-Н, назначение: нежилое, этаж №1</t>
  </si>
  <si>
    <t>Ярославская область, г. Рыбинск, ул. Ухтомского, д. 4. Приватизация имущества осуществляется одновременно с отчуждением в собственность земельного участка: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</si>
  <si>
    <t>г Санкт-Петербург, ул Будапештская, д 95 к 1 литера А, помещ 6-Н</t>
  </si>
  <si>
    <t>г Санкт-Петербург, наб Канала Грибоедова, д 96 литера А, помещ 8-Н</t>
  </si>
  <si>
    <t>г Москва, ул Степана Супруна, д 12 к 2, помещ 1Н</t>
  </si>
  <si>
    <t>г Москва, ул Вавилова, д 47 к 1, помещ 1/П</t>
  </si>
  <si>
    <t>Респ Бурятия, г Северобайкальск, ул Ленинградская, д 12</t>
  </si>
  <si>
    <t>Респ Бурятия, г Северобайкальск, ул Рабочая, стр 29/3</t>
  </si>
  <si>
    <t>г Биробиджан, ул Шолом-Алейхема, д 39</t>
  </si>
  <si>
    <t>г Москва, ул Стромынка, д 21 к 2, помещ 20/4</t>
  </si>
  <si>
    <t>г Москва, ул Верхняя Радищевская, д 4 стр 2, помещ 1/3</t>
  </si>
  <si>
    <t>г Москва, ул Маршала Федоренко, д 10А стр 1, помещ 1/1</t>
  </si>
  <si>
    <t>город Москва, Алымов переулок, дом 17, корпус 1, подвал, площадь 175,50 кв.м, кадастровый номер 77:03:0001004:6179 посредством публичного предложения</t>
  </si>
  <si>
    <t>город Москва, Старокачаловская улица, дом 8, этаж № 6</t>
  </si>
  <si>
    <t>г Москва, пер Козихинский Б., д 6, помещ 1/Ц</t>
  </si>
  <si>
    <t>Чувашская республика - Чувашия, г Канаш, ул Чкалова, д 2</t>
  </si>
  <si>
    <t>Красноармейский район, ул. Пролетарская, д. 27. Полная информация приведена в файле с Информационным сообщением.</t>
  </si>
  <si>
    <t>Красноармейский район, ул. Пролетарская, д. 41. Полная информация приведена в файле с Информационным сообщением.</t>
  </si>
  <si>
    <t>г Москва, Сретенский б-р, д 6/1 стр 1, помещ 17Ч</t>
  </si>
  <si>
    <t>г Челябинск, Свердловский тракт, д 2-б, помещ 4</t>
  </si>
  <si>
    <t>г Санкт-Петербург, ул Ольминского, д 6 литера А, помещ 10-Н</t>
  </si>
  <si>
    <t>г Санкт-Петербург, ул Итальянская, д 12 литера Е, помещ 6-Н</t>
  </si>
  <si>
    <t>город Тверь, улица Учительская, дом 13/34, общая площадь – 71,5 кв. м</t>
  </si>
  <si>
    <t>город Тверь, улица Орджоникидзе, дом 25б, общая площадь – 33,7 кв.м</t>
  </si>
  <si>
    <t>Ивановская обл, г Комсомольск, ул Люлина, д 34а, помещ 1001</t>
  </si>
  <si>
    <t>г Санкт-Петербург, ул Белы Куна, д 16 литера В, помещ 5-Н</t>
  </si>
  <si>
    <t>г Москва, Береговой пр-д, д 1А, помещ 22Н</t>
  </si>
  <si>
    <t>г Москва, Береговой пр-д, д 1А, помещ 41Н</t>
  </si>
  <si>
    <t>г Москва, Береговой пр-д, д 1А, помещ 71Н</t>
  </si>
  <si>
    <t>Волгоградская обл, г Дубовка, ул Рабочая, д 7</t>
  </si>
  <si>
    <t>Новгородская обл, г Сольцы, ул Новгородская, д 233, кв 2</t>
  </si>
  <si>
    <t>Костромская обл., г. Буй, ул. Островского, д. 6. Состояние удовлетворительное.</t>
  </si>
  <si>
    <t>Архангельская область, р-н Устьянский, п.Илеза, ул. Первомайская, д. 6.Начальная цена продажи здания Магазина – 133 759 (сто тридцать три тысячи семьсот пятьдесят девять) рублей 50 копеек, без НДС, в соответствии с отчетом об оценке рыночной стоимости № 004ОН/А-2022 от 24 декабря 2021 года.- Земельный участок .категория земель: земли населенных пунктов; разрешенное использование: для размещения объектов общественно-делового назначения, адрес (местоположение): Архангельская обл., Устьянский р-н, п.Илеза, ул. Первомайская, д. 6Начальная цена продажи земельного участка – 40 240 (Сорок тысяч двести сорок) рублей 50 копеек, без НДС, в соответствии Кадастровой стоимостью.</t>
  </si>
  <si>
    <t>Свердловская область, Пригородный район, с. Лая, ул. Кушвинская, 107;- земельный участок расположенный по адресу: Свердловская область, Пригородный район, с. Лая, ул. Кушвинская, 107;</t>
  </si>
  <si>
    <t>г Санкт-Петербург, ул 7-я Красноармейская, д 5 литера А, помещ 7-Н</t>
  </si>
  <si>
    <t>Брянская обл, пгт Красная Гора, ул им. Лысенко, д 35</t>
  </si>
  <si>
    <t>Брянская обл, пгт Красная Гора, ул Пионерская, д 35</t>
  </si>
  <si>
    <t>Брянская обл, пгт Красная Гора, Солнечный пер, д 5</t>
  </si>
  <si>
    <t>Кемеровская область - Кузбасс, г Мыски, ул Пушкина, д 2, помещ 1</t>
  </si>
  <si>
    <t>г. Москва, улица Стромынка, дом 11., Этаж № 3.</t>
  </si>
  <si>
    <t>г. Москва, ул. Покрышкина, д. 1, корп. 1., Этаж № 1, Цокольный этаж № 0</t>
  </si>
  <si>
    <t>Брянская обл, Красногорский р-н, село Перелазы, Зеленый пер, д 4</t>
  </si>
  <si>
    <t>Воронежская область, г. Эртиль, ул. Первомайская, д. 32, пом. 3; кадастровый номер здания 36:32: 0100077:671</t>
  </si>
  <si>
    <t>Кировская обл, пгт Первомайский, ул Госпитальная, д 10</t>
  </si>
  <si>
    <t>Хабаровский край, г. Хабаровск, кв-л. ДОС (Большой Аэродром), д.62, пом. I (1-51).</t>
  </si>
  <si>
    <t>г Кострома, ул Центральная, д 4, помещ 1а</t>
  </si>
  <si>
    <t>г Москва, ул Шарикоподшипниковская, д 9, помещ 17Ц</t>
  </si>
  <si>
    <t>г. Москва, ул. Парковая 6-я, д. 29А., Цокольный этаж № 0</t>
  </si>
  <si>
    <t>г Москва, ул Новороссийская, д 24 к 2, помещ 1/Н</t>
  </si>
  <si>
    <t>г. Москва, 3-я Парковая улица, дом 38., Цокольный этаж № 0</t>
  </si>
  <si>
    <t>г.Нижний Новгород, Автозаводский район, ул.Героя Васильева, д.55, пом П6</t>
  </si>
  <si>
    <t>Вологодская область, р-н Шекснинский, с/с Камешниковский, д. Камешник, д. 60, кв. 1, нежилое помещение ., расположенное по адресу: Вологодская область, р-н Шекснинский, с/с Камешниковский, д. Камешник, д. 60, кв. 2, и земельного участка, на котором они находятся. из земель категории «земли населенных пунктов» с разрешенным использованием «для ведения личного подсобного хозяйства», адрес: Российская Федерация, Вологодская область, Шекснинский муниципальный район, сельское поселение Ершовское, деревня Камешник</t>
  </si>
  <si>
    <t>Вологодская обл, рп Шексна, ул Гагарина, д 9, помещ 1</t>
  </si>
  <si>
    <t>Владимирская область, Ковровский район, МО Ивановское (сельское поселение), п. Красный Маяк, ул. Советская д. 45, пом.1</t>
  </si>
  <si>
    <t>Пермский край, Чусовской район, п. Скальный, ул. Гагарина, д. 10, пом. 1004</t>
  </si>
  <si>
    <t>Пермский край, г Красновишерск, ул Мира, д 15</t>
  </si>
  <si>
    <t>Красноярский край, г Ачинск, мкр Авиатор, зд 54</t>
  </si>
  <si>
    <t>объекта: Камчатский край, г. Петропавловск-Камчатский, ул. Приморская, д. 94. Здание в плохом состоянии, местами обвал крыши, повреждение стен, следы возгорания, выбиты стекла, провален пол, нет света.</t>
  </si>
  <si>
    <t>Смоленская область, г. Вязьма, ул. Кирова-Советская, д. 2/1, кв. 9.</t>
  </si>
  <si>
    <t>Смоленская область, г. Вязьма, ул. Кирова-Советская, д. 2/1, кв. 10.</t>
  </si>
  <si>
    <t>Смоленская область, г. Вязьма, ул. Кирова-Советская, д. 2/1, кв. 5.</t>
  </si>
  <si>
    <t>Смоленская область, г. Вязьма, ул. Кирова-Советская, д. 2/1, кв. 6.</t>
  </si>
  <si>
    <t>Смоленская область, г. Вязьма, ул. Кирова-Советская, д. 2/1, кв. 7.</t>
  </si>
  <si>
    <t>Смоленская область, г. Вязьма, ул. Кирова-Советская, д. 2/1, кв. 12.</t>
  </si>
  <si>
    <t>Смоленская область, г. Вязьма, ул. Кирова-Советская, д. 2/1, кв. 3.</t>
  </si>
  <si>
    <t>Смоленская область, г. Вязьма, ул. Кирова-Советская, д. 2/1, кв. 11.</t>
  </si>
  <si>
    <t>Смоленская область, г. Вязьма, ул. Кирова-Советская, д. 2/1, кв. 4.</t>
  </si>
  <si>
    <t>г Санкт-Петербург, ул Мясная, д 19-21 литера А, помещ 17-Н</t>
  </si>
  <si>
    <t>Санкт-Петербург, Петергоф, Прудовая ул, дом 3а, лит. Б, пом. 1-Н., назначение: нежилое, этаж № 1(далее Объект 1); пом. 2-Н, назначение: нежилое, этаж № 1, № 2(далее Объект 2).</t>
  </si>
  <si>
    <t>Российская Федерация, Владимирская область, м.р-н Петушинский, г.п. город Покров, г Покров, проезд Больничный, д. 2, пом. 21-22;28-43, общей площадью 271,6 м2</t>
  </si>
  <si>
    <t>Новгородская обл, г. Боровичич, пл. Володарского, д. 5, помещение 4/1Н.</t>
  </si>
  <si>
    <t>Новгородская обл, г Боровичи, пл Володарского, д 5, помещ 5/1Н</t>
  </si>
  <si>
    <t>Самарская область, г. Тольятти, Автозаводский район, ул. Свердлова, д. 51 (-1 этаж: комнаты №№ 162, 163, 164).</t>
  </si>
  <si>
    <t>г Новосибирск, ул Кропоткина, д 126/1</t>
  </si>
  <si>
    <t>Пермский край, г. Пермь, Орджоникидзевский район, пер. Дубровский 1-й, д. 4. Помещение пустует.</t>
  </si>
  <si>
    <t>г Москва, Покровский б-р, д 14/6, помещ 5/1</t>
  </si>
  <si>
    <t>Респ Карелия, Прионежский р-н, деревня Педасельга, д 1</t>
  </si>
  <si>
    <t>Брянская область, Красногорский район, с. Колюды, ул. Центральная д.36, категория земель: земли населенных пунктов, разрешенное использование: для ведения личного подсобного хозяйства</t>
  </si>
  <si>
    <t>Иркутская область, г. Ангарск, мкр-н 8, д. 8, помещение 32.</t>
  </si>
  <si>
    <t>Иркутская обл, г Ангарск, кв-л 91, д 13, помещ 7</t>
  </si>
  <si>
    <t>Магаданская область, пос. Омсукчан, пер. Автомобильный д. 1, кадастровый номер – 49:02:030801:142</t>
  </si>
  <si>
    <t>Хабаровский край, г Комсомольск-на-Амуре, Московский пр-кт, д 23</t>
  </si>
  <si>
    <t>606860 Нижегородская область Ветлужский район д. Отлузиха.</t>
  </si>
  <si>
    <t>Ивановская обл, г Шуя, ул Московская 1-я, д 28</t>
  </si>
  <si>
    <t>Нижегородская обл, Володарский р-н, тер массив земельных участков 3-1 Мая (рп Смолино), д 3, помещ 9</t>
  </si>
  <si>
    <t>Респ Бурятия, г Гусиноозерск, ул Пушкина, д 1, помещ 3</t>
  </si>
  <si>
    <t>г.Нижний Новгород, Советский район, ул.Пушкина, д.37, пом П1</t>
  </si>
  <si>
    <t>г Москва, Шелепихинское шоссе, д 11 к 1, помещ 1/1</t>
  </si>
  <si>
    <t>г. Москва, ул. Косинская, д. 4 (Этаж № 1)</t>
  </si>
  <si>
    <t>г Москва, ул Гвардейская, д 14, помещ 12</t>
  </si>
  <si>
    <t>г Брянск, ул Тельмана, д 66 к 4</t>
  </si>
  <si>
    <t>г Брянск, ул Есенина, д 14</t>
  </si>
  <si>
    <t>Ростовская обл, г Донецк, пр-кт Мира, д 50, помещ 4</t>
  </si>
  <si>
    <t>Челябинская область, Еманжелинский район, г. Еманжелинск, ул. Шахтера, 17, пом. 2перегородки деревянные, полы дощатые, отопление центральное, водопровод и канализация в местах общего пользования</t>
  </si>
  <si>
    <t>Челябинская область, Еманжелинский район, г. Еманжелинск, ул. Шахтера, 17, пом. 7перегородки деревянные, полы дощатые, отопление центральное, водопровод и канализация в местах общего пользования</t>
  </si>
  <si>
    <t>Челябинская область, Еманжелинский район, г. Еманжелинск, ул. Шахтера, 17, пом. 24перегородки деревянные, полы дощатые, отопление центральное, водопровод и канализация в местах общего пользования</t>
  </si>
  <si>
    <t>Челябинская область, Еманжелинский район, г. Еманжелинск, ул. Шахтера, 17, номер на поэтажном плане 15перегородки деревянные, полы дощатые, отопление центральное, водопровод и канализация в местах общего пользования</t>
  </si>
  <si>
    <t>Челябинская область, Еманжелинский район, г. Еманжелинск, ул. Шахтера, 17, пом. 17перегородки деревянные, полы дощатые, отопление центральное, водопровод и канализация в местах общего пользования</t>
  </si>
  <si>
    <t>Челябинская область, Саткинский район, г. Бакал, ул. Титова, д.17, этаж 1.</t>
  </si>
  <si>
    <t>г Красноярск, ул 2-я Брянская, д 65 стр 2</t>
  </si>
  <si>
    <t>г Красноярск, ул Брянская, зд 65А стр 1</t>
  </si>
  <si>
    <t>г Москва, пл Донецкой Народной Республики</t>
  </si>
  <si>
    <t>Чеченская Республика, г. Грозный, Ахматовский (Ленинский) район, ул. Моздокская, дом № 34</t>
  </si>
  <si>
    <t>Респ Башкортостан, г Давлеканово, ул Молодежная, д 8 к 2</t>
  </si>
  <si>
    <t>Республика Хакасия, Усть-Абаканский район, аал Мохов, ул. Школьная, 1, Литер А (под разбор)</t>
  </si>
  <si>
    <t>Калининградская обл, Гусевский р-н, поселок Фурманово, ул Парковая, д 7, помещ 2</t>
  </si>
  <si>
    <t>Брянская обл, Красногорский р-н, село Перелазы, ул Школьная, д 23</t>
  </si>
  <si>
    <t>ориентира: Чувашская Республика – Чувашия, г. Чебоксары, ул. М. Павлова, дом 19 с расположенным на нем следующим объектом недвижимого имущества: нежилое двухэтажное производственное помещение СЗР-1 находящееся по адресу: Чувашская Республика, г. Чебоксары, ул. Мичмана Павлова, д. 19;автоматическая пожарная сигнализация;охранная сигнализация (тревожная кнопка вызова милиции);сварочный трансформатор ТС-18.5;станок токарно-винторезный;трубогиб ВМС-28;кран-балка</t>
  </si>
  <si>
    <t>Респ Башкортостан, Кигинский р-н, деревня Кулбаково, ул Гамбара, д 2а</t>
  </si>
  <si>
    <t>Брянская обл, Клинцовский р-н, село Бутовск, ул Ленина, д 14</t>
  </si>
  <si>
    <t>243114 Российская Федерация, Брянская область Клинцовский район с. Киваи ул. Ворошилова д.16А, площадь здания 50,0 м2</t>
  </si>
  <si>
    <t>Алтайский край, г Алейск, ул Железнодорожная, д 31, помещ 7</t>
  </si>
  <si>
    <t>Российская Федерация, Орловская область, г. Ливны, ул. Курская, д.б/н, пом. 1.</t>
  </si>
  <si>
    <t>г.Нижний Новгород, Московский район, ул.Чаадаева, д.22А, пом П2.</t>
  </si>
  <si>
    <t>г Москва, ул Брусилова, д 7, помещ 1/1</t>
  </si>
  <si>
    <t xml:space="preserve">Омская область, Омский район, с. Розовка, ул. Парковая, д. 12 пом. 2П. Этаж 1. </t>
  </si>
  <si>
    <t>Респ Карелия, Сегежский р-н, пгт Надвоицы, ул Ленина, д 4, помещ 26</t>
  </si>
  <si>
    <t>Республика Карелия, Сегежский район, пгт. Надвоицы, ул. А.Калинина, д. 10, пом. 61</t>
  </si>
  <si>
    <t>Оренбургская обл, Бугурусланский р-н, село Поникла, ул Полевая, д 3</t>
  </si>
  <si>
    <t>Россия, Красноярский край, Уярский район, д. Новоалександровка, ул. Новая, 4А. инв. № 01010048.Год ввода в эксплуатацию 1990 г. Балансовая стоимость 502921,35 руб., износ на 14.08.2019 г. - 502921,35 руб. Ограничение прав и обременение объекта продажи отсутствуют.</t>
  </si>
  <si>
    <t>город Москва, улица Генерала Тюленева, дом 41Б, этаж № 1</t>
  </si>
  <si>
    <t>город Москва, улица Василия Петушкова, дом 17, этаж № 1</t>
  </si>
  <si>
    <t>- Ульяновская область, г. Ульяновск, в 17 м. севернее дома № 4 по ул. 3 Интернационала</t>
  </si>
  <si>
    <t>г Москва, 1-й Ботанический проезд, д 5, помещ 5/1</t>
  </si>
  <si>
    <t>Волгоградская обл, г Камышин, ул Пролетарская, д 18, помещ 1</t>
  </si>
  <si>
    <t>г.Нижний Новгород, Канавинский район, ул.Канавинская, д.59, пом п1.</t>
  </si>
  <si>
    <t>Мурманская область, МО г.п. Мурмаши Кольского р-на, п.г.т. Мурмаши, ул.Цесарского, д. 2, пом. 69,70</t>
  </si>
  <si>
    <t>Самарская обл, г Нефтегорск, ул Нефтяников, д 54А</t>
  </si>
  <si>
    <t>г Вологда, ул Прокатова, д 5</t>
  </si>
  <si>
    <t>г Вологда, ул Новгородская, д 3</t>
  </si>
  <si>
    <t>Челябинская обл, Еткульский р-н, село Селезян, ул Мира, д 18К, помещ 1</t>
  </si>
  <si>
    <t>г. Москва, наб. Новикова-Прибоя, д. 3, корп. 2  (Этаж № 1)</t>
  </si>
  <si>
    <t>Московская обл, г Подольск, мкр Кузнечики, ул Генерала Стрельбицкого, д 3</t>
  </si>
  <si>
    <t>г Москва, пр-кт Мира, д 38, помещ 1/1</t>
  </si>
  <si>
    <t>г. Москва, Туристская ул., дом 2, корпус 5, (этаж № 1)</t>
  </si>
  <si>
    <t>г Москва, Космодамианская наб, д 46-50 стр 1, помещ 6/1</t>
  </si>
  <si>
    <t>город Москва, Осташковская улица, дом 28 (Этаж № 1)</t>
  </si>
  <si>
    <t>г Москва, ул Талалихина, д 39, помещ 1/1</t>
  </si>
  <si>
    <t>г Москва, ул Воронежская, д 56, помещ 1/1</t>
  </si>
  <si>
    <t>г Москва, ул Коминтерна, д 13/4, помещ 2/1</t>
  </si>
  <si>
    <t>г Москва, ул 3-я Карачаровская, д 6 к 1, помещ 1/Н</t>
  </si>
  <si>
    <t>г Москва, ул Плющиха, д 43-47, помещ 2Н</t>
  </si>
  <si>
    <t>г. Москва, ул. Совхозная, д. 18, корп. 4 (Этаж № 1)</t>
  </si>
  <si>
    <t>г Москва, ул Корнейчука, д 33, помещ 1Н</t>
  </si>
  <si>
    <t>г Москва, Хорошёвское шоссе, д 11, помещ 4/1</t>
  </si>
  <si>
    <t>г Москва, ул Большая Набережная, д 5, помещ 1/1</t>
  </si>
  <si>
    <t>г Москва, ул Псковская, д 9 к 2, помещ 2Н</t>
  </si>
  <si>
    <t>г Москва, ул Миклухо-Маклая, д 32 к 1, помещ 1Н</t>
  </si>
  <si>
    <t>г Москва, ул Старокачаловская, д 12, помещ 1/5</t>
  </si>
  <si>
    <t>г Москва, ул Василия Петушкова, д 7, помещ 2/1</t>
  </si>
  <si>
    <t>город Москва, Велозаводская улица, дом 2, корпус 3, Этаж № 1</t>
  </si>
  <si>
    <t>г Москва, ул 11-я Парковая, д 9/35, помещ 1/1</t>
  </si>
  <si>
    <t>г Москва, Карамышевская наб, д 16 к 1, помещ 1/1</t>
  </si>
  <si>
    <t>г Москва, ул Донецкая, д 27, помещ 1/1</t>
  </si>
  <si>
    <t>г Москва, ул Образцова, д 5А, помещ 2/1</t>
  </si>
  <si>
    <t>г Москва, ул Ивана Франко, д 8 к 2, помещ 256</t>
  </si>
  <si>
    <t>г. Москва, ул. Семёновский Вал, д. 10, корп. 5  (Цокольный этаж № 0)</t>
  </si>
  <si>
    <t>г Москва, ул Генерала Белова, д 45 к 1, помещ 1Н</t>
  </si>
  <si>
    <t>г Москва, 2-й Войковский проезд, д 1, помещ 2/1</t>
  </si>
  <si>
    <t>г Москва, ул Суздальская, д 10 к 3, помещ 2/1</t>
  </si>
  <si>
    <t>г Москва, Старослободский пер, д 4, помещ 3Ц</t>
  </si>
  <si>
    <t>г Москва, ул 7-я Парковая, д 27, помещ 4/1</t>
  </si>
  <si>
    <t>г Москва, ул Кржижановского, д 1/19, помещ 5/1</t>
  </si>
  <si>
    <t>г Москва, ул Беловежская, д 39 к 3, помещ 245</t>
  </si>
  <si>
    <t>г. Москва, 3-я Парковая улица, дом 34., Цокольный этаж № 0.</t>
  </si>
  <si>
    <t>г Москва, ул Волочаевская, д 19, помещ 3/1</t>
  </si>
  <si>
    <t>г Москва, ул Большая Почтовая, д 18/20 к 12, помещ 2/1</t>
  </si>
  <si>
    <t>город Москва, улица Коминтерна, дом 54, корпус 2, этаж № 1</t>
  </si>
  <si>
    <t>г Москва, ул Профсоюзная, д 156 к 1, помещ 1/1</t>
  </si>
  <si>
    <t>г. Москва, ул. Набережная Б., Дом 21, площадь 99,1 м.кв.</t>
  </si>
  <si>
    <t>Вологодская область, Сокольский район, г. Сокол, ул. Суворова, д.22.Помещение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</si>
  <si>
    <t>Псковская область, г. Псков, ул. Леона Поземского, д. 22, пом. 1,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</si>
  <si>
    <t>Вологодская область, г. Вологда, ул. Фрязиновская, д. 37. Нежилое помещение используется третьими лицами без договорных отношений.</t>
  </si>
  <si>
    <t>г Майкоп, ул Гоголя, д 19</t>
  </si>
  <si>
    <t>Хабаровский край, Хабаровский район, с. Бычиха, ул. Новая, д. 23А, пом. I (1)</t>
  </si>
  <si>
    <t>город Москва, Никитинская улица, дом 1, корпус 3 (Цокольный этаж № 0)</t>
  </si>
  <si>
    <t>город Москва, Кирпичная улица, дом 3 (Мансарда № 0)</t>
  </si>
  <si>
    <t>Краснодарский край, г Сочи, Виноградный пер, д 6А</t>
  </si>
  <si>
    <t>г Иваново, Шахтинский проезд, д 79, помещ 1001</t>
  </si>
  <si>
    <t>Краснодарский край, город Сочи, ул. Чехова, д. 58, цокольный этаж № 1</t>
  </si>
  <si>
    <t>г.Нижний Новгород, Нижегородский район, ул.Ульянова, д.34, помещение П3</t>
  </si>
  <si>
    <t>Кировская область, г. Киров, ул. Аэропорт (Победилово мкр.), помещение 1003.</t>
  </si>
  <si>
    <t>Кировская область, г. Киров, ул. Аэропорт (Победилово мкр.), помещение 1001.</t>
  </si>
  <si>
    <t>Кировская область, г. Киров, ул. Аэропорт (Победилово мкр.), помещение 1002.</t>
  </si>
  <si>
    <t>Кировская область, г. Киров, Октябрьский район, ул. Ленинградская, д.4, помещение 1009.</t>
  </si>
  <si>
    <t>Кировская область, г. Киров, Ленинский район, ул. Щорса, д. 41, помещение 1006.</t>
  </si>
  <si>
    <t>Кировская область, г. Киров, Ленинский район, ул. Щорса, д. 42, помещение 1008</t>
  </si>
  <si>
    <t>г Киров, ул Ленинградская, д 6, помещ 1002</t>
  </si>
  <si>
    <t>Кировская область, г. Киров, Октябрьский район, ул. Ленинградская, д. 4, помещение 1010.</t>
  </si>
  <si>
    <t>г Санкт-Петербург, ул Ковалёвская, д 14 литера А, помещ 1-Н</t>
  </si>
  <si>
    <t>г Санкт-Петербург, ул Таллинская, д 12/18 литера А, помещ 18-Н</t>
  </si>
  <si>
    <t>г Санкт-Петербург, наб Реки Фонтанки, д 189 литера А, помещ 2-Н</t>
  </si>
  <si>
    <t>г Санкт-Петербург, ул Конторская, д 14 литера А, помещ 4-Н</t>
  </si>
  <si>
    <t>г Санкт-Петербург, Свердловская наб, д 60 литера А, помещ 7-Н</t>
  </si>
  <si>
    <t>Самарская обл, г Новокуйбышевск, пр-кт Победы, д 50</t>
  </si>
  <si>
    <t>Самарская обл, г Новокуйбышевск, пр-кт Победы, д 38</t>
  </si>
  <si>
    <t>Тверская область, Кашинский городской округ, город Кашин, площадь Пролетарская, дом 23, помещение 38 (2 этаж);</t>
  </si>
  <si>
    <t>город Москва Черкизовская улица, дом 22, корпус 6, цокольный этаж № 0</t>
  </si>
  <si>
    <t>город Москва, Изюмская улица, дом 47, корпус 4, этаж № 1</t>
  </si>
  <si>
    <t>г Санкт-Петербург, Кузнечный пер, д 19-21 литера П, помещ 5-Н</t>
  </si>
  <si>
    <t>Костромская обл., Шарьинский р-н., гор. Шарья, ул. Ивана Шатрова, д. 14, помещение № 92</t>
  </si>
  <si>
    <t>Воронежская обл, пгт Каменка, ул Ленина, д 4, помещ 4</t>
  </si>
  <si>
    <t>г.Нефтеюганск, мкр-н 6, здание 47, пом. 1</t>
  </si>
  <si>
    <t>г. Нефтеюганск, Пионерная зона, ул.Мира, строение 9, помещение № 4</t>
  </si>
  <si>
    <t>(местоположения ) 606860 Нижегородская обл. Ветлужский район деревня Отлузиха.</t>
  </si>
  <si>
    <t>Респ Марий Эл, Медведевский р-н, поселок Новый, ул Сельская, д 1</t>
  </si>
  <si>
    <t>Красноярский край, Назаровский р-н, село Красная Поляна, ул Мира, зд 23</t>
  </si>
  <si>
    <t>Чувашская Республика – Чувашия, г. Алатырь, ул. Московская, д. 127, пом. 1а (запись о регистрации права собственности муниципального образования город Алатырь Чувашской Республики от 01.02.2017 № 21:03:010526:179-21/001/2017-1), являющееся казной города Алатыря Чувашской Республики</t>
  </si>
  <si>
    <t>г Новосибирск, ул Аэропорт, д 7</t>
  </si>
  <si>
    <t>Краснодарский край, г Сочи, ул Водораздельная, д 1</t>
  </si>
  <si>
    <t>г. Рязань, ул. Предзаводская, д. 10, пом. Н2 , реестровый номер 24931 и назначение: нежилое помещение., этаж № 1, этаж № 2, расположенное по адресу: г. Рязань, ул. Предзаводская, д. 10, пом. Н3, реестровый номер 278785.</t>
  </si>
  <si>
    <t>Челябинская область, г. Челябинск, ул. Сормовская, д. 15, пом. 7Номер РФИ:П13770007468Площадь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</si>
  <si>
    <t>г Санкт-Петербург, ул Большая Подьяческая, д 5 литера А, помещ 7-Н</t>
  </si>
  <si>
    <t>Калужская обл, Куйбышевский р-н, деревня Кузьминичи, ул Центральная, д 3а</t>
  </si>
  <si>
    <t>Оренбургская область, г. Оренбург, ул. Театральная, дом № 17, помещение № 1</t>
  </si>
  <si>
    <t>Иркутская обл, г Свирск, ул Дзержинского, д 3, кв 33</t>
  </si>
  <si>
    <t>Томская обл, Молчановский р-н, село Нарга, ул Карла Маркса, д 43а</t>
  </si>
  <si>
    <t>Ивановская область, г. Шуя, ул. Советская, д.2, пом.1004,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</si>
  <si>
    <t>Тверская область, г. Лихославль, пер. Привокзальный, д. 7, пом. IV</t>
  </si>
  <si>
    <t>Саратовская область, Духовницкий район, р.п. Духовницкое, ул. Чернышевского, д.55. Общая площадь помещения с кадастровым номером 64:11:160501:4462 - 203 кв. м.</t>
  </si>
  <si>
    <t>Псковская обл, г Остров, ул Апакидзе, д 1А, помещ 1001</t>
  </si>
  <si>
    <t>Челябинская обл, г Троицк, ул им. Ю.А. Гагарина, д 16Б, помещ 2</t>
  </si>
  <si>
    <t>Челябинская обл, г Троицк, пр-кт Строителей, д 18, помещ 1</t>
  </si>
  <si>
    <t>Челябинская обл, г Троицк, ул им. Л.Н. Толстого, д 2, помещ 2</t>
  </si>
  <si>
    <t>Амурская область, город Райчихинск, улица Победы, дом 8., Этаж 2. Помещение отчуждается с соответствующей долей в праве собственности на земельный участок с кадстровым номером 28:04:010391:3.</t>
  </si>
  <si>
    <t>Амурская область, город Райчихинск, улица Победы, дом 8., Этаж 2. Требуется проведение текущего ремонта. Помещение отчуждается с соответствующей долей в праве собственности на земельный участок с кадстровым номером 28:04:010391:3. Обременения подлежащего приватизации муниципального имущества: Договор № 12 от 07.09.2019 года аренды нежилого муниципального помещения (аренда части помещения 35,8 кв. м.) срок аренды до 26.09.2020 года</t>
  </si>
  <si>
    <t>Челябинская область, г. Троицк, ул. 10 квартал, д. 6</t>
  </si>
  <si>
    <t>Владимирская область, Гусь-Хрустальный район, пос. Добрятино, ул. 60 лет Октября, д. 8, пом. 1-7.</t>
  </si>
  <si>
    <t>Челябинская обл, г Троицк, ул им. Ю.А. Гагарина, д 16</t>
  </si>
  <si>
    <t>г Санкт-Петербург, пр-кт Просвещения, д 46 к 1 литера А, помещ 17-Н</t>
  </si>
  <si>
    <t>объекта: Владимирская область, м. р-н Судогодский, с.п. Головинское, п. Головино, ул. Советская, д. 23А, пом. № 5-12, с земельным участком, категория земель: земли населенных пунктов, вид разрешенного использования: коммунальное обслуживаниеадрес (местонахождение) объекта:Владимирская область, Судогодский район, МО Головинское сельское поселение, п. Головино, ул. Советская, д. 23А.</t>
  </si>
  <si>
    <t>Калининградская обл, Краснознаменский р-н, поселок Добровольск, ул Садовая, д 2, помещ 1</t>
  </si>
  <si>
    <t>Оренбургская область, Ташлинский район, с. Ташла, ул. Довженко, дом 31а,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</si>
  <si>
    <t>Нижегородская обл., Большемурашкинский район, р.п. Большое Мурашкино, пер. Кооперативный, д.3, пом. П2</t>
  </si>
  <si>
    <t>Тамбовская обл, г Котовск, ул Октябрьская, д 11Г</t>
  </si>
  <si>
    <t>г. Сольцы, ул. Комсомола, д.33б, нежилое здание ., расположенное по адресу: г. Сольцы, ул.Комсомола, д.33в.</t>
  </si>
  <si>
    <t>Пензенская область, Сердобский район, г. Сердобск, ул. Гагарина, 17, пом. 3. Техническое состояние объекта удовлетворительное.</t>
  </si>
  <si>
    <t>Пензенская область, Сердобский район, г. Сердобск, ул. Гагарина, 17, пом. 4. Техническое состояние объекта удовлетворительное.</t>
  </si>
  <si>
    <t>Республика Карелия, г. Сортавала, ул. Вяйнемяйнена, д. 6, пом.1,2,3,16-21,24</t>
  </si>
  <si>
    <t>Краснодарский край, Тихорецкий р-н, поселок Шоссейный, ул Чапаева, д 5</t>
  </si>
  <si>
    <t>Пермский край, г. Лысьва, ул. Кирова, 21 (цокольный этаж)</t>
  </si>
  <si>
    <t>Челябинская обл, г Миасс, ул Ильменская, д 81</t>
  </si>
  <si>
    <t>Пермский край, г Соликамск, ул 20-летия Победы, д 200</t>
  </si>
  <si>
    <t>Брянская обл, пгт Красная Гора, ул Восточная, д 19</t>
  </si>
  <si>
    <t>Иркутская обл, г Братск, ж/р Гидростроитель, пр-д Сталеваров, зд 4, помещ 1001</t>
  </si>
  <si>
    <t>местонахождения: Мурманская область, муниципальный район Кольский, с.п. Пушной, н.п. Мокрая Кица, дом 11, помещение 2.</t>
  </si>
  <si>
    <t>местонахождения: Мурманская область, муниципальный район Кольский, с.п. Пушной, н.п. Мокрая Кица, дом 11, помещение 3.</t>
  </si>
  <si>
    <t>г Санкт-Петербург, Рижский пр-кт, д 25 литера А, помещ 6-Н</t>
  </si>
  <si>
    <t>г Санкт-Петербург, ул Олеко Дундича, д 35 к 1 литера А, помещ 4-Н</t>
  </si>
  <si>
    <t>объекта: Вологодская область, р-н Великоустюгский, г. Великий Устюг, ул. Шильниковского, д.40, к.11</t>
  </si>
  <si>
    <t>Свердловская обл, г Первоуральск, пр-кт Ильича, д 1А</t>
  </si>
  <si>
    <t>объекта: Свердловская область, р-н Невьянский, р.п. Верх-Нейвинский, ул. Ленина, д. 32.</t>
  </si>
  <si>
    <t>г Салехард, ул Чапаева, д 22, помещ 1</t>
  </si>
  <si>
    <t>Республика Хакасия, г.Саяногорск, мкр.Ленинградский, д.25, пом.202Н.Помещение расположено на 1 этаже пятиэтажного железобетонного многоквартирного жилого дома 1984 года постройки. Сантехнические и электротехнические устройства: электроосвещение – скрытая проводка; отопление – центральное; канализация и водопровод – центральное, в помещениях общего пользования. Дверь – деревянная; окно – отсутствует; внутренняя отделка – покраска, побелка, частично плитка керамическая; пол – бетонный. Общее техническое состояние – удовлетворительное.</t>
  </si>
  <si>
    <t>Республика Хакасия, г.Саяногорск, мкр.Ленинградский, д.25, пом.201Н.Помещение расположено на 1 этаже пятиэтажного железобетонного многоквартирного жилого дома 1984 года постройки. Сантехнические и электротехнические устройства: электроосвещение – скрытая проводка; отопление – центральное; канализация и водопровод – центральное, в помещениях общего пользования. Дверь – деревянная; окно – отсутствует; внутренняя отделка – покраска, побелка, частично плитка керамическая; пол – бетонный. Общее техническое состояние – удовлетворительное.</t>
  </si>
  <si>
    <t>Новосибирская обл, г Черепаново, ул Цыцаркина, д 58А</t>
  </si>
  <si>
    <t>Амурская область, город Райчихинск, улица Победы, дом 77/1, квартира 43.Этаж 05</t>
  </si>
  <si>
    <t>Амурская область, город Райчихинск, улица Победы, дом 77, помещение 56.Этаж 4</t>
  </si>
  <si>
    <t>Брянская обл, Красногорский р-н, село Перелазы, Восточный пер, д 6</t>
  </si>
  <si>
    <t>Хабаровский край, г. Хабаровск, ул. Тихоокеанская,д.147 пом. I (1-7)</t>
  </si>
  <si>
    <t>Ярославская область, Гаврилов-Ямский район, г.Гаврилов-Ям, ул.Менжинского, д.45, пом.I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</si>
  <si>
    <t>Белгородская обл, г Старый Оскол, Олимпийский мкр, д 60, кв 102</t>
  </si>
  <si>
    <t>Пермский край, Чусовской район, п. Комарихинский, ул. Крылова, д. 6</t>
  </si>
  <si>
    <t>Пермский край, Куединский р-н, деревня Узяр, ул Школьная, д 4, кв 1</t>
  </si>
  <si>
    <t>Пермский край, г Лысьва, поселок Кумыш, ул Труда, д 8А</t>
  </si>
  <si>
    <t>г Ульяновск, ул Автозаводская, д 56</t>
  </si>
  <si>
    <t>606860, Нижегородская область, Ветлужский район г. ветлуга ул.ленина д.9 . помещение № П-1</t>
  </si>
  <si>
    <t>Брянская обл, Красногорский р-н, село Перелазы, ул Победы, д 8</t>
  </si>
  <si>
    <t>Белгородская обл, г Старый Оскол, Олимпийский мкр, д 55</t>
  </si>
  <si>
    <t>Кировская обл, г Уржум, ул Советская, д 9, помещ 1001</t>
  </si>
  <si>
    <t>Нижегородская область, Городецкий район, г. Городец, ул. М.Горького, д. 38, пом П1.</t>
  </si>
  <si>
    <t>г Санкт-Петербург, Приморский пр-кт, д 145 к 3 литера А, помещ 5-Н</t>
  </si>
  <si>
    <t>Свердловская обл, Пригородный р-н, пгт Горноуральский, д 26</t>
  </si>
  <si>
    <t>Ленинградская обл, г Сланцы, ул Свердлова, д 1/8, помещ 1</t>
  </si>
  <si>
    <t>Республика Башкортостан, Туймазинский район, г.Туймазы, ул.Гагарина, д.39, номер на этаже 4</t>
  </si>
  <si>
    <t>Вологодская область, Шекснинский район, Нифантовский сельсовет, д. Нифантово, ул. Центральная, пом. 14. Функциональное назначение – сарайка.</t>
  </si>
  <si>
    <t>Вологодская область, Шекснинский район, Нифантовский сельсовет, д. Нифантово, ул. Центральная, пом. 15. Функциональное назначение – сарайка.</t>
  </si>
  <si>
    <t>Вологодская область, Шекснинский район, Нифантовский сельсовет, д. Нифантово, ул. Центральная, пом. 16. Функциональное назначение – сарайка.</t>
  </si>
  <si>
    <t>Вологодская область, Шекснинский район, Нифантовский сельсовет, д. Нифантово, ул. Центральная, пом. 12. Функциональное назначение – сарайка.</t>
  </si>
  <si>
    <t>Вологодская область, Шекснинский район, Нифантовский сельсовет, д. Нифантово, ул. Центральная, пом. 13. Функциональное назначение – сарайка.</t>
  </si>
  <si>
    <t>Вологодская область, Шекснинский район, Нифантовский сельсовет, д. Нифантово, ул. Центральная, пом. 11. Функциональное назначение – сарайка.</t>
  </si>
  <si>
    <t>Вологодская область, Шекснинский район, Нифантовский сельсовет, д. Нифантово, ул. Центральная, пом. 10. Функциональное назначение – сарайка.</t>
  </si>
  <si>
    <t>Краснодарский край, г Армавир, ул Кропоткина, д 103</t>
  </si>
  <si>
    <t>г Санкт-Петербург, ул Садовая, д 101 литера А, помещ 5-Н</t>
  </si>
  <si>
    <t>Новгородская обл, г Старая Русса, ул Профсоюзная, д 1 к 3</t>
  </si>
  <si>
    <t>Кемеровская область, р-н. Топкинский, г. Топки, ул. Революции, д. 3 (реестровый номер федерального имущества П13430000796).</t>
  </si>
  <si>
    <t>Кемеровская область, г. Междуреченск, пр. Коммунистический, 38а (реестровый номер федерального имущества П13430002674)</t>
  </si>
  <si>
    <t>г Тверь, пр-кт Николая Корыткова, д 14</t>
  </si>
  <si>
    <t>местоположения: Ростовская область, Целинский район, п. Целина, ул. Степная, 21 и земельный участок под ними , адрес местоположения: Ростовская область</t>
  </si>
  <si>
    <t>г. Красноярск, ул. Октябрьская, д. 1, пом. 215. Нежилое помещение находится на первом этаже десятиэтажного панельного жилого дома 1989 года постройки. Отдельный вход имеется.</t>
  </si>
  <si>
    <t>Республика Хакасия, Усть-Абаканский район, аал Мохов, ул. Школьная, 1, Литер В (под разбор).</t>
  </si>
  <si>
    <t>г. Рязань, ул. Бирюзова, д.21, Н8, реестровый номер 199210.</t>
  </si>
  <si>
    <t>г. Красноярск, ул. Александра Матросова, д. 30/3, пом. 54.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</si>
  <si>
    <t>Челябинская обл, г Златоуст, ул им Н.Б.Скворцова, д 32, помещ 26</t>
  </si>
  <si>
    <t>Кемеровская область, район Мариинский, г. Мариинск, ул. 1 микрорайон (реестровый номер федерального имущества П13430004411).</t>
  </si>
  <si>
    <t>Кемеровская область, район Мариинский, г. Мариинск, ул. 1 микрорайон (реестровый номер федерального имущества П13430004410).</t>
  </si>
  <si>
    <t>Кировская область, Кикнурский район, пос. Кикнур, ул. Советская, д. 59.</t>
  </si>
  <si>
    <t>Кировская обл, Омутнинский р-н, пгт Восточный, ул Снежная, д 12, помещ 1002</t>
  </si>
  <si>
    <t>Кировская область, Немский район, пос. Нема, ул. Советская, д. 46.</t>
  </si>
  <si>
    <t>г Санкт-Петербург, ул 8-я Советская, д 14 литера А, помещ 5-Н</t>
  </si>
  <si>
    <t>Тульская область, г.Тула, Привокзальный район, бывший п.Косая Гора, ул. М.Горького, д. 15-а</t>
  </si>
  <si>
    <t>Алтайский край, г Рубцовск, ул Дзержинского, д 31</t>
  </si>
  <si>
    <t>г Новосибирск, ул Большая</t>
  </si>
  <si>
    <t>г Новосибирск, ул Сибиряков-Гвардейцев, д 44/4</t>
  </si>
  <si>
    <t>Ханты-Мансийский автономный округ – Югра, г. Нижневартовск, ул. Ленина, 5/п, строение 4, помещение 1003</t>
  </si>
  <si>
    <t>Респ Башкортостан, Миякинский р-н, село Богданово, ул Ленина, зд 41</t>
  </si>
  <si>
    <t>г Санкт-Петербург, наб Кутузова, д 32 литера А, помещ 5-Н</t>
  </si>
  <si>
    <t>г Екатеринбург, пр-кт Ленина, д 69 к 13</t>
  </si>
  <si>
    <t>Тамбовская область, г. Моршанск, ул. Куйбышева, д.32, пом. 78. ограничения прав и обременение объекта недвижимости — не зарегистрировано. Нежилое помещение принадлежит городу Моршанск Тамбовской области — городской округ на праве собственности, о чем в Едином государственном реестре недвижимости об основных характеристиках и зарегистрированных правах на объект недвижимости 30.10.2017г. сделана запись регистрации №68:27:0000105:841-68/015/2017-1.</t>
  </si>
  <si>
    <t>Тамбовская обл, г Моршанск, ул Комсомольская, д 138А, помещ 2</t>
  </si>
  <si>
    <t>г Санкт-Петербург, ул 8-я Красноармейская, д 4/5 литера А, помещ 1-Н</t>
  </si>
  <si>
    <t>Нижегородская обл, рп Пильна, ул Ленина, д 105, помещ 1</t>
  </si>
  <si>
    <t>г Санкт-Петербург, ул Чайковского, д 20 литера А, помещ 50-Н</t>
  </si>
  <si>
    <t>Респ Татарстан, г Заинск, ул Автозаводская, д 5/3, помещ 1003</t>
  </si>
  <si>
    <t>Московская обл, г Подольск, мкр Кузнечики, ул Генерала Смирнова, д 4</t>
  </si>
  <si>
    <t>Республика Башкортостан, Благовещенский район, сельсовет Изяковский, деревня Нижний Изяк, улица Школьная, дом 4 с земельным участком, расположенным по адресу: Республика Башкортостан, Благовещенский район, сельсовет Изяковский, деревня Нижний Изяк, улица Школьная, дом 4. ., разрешенное использование –размещение школы.</t>
  </si>
  <si>
    <t>Амурская область, г. Благовещенск, квартал 666В, строение 524, пом. 20001.</t>
  </si>
  <si>
    <t>Хабаровский край, г Комсомольск-на-Амуре, пр-кт Победы, д 41 к 3</t>
  </si>
  <si>
    <t>г Челябинск, ул Жукова, д 18А</t>
  </si>
  <si>
    <t>Ярославская обл, Ярославский р-н, деревня Ново, д 18</t>
  </si>
  <si>
    <t>Респ Башкортостан, г Октябрьский, ул Лермонтова, д 6</t>
  </si>
  <si>
    <t>г Санкт-Петербург, ул Большая Конюшенная, д 15 литера Б, помещ 4-Н</t>
  </si>
  <si>
    <t>РБ, г.Давлеканово, ул. Карла Маркса,39А</t>
  </si>
  <si>
    <t>Мурманская обл, г Ковдор, ул Слюдяная, д 13</t>
  </si>
  <si>
    <t>г Кемерово, Октябрьский пр-кт, д 28</t>
  </si>
  <si>
    <t>г Санкт-Петербург, ул Ивановская, д 15 литера А, помещ 3-Н</t>
  </si>
  <si>
    <t>г Санкт-Петербург, г Ломоносов, Дворцовый пр-кт, д 63 литера А, помещ 8-Н</t>
  </si>
  <si>
    <t>г. Красноярск, ул. 9 Мая, д. 31а, пом. 85. Нежилое помещение находится на первом этаже четырнадцатиэтажного жилого дома 1997 года постройки. Отдельный вход отсутствует.</t>
  </si>
  <si>
    <t>г. Красноярск, ул. Парашютная, д. 88а, пом. 218. Нежилое помещение находится на первом этаже девятиэтажного жилого дома 1985 года постройки. Отдельный вход отсутствует.</t>
  </si>
  <si>
    <t>г Киров, ул Московская, д 8, помещ 1004</t>
  </si>
  <si>
    <t>г. Волгоград, ул. им. Дегтярева, д. 45, помещение II; нежилое помещение общей площадью 226,7 кв.метрарасположенное по адресу: г. Волгоград, ул. им. Дегтярева, д. 45, помещение I.</t>
  </si>
  <si>
    <t>г Иркутск, ул Делегатская, д 18</t>
  </si>
  <si>
    <t>Воронежская обл, г Россошь, ул Белинского, д 20К, помещ 1а</t>
  </si>
  <si>
    <t>Воронежская обл, г Россошь, ул Белинского, д 20К, помещ 1б</t>
  </si>
  <si>
    <t>Томская область, г. Томск, Дербышевский переулок, д. 22, пом. п001-п050.</t>
  </si>
  <si>
    <t>Кемеровская область - Кузбасс, Таштагольский р-н, пгт Каз, ул Ленина, д 3, помещ 1</t>
  </si>
  <si>
    <t>г.Нижний Новгород, Канавинский район, пер.Холодильный, д.7, пом п1</t>
  </si>
  <si>
    <t>г Петрозаводск, р-н Древлянка, ул Хейкконена, д 12, помещ 230</t>
  </si>
  <si>
    <t>Курганская обл, г Далматово, ул Энгельса, д 17</t>
  </si>
  <si>
    <t>Ивановская обл., г. Тейково, ул. Октябрьская, д.50, пом. №53-55</t>
  </si>
  <si>
    <t>Челябинская обл, Каслинский р-н, деревня Знаменка, ул Советская, д 66а</t>
  </si>
  <si>
    <t>Пермский край, г. Пермь, ул. Пулковская, д. 9. Помещение пустует.</t>
  </si>
  <si>
    <t>Пермский край, г. Пермь, ул. Социалистическая, д. 4. Помещение пустует.</t>
  </si>
  <si>
    <t>Пермский край, г. Пермь, Мотовилихинский район, б-р Гагарина, д. 81/4. Помещения пустуют.</t>
  </si>
  <si>
    <t>Пермский край, г. Пермь, Ленинский район, ул. Сибирская, д. 1. Помещение пустует.</t>
  </si>
  <si>
    <t>объекта: Амурская область, город Райчихинск, улица Коммунистическая, дом 47</t>
  </si>
  <si>
    <t>г Казань, ул Волгоградская, д 1, помещ 1141</t>
  </si>
  <si>
    <t>г Санкт-Петербург, Столярный пер, д 18/69 литера А, помещ 33-Н</t>
  </si>
  <si>
    <t>Пермский край, г. Пермь, Мотовилихинский район, ул. Гашкова, д. 19а. Помещения пустуют.</t>
  </si>
  <si>
    <t>Пермский край, г. Пермь, Дзержинский район, пр-кт Парковый, д. 5. Помещение пустует.</t>
  </si>
  <si>
    <t>г. Воронеж, ул. 60 Армии, д. 4, пом. 6. Свободное</t>
  </si>
  <si>
    <t>Челябинская обл, Каслинский р-н, рп Вишневогорск, ул Ленина, д 44, помещ 5</t>
  </si>
  <si>
    <t>Челябинская обл, г Касли, ул Лобашова, д 145, помещ 18</t>
  </si>
  <si>
    <t>Челябинская обл, г Златоуст, пр-кт им Ю.А.Гагарина 3-й мкр, д 23</t>
  </si>
  <si>
    <t>Алтайский край, Тальменский район, ст. Озёрки, ул. Промышленная, д.63 пом.1. с земельным участком из категории земель: Земли населенных пунктов – Для размещения административно-управленческих и торговых помещений, площадью 272 кв.м, с КН 22:47:100114:1510, по адресу: Алтайский край, Тальменский район,ст. Озёрки, ул. Промышленная, д.63 кв.1</t>
  </si>
  <si>
    <t>г Санкт-Петербург, ул Рубинштейна, д 21 литера А, помещ 3-Н</t>
  </si>
  <si>
    <t>Ивановская обл, г Шуя, ул Ленина, д 30</t>
  </si>
  <si>
    <t>г Санкт-Петербург, Английский пр-кт, д 17-19 литера С, помещ 13-Н</t>
  </si>
  <si>
    <t>Волгоградская обл, г Камышин, ул Силикатная, д 23, помещ 1</t>
  </si>
  <si>
    <t>Кемеровская область - Кузбасс, г Анжеро-Судженск, ул Желябова, д 11</t>
  </si>
  <si>
    <t>г Кемерово, ул Халтурина, д 39, помещ 34</t>
  </si>
  <si>
    <t>Кемеровская область - Кузбасс, г Киселевск, ул Советская, д 4А, помещ 1</t>
  </si>
  <si>
    <t>Кемеровская область - Кузбасс, г Новокузнецк, р-н Куйбышевский, ул Глинки, д 13</t>
  </si>
  <si>
    <t>объекта- Республика Башкортостан, с. Кушнаренково, ул. Красная, д. 1; земельный участок., вид разрешенного использования- для размещения производственных объектов, адрес - Республика Башкортостан, с. Кушнаренково, ул. Красная, д. 1</t>
  </si>
  <si>
    <t>г Санкт-Петербург, Шлиссельбургский пр-кт, д 23 литера А, помещ 5-Н</t>
  </si>
  <si>
    <t>г Санкт-Петербург, Петергофское шоссе, д 3 к 1 литера Д, помещ 5-Н</t>
  </si>
  <si>
    <t>г Санкт-Петербург, ул Малая Морская, д 19 литера А, помещ 19-Н</t>
  </si>
  <si>
    <t>г Санкт-Петербург, ул Кавалергардская, д 10 литера А, помещ 3-Н</t>
  </si>
  <si>
    <t>Мурманская область, МО г.п. Мурмаши Кольского р-на, п.г.т. Мурмаши, ул.Цесарского, д. 2, пом.II (23)</t>
  </si>
  <si>
    <t>Россия, Курганская область, Сафакулевский район, село Сарт-Абдрашево, улица Октябрьская, дом 42. Кадастровый (или условный) номер: 45:17:000000:1794.</t>
  </si>
  <si>
    <t>Алтайский край, село Тюменцево, ул Ленина, д 104Г, помещ 1</t>
  </si>
  <si>
    <t>г Санкт-Петербург, наб Обводного канала, д 142/16 литера А, помещ 7-Н</t>
  </si>
  <si>
    <t>г Санкт-Петербург, наб Обводного канала, д 209 литера А, помещ 15-Н</t>
  </si>
  <si>
    <t>Респ Карелия, Лахденпохский р-н, поселок Куркиеки, ул Ленина, д 14</t>
  </si>
  <si>
    <t>Ростовская область, Аксайский район, п. Рассвет, ул. Институтская 12, помещение 5, этаж 1.; вход из общего коридора, окна во двор, помещение изолированное, высота потолков - 3 метра</t>
  </si>
  <si>
    <t>Российская Федерация, Тюменская область, Ишимский муниципальный район, с. Пахомова, ул. Новая, зд. 33, помещ.1.</t>
  </si>
  <si>
    <t>ул. Дружбы, 88, пом. I, г. Волжский, Волгоградская область.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</si>
  <si>
    <t>г. Ярославль, Индустриальный пер., д. 11, существующие ограничения (обременения) права: не зарегистрировано.</t>
  </si>
  <si>
    <t>г.Нижний Новгород, Автозаводский район, пер.Моторный, д.4, корп.2, пом П2</t>
  </si>
  <si>
    <t>Новгородская обл, г Боровичи, ул Гоголя, д 71А</t>
  </si>
  <si>
    <t>Новгородская обл., г.Боровичи, ул.Коммунарная,д.27/25, помещение № 5</t>
  </si>
  <si>
    <t>г Санкт-Петербург, ул Наличная, д 44 к 2 литера А, помещ 24-Н</t>
  </si>
  <si>
    <t>г Санкт-Петербург, наб Канала Грибоедова, д 68 литера А, помещ 1-Н</t>
  </si>
  <si>
    <t>г Санкт-Петербург, г Колпино, Заводской пр-кт, д 34 литера А, помещ 1-Н</t>
  </si>
  <si>
    <t>г Санкт-Петербург, линия 16-я В.О., д 97 литера А, помещ 7-Н</t>
  </si>
  <si>
    <t>г Санкт-Петербург, ул 4-я Красноармейская, д 14 литера А, помещ 2-Н</t>
  </si>
  <si>
    <t>г. Астрахань, Кировский район, ул. Маяковского, 40 пом.1пом.3апом.11пом.12.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ремонта. Стены кирпичные, перекрытия деревянные. Год постройки 1917г</t>
  </si>
  <si>
    <t>Респ Дагестан, Тарумовский р-н, село Новогеоргиевка</t>
  </si>
  <si>
    <t>объекта: Кировская область, город Кирово-Чепецк, улица Ленина, дом 6/5. :33:407:001:005387080:0100:20004</t>
  </si>
  <si>
    <t>г Санкт-Петербург, пр-кт Стачек, д 38 литера А, помещ 4-Н</t>
  </si>
  <si>
    <t>Санкт-Петербург, Миллионная ул., д. 19, литера И, пом. 11-Н, этаж № 1, назначение: нежилое помещение, наименование: нежилое помещение(далее –Объект 1); Помещение, расположенное по адресу: Санкт-Петербург, Миллионная ул., д. 19, литера И, пом. 12-Н, этаж № 1, назначение: нежилое помещение, наименование: нежилое помещение(далее – Объект 2).</t>
  </si>
  <si>
    <t>г Санкт-Петербург, ул Краснопутиловская, д 14/12 литера А, помещ 18-Н</t>
  </si>
  <si>
    <t>Владимирская обл, Ковровский р-н, деревня Мордвины, д 15, помещ 2</t>
  </si>
  <si>
    <t>Амурская обл, г Белогорск, ул Ленина, д 113</t>
  </si>
  <si>
    <t>г Санкт-Петербург, Поварской пер, д 14 литера А, помещ 4-Н</t>
  </si>
  <si>
    <t>г Санкт-Петербург, наб Реки Пряжки, д 48 литера А, помещ 4-Н</t>
  </si>
  <si>
    <t>г Санкт-Петербург, пер Макаренко, д 3 литера А, помещ 2-Н</t>
  </si>
  <si>
    <t>г Киров, ул Спасская, зд 12г1, помещ 2</t>
  </si>
  <si>
    <t>г Киров, ул Спасская, зд 12г1, помещ 3</t>
  </si>
  <si>
    <t>г Киров, ул Спасская, зд 12г1, помещ 1</t>
  </si>
  <si>
    <t>г Киров, ул Московская, д 150г, помещ 8</t>
  </si>
  <si>
    <t>Оренбургская область, г. Оренбург, ул. Гражданская, д. 1, помещение № 4</t>
  </si>
  <si>
    <t>г Улан-Удэ, мкр Медведчиково, д 17А</t>
  </si>
  <si>
    <t>Респ Башкортостан, г Белебей, ул им В.И.Ленина, д 13, помещ 1</t>
  </si>
  <si>
    <t>Челябинская область, г. Снежинск, ул. Транспортная, д. 15,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</si>
  <si>
    <t>Чувашская Республика - Чувашия, г. Алатырь, ул. Первомайская, д. 78, пом.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</si>
  <si>
    <t>Брянская обл, пгт Красная Гора, ул Тамбовская, стр 8а</t>
  </si>
  <si>
    <t>Брянская область, Красногорский район, пгт.Красная Гора, ул. Тамбовская, д.2с земельным участком , расположенным по адресу: Брянская область, Красногорский район, пгт Красная Гора, ул. Тамбовская, д.2категория земель: земли населенных пунктов, разрешенное использование: под жилую застройку - индивидуальную</t>
  </si>
  <si>
    <t>Брянская обл, пгт Красная Гора, ул Мелиоративная, д 3, кв 1</t>
  </si>
  <si>
    <t>Брянская обл, пгт Красная Гора, Горный пер, д 3</t>
  </si>
  <si>
    <t>Брянская обл, пгт Красная Гора, ул Брянская, д 12</t>
  </si>
  <si>
    <t>г Санкт-Петербург, Климов пер, д 3 литера А, помещ 4-Н</t>
  </si>
  <si>
    <t>Тюменская обл, село Нижняя Тавда, ул Октябрьская, д 4</t>
  </si>
  <si>
    <t>г Санкт-Петербург, Климов пер, д 3 литера А, помещ 3-Н</t>
  </si>
  <si>
    <t>Респ Башкортостан, г Белебей, ул Красная, д 95</t>
  </si>
  <si>
    <t>Российская Федерация, Архангельская область, Вельский муниципальный район, МО «Вельское», г.Вельск, ул.50 лет Октября, д.8, помещение 1-Н..Нежилое помещение, расположено на 1, 2 этажах нежилого здания 1970 года постройки. Объект не используется, находится в удовлетворительном состоянии.</t>
  </si>
  <si>
    <t>г. Красноярск, ул. Энергетиков, д. 65, пом. 21. Нежилое помещение находится на первом этаже трехэтажного кирпичного жилого дома 1960 года постройки. Отдельный вход имеется.</t>
  </si>
  <si>
    <t>(местонахождения): Пензенская область, Городищенский район, с. Мордовский Ишим, ул. Школьная, д. 40а .Земельный участок, категория земель: земли населенных пунктов., адрес (местонахождение) объекта: Пензенская область, Городищенский район, с. Мордовский Ишим, ул. Школьная, д. 40а .</t>
  </si>
  <si>
    <t>Россия, Республика Бурятия, Баргузинский район, с. Баргузин, ул. Красноармейская, д. 43; Назначение:Нежилое; ; Номер РФИ: П13770007259; Этажность: 1 этаж;Номера на поэтажном плане:II, III, IV, V, VI, VII; Литер: Б; Год постройки:1992 год; Как объект ГО не числится; Как ОКН не зарегистрирован</t>
  </si>
  <si>
    <t>Тверская обл, г Кимры, ул Орджоникидзе, д 34</t>
  </si>
  <si>
    <t>объекта: Амурская область, Шимановский район, с.Раздольное, ул.Центральная, д.15А</t>
  </si>
  <si>
    <t>г Калуга, ул Зеленая, д 52, кв 1</t>
  </si>
  <si>
    <t>Свердловская обл, Байкаловский р-н, село Ляпуново, ул Карсканова, д 5</t>
  </si>
  <si>
    <t>- Ставропольский край, город Невинномысск, улица Гагарина, 7Б, помещение 28-51;</t>
  </si>
  <si>
    <t>Кировская обл, г Кирс, ул Милицейская, д 32, помещ 1002</t>
  </si>
  <si>
    <t>Кировская обл, пгт Кумены, ул Милицейская, д 7, помещ 1001</t>
  </si>
  <si>
    <t>Пермский край, Соликамский р-н, поселок Затон, ул Советская, влд 3</t>
  </si>
  <si>
    <t>Респ Башкортостан, Стерлибашевский р-н, деревня Табулда, ул Салавата Юлаева, зд 2</t>
  </si>
  <si>
    <t>Респ Башкортостан, Белебеевский р-н, рп Приютово, ул Магистральная, д 1А</t>
  </si>
  <si>
    <t>г Нижний Новгород, пер Вахитова, д 7, помещ П2А</t>
  </si>
  <si>
    <t>11 07 22 14:30</t>
  </si>
  <si>
    <t>28 06 22 12:00</t>
  </si>
  <si>
    <t>06 07 22 12:00</t>
  </si>
  <si>
    <t>13 07 22 20:00</t>
  </si>
  <si>
    <t>11 07 22 11:00</t>
  </si>
  <si>
    <t>11 07 22 08:00</t>
  </si>
  <si>
    <t>12 07 22 09:59</t>
  </si>
  <si>
    <t>12 07 22 20:59</t>
  </si>
  <si>
    <t>05 07 22 12:00</t>
  </si>
  <si>
    <t>07 07 22 12:00</t>
  </si>
  <si>
    <t>14 02 22 08:00</t>
  </si>
  <si>
    <t>06 07 22 15:00</t>
  </si>
  <si>
    <t>04 07 22 12:00</t>
  </si>
  <si>
    <t>16 05 22 11:30</t>
  </si>
  <si>
    <t>28 04 22 10:00</t>
  </si>
  <si>
    <t>27 04 22 13:00</t>
  </si>
  <si>
    <t>26 04 22 13:00</t>
  </si>
  <si>
    <t>11 07 22 07:00</t>
  </si>
  <si>
    <t>08 07 22 14:00</t>
  </si>
  <si>
    <t>04 07 22 14:00</t>
  </si>
  <si>
    <t>04 07 22 09:00</t>
  </si>
  <si>
    <t>05 07 22 20:30</t>
  </si>
  <si>
    <t>05 07 22 05:00</t>
  </si>
  <si>
    <t>05 07 22 14:00</t>
  </si>
  <si>
    <t>29 06 22 21:00</t>
  </si>
  <si>
    <t>01 07 22 06:00</t>
  </si>
  <si>
    <t>30 06 22 03:00</t>
  </si>
  <si>
    <t>05 07 22 19:00</t>
  </si>
  <si>
    <t>05 07 22 02:00</t>
  </si>
  <si>
    <t>30 06 22 10:00</t>
  </si>
  <si>
    <t>01 07 22 21:00</t>
  </si>
  <si>
    <t>05 07 22 06:00</t>
  </si>
  <si>
    <t>01 07 22 12:30</t>
  </si>
  <si>
    <t>03 07 22 21:00</t>
  </si>
  <si>
    <t>05 07 22 10:00</t>
  </si>
  <si>
    <t>04 07 22 15:00</t>
  </si>
  <si>
    <t>01 07 22 14:00</t>
  </si>
  <si>
    <t>29 06 22 20:00</t>
  </si>
  <si>
    <t>30 06 22 12:00</t>
  </si>
  <si>
    <t>29 06 22 09:00</t>
  </si>
  <si>
    <t>28 06 22 05:00</t>
  </si>
  <si>
    <t>28 06 22 13:00</t>
  </si>
  <si>
    <t>03 07 22 18:00</t>
  </si>
  <si>
    <t>27 06 22 20:00</t>
  </si>
  <si>
    <t>30 06 22 13:00</t>
  </si>
  <si>
    <t>27 06 22 14:00</t>
  </si>
  <si>
    <t>04 07 22 05:00</t>
  </si>
  <si>
    <t>27 06 22 13:42</t>
  </si>
  <si>
    <t>29 06 22 13:00</t>
  </si>
  <si>
    <t>27 06 22 07:00</t>
  </si>
  <si>
    <t>21 06 22 09:00</t>
  </si>
  <si>
    <t>27 06 22 13:00</t>
  </si>
  <si>
    <t>29 06 22 19:00</t>
  </si>
  <si>
    <t>27 06 22 06:00</t>
  </si>
  <si>
    <t>29 06 22 07:59</t>
  </si>
  <si>
    <t>28 06 22 15:00</t>
  </si>
  <si>
    <t>24 06 22 14:00</t>
  </si>
  <si>
    <t>27 06 22 15:00</t>
  </si>
  <si>
    <t>21 06 22 10:00</t>
  </si>
  <si>
    <t>20 06 22 13:00</t>
  </si>
  <si>
    <t>27 06 22 12:00</t>
  </si>
  <si>
    <t>21 06 22 20:00</t>
  </si>
  <si>
    <t>27 06 22 19:59</t>
  </si>
  <si>
    <t>25 06 22 21:00</t>
  </si>
  <si>
    <t>25 06 22 09:00</t>
  </si>
  <si>
    <t>20 06 22 10:00</t>
  </si>
  <si>
    <t>22 06 22 08:00</t>
  </si>
  <si>
    <t>19 06 22 13:00</t>
  </si>
  <si>
    <t>22 06 22 12:00</t>
  </si>
  <si>
    <t>20 06 22 07:00</t>
  </si>
  <si>
    <t>20 06 22 08:00</t>
  </si>
  <si>
    <t>22 06 22 09:00</t>
  </si>
  <si>
    <t>20 06 22 15:00</t>
  </si>
  <si>
    <t>15 06 22 12:00</t>
  </si>
  <si>
    <t>21 06 22 12:00</t>
  </si>
  <si>
    <t>20 06 22 12:00</t>
  </si>
  <si>
    <t>16 06 22 15:00</t>
  </si>
  <si>
    <t>12 05 22 12:00</t>
  </si>
  <si>
    <t>14 06 22 12:00</t>
  </si>
  <si>
    <t>15 06 22 13:00</t>
  </si>
  <si>
    <t>16 06 22 12:00</t>
  </si>
  <si>
    <t>06 06 22 08:00</t>
  </si>
  <si>
    <t>15 06 22 20:00</t>
  </si>
  <si>
    <t>20 06 22 20:00</t>
  </si>
  <si>
    <t>20 06 22 09:00</t>
  </si>
  <si>
    <t>14 06 22 20:00</t>
  </si>
  <si>
    <t>14 06 22 07:00</t>
  </si>
  <si>
    <t>17 06 22 14:00</t>
  </si>
  <si>
    <t>17 06 22 13:00</t>
  </si>
  <si>
    <t>16 06 22 20:00</t>
  </si>
  <si>
    <t>14 06 22 10:00</t>
  </si>
  <si>
    <t>19 06 22 14:00</t>
  </si>
  <si>
    <t>15 06 22 14:00</t>
  </si>
  <si>
    <t>15 06 22 07:00</t>
  </si>
  <si>
    <t>09 06 22 20:00</t>
  </si>
  <si>
    <t>15 06 22 20:59</t>
  </si>
  <si>
    <t>14 06 22 14:30</t>
  </si>
  <si>
    <t>11 05 22 20:00</t>
  </si>
  <si>
    <t>14 06 22 11:00</t>
  </si>
  <si>
    <t>10 06 22 14:00</t>
  </si>
  <si>
    <t>13 06 22 09:00</t>
  </si>
  <si>
    <t>13 06 22 11:00</t>
  </si>
  <si>
    <t>12 06 22 21:00</t>
  </si>
  <si>
    <t>16 06 22 07:00</t>
  </si>
  <si>
    <t>15 06 22 15:30</t>
  </si>
  <si>
    <t>15 06 22 11:00</t>
  </si>
  <si>
    <t>16 06 22 16:59</t>
  </si>
  <si>
    <t>14 06 22 09:00</t>
  </si>
  <si>
    <t>19 04 22 11:30</t>
  </si>
  <si>
    <t>11 06 22 14:00</t>
  </si>
  <si>
    <t>02 06 22 21:00</t>
  </si>
  <si>
    <t>14 06 22 13:00</t>
  </si>
  <si>
    <t>10 06 22 06:00</t>
  </si>
  <si>
    <t>07 06 22 20:00</t>
  </si>
  <si>
    <t>09 06 22 12:00</t>
  </si>
  <si>
    <t>08 06 22 12:00</t>
  </si>
  <si>
    <t>12 06 22 20:59</t>
  </si>
  <si>
    <t>06 06 22 20:00</t>
  </si>
  <si>
    <t>06 06 22 14:00</t>
  </si>
  <si>
    <t>13 06 22 08:00</t>
  </si>
  <si>
    <t>09 06 22 23:00</t>
  </si>
  <si>
    <t>06 06 22 20:59</t>
  </si>
  <si>
    <t>07 06 22 12:00</t>
  </si>
  <si>
    <t>08 06 22 09:00</t>
  </si>
  <si>
    <t>06 06 22 14:30</t>
  </si>
  <si>
    <t>07 06 22 14:00</t>
  </si>
  <si>
    <t>09 06 22 16:59</t>
  </si>
  <si>
    <t>08 06 22 01:00</t>
  </si>
  <si>
    <t>01 06 22 20:00</t>
  </si>
  <si>
    <t>27 05 22 15:00</t>
  </si>
  <si>
    <t>24 05 22 10:30</t>
  </si>
  <si>
    <t>29 05 22 07:00</t>
  </si>
  <si>
    <t>30 05 22 15:00</t>
  </si>
  <si>
    <t>31 05 22 20:00</t>
  </si>
  <si>
    <t>06 06 22 15:00</t>
  </si>
  <si>
    <t>31 05 22 14:00</t>
  </si>
  <si>
    <t>31 05 22 18:59</t>
  </si>
  <si>
    <t>01 06 22 12:00</t>
  </si>
  <si>
    <t>27 05 22 11:00</t>
  </si>
  <si>
    <t>18 04 22 14:00</t>
  </si>
  <si>
    <t>30 05 22 20:00</t>
  </si>
  <si>
    <t>30 05 22 14:00</t>
  </si>
  <si>
    <t>03 06 22 12:00</t>
  </si>
  <si>
    <t>01 06 22 13:00</t>
  </si>
  <si>
    <t>02 06 22 15:00</t>
  </si>
  <si>
    <t>20 05 22 20:59</t>
  </si>
  <si>
    <t>31 05 22 05:00</t>
  </si>
  <si>
    <t>27 05 22 14:00</t>
  </si>
  <si>
    <t>30 05 22 05:00</t>
  </si>
  <si>
    <t>30 05 22 13:00</t>
  </si>
  <si>
    <t>01 06 22 17:00</t>
  </si>
  <si>
    <t>24 05 22 12:00</t>
  </si>
  <si>
    <t>25 05 22 20:00</t>
  </si>
  <si>
    <t>23 05 22 21:00</t>
  </si>
  <si>
    <t>24 05 22 23:00</t>
  </si>
  <si>
    <t>29 03 22 12:00</t>
  </si>
  <si>
    <t>30 03 22 12:00</t>
  </si>
  <si>
    <t>28 03 22 12:00</t>
  </si>
  <si>
    <t>31 05 22 13:00</t>
  </si>
  <si>
    <t>26 05 22 15:00</t>
  </si>
  <si>
    <t>06 04 22 05:00</t>
  </si>
  <si>
    <t>16 05 22 14:00</t>
  </si>
  <si>
    <t>16 05 22 06:00</t>
  </si>
  <si>
    <t>21 05 22 08:00</t>
  </si>
  <si>
    <t>04 05 22 08:00</t>
  </si>
  <si>
    <t>26 05 22 07:00</t>
  </si>
  <si>
    <t>23 05 22 20:00</t>
  </si>
  <si>
    <t>23 05 22 12:00</t>
  </si>
  <si>
    <t>25 05 22 20:30</t>
  </si>
  <si>
    <t>25 05 22 13:00</t>
  </si>
  <si>
    <t>24 05 22 14:00</t>
  </si>
  <si>
    <t>25 05 22 06:00</t>
  </si>
  <si>
    <t>20 05 22 20:00</t>
  </si>
  <si>
    <t>25 05 22 14:00</t>
  </si>
  <si>
    <t>19 05 22 12:00</t>
  </si>
  <si>
    <t>12 04 22 06:00</t>
  </si>
  <si>
    <t>25 05 22 15:00</t>
  </si>
  <si>
    <t>23 05 22 14:30</t>
  </si>
  <si>
    <t>18 05 22 12:00</t>
  </si>
  <si>
    <t>17 05 22 12:00</t>
  </si>
  <si>
    <t>21 05 22 03:00</t>
  </si>
  <si>
    <t>20 05 22 15:00</t>
  </si>
  <si>
    <t>19 05 22 14:00</t>
  </si>
  <si>
    <t>11 05 22 14:30</t>
  </si>
  <si>
    <t>20 05 22 18:59</t>
  </si>
  <si>
    <t>18 05 22 20:00</t>
  </si>
  <si>
    <t>19 05 22 15:00</t>
  </si>
  <si>
    <t>11 05 22 20:30</t>
  </si>
  <si>
    <t>17 05 22 20:00</t>
  </si>
  <si>
    <t>23 05 22 05:30</t>
  </si>
  <si>
    <t>23 05 22 13:00</t>
  </si>
  <si>
    <t>14 05 22 14:00</t>
  </si>
  <si>
    <t>22 05 22 15:00</t>
  </si>
  <si>
    <t>17 05 22 17:00</t>
  </si>
  <si>
    <t>18 05 22 21:00</t>
  </si>
  <si>
    <t>16 05 22 20:00</t>
  </si>
  <si>
    <t>19 05 22 13:00</t>
  </si>
  <si>
    <t>18 05 22 03:00</t>
  </si>
  <si>
    <t>19 05 22 09:00</t>
  </si>
  <si>
    <t>16 05 22 12:00</t>
  </si>
  <si>
    <t>19 05 22 07:00</t>
  </si>
  <si>
    <t>11 05 22 12:00</t>
  </si>
  <si>
    <t>13 05 22 12:00</t>
  </si>
  <si>
    <t>18 05 22 13:00</t>
  </si>
  <si>
    <t>15 05 22 21:00</t>
  </si>
  <si>
    <t>11 05 22 06:00</t>
  </si>
  <si>
    <t>16 05 22 13:00</t>
  </si>
  <si>
    <t>16 05 22 10:00</t>
  </si>
  <si>
    <t>16 05 22 22:00</t>
  </si>
  <si>
    <t>13 05 22 17:00</t>
  </si>
  <si>
    <t>13 05 22 14:00</t>
  </si>
  <si>
    <t>12 05 22 21:00</t>
  </si>
  <si>
    <t>10 05 22 14:00</t>
  </si>
  <si>
    <t>12 05 22 13:00</t>
  </si>
  <si>
    <t>16 05 22 07:00</t>
  </si>
  <si>
    <t>11 05 22 13:00</t>
  </si>
  <si>
    <t>16 05 22 17:00</t>
  </si>
  <si>
    <t>11 05 22 07:00</t>
  </si>
  <si>
    <t>13 05 22 13:00</t>
  </si>
  <si>
    <t>12 05 22 06:00</t>
  </si>
  <si>
    <t>16 05 22 05:00</t>
  </si>
  <si>
    <t>15 05 22 07:00</t>
  </si>
  <si>
    <t>12 05 22 08:00</t>
  </si>
  <si>
    <t>25 04 22 09:00</t>
  </si>
  <si>
    <t>06 05 22 14:00</t>
  </si>
  <si>
    <t>29 04 22 13:00</t>
  </si>
  <si>
    <t>13 05 22 09:00</t>
  </si>
  <si>
    <t>05 05 22 12:00</t>
  </si>
  <si>
    <t>05 05 22 10:00</t>
  </si>
  <si>
    <t>11 05 22 14:00</t>
  </si>
  <si>
    <t>11 05 22 09:00</t>
  </si>
  <si>
    <t>12 05 22 09:00</t>
  </si>
  <si>
    <t>11 05 22 02:00</t>
  </si>
  <si>
    <t>05 05 22 15:00</t>
  </si>
  <si>
    <t>11 05 22 10:00</t>
  </si>
  <si>
    <t>10 05 22 13:00</t>
  </si>
  <si>
    <t>09 05 22 12:00</t>
  </si>
  <si>
    <t>14 03 22 20:00</t>
  </si>
  <si>
    <t>11 05 22 06:55</t>
  </si>
  <si>
    <t>06 05 22 06:00</t>
  </si>
  <si>
    <t>04 05 22 14:00</t>
  </si>
  <si>
    <t>05 04 22 12:00</t>
  </si>
  <si>
    <t>18 04 22 12:00</t>
  </si>
  <si>
    <t>24 02 22 12:00</t>
  </si>
  <si>
    <t>29 04 22 11:00</t>
  </si>
  <si>
    <t>04 05 22 15:00</t>
  </si>
  <si>
    <t>02 05 22 11:00</t>
  </si>
  <si>
    <t>04 05 22 20:59</t>
  </si>
  <si>
    <t>29 04 22 12:00</t>
  </si>
  <si>
    <t>29 04 22 09:00</t>
  </si>
  <si>
    <t>19 04 22 12:00</t>
  </si>
  <si>
    <t>28 04 22 13:00</t>
  </si>
  <si>
    <t>21 04 22 12:00</t>
  </si>
  <si>
    <t>25 04 22 05:30</t>
  </si>
  <si>
    <t>07 04 22 12:00</t>
  </si>
  <si>
    <t>28 04 22 20:59</t>
  </si>
  <si>
    <t>27 04 22 12:00</t>
  </si>
  <si>
    <t>27 04 22 11:30</t>
  </si>
  <si>
    <t>24 04 22 19:00</t>
  </si>
  <si>
    <t>20 04 22 12:00</t>
  </si>
  <si>
    <t>25 04 22 14:30</t>
  </si>
  <si>
    <t>21 03 22 12:00</t>
  </si>
  <si>
    <t>17 03 22 12:00</t>
  </si>
  <si>
    <t>23 03 22 12:00</t>
  </si>
  <si>
    <t>14 03 22 12:00</t>
  </si>
  <si>
    <t>10 03 22 12:00</t>
  </si>
  <si>
    <t>16 03 22 12:00</t>
  </si>
  <si>
    <t>21 02 22 12:00</t>
  </si>
  <si>
    <t>22 02 22 12:00</t>
  </si>
  <si>
    <t>15 03 22 12:00</t>
  </si>
  <si>
    <t>22 03 22 12:00</t>
  </si>
  <si>
    <t>28 02 22 12:00</t>
  </si>
  <si>
    <t>27 04 22 14:00</t>
  </si>
  <si>
    <t>25 04 22 14:00</t>
  </si>
  <si>
    <t>26 04 22 12:00</t>
  </si>
  <si>
    <t>22 04 22 21:00</t>
  </si>
  <si>
    <t>25 04 22 07:00</t>
  </si>
  <si>
    <t>24 04 22 18:00</t>
  </si>
  <si>
    <t>26 04 22 20:00</t>
  </si>
  <si>
    <t>25 04 22 06:00</t>
  </si>
  <si>
    <t>20 04 22 20:59</t>
  </si>
  <si>
    <t>20 04 22 20:00</t>
  </si>
  <si>
    <t>20 04 22 05:00</t>
  </si>
  <si>
    <t>22 04 22 14:00</t>
  </si>
  <si>
    <t>25 04 22 20:00</t>
  </si>
  <si>
    <t>19 04 22 20:00</t>
  </si>
  <si>
    <t>18 04 22 20:59</t>
  </si>
  <si>
    <t>21 04 22 14:00</t>
  </si>
  <si>
    <t>19 04 22 14:00</t>
  </si>
  <si>
    <t>20 04 22 13:00</t>
  </si>
  <si>
    <t>18 04 22 12:30</t>
  </si>
  <si>
    <t>19 04 22 09:00</t>
  </si>
  <si>
    <t>15 04 22 14:00</t>
  </si>
  <si>
    <t>18 04 22 11:00</t>
  </si>
  <si>
    <t>20 04 22 03:00</t>
  </si>
  <si>
    <t>17 04 22 21:00</t>
  </si>
  <si>
    <t>18 04 22 14:15</t>
  </si>
  <si>
    <t>15 04 22 05:00</t>
  </si>
  <si>
    <t>18 04 22 06:00</t>
  </si>
  <si>
    <t>19 04 22 08:00</t>
  </si>
  <si>
    <t>19 04 22 13:00</t>
  </si>
  <si>
    <t>13 04 22 20:00</t>
  </si>
  <si>
    <t>16 04 22 09:00</t>
  </si>
  <si>
    <t>11 04 22 06:00</t>
  </si>
  <si>
    <t>07 04 22 10:00</t>
  </si>
  <si>
    <t>29 03 22 09:00</t>
  </si>
  <si>
    <t>17 04 22 12:00</t>
  </si>
  <si>
    <t>14 04 22 06:00</t>
  </si>
  <si>
    <t>13 04 22 11:00</t>
  </si>
  <si>
    <t>12 04 22 07:00</t>
  </si>
  <si>
    <t>15 04 22 12:30</t>
  </si>
  <si>
    <t>13 04 22 14:00</t>
  </si>
  <si>
    <t>15 04 22 07:00</t>
  </si>
  <si>
    <t>11 04 22 12:30</t>
  </si>
  <si>
    <t>15 04 22 11:15</t>
  </si>
  <si>
    <t>18 04 22 01:00</t>
  </si>
  <si>
    <t>12 04 22 12:30</t>
  </si>
  <si>
    <t>12 04 22 13:00</t>
  </si>
  <si>
    <t>12 04 22 20:00</t>
  </si>
  <si>
    <t>11 04 22 13:00</t>
  </si>
  <si>
    <t>10 04 22 13:00</t>
  </si>
  <si>
    <t>08 04 22 05:00</t>
  </si>
  <si>
    <t>11 04 22 11:00</t>
  </si>
  <si>
    <t>08 04 22 07:00</t>
  </si>
  <si>
    <t>08 04 22 14:00</t>
  </si>
  <si>
    <t>05 04 22 07:00</t>
  </si>
  <si>
    <t>11 04 22 07:00</t>
  </si>
  <si>
    <t>06 04 22 15:00</t>
  </si>
  <si>
    <t>06 04 22 18:00</t>
  </si>
  <si>
    <t>12 04 22 15:00</t>
  </si>
  <si>
    <t>31 03 22 14:00</t>
  </si>
  <si>
    <t>10 04 22 19:00</t>
  </si>
  <si>
    <t>31 03 22 18:00</t>
  </si>
  <si>
    <t>14 04 22 15:00</t>
  </si>
  <si>
    <t>08 04 22 13:00</t>
  </si>
  <si>
    <t>11 04 22 02:00</t>
  </si>
  <si>
    <t>31 03 22 20:00</t>
  </si>
  <si>
    <t>01 04 22 20:00</t>
  </si>
  <si>
    <t>04 04 22 10:00</t>
  </si>
  <si>
    <t>29 03 22 13:00</t>
  </si>
  <si>
    <t>04 04 22 13:00</t>
  </si>
  <si>
    <t>11 04 22 15:00</t>
  </si>
  <si>
    <t>06 04 22 08:00</t>
  </si>
  <si>
    <t>09 03 22 09:00</t>
  </si>
  <si>
    <t>29 03 22 11:00</t>
  </si>
  <si>
    <t>31 03 22 03:00</t>
  </si>
  <si>
    <t>29 03 22 14:00</t>
  </si>
  <si>
    <t>04 04 22 19:00</t>
  </si>
  <si>
    <t>04 04 22 15:00</t>
  </si>
  <si>
    <t>01 04 22 13:00</t>
  </si>
  <si>
    <t>28 03 22 15:00</t>
  </si>
  <si>
    <t>28 03 22 16:00</t>
  </si>
  <si>
    <t>29 03 22 16:00</t>
  </si>
  <si>
    <t>24 03 22 14:00</t>
  </si>
  <si>
    <t>25 03 22 12:00</t>
  </si>
  <si>
    <t>04 04 22 05:00</t>
  </si>
  <si>
    <t>25 03 22 13:00</t>
  </si>
  <si>
    <t>25 03 22 20:59</t>
  </si>
  <si>
    <t>21 03 22 20:00</t>
  </si>
  <si>
    <t>25 03 22 20:00</t>
  </si>
  <si>
    <t>27 03 22 15:00</t>
  </si>
  <si>
    <t>22 03 22 20:00</t>
  </si>
  <si>
    <t>22 03 22 14:00</t>
  </si>
  <si>
    <t>25 03 22 17:00</t>
  </si>
  <si>
    <t>22 03 22 07:00</t>
  </si>
  <si>
    <t>22 03 22 10:00</t>
  </si>
  <si>
    <t>30 03 22 13:00</t>
  </si>
  <si>
    <t>20 03 22 20:59</t>
  </si>
  <si>
    <t>21 03 22 14:00</t>
  </si>
  <si>
    <t>23 03 22 20:00</t>
  </si>
  <si>
    <t>21 03 22 14:30</t>
  </si>
  <si>
    <t>20 03 22 13:00</t>
  </si>
  <si>
    <t>05 04 22 14:00</t>
  </si>
  <si>
    <t>21 03 22 05:00</t>
  </si>
  <si>
    <t>21 03 22 10:00</t>
  </si>
  <si>
    <t>21 03 22 06:00</t>
  </si>
  <si>
    <t>14 03 22 07:00</t>
  </si>
  <si>
    <t>21 03 22 07:00</t>
  </si>
  <si>
    <t>09 03 22 14:00</t>
  </si>
  <si>
    <t>18 03 22 13:00</t>
  </si>
  <si>
    <t>16 03 22 03:00</t>
  </si>
  <si>
    <t>23 03 22 10:00</t>
  </si>
  <si>
    <t>18 03 22 10:00</t>
  </si>
  <si>
    <t>25 03 22 14:00</t>
  </si>
  <si>
    <t>18 03 22 12:00</t>
  </si>
  <si>
    <t>28 03 22 14:30</t>
  </si>
  <si>
    <t>21 03 22 21:00</t>
  </si>
  <si>
    <t>24 03 22 21:00</t>
  </si>
  <si>
    <t>18 03 22 20:00</t>
  </si>
  <si>
    <t>28 03 22 14:00</t>
  </si>
  <si>
    <t>17 03 22 09:00</t>
  </si>
  <si>
    <t>24 03 22 08:00</t>
  </si>
  <si>
    <t>25 03 22 18:59</t>
  </si>
  <si>
    <t>17 03 22 13:00</t>
  </si>
  <si>
    <t>13 03 22 12:30</t>
  </si>
  <si>
    <t>16 03 22 20:00</t>
  </si>
  <si>
    <t>14 03 22 06:00</t>
  </si>
  <si>
    <t>14 03 22 13:00</t>
  </si>
  <si>
    <t>15 03 22 20:00</t>
  </si>
  <si>
    <t>09 03 22 10:00</t>
  </si>
  <si>
    <t>14 03 22 11:00</t>
  </si>
  <si>
    <t>16 03 22 05:30</t>
  </si>
  <si>
    <t>10 03 22 06:00</t>
  </si>
  <si>
    <t>11 03 22 07:00</t>
  </si>
  <si>
    <t>11 03 22 13:00</t>
  </si>
  <si>
    <t>14 03 22 12:30</t>
  </si>
  <si>
    <t>09 03 22 13:00</t>
  </si>
  <si>
    <t>08 03 22 19:00</t>
  </si>
  <si>
    <t>10 03 22 13:00</t>
  </si>
  <si>
    <t>09 03 22 19:00</t>
  </si>
  <si>
    <t>07 03 22 09:00</t>
  </si>
  <si>
    <t>11 03 22 20:00</t>
  </si>
  <si>
    <t>10 03 22 07:00</t>
  </si>
  <si>
    <t>18 03 22 05:00</t>
  </si>
  <si>
    <t>10 03 22 03:00</t>
  </si>
  <si>
    <t>09 03 22 20:00</t>
  </si>
  <si>
    <t>10 03 22 14:00</t>
  </si>
  <si>
    <t>09 03 22 05:30</t>
  </si>
  <si>
    <t>21 03 22 08:00</t>
  </si>
  <si>
    <t>04 03 22 13:00</t>
  </si>
  <si>
    <t>05 03 22 20:00</t>
  </si>
  <si>
    <t>09 03 22 21:00</t>
  </si>
  <si>
    <t>01 03 22 11:00</t>
  </si>
  <si>
    <t>01 03 22 12:00</t>
  </si>
  <si>
    <t>03 03 22 07:00</t>
  </si>
  <si>
    <t>03 03 22 20:00</t>
  </si>
  <si>
    <t>01 03 22 06:00</t>
  </si>
  <si>
    <t>10 03 22 16:00</t>
  </si>
  <si>
    <t>05 03 22 14:30</t>
  </si>
  <si>
    <t>08 03 22 21:00</t>
  </si>
  <si>
    <t>01 03 22 20:00</t>
  </si>
  <si>
    <t>27 02 22 13:00</t>
  </si>
  <si>
    <t>28 02 22 13:00</t>
  </si>
  <si>
    <t>26 02 22 20:00</t>
  </si>
  <si>
    <t>24 02 22 20:00</t>
  </si>
  <si>
    <t>01 03 22 08:00</t>
  </si>
  <si>
    <t>22 02 22 20:00</t>
  </si>
  <si>
    <t>24 02 22 15:00</t>
  </si>
  <si>
    <t>09 03 22 06:00</t>
  </si>
  <si>
    <t>24 02 22 02:00</t>
  </si>
  <si>
    <t>25 02 22 15:30</t>
  </si>
  <si>
    <t>28 02 22 20:59</t>
  </si>
  <si>
    <t>21 02 22 11:00</t>
  </si>
  <si>
    <t>28 02 22 14:00</t>
  </si>
  <si>
    <t>22 02 22 14:00</t>
  </si>
  <si>
    <t>21 02 22 20:00</t>
  </si>
  <si>
    <t>19 02 22 19:00</t>
  </si>
  <si>
    <t>20 02 22 15:30</t>
  </si>
  <si>
    <t>27 02 22 14:00</t>
  </si>
  <si>
    <t>16 02 22 20:00</t>
  </si>
  <si>
    <t>15 02 22 10:00</t>
  </si>
  <si>
    <t>15 02 22 12:00</t>
  </si>
  <si>
    <t>18 02 22 03:00</t>
  </si>
  <si>
    <t>26 02 22 14:00</t>
  </si>
  <si>
    <t>21 02 22 14:00</t>
  </si>
  <si>
    <t>14 02 22 01:00</t>
  </si>
  <si>
    <t>17 02 22 20:59</t>
  </si>
  <si>
    <t>15 02 22 04:00</t>
  </si>
  <si>
    <t>21 02 22 15:00</t>
  </si>
  <si>
    <t>14 02 22 13:00</t>
  </si>
  <si>
    <t>15 02 22 18:00</t>
  </si>
  <si>
    <t>12 02 22 12:00</t>
  </si>
  <si>
    <t>14 02 22 15:30</t>
  </si>
  <si>
    <t>09 02 22 15:30</t>
  </si>
  <si>
    <t>09 02 22 12:00</t>
  </si>
  <si>
    <t>24:50:0100109:1423, 24:50:0100109:1424, 24:50:0100109:1426, 24:50:0100109:1427</t>
  </si>
  <si>
    <t>77:03:0004012:1784</t>
  </si>
  <si>
    <t>77:01:0001077:3005</t>
  </si>
  <si>
    <t>77:07:0012010:14857</t>
  </si>
  <si>
    <t>43:42:000057:0012</t>
  </si>
  <si>
    <t xml:space="preserve">45:23:040201:187, </t>
  </si>
  <si>
    <t>28:15:011358:95</t>
  </si>
  <si>
    <t xml:space="preserve">24:47:0010429:404, </t>
  </si>
  <si>
    <t xml:space="preserve">57:26:0010216:698, </t>
  </si>
  <si>
    <t>77:09:0001013:10378</t>
  </si>
  <si>
    <t>77:01:0006004:3374</t>
  </si>
  <si>
    <t>77:01:0004026:3986</t>
  </si>
  <si>
    <t>42:32:0101017:4137</t>
  </si>
  <si>
    <t>42:32:0102004:2651</t>
  </si>
  <si>
    <t>42:32:0103013:33243</t>
  </si>
  <si>
    <t xml:space="preserve">24:47:0010429:403, </t>
  </si>
  <si>
    <t xml:space="preserve">23:32:0302006:1142, </t>
  </si>
  <si>
    <t>77:02:0023001:4728</t>
  </si>
  <si>
    <t>18:30:000427:1123</t>
  </si>
  <si>
    <t xml:space="preserve">66:57:0102024:943, </t>
  </si>
  <si>
    <t>63:09:0101163:8424</t>
  </si>
  <si>
    <t xml:space="preserve">73:24:030904:1184, </t>
  </si>
  <si>
    <t xml:space="preserve">27:08:0010335:1321, </t>
  </si>
  <si>
    <t xml:space="preserve">28:01:020408:2839 </t>
  </si>
  <si>
    <t>21:01:010103:1379</t>
  </si>
  <si>
    <t>68:24:0100017:397</t>
  </si>
  <si>
    <t>38:22:000054:1204</t>
  </si>
  <si>
    <t xml:space="preserve">21:25:180308:517, </t>
  </si>
  <si>
    <t xml:space="preserve">21:25:060402:249, </t>
  </si>
  <si>
    <t xml:space="preserve">58:20:0320301:1761, </t>
  </si>
  <si>
    <t xml:space="preserve">64:38:130301:605, </t>
  </si>
  <si>
    <t xml:space="preserve">71:14:010901:1099 </t>
  </si>
  <si>
    <t xml:space="preserve">64:38:000000:12853, </t>
  </si>
  <si>
    <t xml:space="preserve">58:20:0320301:1760, </t>
  </si>
  <si>
    <t>70:22:0010103:4116</t>
  </si>
  <si>
    <t>22:70:020715:631</t>
  </si>
  <si>
    <t xml:space="preserve">74:25:0302008:134, </t>
  </si>
  <si>
    <t xml:space="preserve">74:25:0100202:406, </t>
  </si>
  <si>
    <t xml:space="preserve">03:06:450109:165, </t>
  </si>
  <si>
    <t>32:28:0015006:609</t>
  </si>
  <si>
    <t xml:space="preserve">57:26:0010502:253, </t>
  </si>
  <si>
    <t xml:space="preserve">57:26:0010502:250, </t>
  </si>
  <si>
    <t xml:space="preserve">57:26:0010502:251, </t>
  </si>
  <si>
    <t xml:space="preserve">57:26:0010502:248, </t>
  </si>
  <si>
    <t xml:space="preserve">57:26:0010502:252, </t>
  </si>
  <si>
    <t xml:space="preserve">57:26:0010502:247, </t>
  </si>
  <si>
    <t xml:space="preserve">35:02:0103024:84, </t>
  </si>
  <si>
    <t>51:05:0000000:1305</t>
  </si>
  <si>
    <t>18:30:000010:276</t>
  </si>
  <si>
    <t>23:14:0301002:7501</t>
  </si>
  <si>
    <t>74:33:0212002:3566</t>
  </si>
  <si>
    <t>74:33:0213002:2886</t>
  </si>
  <si>
    <t>50:05:0000000:26263</t>
  </si>
  <si>
    <t xml:space="preserve">58:02:0240117:61 </t>
  </si>
  <si>
    <t xml:space="preserve">23:08:0704087:43, </t>
  </si>
  <si>
    <t xml:space="preserve">23:08:0704087:41, </t>
  </si>
  <si>
    <t>77:05:0001020:3772</t>
  </si>
  <si>
    <t>78:31:0001108:2495</t>
  </si>
  <si>
    <t>77:07:0007003:7034</t>
  </si>
  <si>
    <t>33:20:014728:41</t>
  </si>
  <si>
    <t xml:space="preserve">22:20:030006:223, </t>
  </si>
  <si>
    <t xml:space="preserve">36:02:0100118:43, </t>
  </si>
  <si>
    <t xml:space="preserve">36:02:0100118:109, </t>
  </si>
  <si>
    <t>43:24:330402:596</t>
  </si>
  <si>
    <t xml:space="preserve">33:24:010108:3229 </t>
  </si>
  <si>
    <t xml:space="preserve">45:10:030105:230, </t>
  </si>
  <si>
    <t>78:32:0001717:1810</t>
  </si>
  <si>
    <t xml:space="preserve">46:32:010101:11347, </t>
  </si>
  <si>
    <t>78:36:0005502:2316</t>
  </si>
  <si>
    <t>63:34:0203001:10434</t>
  </si>
  <si>
    <t>32:12:0190101:380</t>
  </si>
  <si>
    <t>59:09:0016125:36</t>
  </si>
  <si>
    <t>59:01:4410713:1206</t>
  </si>
  <si>
    <t>62:21:0030101:542</t>
  </si>
  <si>
    <t xml:space="preserve">69:15:0242601:255, </t>
  </si>
  <si>
    <t xml:space="preserve">12:05:3501001:1537, </t>
  </si>
  <si>
    <t>16:50:100419:1277</t>
  </si>
  <si>
    <t>16:50:010209:109</t>
  </si>
  <si>
    <t>16:50:011104:379</t>
  </si>
  <si>
    <t xml:space="preserve">53:11:1100112:864, </t>
  </si>
  <si>
    <t xml:space="preserve">73:24:030301:2565, </t>
  </si>
  <si>
    <t>02:55:010205:423</t>
  </si>
  <si>
    <t>71:16:020203:282</t>
  </si>
  <si>
    <t>47:11:0101034:67</t>
  </si>
  <si>
    <t>50:09:0010521:958</t>
  </si>
  <si>
    <t>50:25:0010107:599</t>
  </si>
  <si>
    <t>26:34:020117:141</t>
  </si>
  <si>
    <t xml:space="preserve"> 47:22:0145005:99 </t>
  </si>
  <si>
    <t>50:23:0000000:101055</t>
  </si>
  <si>
    <t>32:28:0015002:2753</t>
  </si>
  <si>
    <t xml:space="preserve">90:05:030301:1281, </t>
  </si>
  <si>
    <t xml:space="preserve">21:01:020906:166, </t>
  </si>
  <si>
    <t xml:space="preserve">45:10:030108:1730, </t>
  </si>
  <si>
    <t>47:13:1202018:2224</t>
  </si>
  <si>
    <t xml:space="preserve">73:24:020302:1914, </t>
  </si>
  <si>
    <t>52:22:1000011:793</t>
  </si>
  <si>
    <t>26:20:030311:113</t>
  </si>
  <si>
    <t xml:space="preserve">38:12:010109:801, </t>
  </si>
  <si>
    <t xml:space="preserve">38:12:010105:6590, </t>
  </si>
  <si>
    <t xml:space="preserve">38:12:010109:799, </t>
  </si>
  <si>
    <t>32:28:0032932:61</t>
  </si>
  <si>
    <t xml:space="preserve">22:65:017227:407, </t>
  </si>
  <si>
    <t>61:15:0020201:388</t>
  </si>
  <si>
    <t xml:space="preserve">56:23:0401001:321, </t>
  </si>
  <si>
    <t xml:space="preserve">42:32:0103013:32317, </t>
  </si>
  <si>
    <t xml:space="preserve">29:22:050102:3741, </t>
  </si>
  <si>
    <t xml:space="preserve">29:22:031614:795, </t>
  </si>
  <si>
    <t xml:space="preserve">29:22:071112:60, </t>
  </si>
  <si>
    <t xml:space="preserve">05:40:000056:11362, </t>
  </si>
  <si>
    <t xml:space="preserve">05:40:000056:11363, </t>
  </si>
  <si>
    <t>77:04:0001005:5595</t>
  </si>
  <si>
    <t>02:69:010101:134</t>
  </si>
  <si>
    <t xml:space="preserve">38:06:130101:2679, </t>
  </si>
  <si>
    <t xml:space="preserve">14:36:104003:5003, </t>
  </si>
  <si>
    <t xml:space="preserve">77:09:0005010:2395, </t>
  </si>
  <si>
    <t>77:07:0013005:12684</t>
  </si>
  <si>
    <t>58:20:0320301:1456</t>
  </si>
  <si>
    <t>77:03:0010008:5350</t>
  </si>
  <si>
    <t>78:31:0001271:2127</t>
  </si>
  <si>
    <t xml:space="preserve">52:15:0080304:278 </t>
  </si>
  <si>
    <t xml:space="preserve">55:10:060101:923, </t>
  </si>
  <si>
    <t xml:space="preserve">55:10:060101:924, </t>
  </si>
  <si>
    <t xml:space="preserve">53:23:7302801:766, </t>
  </si>
  <si>
    <t xml:space="preserve">29:22:050519:472, </t>
  </si>
  <si>
    <t xml:space="preserve">05:40:000047:1440, </t>
  </si>
  <si>
    <t xml:space="preserve">78:07:0003084:2366; </t>
  </si>
  <si>
    <t xml:space="preserve">62:29:0080057:542, </t>
  </si>
  <si>
    <t>42:30:0301035: 1488</t>
  </si>
  <si>
    <t xml:space="preserve">42:15:0103001:3213 </t>
  </si>
  <si>
    <t xml:space="preserve">52:15:0080503:612, </t>
  </si>
  <si>
    <t>32:28:0021603:1104</t>
  </si>
  <si>
    <t>51:16:0010102:595</t>
  </si>
  <si>
    <t xml:space="preserve">58:32:0020605:1647, </t>
  </si>
  <si>
    <t>51:20:0003004:1</t>
  </si>
  <si>
    <t>50:04:0080501:4733</t>
  </si>
  <si>
    <t xml:space="preserve">51:20:0001306:3396, </t>
  </si>
  <si>
    <t xml:space="preserve">51:20:0001010:1083, </t>
  </si>
  <si>
    <t xml:space="preserve">51:20:0001010:1084, </t>
  </si>
  <si>
    <t>78:06:0002039:2704</t>
  </si>
  <si>
    <t>33:22:000000:4854</t>
  </si>
  <si>
    <t>78:32:0001250:2312</t>
  </si>
  <si>
    <t>78:07:0003116:2244</t>
  </si>
  <si>
    <t>77:03:0010005:4395</t>
  </si>
  <si>
    <t xml:space="preserve">51:20:0001302:817, </t>
  </si>
  <si>
    <t xml:space="preserve">52:15:0080503:1737 </t>
  </si>
  <si>
    <t xml:space="preserve">52:15:0080503:613 </t>
  </si>
  <si>
    <t xml:space="preserve">45:03:010501:905, </t>
  </si>
  <si>
    <t xml:space="preserve">69:46:0070230:304, </t>
  </si>
  <si>
    <t xml:space="preserve">69:15:0141001:1706, </t>
  </si>
  <si>
    <t>69:15:0141001:1705</t>
  </si>
  <si>
    <t xml:space="preserve">34:39:000023:2596, </t>
  </si>
  <si>
    <t xml:space="preserve">37:15:011605:245, </t>
  </si>
  <si>
    <t>34:37:010268:263</t>
  </si>
  <si>
    <t xml:space="preserve">02:63:011516:490, </t>
  </si>
  <si>
    <t xml:space="preserve">55:19:040101:985, </t>
  </si>
  <si>
    <t>42:24:0201004:827</t>
  </si>
  <si>
    <t>42:24:0101030:1707742:24:0101030:17122</t>
  </si>
  <si>
    <t xml:space="preserve">22:71:010108:362, </t>
  </si>
  <si>
    <t xml:space="preserve">41:05:0101017:568, </t>
  </si>
  <si>
    <t>16:39:070501:1194</t>
  </si>
  <si>
    <t xml:space="preserve">58:07:460301:150, </t>
  </si>
  <si>
    <t>43:41:000040:1167</t>
  </si>
  <si>
    <t>18:27:030609:194</t>
  </si>
  <si>
    <t>46:29:102279:162</t>
  </si>
  <si>
    <t>46:29:102330:513</t>
  </si>
  <si>
    <t xml:space="preserve">21:01:030405:6161, </t>
  </si>
  <si>
    <t>78:11:0006065:3340</t>
  </si>
  <si>
    <t>77:01:0002014:4154</t>
  </si>
  <si>
    <t>02:72:020119:440</t>
  </si>
  <si>
    <t>78:12:0007117:2692</t>
  </si>
  <si>
    <t>42:30:0302073:4022</t>
  </si>
  <si>
    <t xml:space="preserve">27:13:0103013:1384, </t>
  </si>
  <si>
    <t>03:13:000000:890</t>
  </si>
  <si>
    <t>03:13:000000:887</t>
  </si>
  <si>
    <t>03:13:000000:888</t>
  </si>
  <si>
    <t>47:14:0000000:32179</t>
  </si>
  <si>
    <t>47:14:0413001:2543</t>
  </si>
  <si>
    <t>77:04:0001001:9036</t>
  </si>
  <si>
    <t>77:06:0012001:9252</t>
  </si>
  <si>
    <t xml:space="preserve">23:27:0902001:1788, </t>
  </si>
  <si>
    <t>22:63:030104:1844</t>
  </si>
  <si>
    <t>50:55:0030620:3621, 50:55:0030620:4985</t>
  </si>
  <si>
    <t>76:23:010101:17686</t>
  </si>
  <si>
    <t>66:41:0303004:230</t>
  </si>
  <si>
    <t>23:33:0606011:0</t>
  </si>
  <si>
    <t xml:space="preserve">62:26:0011012:129, </t>
  </si>
  <si>
    <t>42:24:0501002:7877</t>
  </si>
  <si>
    <t xml:space="preserve">28:20:000000:368, </t>
  </si>
  <si>
    <t>78:31:0001278:2643</t>
  </si>
  <si>
    <t xml:space="preserve">37:07:010103:112, </t>
  </si>
  <si>
    <t xml:space="preserve">37:07:010104:95, </t>
  </si>
  <si>
    <t xml:space="preserve">37:07:010104:96, </t>
  </si>
  <si>
    <t xml:space="preserve">26:16:040804:5924, </t>
  </si>
  <si>
    <t>42:22:0102009:2033;</t>
  </si>
  <si>
    <t xml:space="preserve">28:17:000000:1187 </t>
  </si>
  <si>
    <t xml:space="preserve">43:41:000017:1128 </t>
  </si>
  <si>
    <t xml:space="preserve">43:40:000300:245 </t>
  </si>
  <si>
    <t xml:space="preserve">43:01:310107:558 </t>
  </si>
  <si>
    <t xml:space="preserve">43:09:310139:182 </t>
  </si>
  <si>
    <t>78:32:0001719:3395</t>
  </si>
  <si>
    <t>78:31:0001133:3737</t>
  </si>
  <si>
    <t>50:45:0040202:88</t>
  </si>
  <si>
    <t xml:space="preserve">59:07:0011007:1170, </t>
  </si>
  <si>
    <t>66:52:0106004:538</t>
  </si>
  <si>
    <t>77:01:0002012:3467</t>
  </si>
  <si>
    <t xml:space="preserve">45:13:020202:272, </t>
  </si>
  <si>
    <t xml:space="preserve">35:26:0107016:158 </t>
  </si>
  <si>
    <t xml:space="preserve">35:26:0201027:774 </t>
  </si>
  <si>
    <t xml:space="preserve">35:26:0107016:157 </t>
  </si>
  <si>
    <t xml:space="preserve">35:26:0201027:773 </t>
  </si>
  <si>
    <t>78:31:0001182:2180</t>
  </si>
  <si>
    <t>78:32:0001083:2524</t>
  </si>
  <si>
    <t>22:63:030134:4050</t>
  </si>
  <si>
    <t>55:20:210101:3333</t>
  </si>
  <si>
    <t xml:space="preserve">45:13:020202:265, </t>
  </si>
  <si>
    <t>36:34:0208065:21</t>
  </si>
  <si>
    <t xml:space="preserve">57:26:0010220:1988, </t>
  </si>
  <si>
    <t xml:space="preserve">57:26:0010220:1031, </t>
  </si>
  <si>
    <t xml:space="preserve">58:20:0320301:1759, </t>
  </si>
  <si>
    <t xml:space="preserve">45:13:020202:299, </t>
  </si>
  <si>
    <t>21:04:030201:103</t>
  </si>
  <si>
    <t>21:04:060202:3462</t>
  </si>
  <si>
    <t>21:04:010414:302</t>
  </si>
  <si>
    <t>02:70:010901:954</t>
  </si>
  <si>
    <t>52:26:0030064:2016</t>
  </si>
  <si>
    <t>52:26:0030063:1030</t>
  </si>
  <si>
    <t>29:28:103088:2472</t>
  </si>
  <si>
    <t xml:space="preserve">66:19:1801001:436, </t>
  </si>
  <si>
    <t xml:space="preserve">77:05:0005007:6975, </t>
  </si>
  <si>
    <t>78:31:0001057:3086</t>
  </si>
  <si>
    <t>36:21:8700008:435</t>
  </si>
  <si>
    <t>25:30:020101:10099</t>
  </si>
  <si>
    <t xml:space="preserve">25:30:020101:10185, </t>
  </si>
  <si>
    <t>25:30:020101:10186</t>
  </si>
  <si>
    <t xml:space="preserve">77:03:0006003:8279 </t>
  </si>
  <si>
    <t xml:space="preserve">77:07:0004005:13249 </t>
  </si>
  <si>
    <t>77:09:0005008:4269</t>
  </si>
  <si>
    <t xml:space="preserve">77:02:0023016:3700, </t>
  </si>
  <si>
    <t xml:space="preserve">77:05:0001011:4567, </t>
  </si>
  <si>
    <t xml:space="preserve">77:03:0005022:2848 </t>
  </si>
  <si>
    <t xml:space="preserve">42:27:0102001:468, </t>
  </si>
  <si>
    <t>02:65:011227:561</t>
  </si>
  <si>
    <t>63:01:0729001:901</t>
  </si>
  <si>
    <t>63:01:0729001:902</t>
  </si>
  <si>
    <t>63:01:0517003:586</t>
  </si>
  <si>
    <t>63:01:0734001:2586</t>
  </si>
  <si>
    <t>63:01:0916005:1368</t>
  </si>
  <si>
    <t>63:01:0705003:2960</t>
  </si>
  <si>
    <t xml:space="preserve">49:10:030103:467, </t>
  </si>
  <si>
    <t>10:16:0000000:6161</t>
  </si>
  <si>
    <t xml:space="preserve">61:59:0020415:719, </t>
  </si>
  <si>
    <t xml:space="preserve">61:59:0020210:2380, </t>
  </si>
  <si>
    <t>11:20:0602009:3738</t>
  </si>
  <si>
    <t>78:11:0006105:8335</t>
  </si>
  <si>
    <t>77:07:0002003:13161</t>
  </si>
  <si>
    <t>77:07:0002003:13163</t>
  </si>
  <si>
    <t>77:07:0002003:13166</t>
  </si>
  <si>
    <t>77:07:0002003:13167</t>
  </si>
  <si>
    <t>77:07:0002003:13170</t>
  </si>
  <si>
    <t>77:07:0002003:13171</t>
  </si>
  <si>
    <t xml:space="preserve">12:05:0702001:718, </t>
  </si>
  <si>
    <t xml:space="preserve">38:26:040106:1205, </t>
  </si>
  <si>
    <t>78:32:0001079:1293</t>
  </si>
  <si>
    <t>69:19:0070113:483</t>
  </si>
  <si>
    <t xml:space="preserve">76:20:110120:5, </t>
  </si>
  <si>
    <t>78:13:0007438:2355</t>
  </si>
  <si>
    <t>78:32:0001240:1493</t>
  </si>
  <si>
    <t>77:09:0004009:7218</t>
  </si>
  <si>
    <t>77:06:0002019:1142</t>
  </si>
  <si>
    <t xml:space="preserve">16:45:010116:3796, </t>
  </si>
  <si>
    <t>03:23:010560:294</t>
  </si>
  <si>
    <t xml:space="preserve">03:23:000000:716 </t>
  </si>
  <si>
    <t>50:13:0050313:2677</t>
  </si>
  <si>
    <t>79:01:0200034:1064</t>
  </si>
  <si>
    <t>77:03:0003010:5016</t>
  </si>
  <si>
    <t>77:01:0002026:2375</t>
  </si>
  <si>
    <t>77:09:0002015:6546</t>
  </si>
  <si>
    <t xml:space="preserve">77:03:0001004:6179 </t>
  </si>
  <si>
    <t xml:space="preserve">77:06:0011002:2340, </t>
  </si>
  <si>
    <t>77:01:0001074:2993</t>
  </si>
  <si>
    <t>45:12:030108:939</t>
  </si>
  <si>
    <t>50:45:0040802:363</t>
  </si>
  <si>
    <t>21:04:060109:33</t>
  </si>
  <si>
    <t>34:34:080074:1334</t>
  </si>
  <si>
    <t>34:34:080062:2439</t>
  </si>
  <si>
    <t>77:01:0001086:3355</t>
  </si>
  <si>
    <t>74:36:0703009:311</t>
  </si>
  <si>
    <t>78:12:0007117:2420</t>
  </si>
  <si>
    <t>78:31:0001264:1185</t>
  </si>
  <si>
    <t>69:40:0400020:61</t>
  </si>
  <si>
    <t>69:40:0200022:217</t>
  </si>
  <si>
    <t>50:56:0000000:7959</t>
  </si>
  <si>
    <t>50:56:0000000:8053</t>
  </si>
  <si>
    <t>37:08:050202:482</t>
  </si>
  <si>
    <t>78:13:0007406:3526</t>
  </si>
  <si>
    <t>77:07:0002003:13165</t>
  </si>
  <si>
    <t>77:07:0002003:13168</t>
  </si>
  <si>
    <t>77:07:0002003:13174</t>
  </si>
  <si>
    <t xml:space="preserve">34:05:000000:704, </t>
  </si>
  <si>
    <t xml:space="preserve">53:16:0010101:48, </t>
  </si>
  <si>
    <t>44:25:030307:163</t>
  </si>
  <si>
    <t xml:space="preserve">29:18:130301:120, </t>
  </si>
  <si>
    <t xml:space="preserve">66:19: 2201001:907, </t>
  </si>
  <si>
    <t xml:space="preserve">74:33:0129008:4980 </t>
  </si>
  <si>
    <t>60:10:0101909:41</t>
  </si>
  <si>
    <t>78:32:0001679:2285</t>
  </si>
  <si>
    <t xml:space="preserve">32:15:0260403:53, </t>
  </si>
  <si>
    <t xml:space="preserve">32:15:0260201:199, </t>
  </si>
  <si>
    <t xml:space="preserve">32:15:0261403:32, </t>
  </si>
  <si>
    <t>42:29:0101001:2376</t>
  </si>
  <si>
    <t>77:03:0003010:4914, 77:03:0003009:5084</t>
  </si>
  <si>
    <t xml:space="preserve">77:07:0014007:8239, 77:07:0014007:8348, </t>
  </si>
  <si>
    <t xml:space="preserve">32:15:0240101:778, </t>
  </si>
  <si>
    <t>36:32:0100077:671</t>
  </si>
  <si>
    <t>43:38:260146:241</t>
  </si>
  <si>
    <t>27:23:0041210:493</t>
  </si>
  <si>
    <t xml:space="preserve">44:27:060402:58, </t>
  </si>
  <si>
    <t>77:04:0001018:10161</t>
  </si>
  <si>
    <t xml:space="preserve">77:03:0005007:4938, </t>
  </si>
  <si>
    <t xml:space="preserve">77:03:0005007:4939, </t>
  </si>
  <si>
    <t>77:04:0004016:8548</t>
  </si>
  <si>
    <t xml:space="preserve">77:03:0005006:6292, </t>
  </si>
  <si>
    <t xml:space="preserve">52:18:0040116:717, </t>
  </si>
  <si>
    <t>45:25:070307:2820</t>
  </si>
  <si>
    <t>35:23:0101002:274</t>
  </si>
  <si>
    <t>35:23:0304007:332</t>
  </si>
  <si>
    <t>34:10:030004:768</t>
  </si>
  <si>
    <t xml:space="preserve">33:07:000803:238, </t>
  </si>
  <si>
    <t xml:space="preserve">59:11:0270018:125, </t>
  </si>
  <si>
    <t xml:space="preserve">59:25:0010712:136, </t>
  </si>
  <si>
    <t>24:43:0000000:25960</t>
  </si>
  <si>
    <t xml:space="preserve">41:01:0010112:285, </t>
  </si>
  <si>
    <t xml:space="preserve">67:02:0010232:75, </t>
  </si>
  <si>
    <t xml:space="preserve">67:02:0010232:71, </t>
  </si>
  <si>
    <t xml:space="preserve">67:02:0010232:77, </t>
  </si>
  <si>
    <t xml:space="preserve">67:02:0010232:72, </t>
  </si>
  <si>
    <t xml:space="preserve">67:02:0010232:107, </t>
  </si>
  <si>
    <t xml:space="preserve">67:02:0010232:70, </t>
  </si>
  <si>
    <t xml:space="preserve">67:02:0010232:73, </t>
  </si>
  <si>
    <t xml:space="preserve">67:02:0010232:78, </t>
  </si>
  <si>
    <t xml:space="preserve">67:02:0010232:76, </t>
  </si>
  <si>
    <t>78:32:0001077:1223</t>
  </si>
  <si>
    <t xml:space="preserve">78:40:0019218:1283 </t>
  </si>
  <si>
    <t>74:33:0123007:180</t>
  </si>
  <si>
    <t>33:13:030223:1376</t>
  </si>
  <si>
    <t xml:space="preserve">53:22:0020652:227, </t>
  </si>
  <si>
    <t xml:space="preserve">53:22:0020652:228, </t>
  </si>
  <si>
    <t>51:18:0030112:22</t>
  </si>
  <si>
    <t>63:09:0101163:8996</t>
  </si>
  <si>
    <t>54:35:033035:3755</t>
  </si>
  <si>
    <t>59:01:2912574:491</t>
  </si>
  <si>
    <t>77:01:0001025:1531</t>
  </si>
  <si>
    <t>10:20:0000000:9132</t>
  </si>
  <si>
    <t xml:space="preserve">32:15:0140101:296 </t>
  </si>
  <si>
    <t xml:space="preserve">38:26:040402:8377, </t>
  </si>
  <si>
    <t xml:space="preserve">38:26:040203:2679, </t>
  </si>
  <si>
    <t>49:02:030801:142</t>
  </si>
  <si>
    <t xml:space="preserve">27:22:0040605:459, </t>
  </si>
  <si>
    <t>52:01:1500445:135</t>
  </si>
  <si>
    <t>37:28:020312:114</t>
  </si>
  <si>
    <t>52:22:0500004:3635</t>
  </si>
  <si>
    <t xml:space="preserve">03:22:000000:5924, </t>
  </si>
  <si>
    <t>77:01:0004045:4721</t>
  </si>
  <si>
    <t>77:03:0007010:2178</t>
  </si>
  <si>
    <t>77:07:0008002:13246</t>
  </si>
  <si>
    <t>32:28:0021603:3084</t>
  </si>
  <si>
    <t>32:28:0020932:1515</t>
  </si>
  <si>
    <t>61:50:0000000:4834</t>
  </si>
  <si>
    <t xml:space="preserve">74:28:0102051:40 </t>
  </si>
  <si>
    <t xml:space="preserve">74:28:0102051:83 </t>
  </si>
  <si>
    <t xml:space="preserve">74:28:0102051:96 </t>
  </si>
  <si>
    <t xml:space="preserve">74:28:0102051:108 </t>
  </si>
  <si>
    <t xml:space="preserve">74:28:0102051:94 </t>
  </si>
  <si>
    <t>74:18:1002093:1407</t>
  </si>
  <si>
    <t xml:space="preserve">24:50:0300195:229, </t>
  </si>
  <si>
    <t>24:50:0000000:17578</t>
  </si>
  <si>
    <t>38:12:010109:801</t>
  </si>
  <si>
    <t>38:12:010109:799</t>
  </si>
  <si>
    <t>38:12:010105:6590</t>
  </si>
  <si>
    <t xml:space="preserve">20:03:0000000:857 </t>
  </si>
  <si>
    <t xml:space="preserve">20:17:0219008:120, </t>
  </si>
  <si>
    <t xml:space="preserve">02:71:040209:502, </t>
  </si>
  <si>
    <t xml:space="preserve">19:10:080201:84, </t>
  </si>
  <si>
    <t xml:space="preserve">39:04:320006:74, </t>
  </si>
  <si>
    <t xml:space="preserve">32:15:0240101:646, </t>
  </si>
  <si>
    <t xml:space="preserve">21:01:010110:70, </t>
  </si>
  <si>
    <t xml:space="preserve">02:32:020401:403 </t>
  </si>
  <si>
    <t xml:space="preserve">51:20:0001011:2017, </t>
  </si>
  <si>
    <t>32:13:0160201:250</t>
  </si>
  <si>
    <t>32:13:0160101:760</t>
  </si>
  <si>
    <t>22:62:030903:411</t>
  </si>
  <si>
    <t xml:space="preserve">57:26:0010502:254, </t>
  </si>
  <si>
    <t xml:space="preserve">52:18:0020125:267, </t>
  </si>
  <si>
    <t>77:06:0012020:16916</t>
  </si>
  <si>
    <t>55:20:200101:5436</t>
  </si>
  <si>
    <t>50:16:0301001:3345</t>
  </si>
  <si>
    <t>32:13:0030101:1173</t>
  </si>
  <si>
    <t>10:06:0040120:54</t>
  </si>
  <si>
    <t>10:06:0040122:72</t>
  </si>
  <si>
    <t>56:07:2001001:694</t>
  </si>
  <si>
    <t xml:space="preserve">24:40:0310204:51, </t>
  </si>
  <si>
    <t xml:space="preserve">77:06:0007005:14417 </t>
  </si>
  <si>
    <t xml:space="preserve">77:08:0004001:5974 </t>
  </si>
  <si>
    <t>73:24:010205:4814</t>
  </si>
  <si>
    <t>77:02:0014011:12862</t>
  </si>
  <si>
    <t>34:36:000016:3601</t>
  </si>
  <si>
    <t xml:space="preserve">52:18:0030080:129, </t>
  </si>
  <si>
    <t xml:space="preserve">51:01:0207004:484, </t>
  </si>
  <si>
    <t xml:space="preserve">63:27:0704015:875 </t>
  </si>
  <si>
    <t xml:space="preserve">35:24:0305017:1569  </t>
  </si>
  <si>
    <t xml:space="preserve">35:24:0402007:4089  </t>
  </si>
  <si>
    <t xml:space="preserve">77:08:0010001:8684, </t>
  </si>
  <si>
    <t>50:55:0030620:7197</t>
  </si>
  <si>
    <t>77:01:0003050:2905</t>
  </si>
  <si>
    <t>77:08:0003001:10442</t>
  </si>
  <si>
    <t>77:01:0002014:5048</t>
  </si>
  <si>
    <t xml:space="preserve">77:02:0011003:4438, 77:02:0011003:4443, 77:02:0004009:4661 </t>
  </si>
  <si>
    <t>77:01:0006038:2943</t>
  </si>
  <si>
    <t>77:05:0011009:14783</t>
  </si>
  <si>
    <t>77:02:0010008:4798</t>
  </si>
  <si>
    <t>77:04:0002001:7376</t>
  </si>
  <si>
    <t>77:01:0005003:3947</t>
  </si>
  <si>
    <t xml:space="preserve">77:04:0004016:8581, </t>
  </si>
  <si>
    <t>77:02:0002007:2481</t>
  </si>
  <si>
    <t>77:09:0005013:9787</t>
  </si>
  <si>
    <t>77:08:0000000:3075</t>
  </si>
  <si>
    <t>77:02:0001003:3876</t>
  </si>
  <si>
    <t>77:06:0008006:1580</t>
  </si>
  <si>
    <t>77:06:0011002:2354</t>
  </si>
  <si>
    <t>77:08:0004001:6003</t>
  </si>
  <si>
    <t xml:space="preserve">77:05:0002001:6985, </t>
  </si>
  <si>
    <t>77:03:0005011:7915</t>
  </si>
  <si>
    <t>77:08:0010012:5987</t>
  </si>
  <si>
    <t>77:04:0004019:30562</t>
  </si>
  <si>
    <t>77:02:0024029:4288</t>
  </si>
  <si>
    <t>77:07:0005002:3492</t>
  </si>
  <si>
    <t>77:03:0004001:2549</t>
  </si>
  <si>
    <t>77:05:0011006:9472</t>
  </si>
  <si>
    <t>77:09:0003017:7905</t>
  </si>
  <si>
    <t>77:03:0009005:2180</t>
  </si>
  <si>
    <t>77:03:0003003:2239</t>
  </si>
  <si>
    <t>77:03:0005008:7595</t>
  </si>
  <si>
    <t>77:06:0004001:10420</t>
  </si>
  <si>
    <t>77:07:0008004:11797</t>
  </si>
  <si>
    <t>77:03:0005007:4620</t>
  </si>
  <si>
    <t>77:04:0001011:3678</t>
  </si>
  <si>
    <t>77:01:0003027:2884</t>
  </si>
  <si>
    <t>77:02:0010008:4828</t>
  </si>
  <si>
    <t>77:06:0009001:2003</t>
  </si>
  <si>
    <t>77:08:0000000:3065</t>
  </si>
  <si>
    <t xml:space="preserve">35:26:0202015:656, </t>
  </si>
  <si>
    <t xml:space="preserve">60:27:0010205:43, </t>
  </si>
  <si>
    <t xml:space="preserve">35:24:0305021:4167  </t>
  </si>
  <si>
    <t xml:space="preserve">01:08:0507074:272, </t>
  </si>
  <si>
    <t xml:space="preserve">27:17:0600501:785, </t>
  </si>
  <si>
    <t>59:10:0406004:3162</t>
  </si>
  <si>
    <t xml:space="preserve">77:03:0005002:7761, </t>
  </si>
  <si>
    <t xml:space="preserve">77:03:0004004:5243, </t>
  </si>
  <si>
    <t xml:space="preserve">37:24:040626:470 </t>
  </si>
  <si>
    <t xml:space="preserve">23:49:0202021:1294, </t>
  </si>
  <si>
    <t xml:space="preserve">43:40:003911:93 </t>
  </si>
  <si>
    <t xml:space="preserve">43:40:003911:94 </t>
  </si>
  <si>
    <t xml:space="preserve">43:40:003911:92 </t>
  </si>
  <si>
    <t xml:space="preserve">43:40:000028:895 </t>
  </si>
  <si>
    <t xml:space="preserve">43:40:000418:446 </t>
  </si>
  <si>
    <t xml:space="preserve">43:40:000421:427 </t>
  </si>
  <si>
    <t xml:space="preserve">43:40:000028:594 </t>
  </si>
  <si>
    <t xml:space="preserve">43:40:000028:896 </t>
  </si>
  <si>
    <t>78:11:0613501:1295</t>
  </si>
  <si>
    <t>78:11:0006025:4808</t>
  </si>
  <si>
    <t>78:32:0001074:1432</t>
  </si>
  <si>
    <t>78:11:0006065:3341</t>
  </si>
  <si>
    <t>78:11:0006068:4755</t>
  </si>
  <si>
    <t xml:space="preserve">69:41:0010311:216, </t>
  </si>
  <si>
    <t xml:space="preserve">77:03:0003016:7508, </t>
  </si>
  <si>
    <t xml:space="preserve">77:06:0012001:9222, </t>
  </si>
  <si>
    <t>78:31:0001047:2742</t>
  </si>
  <si>
    <t xml:space="preserve">32:30:0020501:221 </t>
  </si>
  <si>
    <t>42:30:0101001: 5469</t>
  </si>
  <si>
    <t>42:30:0101001: 14198</t>
  </si>
  <si>
    <t>44:31:020408:578</t>
  </si>
  <si>
    <t xml:space="preserve">36:11:0100017:78 </t>
  </si>
  <si>
    <t>86:10:0000000:19032</t>
  </si>
  <si>
    <t>86:20:0000000:3082</t>
  </si>
  <si>
    <t xml:space="preserve">12:04:0000000:8964, </t>
  </si>
  <si>
    <t>66:42:0101030:4022</t>
  </si>
  <si>
    <t>24:27:2601011:76,</t>
  </si>
  <si>
    <t>26:33:130304:852</t>
  </si>
  <si>
    <t xml:space="preserve">33:18:000538:2266, </t>
  </si>
  <si>
    <t xml:space="preserve">21:03:010526:179, </t>
  </si>
  <si>
    <t xml:space="preserve">54:35:033545:741, </t>
  </si>
  <si>
    <t xml:space="preserve">23:49:0301009:1586 </t>
  </si>
  <si>
    <t xml:space="preserve">62:29:0130004:1630, </t>
  </si>
  <si>
    <t>74:36:0609012:456</t>
  </si>
  <si>
    <t>78:32:0001239:2288</t>
  </si>
  <si>
    <t xml:space="preserve">40:11:072300:638, </t>
  </si>
  <si>
    <t>56:44:0114001:1404</t>
  </si>
  <si>
    <t xml:space="preserve">38:33:020147:254, </t>
  </si>
  <si>
    <t>70:10:0103001:1060</t>
  </si>
  <si>
    <t>69:34:0000007:5919</t>
  </si>
  <si>
    <t>37:28:030407:29</t>
  </si>
  <si>
    <t xml:space="preserve">74:17:1004016:199 </t>
  </si>
  <si>
    <t xml:space="preserve">69:19:0070113:479, </t>
  </si>
  <si>
    <t xml:space="preserve">64:11:160501:4462 </t>
  </si>
  <si>
    <t>60:13:0131411:1141</t>
  </si>
  <si>
    <t>11:16:1704005:4028</t>
  </si>
  <si>
    <t xml:space="preserve">74:35:0600002:649, </t>
  </si>
  <si>
    <t xml:space="preserve">74:35:2700014:150, </t>
  </si>
  <si>
    <t>74:35:3100007:253</t>
  </si>
  <si>
    <t>28:04:010391:315</t>
  </si>
  <si>
    <t>28:04:010391:314</t>
  </si>
  <si>
    <t>74:35:2700006:2462</t>
  </si>
  <si>
    <t>33:14:002801:59</t>
  </si>
  <si>
    <t xml:space="preserve">74:35:0600002:276, </t>
  </si>
  <si>
    <t>78:36:0005516:3799</t>
  </si>
  <si>
    <t xml:space="preserve">33:11:080203:814, </t>
  </si>
  <si>
    <t>39:06:050302:90</t>
  </si>
  <si>
    <t xml:space="preserve">56:31:1301019:248, </t>
  </si>
  <si>
    <t>-</t>
  </si>
  <si>
    <t xml:space="preserve">52:31:0080006:2704, </t>
  </si>
  <si>
    <t xml:space="preserve">68:25:0000046:474, </t>
  </si>
  <si>
    <t xml:space="preserve">53:16:0010309:66 </t>
  </si>
  <si>
    <t>58:32:0020529:157</t>
  </si>
  <si>
    <t>58:32:0020529:156</t>
  </si>
  <si>
    <t xml:space="preserve">10:07:0010121:139, </t>
  </si>
  <si>
    <t xml:space="preserve">23:32:0402007:266, </t>
  </si>
  <si>
    <t>59:09:0014503:788</t>
  </si>
  <si>
    <t>50:18:0010202:4152</t>
  </si>
  <si>
    <t>52:03:0030004:2690</t>
  </si>
  <si>
    <t>29:23:010301:271</t>
  </si>
  <si>
    <t>29:23:010209:106</t>
  </si>
  <si>
    <t xml:space="preserve">74:34:1600036:49, </t>
  </si>
  <si>
    <t>59:10:0406004:3159</t>
  </si>
  <si>
    <t>50:48:0000000:23453</t>
  </si>
  <si>
    <t xml:space="preserve">32:15:0261406:122, </t>
  </si>
  <si>
    <t>38:34:030201:717</t>
  </si>
  <si>
    <t>51:01:0000000:8819</t>
  </si>
  <si>
    <t>51:01:0000000:8820</t>
  </si>
  <si>
    <t>78:32:0001611:1079</t>
  </si>
  <si>
    <t>78:13:0007448:3519</t>
  </si>
  <si>
    <t>02:50:080301:28</t>
  </si>
  <si>
    <t>35:10:0103004:218</t>
  </si>
  <si>
    <t xml:space="preserve">66:58:0111013:4558, </t>
  </si>
  <si>
    <t xml:space="preserve">50:48:0000000:12927 </t>
  </si>
  <si>
    <t xml:space="preserve">66:15:0000000:2556, </t>
  </si>
  <si>
    <t xml:space="preserve">89:08:030201:936, </t>
  </si>
  <si>
    <t>13:17:0103001:1332</t>
  </si>
  <si>
    <t xml:space="preserve">19:03:040201:4081, </t>
  </si>
  <si>
    <t xml:space="preserve">19:03:040201:4080, </t>
  </si>
  <si>
    <t xml:space="preserve">54:28:010411:296, </t>
  </si>
  <si>
    <t xml:space="preserve">28:04:010614:494, </t>
  </si>
  <si>
    <t xml:space="preserve">28:04:010614:344, </t>
  </si>
  <si>
    <t>50:45:0000000:46556</t>
  </si>
  <si>
    <t xml:space="preserve">50:19:0010203:1730 </t>
  </si>
  <si>
    <t xml:space="preserve">32:15:0240101:795, </t>
  </si>
  <si>
    <t>27:23:0011137:94</t>
  </si>
  <si>
    <t xml:space="preserve">76:04:010101:3163, </t>
  </si>
  <si>
    <t xml:space="preserve">59:11:0140019:57, </t>
  </si>
  <si>
    <t xml:space="preserve">59:23:0641001:148, </t>
  </si>
  <si>
    <t xml:space="preserve">59:09:0240001:645, </t>
  </si>
  <si>
    <t xml:space="preserve">71:30:010223:6342, </t>
  </si>
  <si>
    <t>52:01:0200101:511</t>
  </si>
  <si>
    <t xml:space="preserve">32:15:0240101:774, </t>
  </si>
  <si>
    <t>45:25:070401:2692</t>
  </si>
  <si>
    <t>61:03:0010136:40</t>
  </si>
  <si>
    <t>31:06:0217002:4790</t>
  </si>
  <si>
    <t>50:19:0010202:3962</t>
  </si>
  <si>
    <t>43:35:310129:182</t>
  </si>
  <si>
    <t>78:34:0004164:2662</t>
  </si>
  <si>
    <t>66:19:2101001:1052</t>
  </si>
  <si>
    <t xml:space="preserve">47:28:0000000:3509, </t>
  </si>
  <si>
    <t>59:18:0010602:3161</t>
  </si>
  <si>
    <t xml:space="preserve">02:65:011206:451, </t>
  </si>
  <si>
    <t>26:31:010315:760</t>
  </si>
  <si>
    <t>35:23:0103012:4245</t>
  </si>
  <si>
    <t>35:23:0103012:4239</t>
  </si>
  <si>
    <t>35:23:0103012:4246</t>
  </si>
  <si>
    <t>35:23:0103012:4242</t>
  </si>
  <si>
    <t>35:23:0103012:4244</t>
  </si>
  <si>
    <t>35:23:0103012:4240</t>
  </si>
  <si>
    <t>35:23:0103012:4243</t>
  </si>
  <si>
    <t xml:space="preserve">23:38:0109038:788 </t>
  </si>
  <si>
    <t>78:32:0001156:1320</t>
  </si>
  <si>
    <t xml:space="preserve">53:24:0000000:6352, </t>
  </si>
  <si>
    <t xml:space="preserve">42:35:0107004:1359, </t>
  </si>
  <si>
    <t xml:space="preserve">42:28:0101001:2374, </t>
  </si>
  <si>
    <t>69:40:0300008:121</t>
  </si>
  <si>
    <t xml:space="preserve">61:40:0010144:297, </t>
  </si>
  <si>
    <t xml:space="preserve">24:50:0400127:805 </t>
  </si>
  <si>
    <t xml:space="preserve">19:10:080201:83, </t>
  </si>
  <si>
    <t xml:space="preserve">62:29:0020003:3500, </t>
  </si>
  <si>
    <t xml:space="preserve">24:50:0700261:1479 </t>
  </si>
  <si>
    <t>74:25:0303205:300</t>
  </si>
  <si>
    <t xml:space="preserve">42:27:0102001:528, </t>
  </si>
  <si>
    <t xml:space="preserve">42:27:0102001:529, </t>
  </si>
  <si>
    <t xml:space="preserve">43:10:310119:510 </t>
  </si>
  <si>
    <t xml:space="preserve">43:22:330105:1331 </t>
  </si>
  <si>
    <t xml:space="preserve">43:20:310111:221 </t>
  </si>
  <si>
    <t>78:31:0001422:1235</t>
  </si>
  <si>
    <t xml:space="preserve">71:30:070707:1257 </t>
  </si>
  <si>
    <t>22:70:021002:778</t>
  </si>
  <si>
    <t>54:35:061490:3590</t>
  </si>
  <si>
    <t>54:35:051835:828</t>
  </si>
  <si>
    <t>54:27:026510:392</t>
  </si>
  <si>
    <t xml:space="preserve">55:36:000000:27362, </t>
  </si>
  <si>
    <t xml:space="preserve">86:11:0000000:75741, </t>
  </si>
  <si>
    <t xml:space="preserve">02:40:070601:403 </t>
  </si>
  <si>
    <t>78:31:0001022:3061</t>
  </si>
  <si>
    <t>66:41:0704007:4132</t>
  </si>
  <si>
    <t xml:space="preserve">68:27:0000105:841, </t>
  </si>
  <si>
    <t xml:space="preserve">68:27:0000082:445, </t>
  </si>
  <si>
    <t>78:32:0001651:1077</t>
  </si>
  <si>
    <t>52:46:0200502:108</t>
  </si>
  <si>
    <t>78:31:0001199:2519</t>
  </si>
  <si>
    <t>16:48:050211:7733</t>
  </si>
  <si>
    <t>69:40:0100612:268</t>
  </si>
  <si>
    <t>50:55:0030620:7195</t>
  </si>
  <si>
    <t>02:15:050301:111</t>
  </si>
  <si>
    <t>22:63:050240:68</t>
  </si>
  <si>
    <t xml:space="preserve">28:01:030002:724, </t>
  </si>
  <si>
    <t xml:space="preserve">27:22:0040606:1876, </t>
  </si>
  <si>
    <t>74:36:0114009:570</t>
  </si>
  <si>
    <t xml:space="preserve">76:17:080301:166, </t>
  </si>
  <si>
    <t>02:57:010206:213</t>
  </si>
  <si>
    <t>78:31:0001184:4148</t>
  </si>
  <si>
    <t xml:space="preserve">02:71:020117:106, </t>
  </si>
  <si>
    <t>51:05:0010202:1344</t>
  </si>
  <si>
    <t xml:space="preserve">42:24:0501013:1636 </t>
  </si>
  <si>
    <t>78:12:0713901:3356</t>
  </si>
  <si>
    <t>78:40:2054701:1030</t>
  </si>
  <si>
    <t xml:space="preserve">24:50:0400057:2588 </t>
  </si>
  <si>
    <t xml:space="preserve">24:50:0700270:606 </t>
  </si>
  <si>
    <t xml:space="preserve">43:40:000300:246 </t>
  </si>
  <si>
    <t xml:space="preserve">34:34:010052:2883, </t>
  </si>
  <si>
    <t xml:space="preserve">38:36:000008:6565, </t>
  </si>
  <si>
    <t xml:space="preserve">36:27:0011802:220, </t>
  </si>
  <si>
    <t xml:space="preserve">36:27:0011802:221, </t>
  </si>
  <si>
    <t xml:space="preserve">70:21:0100048:1328 </t>
  </si>
  <si>
    <t>52:18:0030118:100</t>
  </si>
  <si>
    <t xml:space="preserve">10:01:0120109:2933, </t>
  </si>
  <si>
    <t>45:04:020201:735</t>
  </si>
  <si>
    <t xml:space="preserve">37:26:020205:163 </t>
  </si>
  <si>
    <t>59:01:2912530:1848</t>
  </si>
  <si>
    <t>59:01:3812307:1342</t>
  </si>
  <si>
    <t>59:01:4311904:2092</t>
  </si>
  <si>
    <t>59:01:4410037:287</t>
  </si>
  <si>
    <t>28:04:010340:644</t>
  </si>
  <si>
    <t>16:50:100425:3406</t>
  </si>
  <si>
    <t>78:32:0001234:1114</t>
  </si>
  <si>
    <t>59:01:3911616:3644</t>
  </si>
  <si>
    <t>59:01:4410396:3674</t>
  </si>
  <si>
    <t xml:space="preserve">36:34:0203008:9034, </t>
  </si>
  <si>
    <t>74:25:0305014:1634</t>
  </si>
  <si>
    <t>66:34:0502003:1113</t>
  </si>
  <si>
    <t>78:31:0001055:2684</t>
  </si>
  <si>
    <t>78:32:0001083:2584</t>
  </si>
  <si>
    <t>34:36:000001:1073</t>
  </si>
  <si>
    <t xml:space="preserve">42:20:0102046:1694, </t>
  </si>
  <si>
    <t xml:space="preserve">42:24:0301019:5302, </t>
  </si>
  <si>
    <t xml:space="preserve">42:25:0108004:2348, </t>
  </si>
  <si>
    <t xml:space="preserve">42:30:0101001:11461, </t>
  </si>
  <si>
    <t>02:36:070121:162</t>
  </si>
  <si>
    <t>49:08:070103:758</t>
  </si>
  <si>
    <t>78:12:0007202:4512</t>
  </si>
  <si>
    <t>78:40:0008309:5227</t>
  </si>
  <si>
    <t>78:32:0001094:1202</t>
  </si>
  <si>
    <t>78:31:0001209:3242</t>
  </si>
  <si>
    <t>51:01:0207004:342</t>
  </si>
  <si>
    <t>45:17:000000:1794</t>
  </si>
  <si>
    <t xml:space="preserve">59:29:0400005:399, </t>
  </si>
  <si>
    <t xml:space="preserve">59:29:0710003:166 </t>
  </si>
  <si>
    <t xml:space="preserve">59:29:0690001:19 </t>
  </si>
  <si>
    <t xml:space="preserve">22:52:050042:238 </t>
  </si>
  <si>
    <t>78:32:0008004:2838</t>
  </si>
  <si>
    <t>78:32:0001663:3051</t>
  </si>
  <si>
    <t>10:12:0050110:212</t>
  </si>
  <si>
    <t>61:02:0100204:1037</t>
  </si>
  <si>
    <t xml:space="preserve">72:10:1804001:647, </t>
  </si>
  <si>
    <t>34:35:030216:3490</t>
  </si>
  <si>
    <t>52:18:0040200:478</t>
  </si>
  <si>
    <t xml:space="preserve">53:22:0020655:319, </t>
  </si>
  <si>
    <t xml:space="preserve">53:22:0020672:148, </t>
  </si>
  <si>
    <t>78:06:0002202:12857</t>
  </si>
  <si>
    <t>78:32:0001149:3350</t>
  </si>
  <si>
    <t>78:37:1711202:1778</t>
  </si>
  <si>
    <t>78:06:0002057:2692</t>
  </si>
  <si>
    <t>78:32:0001669:225</t>
  </si>
  <si>
    <t xml:space="preserve">30:12:010156:291; </t>
  </si>
  <si>
    <t>05:04:000003:1333</t>
  </si>
  <si>
    <t>43:42:000061:0023</t>
  </si>
  <si>
    <t>78:15:0008052:1865</t>
  </si>
  <si>
    <t xml:space="preserve">78:31:0001018:2088 </t>
  </si>
  <si>
    <t>78:15:0008205:2861</t>
  </si>
  <si>
    <t>33:07:000451:123</t>
  </si>
  <si>
    <t xml:space="preserve">28:02:000124:630 </t>
  </si>
  <si>
    <t>78:31:0001221:2345</t>
  </si>
  <si>
    <t>78:32:0001164:1183</t>
  </si>
  <si>
    <t>78:32:0001068:1514</t>
  </si>
  <si>
    <t>43:40:000306:239</t>
  </si>
  <si>
    <t>43:40:000306:238</t>
  </si>
  <si>
    <t>43:40:000306:237</t>
  </si>
  <si>
    <t>43:40:000130:4105</t>
  </si>
  <si>
    <t>56:44:0101006:562</t>
  </si>
  <si>
    <t xml:space="preserve">03:24:034301:497 </t>
  </si>
  <si>
    <t>02:63:011510:1276</t>
  </si>
  <si>
    <t>26:33:020202:319</t>
  </si>
  <si>
    <t>74:40:0000000:3164</t>
  </si>
  <si>
    <t>22:63:010609:5047</t>
  </si>
  <si>
    <t xml:space="preserve">21:03:010406:659, </t>
  </si>
  <si>
    <t xml:space="preserve">32:15:0260401:53, </t>
  </si>
  <si>
    <t xml:space="preserve">32:15:0260303:12, </t>
  </si>
  <si>
    <t>32:15:0260906:68</t>
  </si>
  <si>
    <t xml:space="preserve">32:15:0261105:28, </t>
  </si>
  <si>
    <t xml:space="preserve">32:15:0261411:74, </t>
  </si>
  <si>
    <t>78:32:0001070:3166</t>
  </si>
  <si>
    <t xml:space="preserve">72:12:0000000:3511, </t>
  </si>
  <si>
    <t>78:32:0001070:3164</t>
  </si>
  <si>
    <t>02:63:011514:1014</t>
  </si>
  <si>
    <t>29:01:190139:646</t>
  </si>
  <si>
    <t xml:space="preserve">51:20:0001008:5272, </t>
  </si>
  <si>
    <t xml:space="preserve">24:50:0500297:640 </t>
  </si>
  <si>
    <t>58:07:0000000:543</t>
  </si>
  <si>
    <t xml:space="preserve">03:01:020118:204; </t>
  </si>
  <si>
    <t>69:42:0070806:690</t>
  </si>
  <si>
    <t xml:space="preserve">44:27:040511:657, </t>
  </si>
  <si>
    <t xml:space="preserve">40:26:000142:439, </t>
  </si>
  <si>
    <t>66:05:3701001:472</t>
  </si>
  <si>
    <t xml:space="preserve">26:16:040603:913, </t>
  </si>
  <si>
    <t xml:space="preserve">43:05:330702:5179 </t>
  </si>
  <si>
    <t xml:space="preserve">43:14:020212:361 </t>
  </si>
  <si>
    <t>59:34:0550101:643</t>
  </si>
  <si>
    <t xml:space="preserve">02:43:160301:369, </t>
  </si>
  <si>
    <t>02:63:020403:773</t>
  </si>
  <si>
    <t>02:63:020403:772</t>
  </si>
  <si>
    <t>52:18:0060027:626</t>
  </si>
  <si>
    <t>EA</t>
  </si>
  <si>
    <t>BOC</t>
  </si>
  <si>
    <t>PP</t>
  </si>
  <si>
    <t>EK</t>
  </si>
  <si>
    <t>Муниципальное</t>
  </si>
  <si>
    <t>Должников</t>
  </si>
  <si>
    <t>None, None</t>
  </si>
  <si>
    <t>55.748883, 37.718471</t>
  </si>
  <si>
    <t>55.763933, 37.60929</t>
  </si>
  <si>
    <t>55.707573, 37.460421</t>
  </si>
  <si>
    <t>55.156806, 62.490494</t>
  </si>
  <si>
    <t>49.606242, 128.005984</t>
  </si>
  <si>
    <t>58.44732, 92.191241</t>
  </si>
  <si>
    <t>55.724738, 37.60637</t>
  </si>
  <si>
    <t>55.766106, 37.559245</t>
  </si>
  <si>
    <t>53.908273, 86.789662</t>
  </si>
  <si>
    <t>53.86843, 86.75309</t>
  </si>
  <si>
    <t>53.865637, 86.645231</t>
  </si>
  <si>
    <t>45.9165001, 40.1523854</t>
  </si>
  <si>
    <t>55.7332753, 37.4210773</t>
  </si>
  <si>
    <t>56.441926, 53.766667</t>
  </si>
  <si>
    <t>57.245434, 60.087276</t>
  </si>
  <si>
    <t>56.15064, 47.183184</t>
  </si>
  <si>
    <t>52.649563, 42.726326</t>
  </si>
  <si>
    <t>57.848919, 114.19763</t>
  </si>
  <si>
    <t>51.340197, 46.51216</t>
  </si>
  <si>
    <t>51.53558, 81.223</t>
  </si>
  <si>
    <t>55.193504, 59.63271</t>
  </si>
  <si>
    <t>55.1793563, 59.3924135</t>
  </si>
  <si>
    <t>53.301632, 34.29324</t>
  </si>
  <si>
    <t>67.481481, 30.835283</t>
  </si>
  <si>
    <t>56.470835, 53.80348</t>
  </si>
  <si>
    <t>46.319016, 39.961699</t>
  </si>
  <si>
    <t>53.407378, 58.975422</t>
  </si>
  <si>
    <t>53.392962, 58.986705</t>
  </si>
  <si>
    <t>55.638114, 37.617159</t>
  </si>
  <si>
    <t>59.946851, 30.343689</t>
  </si>
  <si>
    <t>55.746292, 37.57193</t>
  </si>
  <si>
    <t>56.34432, 41.295544</t>
  </si>
  <si>
    <t>51.095874, 40.039853</t>
  </si>
  <si>
    <t>58.497129, 49.025862</t>
  </si>
  <si>
    <t>59.909815, 30.315787</t>
  </si>
  <si>
    <t>60.064953, 30.311377</t>
  </si>
  <si>
    <t>52.420926, 32.450121</t>
  </si>
  <si>
    <t>58.085033, 57.8292</t>
  </si>
  <si>
    <t>58.30267, 30.887565</t>
  </si>
  <si>
    <t>51.662323, 39.19804</t>
  </si>
  <si>
    <t>53.921017, 37.002253</t>
  </si>
  <si>
    <t>60.104836, 32.313137</t>
  </si>
  <si>
    <t>59.549512, 29.117138</t>
  </si>
  <si>
    <t>53.304996, 34.2944</t>
  </si>
  <si>
    <t>54.33325, 48.47374</t>
  </si>
  <si>
    <t>51.667953, 54.198029</t>
  </si>
  <si>
    <t>53.879721, 86.611293</t>
  </si>
  <si>
    <t>55.761006, 37.689222</t>
  </si>
  <si>
    <t>55.052923, 55.993393</t>
  </si>
  <si>
    <t>52.785229, 46.748714</t>
  </si>
  <si>
    <t>55.715124, 37.89181</t>
  </si>
  <si>
    <t>59.943787, 30.354559</t>
  </si>
  <si>
    <t>56.651672, 43.46158</t>
  </si>
  <si>
    <t>56.348467, 70.965605</t>
  </si>
  <si>
    <t>50.218704, 136.90366</t>
  </si>
  <si>
    <t>56.6465315, 43.464727</t>
  </si>
  <si>
    <t>53.248675, 34.448226</t>
  </si>
  <si>
    <t>67.661255, 33.721024</t>
  </si>
  <si>
    <t>52.477464, 44.21683</t>
  </si>
  <si>
    <t>59.939753, 30.276163</t>
  </si>
  <si>
    <t>59.924055, 30.300794</t>
  </si>
  <si>
    <t>55.714044, 37.861645</t>
  </si>
  <si>
    <t>56.6463735, 43.4647325</t>
  </si>
  <si>
    <t>55.9375331, 66.2012027</t>
  </si>
  <si>
    <t>56.269581, 34.328391</t>
  </si>
  <si>
    <t>49.767542, 43.640022</t>
  </si>
  <si>
    <t>50.049374, 43.224488</t>
  </si>
  <si>
    <t>54.099747, 54.104973</t>
  </si>
  <si>
    <t>51.723817, 36.176513</t>
  </si>
  <si>
    <t>51.74719, 36.19498</t>
  </si>
  <si>
    <t>56.10183, 47.294243</t>
  </si>
  <si>
    <t>59.947167, 30.412132</t>
  </si>
  <si>
    <t>55.73795, 37.640156</t>
  </si>
  <si>
    <t>59.8989631, 30.4278453</t>
  </si>
  <si>
    <t>53.750736, 87.15688</t>
  </si>
  <si>
    <t>56.363135, 114.831454</t>
  </si>
  <si>
    <t>55.73812, 37.70825</t>
  </si>
  <si>
    <t>55.543526, 37.563548</t>
  </si>
  <si>
    <t>53.356551, 83.67567</t>
  </si>
  <si>
    <t>55.418696, 37.479016</t>
  </si>
  <si>
    <t>57.6224, 39.880222</t>
  </si>
  <si>
    <t>44.3179543, 38.6995598</t>
  </si>
  <si>
    <t>54.93645, 41.41901</t>
  </si>
  <si>
    <t>50.67986, 129.379715</t>
  </si>
  <si>
    <t>59.941141, 30.358206</t>
  </si>
  <si>
    <t>44.637857, 41.952402</t>
  </si>
  <si>
    <t>51.660328, 128.92144</t>
  </si>
  <si>
    <t>56.21733, 51.03541</t>
  </si>
  <si>
    <t>58.60358, 49.67942</t>
  </si>
  <si>
    <t>57.677788, 48.29981</t>
  </si>
  <si>
    <t>58.40249, 51.137623</t>
  </si>
  <si>
    <t>59.911404, 30.304604</t>
  </si>
  <si>
    <t>59.92649, 30.3519</t>
  </si>
  <si>
    <t>58.085632, 55.76859</t>
  </si>
  <si>
    <t>55.7362574, 37.6311334</t>
  </si>
  <si>
    <t>55.815342, 66.76169</t>
  </si>
  <si>
    <t>59.9363379, 30.3159641</t>
  </si>
  <si>
    <t>59.924149, 30.283708</t>
  </si>
  <si>
    <t>55.018154, 73.578786</t>
  </si>
  <si>
    <t>51.673316, 39.15724</t>
  </si>
  <si>
    <t>53.00078, 36.1259</t>
  </si>
  <si>
    <t>55.51748, 47.495303</t>
  </si>
  <si>
    <t>55.510136, 47.502068</t>
  </si>
  <si>
    <t>57.528297, 29.969038</t>
  </si>
  <si>
    <t>64.553811, 39.800029</t>
  </si>
  <si>
    <t>59.928176, 30.326082</t>
  </si>
  <si>
    <t>51.716012, 40.199717</t>
  </si>
  <si>
    <t>55.788469, 37.557565</t>
  </si>
  <si>
    <t>54.599618, 53.679773</t>
  </si>
  <si>
    <t>53.216783, 50.252485</t>
  </si>
  <si>
    <t>53.198775, 50.128679</t>
  </si>
  <si>
    <t>53.215763, 50.271313</t>
  </si>
  <si>
    <t>53.249493, 50.2018</t>
  </si>
  <si>
    <t>62.109244, 32.385048</t>
  </si>
  <si>
    <t>47.718725, 40.234221</t>
  </si>
  <si>
    <t>63.563084, 53.660748</t>
  </si>
  <si>
    <t>59.941651, 30.497588</t>
  </si>
  <si>
    <t>55.7573443, 37.5119741</t>
  </si>
  <si>
    <t>51.6445953, 39.2410187</t>
  </si>
  <si>
    <t>51.651707, 39.170912</t>
  </si>
  <si>
    <t>52.543728, 103.895984</t>
  </si>
  <si>
    <t>59.83049, 30.402933</t>
  </si>
  <si>
    <t>59.926715, 30.302447</t>
  </si>
  <si>
    <t>55.797646, 37.544613</t>
  </si>
  <si>
    <t>55.693617, 37.565461</t>
  </si>
  <si>
    <t>55.634132, 109.31769</t>
  </si>
  <si>
    <t>55.644333, 109.322185</t>
  </si>
  <si>
    <t>48.79526, 132.91965</t>
  </si>
  <si>
    <t>55.795776, 37.69845</t>
  </si>
  <si>
    <t>55.745147, 37.6479147</t>
  </si>
  <si>
    <t>55.881763, 37.492168</t>
  </si>
  <si>
    <t>55.762313, 37.598196</t>
  </si>
  <si>
    <t>55.515273, 47.503137</t>
  </si>
  <si>
    <t>55.765854, 37.63352</t>
  </si>
  <si>
    <t>55.232797, 61.368543</t>
  </si>
  <si>
    <t>59.899834, 30.42504</t>
  </si>
  <si>
    <t>59.936079, 30.33776</t>
  </si>
  <si>
    <t>57.030083, 40.368214</t>
  </si>
  <si>
    <t>59.873451, 30.384005</t>
  </si>
  <si>
    <t>49.066343, 44.817911</t>
  </si>
  <si>
    <t>58.123761, 30.333286</t>
  </si>
  <si>
    <t>59.91188, 30.316362</t>
  </si>
  <si>
    <t>53.013468, 31.58578</t>
  </si>
  <si>
    <t>53.010413, 31.588089</t>
  </si>
  <si>
    <t>53.00267, 31.611697</t>
  </si>
  <si>
    <t>53.713634, 87.80065</t>
  </si>
  <si>
    <t>53.031451, 31.466089</t>
  </si>
  <si>
    <t>59.064815, 49.294602</t>
  </si>
  <si>
    <t>57.7481, 41.001232</t>
  </si>
  <si>
    <t>55.721503, 37.672334</t>
  </si>
  <si>
    <t>55.675438, 37.756775</t>
  </si>
  <si>
    <t>59.206388, 38.499655</t>
  </si>
  <si>
    <t>60.375899, 57.042913</t>
  </si>
  <si>
    <t>56.262582, 90.48181</t>
  </si>
  <si>
    <t>59.918751, 30.280825</t>
  </si>
  <si>
    <t>58.3907151, 33.9070638</t>
  </si>
  <si>
    <t>55.05638, 82.932976</t>
  </si>
  <si>
    <t>55.754983, 37.647675</t>
  </si>
  <si>
    <t>61.542702, 34.685094</t>
  </si>
  <si>
    <t>52.53228, 103.89681</t>
  </si>
  <si>
    <t>50.578453, 137.05286</t>
  </si>
  <si>
    <t>56.849915, 41.356064</t>
  </si>
  <si>
    <t>56.274329, 43.091834</t>
  </si>
  <si>
    <t>51.283882, 106.5326</t>
  </si>
  <si>
    <t>55.757465, 37.521805</t>
  </si>
  <si>
    <t>55.724144, 37.425224</t>
  </si>
  <si>
    <t>53.2517967, 34.4422385</t>
  </si>
  <si>
    <t>53.25897, 34.442783</t>
  </si>
  <si>
    <t>48.338072, 39.948961</t>
  </si>
  <si>
    <t>56.053432, 92.86393</t>
  </si>
  <si>
    <t>56.0197094, 92.8602308</t>
  </si>
  <si>
    <t>55.75396, 37.620393</t>
  </si>
  <si>
    <t>54.217415, 55.049246</t>
  </si>
  <si>
    <t>54.605026, 22.155006</t>
  </si>
  <si>
    <t>53.034489, 31.470051</t>
  </si>
  <si>
    <t>55.34258, 59.143084</t>
  </si>
  <si>
    <t>52.58363, 32.405206</t>
  </si>
  <si>
    <t>52.494837, 82.789967</t>
  </si>
  <si>
    <t>55.500621, 37.576124</t>
  </si>
  <si>
    <t>63.892062, 34.263155</t>
  </si>
  <si>
    <t>53.542149, 52.485678</t>
  </si>
  <si>
    <t>55.851635, 37.63419</t>
  </si>
  <si>
    <t>50.082993, 45.406128</t>
  </si>
  <si>
    <t>52.794323, 51.156445</t>
  </si>
  <si>
    <t>59.217678, 39.91478</t>
  </si>
  <si>
    <t>59.204586, 39.843536</t>
  </si>
  <si>
    <t>54.907448, 61.822342</t>
  </si>
  <si>
    <t>55.418609, 37.49082</t>
  </si>
  <si>
    <t>55.779606, 37.633706</t>
  </si>
  <si>
    <t>55.7364879, 37.6447735</t>
  </si>
  <si>
    <t>55.728657, 37.680733</t>
  </si>
  <si>
    <t>55.61061, 37.760124</t>
  </si>
  <si>
    <t>55.865067, 37.680347</t>
  </si>
  <si>
    <t>55.733788, 37.74567</t>
  </si>
  <si>
    <t>55.73948, 37.576717</t>
  </si>
  <si>
    <t>55.896458, 37.635557</t>
  </si>
  <si>
    <t>55.775322, 37.534245</t>
  </si>
  <si>
    <t>55.825401, 37.455238</t>
  </si>
  <si>
    <t>55.906456, 37.55019</t>
  </si>
  <si>
    <t>55.640316, 37.530857</t>
  </si>
  <si>
    <t>55.569993, 37.590021</t>
  </si>
  <si>
    <t>55.837456, 37.405605</t>
  </si>
  <si>
    <t>55.792058, 37.80523</t>
  </si>
  <si>
    <t>55.77102, 37.48136</t>
  </si>
  <si>
    <t>55.645431, 37.71133</t>
  </si>
  <si>
    <t>55.78604, 37.606873</t>
  </si>
  <si>
    <t>55.728753, 37.449704</t>
  </si>
  <si>
    <t>55.606945, 37.72538</t>
  </si>
  <si>
    <t>55.816799, 37.496345</t>
  </si>
  <si>
    <t>55.737172, 37.85002</t>
  </si>
  <si>
    <t>55.79057, 37.668148</t>
  </si>
  <si>
    <t>55.802223, 37.79334</t>
  </si>
  <si>
    <t>55.683686, 37.560422</t>
  </si>
  <si>
    <t>55.711072, 37.39453</t>
  </si>
  <si>
    <t>55.75007, 37.677177</t>
  </si>
  <si>
    <t>55.775094, 37.692016</t>
  </si>
  <si>
    <t>55.616168, 37.498851</t>
  </si>
  <si>
    <t>44.604739, 40.108358</t>
  </si>
  <si>
    <t>43.6313456, 39.7167696</t>
  </si>
  <si>
    <t>56.991302, 40.931529</t>
  </si>
  <si>
    <t>58.635836, 49.615193</t>
  </si>
  <si>
    <t>59.977008, 30.508539</t>
  </si>
  <si>
    <t>59.923836, 30.412355</t>
  </si>
  <si>
    <t>59.916649, 30.286098</t>
  </si>
  <si>
    <t>59.954502, 30.409113</t>
  </si>
  <si>
    <t>53.08905, 49.989243</t>
  </si>
  <si>
    <t>53.092045, 49.98071</t>
  </si>
  <si>
    <t>59.926535, 30.357173</t>
  </si>
  <si>
    <t>50.712498, 39.43391</t>
  </si>
  <si>
    <t>56.671281, 47.824294</t>
  </si>
  <si>
    <t>55.951487, 90.665309</t>
  </si>
  <si>
    <t>55.078267, 82.906919</t>
  </si>
  <si>
    <t>43.584369, 39.760827</t>
  </si>
  <si>
    <t>59.925908, 30.305322</t>
  </si>
  <si>
    <t>54.239826, 33.718363</t>
  </si>
  <si>
    <t>53.075596, 103.34048</t>
  </si>
  <si>
    <t>57.685344, 83.561306</t>
  </si>
  <si>
    <t>57.329755, 28.35428</t>
  </si>
  <si>
    <t>54.07909, 61.531265</t>
  </si>
  <si>
    <t>54.045371, 61.634885</t>
  </si>
  <si>
    <t>54.0779824, 61.5837018</t>
  </si>
  <si>
    <t>54.0800813, 61.530262</t>
  </si>
  <si>
    <t>60.051243, 30.351522</t>
  </si>
  <si>
    <t>54.769897, 22.504163</t>
  </si>
  <si>
    <t>52.585243, 41.49728</t>
  </si>
  <si>
    <t>45.828699, 40.190266</t>
  </si>
  <si>
    <t>55.048714, 60.1157</t>
  </si>
  <si>
    <t>59.637165, 56.74355</t>
  </si>
  <si>
    <t>53.001304, 31.613395</t>
  </si>
  <si>
    <t>56.283729, 101.881143</t>
  </si>
  <si>
    <t>59.913618, 30.281301</t>
  </si>
  <si>
    <t>59.833787, 30.42328</t>
  </si>
  <si>
    <t>56.90548, 59.92929</t>
  </si>
  <si>
    <t>66.557754, 66.56545</t>
  </si>
  <si>
    <t>54.225822, 83.39888</t>
  </si>
  <si>
    <t>53.039568, 31.47951</t>
  </si>
  <si>
    <t>51.306128, 37.892484</t>
  </si>
  <si>
    <t>56.495201, 54.75918</t>
  </si>
  <si>
    <t>57.862938, 58.3616117</t>
  </si>
  <si>
    <t>54.29175, 48.3157</t>
  </si>
  <si>
    <t>53.04175, 31.47262</t>
  </si>
  <si>
    <t>51.303886, 37.888603</t>
  </si>
  <si>
    <t>57.110676, 50.006004</t>
  </si>
  <si>
    <t>59.98523, 30.207064</t>
  </si>
  <si>
    <t>58.063564, 59.899573</t>
  </si>
  <si>
    <t>59.11779, 28.088136</t>
  </si>
  <si>
    <t>44.992212, 41.105596</t>
  </si>
  <si>
    <t>59.91908, 30.289503</t>
  </si>
  <si>
    <t>57.990744, 31.368667</t>
  </si>
  <si>
    <t>56.846829, 35.810926</t>
  </si>
  <si>
    <t>55.176465, 59.668931</t>
  </si>
  <si>
    <t>58.785507, 52.240654</t>
  </si>
  <si>
    <t>59.937247, 30.372767</t>
  </si>
  <si>
    <t>51.523357, 81.22472</t>
  </si>
  <si>
    <t>55.011144, 82.856505</t>
  </si>
  <si>
    <t>54.966086, 82.8994</t>
  </si>
  <si>
    <t>53.622713, 54.554463</t>
  </si>
  <si>
    <t>59.948253, 30.338919</t>
  </si>
  <si>
    <t>56.842384, 60.621172</t>
  </si>
  <si>
    <t>53.432234, 41.789914</t>
  </si>
  <si>
    <t>59.91432, 30.30535</t>
  </si>
  <si>
    <t>55.554603, 45.917763</t>
  </si>
  <si>
    <t>59.947063, 30.351172</t>
  </si>
  <si>
    <t>55.30343, 51.9898</t>
  </si>
  <si>
    <t>55.417015, 37.490065</t>
  </si>
  <si>
    <t>50.577845, 137.05652</t>
  </si>
  <si>
    <t>55.255575, 61.389546</t>
  </si>
  <si>
    <t>57.794118, 40.117907</t>
  </si>
  <si>
    <t>54.48299, 53.46805</t>
  </si>
  <si>
    <t>59.939, 30.323234</t>
  </si>
  <si>
    <t>67.57202, 30.481787</t>
  </si>
  <si>
    <t>55.349102, 86.12501</t>
  </si>
  <si>
    <t>59.875181, 30.440096</t>
  </si>
  <si>
    <t>59.91586, 29.764913</t>
  </si>
  <si>
    <t>52.36115, 104.21175</t>
  </si>
  <si>
    <t>50.196065, 39.573052</t>
  </si>
  <si>
    <t>53.112183, 87.543564</t>
  </si>
  <si>
    <t>61.758864, 34.311808</t>
  </si>
  <si>
    <t>56.261707, 62.934074</t>
  </si>
  <si>
    <t>56.113948, 60.881944</t>
  </si>
  <si>
    <t>55.829219, 49.083282</t>
  </si>
  <si>
    <t>59.92639, 30.313281</t>
  </si>
  <si>
    <t>56.00056, 60.662365</t>
  </si>
  <si>
    <t>55.899684, 60.735914</t>
  </si>
  <si>
    <t>55.139458, 59.666991</t>
  </si>
  <si>
    <t>59.928253, 30.343204</t>
  </si>
  <si>
    <t>56.85391, 41.3835</t>
  </si>
  <si>
    <t>50.122958, 45.411769</t>
  </si>
  <si>
    <t>56.078564, 86.013824</t>
  </si>
  <si>
    <t>55.41167, 86.05477</t>
  </si>
  <si>
    <t>54.004427, 86.638467</t>
  </si>
  <si>
    <t>53.756307, 87.098539</t>
  </si>
  <si>
    <t>59.838385, 30.498792</t>
  </si>
  <si>
    <t>59.847652, 30.205474</t>
  </si>
  <si>
    <t>59.934853, 30.310245</t>
  </si>
  <si>
    <t>59.944256, 30.382388</t>
  </si>
  <si>
    <t>53.301348, 81.501118</t>
  </si>
  <si>
    <t>59.908678, 30.275938</t>
  </si>
  <si>
    <t>59.909612, 30.278498</t>
  </si>
  <si>
    <t>61.29824, 29.89463</t>
  </si>
  <si>
    <t>58.394539, 33.916289</t>
  </si>
  <si>
    <t>59.952074, 30.232891</t>
  </si>
  <si>
    <t>59.925619, 30.312455</t>
  </si>
  <si>
    <t>59.7308532, 30.5769343</t>
  </si>
  <si>
    <t>59.9465586, 30.2585423</t>
  </si>
  <si>
    <t>59.91365, 30.313191</t>
  </si>
  <si>
    <t>43.931102, 46.634367</t>
  </si>
  <si>
    <t>59.887747, 30.270261</t>
  </si>
  <si>
    <t>59.872493, 30.26594</t>
  </si>
  <si>
    <t>56.116498, 41.415443</t>
  </si>
  <si>
    <t>50.916283, 128.48146</t>
  </si>
  <si>
    <t>59.928983, 30.351998</t>
  </si>
  <si>
    <t>59.921209, 30.278525</t>
  </si>
  <si>
    <t>59.919491, 30.297363</t>
  </si>
  <si>
    <t>58.601987, 49.674248</t>
  </si>
  <si>
    <t>58.60051, 49.59619</t>
  </si>
  <si>
    <t>51.77594, 107.552926</t>
  </si>
  <si>
    <t>54.1082735, 54.0990149</t>
  </si>
  <si>
    <t>53.012044, 31.58048</t>
  </si>
  <si>
    <t>53.003965, 31.573168</t>
  </si>
  <si>
    <t>53.006311, 31.602983</t>
  </si>
  <si>
    <t>52.996779, 31.606684</t>
  </si>
  <si>
    <t>59.917917, 30.294282</t>
  </si>
  <si>
    <t>57.674473, 66.17964</t>
  </si>
  <si>
    <t>54.101536, 54.10925</t>
  </si>
  <si>
    <t>56.862625, 37.35082</t>
  </si>
  <si>
    <t>54.552807, 36.29545</t>
  </si>
  <si>
    <t>57.409578, 63.484893</t>
  </si>
  <si>
    <t>59.339, 52.234077</t>
  </si>
  <si>
    <t>58.108692, 49.909346</t>
  </si>
  <si>
    <t>59.828383, 56.579649</t>
  </si>
  <si>
    <t>53.294362, 55.443184</t>
  </si>
  <si>
    <t>53.896729, 53.930286</t>
  </si>
  <si>
    <t>56.328998, 43.992368</t>
  </si>
</sst>
</file>

<file path=xl/styles.xml><?xml version="1.0" encoding="utf-8"?>
<styleSheet xmlns="http://schemas.openxmlformats.org/spreadsheetml/2006/main">
  <numFmts count="2">
    <numFmt numFmtId="164" formatCode="# ##0.0 м2"/>
    <numFmt numFmtId="165" formatCode="# ### ##0 ₽"/>
  </numFmts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85"/>
  <sheetViews>
    <sheetView tabSelected="1" workbookViewId="0"/>
  </sheetViews>
  <sheetFormatPr defaultRowHeight="15"/>
  <cols>
    <col min="2" max="2" width="3.7109375" customWidth="1"/>
    <col min="3" max="3" width="9.7109375" style="1" customWidth="1"/>
    <col min="4" max="4" width="22.7109375" style="2" customWidth="1"/>
    <col min="5" max="5" width="40.7109375" customWidth="1"/>
    <col min="6" max="7" width="12.7109375" style="3" customWidth="1"/>
    <col min="8" max="8" width="40.7109375" customWidth="1"/>
    <col min="9" max="9" width="12.7109375" customWidth="1"/>
    <col min="10" max="10" width="18.7109375" customWidth="1"/>
    <col min="11" max="11" width="12.7109375" style="3" customWidth="1"/>
  </cols>
  <sheetData>
    <row r="1" spans="1:14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>
      <c r="A2" s="4">
        <v>0</v>
      </c>
      <c r="B2" t="s">
        <v>13</v>
      </c>
      <c r="C2" s="1">
        <v>506.8</v>
      </c>
      <c r="D2" s="2">
        <f>HYPERLINK("https://torgi.gov.ru/new/public/lots/lot/22000034760000000117_1/(lotInfo:info)", "22000034760000000117_1")</f>
        <v>0</v>
      </c>
      <c r="E2" t="s">
        <v>85</v>
      </c>
      <c r="F2" s="3">
        <v>9668.508287292818</v>
      </c>
      <c r="G2" s="3">
        <v>4900000</v>
      </c>
      <c r="H2" t="s">
        <v>552</v>
      </c>
      <c r="I2" t="s">
        <v>1219</v>
      </c>
      <c r="J2" t="s">
        <v>1684</v>
      </c>
      <c r="L2" t="s">
        <v>2419</v>
      </c>
      <c r="M2" t="s">
        <v>2423</v>
      </c>
      <c r="N2" t="s">
        <v>2425</v>
      </c>
    </row>
    <row r="3" spans="1:14">
      <c r="A3" s="4">
        <v>1</v>
      </c>
      <c r="B3" t="s">
        <v>14</v>
      </c>
      <c r="C3" s="1">
        <v>59.7</v>
      </c>
      <c r="D3" s="2">
        <f>HYPERLINK("https://torgi.gov.ru/new/public/lots/lot/21000005000000001754_1/(lotInfo:info)", "21000005000000001754_1")</f>
        <v>0</v>
      </c>
      <c r="E3" t="s">
        <v>86</v>
      </c>
      <c r="F3" s="3">
        <v>372914.5728643216</v>
      </c>
      <c r="G3" s="3">
        <v>22263000</v>
      </c>
      <c r="H3" t="s">
        <v>553</v>
      </c>
      <c r="I3" t="s">
        <v>1220</v>
      </c>
      <c r="J3" t="s">
        <v>1685</v>
      </c>
      <c r="L3" t="s">
        <v>2419</v>
      </c>
      <c r="M3" t="s">
        <v>2423</v>
      </c>
      <c r="N3" t="s">
        <v>2426</v>
      </c>
    </row>
    <row r="4" spans="1:14">
      <c r="A4" s="4">
        <v>2</v>
      </c>
      <c r="B4" t="s">
        <v>14</v>
      </c>
      <c r="C4" s="1">
        <v>98.40000000000001</v>
      </c>
      <c r="D4" s="2">
        <f>HYPERLINK("https://torgi.gov.ru/new/public/lots/lot/21000005000000001934_1/(lotInfo:info)", "21000005000000001934_1")</f>
        <v>0</v>
      </c>
      <c r="E4" t="s">
        <v>86</v>
      </c>
      <c r="F4" s="3">
        <v>349719.5121951219</v>
      </c>
      <c r="G4" s="3">
        <v>34412400</v>
      </c>
      <c r="H4" t="s">
        <v>554</v>
      </c>
      <c r="I4" t="s">
        <v>1221</v>
      </c>
      <c r="J4" t="s">
        <v>1686</v>
      </c>
      <c r="L4" t="s">
        <v>2419</v>
      </c>
      <c r="M4" t="s">
        <v>2423</v>
      </c>
      <c r="N4" t="s">
        <v>2427</v>
      </c>
    </row>
    <row r="5" spans="1:14">
      <c r="A5" s="4">
        <v>3</v>
      </c>
      <c r="B5" t="s">
        <v>14</v>
      </c>
      <c r="C5" s="1">
        <v>42.9</v>
      </c>
      <c r="D5" s="2">
        <f>HYPERLINK("https://torgi.gov.ru/new/public/lots/lot/21000005000000001941_1/(lotInfo:info)", "21000005000000001941_1")</f>
        <v>0</v>
      </c>
      <c r="E5" t="s">
        <v>86</v>
      </c>
      <c r="F5" s="3">
        <v>111608.3916083916</v>
      </c>
      <c r="G5" s="3">
        <v>4788000</v>
      </c>
      <c r="H5" t="s">
        <v>555</v>
      </c>
      <c r="I5" t="s">
        <v>1221</v>
      </c>
      <c r="J5" t="s">
        <v>1687</v>
      </c>
      <c r="L5" t="s">
        <v>2419</v>
      </c>
      <c r="M5" t="s">
        <v>2423</v>
      </c>
      <c r="N5" t="s">
        <v>2428</v>
      </c>
    </row>
    <row r="6" spans="1:14">
      <c r="A6" s="4">
        <v>4</v>
      </c>
      <c r="B6" t="s">
        <v>15</v>
      </c>
      <c r="C6" s="1">
        <v>291</v>
      </c>
      <c r="D6" s="2">
        <f>HYPERLINK("https://torgi.gov.ru/new/public/lots/lot/22000006140000000033_1/(lotInfo:info)", "22000006140000000033_1")</f>
        <v>0</v>
      </c>
      <c r="E6" t="s">
        <v>87</v>
      </c>
      <c r="F6" s="3">
        <v>2852.233676975945</v>
      </c>
      <c r="G6" s="3">
        <v>830000</v>
      </c>
      <c r="H6" t="s">
        <v>556</v>
      </c>
      <c r="I6" t="s">
        <v>1222</v>
      </c>
      <c r="J6" t="s">
        <v>1688</v>
      </c>
      <c r="L6" t="s">
        <v>2420</v>
      </c>
      <c r="M6" t="s">
        <v>2423</v>
      </c>
      <c r="N6" t="s">
        <v>2425</v>
      </c>
    </row>
    <row r="7" spans="1:14">
      <c r="A7" s="4">
        <v>5</v>
      </c>
      <c r="B7" t="s">
        <v>16</v>
      </c>
      <c r="C7" s="1">
        <v>454.4</v>
      </c>
      <c r="D7" s="2">
        <f>HYPERLINK("https://torgi.gov.ru/new/public/lots/lot/21000018480000000004_1/(lotInfo:info)", "21000018480000000004_1")</f>
        <v>0</v>
      </c>
      <c r="E7" t="s">
        <v>88</v>
      </c>
      <c r="F7" s="3">
        <v>161.7517605633803</v>
      </c>
      <c r="G7" s="3">
        <v>73500</v>
      </c>
      <c r="H7" t="s">
        <v>557</v>
      </c>
      <c r="I7" t="s">
        <v>1223</v>
      </c>
      <c r="J7" t="s">
        <v>1689</v>
      </c>
      <c r="K7" s="3">
        <v>1173665.22</v>
      </c>
      <c r="L7" t="s">
        <v>2419</v>
      </c>
      <c r="M7" t="s">
        <v>2423</v>
      </c>
      <c r="N7" t="s">
        <v>2429</v>
      </c>
    </row>
    <row r="8" spans="1:14">
      <c r="A8" s="4">
        <v>6</v>
      </c>
      <c r="B8" t="s">
        <v>17</v>
      </c>
      <c r="C8" s="1">
        <v>420.3</v>
      </c>
      <c r="D8" s="2">
        <f>HYPERLINK("https://torgi.gov.ru/new/public/lots/lot/21000034110000000003_1/(lotInfo:info)", "21000034110000000003_1")</f>
        <v>0</v>
      </c>
      <c r="E8" t="s">
        <v>89</v>
      </c>
      <c r="F8" s="3">
        <v>2879.000713775874</v>
      </c>
      <c r="G8" s="3">
        <v>1210044</v>
      </c>
      <c r="H8" t="s">
        <v>558</v>
      </c>
      <c r="I8" t="s">
        <v>1224</v>
      </c>
      <c r="J8" t="s">
        <v>1690</v>
      </c>
      <c r="K8" s="3">
        <v>1424564.82</v>
      </c>
      <c r="L8" t="s">
        <v>2419</v>
      </c>
      <c r="M8" t="s">
        <v>2423</v>
      </c>
      <c r="N8" t="s">
        <v>2430</v>
      </c>
    </row>
    <row r="9" spans="1:14">
      <c r="A9" s="4">
        <v>7</v>
      </c>
      <c r="B9" t="s">
        <v>13</v>
      </c>
      <c r="C9" s="1">
        <v>81</v>
      </c>
      <c r="D9" s="2">
        <f>HYPERLINK("https://torgi.gov.ru/new/public/lots/lot/21000003570000000024_1/(lotInfo:info)", "21000003570000000024_1")</f>
        <v>0</v>
      </c>
      <c r="E9" t="s">
        <v>90</v>
      </c>
      <c r="F9" s="3">
        <v>1648.148148148148</v>
      </c>
      <c r="G9" s="3">
        <v>133500</v>
      </c>
      <c r="H9" t="s">
        <v>559</v>
      </c>
      <c r="I9" t="s">
        <v>1225</v>
      </c>
      <c r="J9" t="s">
        <v>1691</v>
      </c>
      <c r="L9" t="s">
        <v>2420</v>
      </c>
      <c r="M9" t="s">
        <v>2423</v>
      </c>
      <c r="N9" t="s">
        <v>2431</v>
      </c>
    </row>
    <row r="10" spans="1:14">
      <c r="A10" s="4">
        <v>8</v>
      </c>
      <c r="B10" t="s">
        <v>18</v>
      </c>
      <c r="C10" s="1">
        <v>89.5</v>
      </c>
      <c r="D10" s="2">
        <f>HYPERLINK("https://torgi.gov.ru/new/public/lots/lot/22000057140000000005_1/(lotInfo:info)", "22000057140000000005_1")</f>
        <v>0</v>
      </c>
      <c r="E10" t="s">
        <v>91</v>
      </c>
      <c r="F10" s="3">
        <v>16502.79329608938</v>
      </c>
      <c r="G10" s="3">
        <v>1477000</v>
      </c>
      <c r="H10" t="s">
        <v>560</v>
      </c>
      <c r="I10" t="s">
        <v>1226</v>
      </c>
      <c r="J10" t="s">
        <v>1692</v>
      </c>
      <c r="K10" s="3">
        <v>237083.71</v>
      </c>
      <c r="L10" t="s">
        <v>2419</v>
      </c>
      <c r="M10" t="s">
        <v>2423</v>
      </c>
      <c r="N10" t="s">
        <v>2425</v>
      </c>
    </row>
    <row r="11" spans="1:14">
      <c r="A11" s="4">
        <v>9</v>
      </c>
      <c r="B11" t="s">
        <v>14</v>
      </c>
      <c r="C11" s="1">
        <v>35.7</v>
      </c>
      <c r="D11" s="2">
        <f>HYPERLINK("https://torgi.gov.ru/new/public/lots/lot/21000005000000001869_1/(lotInfo:info)", "21000005000000001869_1")</f>
        <v>0</v>
      </c>
      <c r="E11" t="s">
        <v>86</v>
      </c>
      <c r="F11" s="3">
        <v>217009.8039215686</v>
      </c>
      <c r="G11" s="3">
        <v>7747250</v>
      </c>
      <c r="H11" t="s">
        <v>561</v>
      </c>
      <c r="I11" t="s">
        <v>1227</v>
      </c>
      <c r="J11" t="s">
        <v>1693</v>
      </c>
      <c r="L11" t="s">
        <v>2419</v>
      </c>
      <c r="M11" t="s">
        <v>2423</v>
      </c>
      <c r="N11" t="s">
        <v>2425</v>
      </c>
    </row>
    <row r="12" spans="1:14">
      <c r="A12" s="4">
        <v>10</v>
      </c>
      <c r="B12" t="s">
        <v>14</v>
      </c>
      <c r="C12" s="1">
        <v>50.1</v>
      </c>
      <c r="D12" s="2">
        <f>HYPERLINK("https://torgi.gov.ru/new/public/lots/lot/21000005000000001605_1/(lotInfo:info)", "21000005000000001605_1")</f>
        <v>0</v>
      </c>
      <c r="E12" t="s">
        <v>86</v>
      </c>
      <c r="F12" s="3">
        <v>179609.4161676647</v>
      </c>
      <c r="G12" s="3">
        <v>8998431.75</v>
      </c>
      <c r="H12" t="s">
        <v>562</v>
      </c>
      <c r="I12" t="s">
        <v>1227</v>
      </c>
      <c r="J12" t="s">
        <v>1694</v>
      </c>
      <c r="L12" t="s">
        <v>2419</v>
      </c>
      <c r="M12" t="s">
        <v>2423</v>
      </c>
      <c r="N12" t="s">
        <v>2432</v>
      </c>
    </row>
    <row r="13" spans="1:14">
      <c r="A13" s="4">
        <v>11</v>
      </c>
      <c r="B13" t="s">
        <v>14</v>
      </c>
      <c r="C13" s="1">
        <v>13.7</v>
      </c>
      <c r="D13" s="2">
        <f>HYPERLINK("https://torgi.gov.ru/new/public/lots/lot/21000005000000001853_1/(lotInfo:info)", "21000005000000001853_1")</f>
        <v>0</v>
      </c>
      <c r="E13" t="s">
        <v>92</v>
      </c>
      <c r="F13" s="3">
        <v>385459.8540145985</v>
      </c>
      <c r="G13" s="3">
        <v>5280800</v>
      </c>
      <c r="H13" t="s">
        <v>563</v>
      </c>
      <c r="I13" t="s">
        <v>1228</v>
      </c>
      <c r="J13" t="s">
        <v>1695</v>
      </c>
      <c r="L13" t="s">
        <v>2419</v>
      </c>
      <c r="M13" t="s">
        <v>2423</v>
      </c>
      <c r="N13" t="s">
        <v>2433</v>
      </c>
    </row>
    <row r="14" spans="1:14">
      <c r="A14" s="4">
        <v>12</v>
      </c>
      <c r="B14" t="s">
        <v>19</v>
      </c>
      <c r="C14" s="1">
        <v>26</v>
      </c>
      <c r="D14" s="2">
        <f>HYPERLINK("https://torgi.gov.ru/new/public/lots/lot/21000000010000000002_2/(lotInfo:info)", "21000000010000000002_2")</f>
        <v>0</v>
      </c>
      <c r="E14" t="s">
        <v>93</v>
      </c>
      <c r="F14" s="3">
        <v>21753.84615384615</v>
      </c>
      <c r="G14" s="3">
        <v>565600</v>
      </c>
      <c r="H14" t="s">
        <v>564</v>
      </c>
      <c r="I14" t="s">
        <v>1229</v>
      </c>
      <c r="J14" t="s">
        <v>1696</v>
      </c>
      <c r="L14" t="s">
        <v>2419</v>
      </c>
      <c r="M14" t="s">
        <v>2423</v>
      </c>
      <c r="N14" t="s">
        <v>2434</v>
      </c>
    </row>
    <row r="15" spans="1:14">
      <c r="A15" s="4">
        <v>13</v>
      </c>
      <c r="B15" t="s">
        <v>19</v>
      </c>
      <c r="C15" s="1">
        <v>483.3</v>
      </c>
      <c r="D15" s="2">
        <f>HYPERLINK("https://torgi.gov.ru/new/public/lots/lot/21000000010000000002_1/(lotInfo:info)", "21000000010000000002_1")</f>
        <v>0</v>
      </c>
      <c r="E15" t="s">
        <v>94</v>
      </c>
      <c r="F15" s="3">
        <v>6575.625905234843</v>
      </c>
      <c r="G15" s="3">
        <v>3178000</v>
      </c>
      <c r="H15" t="s">
        <v>565</v>
      </c>
      <c r="I15" t="s">
        <v>1229</v>
      </c>
      <c r="J15" t="s">
        <v>1697</v>
      </c>
      <c r="L15" t="s">
        <v>2419</v>
      </c>
      <c r="M15" t="s">
        <v>2423</v>
      </c>
      <c r="N15" t="s">
        <v>2435</v>
      </c>
    </row>
    <row r="16" spans="1:14">
      <c r="A16" s="4">
        <v>14</v>
      </c>
      <c r="B16" t="s">
        <v>19</v>
      </c>
      <c r="C16" s="1">
        <v>39.1</v>
      </c>
      <c r="D16" s="2">
        <f>HYPERLINK("https://torgi.gov.ru/new/public/lots/lot/21000000010000000002_4/(lotInfo:info)", "21000000010000000002_4")</f>
        <v>0</v>
      </c>
      <c r="E16" t="s">
        <v>95</v>
      </c>
      <c r="F16" s="3">
        <v>24797.95396419437</v>
      </c>
      <c r="G16" s="3">
        <v>969600</v>
      </c>
      <c r="H16" t="s">
        <v>566</v>
      </c>
      <c r="I16" t="s">
        <v>1229</v>
      </c>
      <c r="J16" t="s">
        <v>1698</v>
      </c>
      <c r="L16" t="s">
        <v>2419</v>
      </c>
      <c r="M16" t="s">
        <v>2423</v>
      </c>
      <c r="N16" t="s">
        <v>2436</v>
      </c>
    </row>
    <row r="17" spans="1:14">
      <c r="A17" s="4">
        <v>15</v>
      </c>
      <c r="B17" t="s">
        <v>13</v>
      </c>
      <c r="C17" s="1">
        <v>162.8</v>
      </c>
      <c r="D17" s="2">
        <f>HYPERLINK("https://torgi.gov.ru/new/public/lots/lot/21000003570000000025_1/(lotInfo:info)", "21000003570000000025_1")</f>
        <v>0</v>
      </c>
      <c r="E17" t="s">
        <v>96</v>
      </c>
      <c r="F17" s="3">
        <v>820.0245700245699</v>
      </c>
      <c r="G17" s="3">
        <v>133500</v>
      </c>
      <c r="H17" t="s">
        <v>559</v>
      </c>
      <c r="I17" t="s">
        <v>1225</v>
      </c>
      <c r="J17" t="s">
        <v>1699</v>
      </c>
      <c r="L17" t="s">
        <v>2420</v>
      </c>
      <c r="M17" t="s">
        <v>2423</v>
      </c>
      <c r="N17" t="s">
        <v>2431</v>
      </c>
    </row>
    <row r="18" spans="1:14">
      <c r="A18" s="4">
        <v>16</v>
      </c>
      <c r="B18" t="s">
        <v>20</v>
      </c>
      <c r="C18" s="1">
        <v>449.4</v>
      </c>
      <c r="D18" s="2">
        <f>HYPERLINK("https://torgi.gov.ru/new/public/lots/lot/22000010840000000002_1/(lotInfo:info)", "22000010840000000002_1")</f>
        <v>0</v>
      </c>
      <c r="F18" s="3">
        <v>4533.044058744994</v>
      </c>
      <c r="G18" s="3">
        <v>2037150</v>
      </c>
      <c r="H18" t="s">
        <v>567</v>
      </c>
      <c r="I18" t="s">
        <v>1230</v>
      </c>
      <c r="J18" t="s">
        <v>1700</v>
      </c>
      <c r="L18" t="s">
        <v>2419</v>
      </c>
      <c r="M18" t="s">
        <v>2423</v>
      </c>
      <c r="N18" t="s">
        <v>2437</v>
      </c>
    </row>
    <row r="19" spans="1:14">
      <c r="A19" s="4">
        <v>17</v>
      </c>
      <c r="B19" t="s">
        <v>14</v>
      </c>
      <c r="C19" s="1">
        <v>220.8</v>
      </c>
      <c r="D19" s="2">
        <f>HYPERLINK("https://torgi.gov.ru/new/public/lots/lot/21000005000000001878_1/(lotInfo:info)", "21000005000000001878_1")</f>
        <v>0</v>
      </c>
      <c r="E19" t="s">
        <v>86</v>
      </c>
      <c r="F19" s="3">
        <v>193673.9130434782</v>
      </c>
      <c r="G19" s="3">
        <v>42763200</v>
      </c>
      <c r="H19" t="s">
        <v>568</v>
      </c>
      <c r="I19" t="s">
        <v>1231</v>
      </c>
      <c r="J19" t="s">
        <v>1701</v>
      </c>
      <c r="L19" t="s">
        <v>2419</v>
      </c>
      <c r="M19" t="s">
        <v>2423</v>
      </c>
      <c r="N19" t="s">
        <v>2438</v>
      </c>
    </row>
    <row r="20" spans="1:14">
      <c r="A20" s="4">
        <v>18</v>
      </c>
      <c r="B20" t="s">
        <v>21</v>
      </c>
      <c r="C20" s="1">
        <v>75.90000000000001</v>
      </c>
      <c r="D20" s="2">
        <f>HYPERLINK("https://torgi.gov.ru/new/public/lots/lot/21000015480000000009_1/(lotInfo:info)", "21000015480000000009_1")</f>
        <v>0</v>
      </c>
      <c r="E20" t="s">
        <v>97</v>
      </c>
      <c r="F20" s="3">
        <v>5994.729907773386</v>
      </c>
      <c r="G20" s="3">
        <v>455000</v>
      </c>
      <c r="H20" t="s">
        <v>569</v>
      </c>
      <c r="I20" t="s">
        <v>1232</v>
      </c>
      <c r="J20" t="s">
        <v>1702</v>
      </c>
      <c r="K20" s="3">
        <v>988854.04</v>
      </c>
      <c r="L20" t="s">
        <v>2420</v>
      </c>
      <c r="M20" t="s">
        <v>2423</v>
      </c>
      <c r="N20" t="s">
        <v>2439</v>
      </c>
    </row>
    <row r="21" spans="1:14">
      <c r="A21" s="4">
        <v>19</v>
      </c>
      <c r="B21" t="s">
        <v>22</v>
      </c>
      <c r="C21" s="1">
        <v>123.3</v>
      </c>
      <c r="D21" s="2">
        <f>HYPERLINK("https://torgi.gov.ru/new/public/lots/lot/21000000900000000002_7/(lotInfo:info)", "21000000900000000002_7")</f>
        <v>0</v>
      </c>
      <c r="E21" t="s">
        <v>98</v>
      </c>
      <c r="F21" s="3">
        <v>13285.79375506894</v>
      </c>
      <c r="G21" s="3">
        <v>1638138.37</v>
      </c>
      <c r="H21" t="s">
        <v>570</v>
      </c>
      <c r="I21" t="s">
        <v>1233</v>
      </c>
      <c r="J21" t="s">
        <v>1703</v>
      </c>
      <c r="K21" s="3">
        <v>1980032.26</v>
      </c>
      <c r="L21" t="s">
        <v>2419</v>
      </c>
      <c r="M21" t="s">
        <v>2423</v>
      </c>
      <c r="N21" t="s">
        <v>2440</v>
      </c>
    </row>
    <row r="22" spans="1:14">
      <c r="A22" s="4">
        <v>20</v>
      </c>
      <c r="B22" t="s">
        <v>23</v>
      </c>
      <c r="C22" s="1">
        <v>1527.9</v>
      </c>
      <c r="D22" s="2">
        <f>HYPERLINK("https://torgi.gov.ru/new/public/lots/lot/21000005400000000042_1/(lotInfo:info)", "21000005400000000042_1")</f>
        <v>0</v>
      </c>
      <c r="E22" t="s">
        <v>99</v>
      </c>
      <c r="F22" s="3">
        <v>2195.000327246547</v>
      </c>
      <c r="G22" s="3">
        <v>3353741</v>
      </c>
      <c r="H22" t="s">
        <v>571</v>
      </c>
      <c r="I22" t="s">
        <v>1234</v>
      </c>
      <c r="J22" t="s">
        <v>1704</v>
      </c>
      <c r="L22" t="s">
        <v>2419</v>
      </c>
      <c r="M22" t="s">
        <v>2423</v>
      </c>
      <c r="N22" t="s">
        <v>2425</v>
      </c>
    </row>
    <row r="23" spans="1:14">
      <c r="A23" s="4">
        <v>21</v>
      </c>
      <c r="B23" t="s">
        <v>24</v>
      </c>
      <c r="C23" s="1">
        <v>166.1</v>
      </c>
      <c r="D23" s="2">
        <f>HYPERLINK("https://torgi.gov.ru/new/public/lots/lot/21000013570000000006_1/(lotInfo:info)", "21000013570000000006_1")</f>
        <v>0</v>
      </c>
      <c r="E23" t="s">
        <v>100</v>
      </c>
      <c r="F23" s="3">
        <v>9833.626610475616</v>
      </c>
      <c r="G23" s="3">
        <v>1633365.38</v>
      </c>
      <c r="H23" t="s">
        <v>572</v>
      </c>
      <c r="I23" t="s">
        <v>1235</v>
      </c>
      <c r="J23" t="s">
        <v>1705</v>
      </c>
      <c r="L23" t="s">
        <v>2421</v>
      </c>
      <c r="M23" t="s">
        <v>2423</v>
      </c>
      <c r="N23" t="s">
        <v>2425</v>
      </c>
    </row>
    <row r="24" spans="1:14">
      <c r="A24" s="4">
        <v>22</v>
      </c>
      <c r="B24" t="s">
        <v>25</v>
      </c>
      <c r="C24" s="1">
        <v>313.3</v>
      </c>
      <c r="D24" s="2">
        <f>HYPERLINK("https://torgi.gov.ru/new/public/lots/lot/22000025880000000007_1/(lotInfo:info)", "22000025880000000007_1")</f>
        <v>0</v>
      </c>
      <c r="E24" t="s">
        <v>101</v>
      </c>
      <c r="F24" s="3">
        <v>8016.262368337057</v>
      </c>
      <c r="G24" s="3">
        <v>2511495</v>
      </c>
      <c r="H24" t="s">
        <v>573</v>
      </c>
      <c r="I24" t="s">
        <v>1236</v>
      </c>
      <c r="J24" t="s">
        <v>1706</v>
      </c>
      <c r="K24" s="3">
        <v>6152883.04</v>
      </c>
      <c r="L24" t="s">
        <v>2419</v>
      </c>
      <c r="M24" t="s">
        <v>2423</v>
      </c>
      <c r="N24" t="s">
        <v>2425</v>
      </c>
    </row>
    <row r="25" spans="1:14">
      <c r="A25" s="4">
        <v>23</v>
      </c>
      <c r="B25" t="s">
        <v>17</v>
      </c>
      <c r="C25" s="1">
        <v>19.7</v>
      </c>
      <c r="D25" s="2">
        <f>HYPERLINK("https://torgi.gov.ru/new/public/lots/lot/21000028650000000091_1/(lotInfo:info)", "21000028650000000091_1")</f>
        <v>0</v>
      </c>
      <c r="E25" t="s">
        <v>102</v>
      </c>
      <c r="F25" s="3">
        <v>21959.39086294416</v>
      </c>
      <c r="G25" s="3">
        <v>432600</v>
      </c>
      <c r="H25" t="s">
        <v>574</v>
      </c>
      <c r="I25" t="s">
        <v>1237</v>
      </c>
      <c r="J25" t="s">
        <v>1707</v>
      </c>
      <c r="L25" t="s">
        <v>2419</v>
      </c>
      <c r="M25" t="s">
        <v>2424</v>
      </c>
      <c r="N25" t="s">
        <v>2425</v>
      </c>
    </row>
    <row r="26" spans="1:14">
      <c r="A26" s="4">
        <v>24</v>
      </c>
      <c r="B26" t="s">
        <v>26</v>
      </c>
      <c r="C26" s="1">
        <v>150.6</v>
      </c>
      <c r="D26" s="2">
        <f>HYPERLINK("https://torgi.gov.ru/new/public/lots/lot/21000025550000000028_13/(lotInfo:info)", "21000025550000000028_13")</f>
        <v>0</v>
      </c>
      <c r="E26" t="s">
        <v>103</v>
      </c>
      <c r="F26" s="3">
        <v>16566.62018592298</v>
      </c>
      <c r="G26" s="3">
        <v>2494933</v>
      </c>
      <c r="H26" t="s">
        <v>575</v>
      </c>
      <c r="I26" t="s">
        <v>1238</v>
      </c>
      <c r="J26" t="s">
        <v>1708</v>
      </c>
      <c r="L26" t="s">
        <v>2419</v>
      </c>
      <c r="M26" t="s">
        <v>2424</v>
      </c>
      <c r="N26" t="s">
        <v>2441</v>
      </c>
    </row>
    <row r="27" spans="1:14">
      <c r="A27" s="4">
        <v>25</v>
      </c>
      <c r="B27" t="s">
        <v>27</v>
      </c>
      <c r="C27" s="1">
        <v>95.59999999999999</v>
      </c>
      <c r="D27" s="2">
        <f>HYPERLINK("https://torgi.gov.ru/new/public/lots/lot/22000109930000000001_1/(lotInfo:info)", "22000109930000000001_1")</f>
        <v>0</v>
      </c>
      <c r="E27" t="s">
        <v>104</v>
      </c>
      <c r="F27" s="3">
        <v>11998.74476987448</v>
      </c>
      <c r="G27" s="3">
        <v>1147080</v>
      </c>
      <c r="H27" t="s">
        <v>576</v>
      </c>
      <c r="I27" t="s">
        <v>1237</v>
      </c>
      <c r="J27" t="s">
        <v>1709</v>
      </c>
      <c r="K27" s="3">
        <v>2380300.42</v>
      </c>
      <c r="L27" t="s">
        <v>2419</v>
      </c>
      <c r="M27" t="s">
        <v>2423</v>
      </c>
      <c r="N27" t="s">
        <v>2442</v>
      </c>
    </row>
    <row r="28" spans="1:14">
      <c r="A28" s="4">
        <v>26</v>
      </c>
      <c r="B28" t="s">
        <v>28</v>
      </c>
      <c r="C28" s="1">
        <v>99.2</v>
      </c>
      <c r="D28" s="2">
        <f>HYPERLINK("https://torgi.gov.ru/new/public/lots/lot/21000030270000000003_1/(lotInfo:info)", "21000030270000000003_1")</f>
        <v>0</v>
      </c>
      <c r="E28" t="s">
        <v>105</v>
      </c>
      <c r="F28" s="3">
        <v>20461.35080645161</v>
      </c>
      <c r="G28" s="3">
        <v>2029766</v>
      </c>
      <c r="H28" t="s">
        <v>577</v>
      </c>
      <c r="I28" t="s">
        <v>1239</v>
      </c>
      <c r="J28" t="s">
        <v>1710</v>
      </c>
      <c r="K28" s="3">
        <v>878035.0699999999</v>
      </c>
      <c r="L28" t="s">
        <v>2419</v>
      </c>
      <c r="M28" t="s">
        <v>2423</v>
      </c>
      <c r="N28" t="s">
        <v>2443</v>
      </c>
    </row>
    <row r="29" spans="1:14">
      <c r="A29" s="4">
        <v>27</v>
      </c>
      <c r="B29" t="s">
        <v>26</v>
      </c>
      <c r="C29" s="1">
        <v>401.1</v>
      </c>
      <c r="D29" s="2">
        <f>HYPERLINK("https://torgi.gov.ru/new/public/lots/lot/22000030000000000021_1/(lotInfo:info)", "22000030000000000021_1")</f>
        <v>0</v>
      </c>
      <c r="E29" t="s">
        <v>106</v>
      </c>
      <c r="F29" s="3">
        <v>1486.499626028422</v>
      </c>
      <c r="G29" s="3">
        <v>596235</v>
      </c>
      <c r="H29" t="s">
        <v>578</v>
      </c>
      <c r="I29" t="s">
        <v>1240</v>
      </c>
      <c r="J29" t="s">
        <v>1711</v>
      </c>
      <c r="K29" s="3">
        <v>302518043</v>
      </c>
      <c r="L29" t="s">
        <v>2421</v>
      </c>
      <c r="M29" t="s">
        <v>2423</v>
      </c>
      <c r="N29" t="s">
        <v>2425</v>
      </c>
    </row>
    <row r="30" spans="1:14">
      <c r="A30" s="4">
        <v>28</v>
      </c>
      <c r="B30" t="s">
        <v>26</v>
      </c>
      <c r="C30" s="1">
        <v>2121.6</v>
      </c>
      <c r="D30" s="2">
        <f>HYPERLINK("https://torgi.gov.ru/new/public/lots/lot/22000030000000000019_1/(lotInfo:info)", "22000030000000000019_1")</f>
        <v>0</v>
      </c>
      <c r="E30" t="s">
        <v>106</v>
      </c>
      <c r="F30" s="3">
        <v>930.1941930618401</v>
      </c>
      <c r="G30" s="3">
        <v>1973500</v>
      </c>
      <c r="H30" t="s">
        <v>579</v>
      </c>
      <c r="I30" t="s">
        <v>1240</v>
      </c>
      <c r="J30" t="s">
        <v>1712</v>
      </c>
      <c r="K30" s="3">
        <v>1905322866</v>
      </c>
      <c r="L30" t="s">
        <v>2421</v>
      </c>
      <c r="M30" t="s">
        <v>2423</v>
      </c>
      <c r="N30" t="s">
        <v>2425</v>
      </c>
    </row>
    <row r="31" spans="1:14">
      <c r="A31" s="4">
        <v>29</v>
      </c>
      <c r="B31" t="s">
        <v>29</v>
      </c>
      <c r="C31" s="1">
        <v>39.6</v>
      </c>
      <c r="D31" s="2">
        <f>HYPERLINK("https://torgi.gov.ru/new/public/lots/lot/22000097310000000003_1/(lotInfo:info)", "22000097310000000003_1")</f>
        <v>0</v>
      </c>
      <c r="E31" t="s">
        <v>107</v>
      </c>
      <c r="F31" s="3">
        <v>4065.656565656565</v>
      </c>
      <c r="G31" s="3">
        <v>161000</v>
      </c>
      <c r="H31" t="s">
        <v>580</v>
      </c>
      <c r="I31" t="s">
        <v>1241</v>
      </c>
      <c r="J31" t="s">
        <v>1713</v>
      </c>
      <c r="L31" t="s">
        <v>2419</v>
      </c>
      <c r="M31" t="s">
        <v>2423</v>
      </c>
      <c r="N31" t="s">
        <v>2425</v>
      </c>
    </row>
    <row r="32" spans="1:14">
      <c r="A32" s="4">
        <v>30</v>
      </c>
      <c r="B32" t="s">
        <v>30</v>
      </c>
      <c r="C32" s="1">
        <v>43.6</v>
      </c>
      <c r="D32" s="2">
        <f>HYPERLINK("https://torgi.gov.ru/new/public/lots/lot/21000001900000000016_1/(lotInfo:info)", "21000001900000000016_1")</f>
        <v>0</v>
      </c>
      <c r="E32" t="s">
        <v>108</v>
      </c>
      <c r="F32" s="3">
        <v>6875</v>
      </c>
      <c r="G32" s="3">
        <v>299750</v>
      </c>
      <c r="H32" t="s">
        <v>581</v>
      </c>
      <c r="I32" t="s">
        <v>1242</v>
      </c>
      <c r="J32" t="s">
        <v>1714</v>
      </c>
      <c r="K32" s="3">
        <v>233062.06</v>
      </c>
      <c r="L32" t="s">
        <v>2421</v>
      </c>
      <c r="M32" t="s">
        <v>2423</v>
      </c>
      <c r="N32" t="s">
        <v>2425</v>
      </c>
    </row>
    <row r="33" spans="1:14">
      <c r="A33" s="4">
        <v>31</v>
      </c>
      <c r="B33" t="s">
        <v>31</v>
      </c>
      <c r="C33" s="1">
        <v>164.6</v>
      </c>
      <c r="D33" s="2">
        <f>HYPERLINK("https://torgi.gov.ru/new/public/lots/lot/21000018800000000009_1/(lotInfo:info)", "21000018800000000009_1")</f>
        <v>0</v>
      </c>
      <c r="E33" t="s">
        <v>109</v>
      </c>
      <c r="F33" s="3">
        <v>7671.719319562576</v>
      </c>
      <c r="G33" s="3">
        <v>1262765</v>
      </c>
      <c r="H33" t="s">
        <v>582</v>
      </c>
      <c r="I33" t="s">
        <v>1243</v>
      </c>
      <c r="J33" t="s">
        <v>1715</v>
      </c>
      <c r="L33" t="s">
        <v>2421</v>
      </c>
      <c r="M33" t="s">
        <v>2423</v>
      </c>
      <c r="N33" t="s">
        <v>2425</v>
      </c>
    </row>
    <row r="34" spans="1:14">
      <c r="A34" s="4">
        <v>32</v>
      </c>
      <c r="B34" t="s">
        <v>30</v>
      </c>
      <c r="C34" s="1">
        <v>47.2</v>
      </c>
      <c r="D34" s="2">
        <f>HYPERLINK("https://torgi.gov.ru/new/public/lots/lot/21000001900000000015_1/(lotInfo:info)", "21000001900000000015_1")</f>
        <v>0</v>
      </c>
      <c r="E34" t="s">
        <v>110</v>
      </c>
      <c r="F34" s="3">
        <v>4093.220338983051</v>
      </c>
      <c r="G34" s="3">
        <v>193200</v>
      </c>
      <c r="H34" t="s">
        <v>583</v>
      </c>
      <c r="I34" t="s">
        <v>1242</v>
      </c>
      <c r="J34" t="s">
        <v>1716</v>
      </c>
      <c r="K34" s="3">
        <v>115909.04</v>
      </c>
      <c r="L34" t="s">
        <v>2421</v>
      </c>
      <c r="M34" t="s">
        <v>2423</v>
      </c>
      <c r="N34" t="s">
        <v>2444</v>
      </c>
    </row>
    <row r="35" spans="1:14">
      <c r="A35" s="4">
        <v>33</v>
      </c>
      <c r="B35" t="s">
        <v>29</v>
      </c>
      <c r="C35" s="1">
        <v>39.5</v>
      </c>
      <c r="D35" s="2">
        <f>HYPERLINK("https://torgi.gov.ru/new/public/lots/lot/22000097310000000002_1/(lotInfo:info)", "22000097310000000002_1")</f>
        <v>0</v>
      </c>
      <c r="E35" t="s">
        <v>111</v>
      </c>
      <c r="F35" s="3">
        <v>4050.632911392405</v>
      </c>
      <c r="G35" s="3">
        <v>160000</v>
      </c>
      <c r="I35" t="s">
        <v>1241</v>
      </c>
      <c r="J35" t="s">
        <v>1717</v>
      </c>
      <c r="L35" t="s">
        <v>2419</v>
      </c>
      <c r="M35" t="s">
        <v>2423</v>
      </c>
      <c r="N35" t="s">
        <v>2425</v>
      </c>
    </row>
    <row r="36" spans="1:14">
      <c r="A36" s="4">
        <v>34</v>
      </c>
      <c r="B36" t="s">
        <v>32</v>
      </c>
      <c r="C36" s="1">
        <v>62.9</v>
      </c>
      <c r="D36" s="2">
        <f>HYPERLINK("https://torgi.gov.ru/new/public/lots/lot/21000012290000000007_4/(lotInfo:info)", "21000012290000000007_4")</f>
        <v>0</v>
      </c>
      <c r="E36" t="s">
        <v>112</v>
      </c>
      <c r="F36" s="3">
        <v>12337.04292527822</v>
      </c>
      <c r="G36" s="3">
        <v>776000</v>
      </c>
      <c r="H36" t="s">
        <v>584</v>
      </c>
      <c r="I36" t="s">
        <v>1244</v>
      </c>
      <c r="J36" t="s">
        <v>1718</v>
      </c>
      <c r="L36" t="s">
        <v>2419</v>
      </c>
      <c r="M36" t="s">
        <v>2423</v>
      </c>
      <c r="N36" t="s">
        <v>2425</v>
      </c>
    </row>
    <row r="37" spans="1:14">
      <c r="A37" s="4">
        <v>35</v>
      </c>
      <c r="B37" t="s">
        <v>33</v>
      </c>
      <c r="C37" s="1">
        <v>36.5</v>
      </c>
      <c r="D37" s="2">
        <f>HYPERLINK("https://torgi.gov.ru/new/public/lots/lot/21000016450000000006_2/(lotInfo:info)", "21000016450000000006_2")</f>
        <v>0</v>
      </c>
      <c r="E37" t="s">
        <v>113</v>
      </c>
      <c r="F37" s="3">
        <v>6575.342465753424</v>
      </c>
      <c r="G37" s="3">
        <v>240000</v>
      </c>
      <c r="H37" t="s">
        <v>585</v>
      </c>
      <c r="I37" t="s">
        <v>1245</v>
      </c>
      <c r="J37" t="s">
        <v>1719</v>
      </c>
      <c r="K37" s="3">
        <v>767610.33</v>
      </c>
      <c r="L37" t="s">
        <v>2419</v>
      </c>
      <c r="M37" t="s">
        <v>2423</v>
      </c>
      <c r="N37" t="s">
        <v>2445</v>
      </c>
    </row>
    <row r="38" spans="1:14">
      <c r="A38" s="4">
        <v>36</v>
      </c>
      <c r="B38" t="s">
        <v>34</v>
      </c>
      <c r="C38" s="1">
        <v>74.40000000000001</v>
      </c>
      <c r="D38" s="2">
        <f>HYPERLINK("https://torgi.gov.ru/new/public/lots/lot/21000003820000000065_1/(lotInfo:info)", "21000003820000000065_1")</f>
        <v>0</v>
      </c>
      <c r="E38" t="s">
        <v>114</v>
      </c>
      <c r="F38" s="3">
        <v>507.7657258064515</v>
      </c>
      <c r="G38" s="3">
        <v>37777.77</v>
      </c>
      <c r="H38" t="s">
        <v>586</v>
      </c>
      <c r="I38" t="s">
        <v>1246</v>
      </c>
      <c r="J38" t="s">
        <v>1720</v>
      </c>
      <c r="L38" t="s">
        <v>2420</v>
      </c>
      <c r="M38" t="s">
        <v>2423</v>
      </c>
      <c r="N38" t="s">
        <v>2446</v>
      </c>
    </row>
    <row r="39" spans="1:14">
      <c r="A39" s="4">
        <v>37</v>
      </c>
      <c r="B39" t="s">
        <v>34</v>
      </c>
      <c r="C39" s="1">
        <v>15.9</v>
      </c>
      <c r="D39" s="2">
        <f>HYPERLINK("https://torgi.gov.ru/new/public/lots/lot/21000003820000000066_1/(lotInfo:info)", "21000003820000000066_1")</f>
        <v>0</v>
      </c>
      <c r="E39" t="s">
        <v>115</v>
      </c>
      <c r="F39" s="3">
        <v>1006.289308176101</v>
      </c>
      <c r="G39" s="3">
        <v>16000</v>
      </c>
      <c r="H39" t="s">
        <v>587</v>
      </c>
      <c r="I39" t="s">
        <v>1246</v>
      </c>
      <c r="J39" t="s">
        <v>1721</v>
      </c>
      <c r="L39" t="s">
        <v>2420</v>
      </c>
      <c r="M39" t="s">
        <v>2423</v>
      </c>
      <c r="N39" t="s">
        <v>2447</v>
      </c>
    </row>
    <row r="40" spans="1:14">
      <c r="A40" s="4">
        <v>38</v>
      </c>
      <c r="B40" t="s">
        <v>35</v>
      </c>
      <c r="C40" s="1">
        <v>419.3</v>
      </c>
      <c r="D40" s="2">
        <f>HYPERLINK("https://torgi.gov.ru/new/public/lots/lot/21000012220000000005_1/(lotInfo:info)", "21000012220000000005_1")</f>
        <v>0</v>
      </c>
      <c r="E40" t="s">
        <v>116</v>
      </c>
      <c r="F40" s="3">
        <v>810.8752683043167</v>
      </c>
      <c r="G40" s="3">
        <v>340000</v>
      </c>
      <c r="I40" t="s">
        <v>1247</v>
      </c>
      <c r="J40" t="s">
        <v>1722</v>
      </c>
      <c r="L40" t="s">
        <v>2419</v>
      </c>
      <c r="M40" t="s">
        <v>2423</v>
      </c>
      <c r="N40" t="s">
        <v>2425</v>
      </c>
    </row>
    <row r="41" spans="1:14">
      <c r="A41" s="4">
        <v>39</v>
      </c>
      <c r="B41" t="s">
        <v>36</v>
      </c>
      <c r="C41" s="1">
        <v>37.6</v>
      </c>
      <c r="D41" s="2">
        <f>HYPERLINK("https://torgi.gov.ru/new/public/lots/lot/21000008500000000083_1/(lotInfo:info)", "21000008500000000083_1")</f>
        <v>0</v>
      </c>
      <c r="E41" t="s">
        <v>117</v>
      </c>
      <c r="F41" s="3">
        <v>26063.82978723404</v>
      </c>
      <c r="G41" s="3">
        <v>980000</v>
      </c>
      <c r="H41" t="s">
        <v>588</v>
      </c>
      <c r="I41" t="s">
        <v>1248</v>
      </c>
      <c r="J41" t="s">
        <v>1723</v>
      </c>
      <c r="L41" t="s">
        <v>2419</v>
      </c>
      <c r="M41" t="s">
        <v>2423</v>
      </c>
      <c r="N41" t="s">
        <v>2448</v>
      </c>
    </row>
    <row r="42" spans="1:14">
      <c r="A42" s="4">
        <v>40</v>
      </c>
      <c r="B42" t="s">
        <v>18</v>
      </c>
      <c r="C42" s="1">
        <v>26.6</v>
      </c>
      <c r="D42" s="2">
        <f>HYPERLINK("https://torgi.gov.ru/new/public/lots/lot/21000019570000000003_1/(lotInfo:info)", "21000019570000000003_1")</f>
        <v>0</v>
      </c>
      <c r="E42" t="s">
        <v>118</v>
      </c>
      <c r="F42" s="3">
        <v>5451.127819548872</v>
      </c>
      <c r="G42" s="3">
        <v>145000</v>
      </c>
      <c r="H42" t="s">
        <v>589</v>
      </c>
      <c r="I42" t="s">
        <v>1238</v>
      </c>
      <c r="J42" t="s">
        <v>1724</v>
      </c>
      <c r="L42" t="s">
        <v>2419</v>
      </c>
      <c r="M42" t="s">
        <v>2423</v>
      </c>
      <c r="N42" t="s">
        <v>2425</v>
      </c>
    </row>
    <row r="43" spans="1:14">
      <c r="A43" s="4">
        <v>41</v>
      </c>
      <c r="B43" t="s">
        <v>18</v>
      </c>
      <c r="C43" s="1">
        <v>26.6</v>
      </c>
      <c r="D43" s="2">
        <f>HYPERLINK("https://torgi.gov.ru/new/public/lots/lot/21000019570000000003_2/(lotInfo:info)", "21000019570000000003_2")</f>
        <v>0</v>
      </c>
      <c r="E43" t="s">
        <v>118</v>
      </c>
      <c r="F43" s="3">
        <v>5451.127819548872</v>
      </c>
      <c r="G43" s="3">
        <v>145000</v>
      </c>
      <c r="H43" t="s">
        <v>590</v>
      </c>
      <c r="I43" t="s">
        <v>1238</v>
      </c>
      <c r="J43" t="s">
        <v>1725</v>
      </c>
      <c r="L43" t="s">
        <v>2419</v>
      </c>
      <c r="M43" t="s">
        <v>2423</v>
      </c>
      <c r="N43" t="s">
        <v>2425</v>
      </c>
    </row>
    <row r="44" spans="1:14">
      <c r="A44" s="4">
        <v>42</v>
      </c>
      <c r="B44" t="s">
        <v>18</v>
      </c>
      <c r="C44" s="1">
        <v>26.6</v>
      </c>
      <c r="D44" s="2">
        <f>HYPERLINK("https://torgi.gov.ru/new/public/lots/lot/21000019570000000003_4/(lotInfo:info)", "21000019570000000003_4")</f>
        <v>0</v>
      </c>
      <c r="E44" t="s">
        <v>118</v>
      </c>
      <c r="F44" s="3">
        <v>5451.127819548872</v>
      </c>
      <c r="G44" s="3">
        <v>145000</v>
      </c>
      <c r="H44" t="s">
        <v>591</v>
      </c>
      <c r="I44" t="s">
        <v>1238</v>
      </c>
      <c r="J44" t="s">
        <v>1726</v>
      </c>
      <c r="L44" t="s">
        <v>2419</v>
      </c>
      <c r="M44" t="s">
        <v>2423</v>
      </c>
      <c r="N44" t="s">
        <v>2425</v>
      </c>
    </row>
    <row r="45" spans="1:14">
      <c r="A45" s="4">
        <v>43</v>
      </c>
      <c r="B45" t="s">
        <v>18</v>
      </c>
      <c r="C45" s="1">
        <v>26.6</v>
      </c>
      <c r="D45" s="2">
        <f>HYPERLINK("https://torgi.gov.ru/new/public/lots/lot/21000019570000000003_5/(lotInfo:info)", "21000019570000000003_5")</f>
        <v>0</v>
      </c>
      <c r="E45" t="s">
        <v>118</v>
      </c>
      <c r="F45" s="3">
        <v>5451.127819548872</v>
      </c>
      <c r="G45" s="3">
        <v>145000</v>
      </c>
      <c r="H45" t="s">
        <v>592</v>
      </c>
      <c r="I45" t="s">
        <v>1238</v>
      </c>
      <c r="J45" t="s">
        <v>1727</v>
      </c>
      <c r="L45" t="s">
        <v>2419</v>
      </c>
      <c r="M45" t="s">
        <v>2423</v>
      </c>
      <c r="N45" t="s">
        <v>2425</v>
      </c>
    </row>
    <row r="46" spans="1:14">
      <c r="A46" s="4">
        <v>44</v>
      </c>
      <c r="B46" t="s">
        <v>18</v>
      </c>
      <c r="C46" s="1">
        <v>26.6</v>
      </c>
      <c r="D46" s="2">
        <f>HYPERLINK("https://torgi.gov.ru/new/public/lots/lot/21000019570000000003_3/(lotInfo:info)", "21000019570000000003_3")</f>
        <v>0</v>
      </c>
      <c r="E46" t="s">
        <v>118</v>
      </c>
      <c r="F46" s="3">
        <v>5451.127819548872</v>
      </c>
      <c r="G46" s="3">
        <v>145000</v>
      </c>
      <c r="H46" t="s">
        <v>593</v>
      </c>
      <c r="I46" t="s">
        <v>1238</v>
      </c>
      <c r="J46" t="s">
        <v>1728</v>
      </c>
      <c r="L46" t="s">
        <v>2419</v>
      </c>
      <c r="M46" t="s">
        <v>2423</v>
      </c>
      <c r="N46" t="s">
        <v>2425</v>
      </c>
    </row>
    <row r="47" spans="1:14">
      <c r="A47" s="4">
        <v>45</v>
      </c>
      <c r="B47" t="s">
        <v>18</v>
      </c>
      <c r="C47" s="1">
        <v>26.6</v>
      </c>
      <c r="D47" s="2">
        <f>HYPERLINK("https://torgi.gov.ru/new/public/lots/lot/21000019570000000003_6/(lotInfo:info)", "21000019570000000003_6")</f>
        <v>0</v>
      </c>
      <c r="E47" t="s">
        <v>118</v>
      </c>
      <c r="F47" s="3">
        <v>5451.127819548872</v>
      </c>
      <c r="G47" s="3">
        <v>145000</v>
      </c>
      <c r="H47" t="s">
        <v>594</v>
      </c>
      <c r="I47" t="s">
        <v>1238</v>
      </c>
      <c r="J47" t="s">
        <v>1729</v>
      </c>
      <c r="L47" t="s">
        <v>2419</v>
      </c>
      <c r="M47" t="s">
        <v>2423</v>
      </c>
      <c r="N47" t="s">
        <v>2425</v>
      </c>
    </row>
    <row r="48" spans="1:14">
      <c r="A48" s="4">
        <v>46</v>
      </c>
      <c r="B48" t="s">
        <v>37</v>
      </c>
      <c r="C48" s="1">
        <v>989</v>
      </c>
      <c r="D48" s="2">
        <f>HYPERLINK("https://torgi.gov.ru/new/public/lots/lot/22000003620000000002_1/(lotInfo:info)", "22000003620000000002_1")</f>
        <v>0</v>
      </c>
      <c r="E48" t="s">
        <v>119</v>
      </c>
      <c r="F48" s="3">
        <v>4620.829120323559</v>
      </c>
      <c r="G48" s="3">
        <v>4570000</v>
      </c>
      <c r="I48" t="s">
        <v>1249</v>
      </c>
      <c r="J48" t="s">
        <v>1730</v>
      </c>
      <c r="L48" t="s">
        <v>2419</v>
      </c>
      <c r="M48" t="s">
        <v>2423</v>
      </c>
      <c r="N48" t="s">
        <v>2425</v>
      </c>
    </row>
    <row r="49" spans="1:14">
      <c r="A49" s="4">
        <v>47</v>
      </c>
      <c r="B49" t="s">
        <v>38</v>
      </c>
      <c r="C49" s="1">
        <v>51</v>
      </c>
      <c r="D49" s="2">
        <f>HYPERLINK("https://torgi.gov.ru/new/public/lots/lot/22000020850000000020_1/(lotInfo:info)", "22000020850000000020_1")</f>
        <v>0</v>
      </c>
      <c r="E49" t="s">
        <v>99</v>
      </c>
      <c r="F49" s="3">
        <v>260</v>
      </c>
      <c r="G49" s="3">
        <v>13260</v>
      </c>
      <c r="H49" t="s">
        <v>595</v>
      </c>
      <c r="I49" t="s">
        <v>1250</v>
      </c>
      <c r="J49" t="s">
        <v>1731</v>
      </c>
      <c r="L49" t="s">
        <v>2419</v>
      </c>
      <c r="M49" t="s">
        <v>2423</v>
      </c>
      <c r="N49" t="s">
        <v>2449</v>
      </c>
    </row>
    <row r="50" spans="1:14">
      <c r="A50" s="4">
        <v>48</v>
      </c>
      <c r="B50" t="s">
        <v>21</v>
      </c>
      <c r="C50" s="1">
        <v>46.3</v>
      </c>
      <c r="D50" s="2">
        <f>HYPERLINK("https://torgi.gov.ru/new/public/lots/lot/21000015480000000017_1/(lotInfo:info)", "21000015480000000017_1")</f>
        <v>0</v>
      </c>
      <c r="E50" t="s">
        <v>120</v>
      </c>
      <c r="F50" s="3">
        <v>20656.58747300216</v>
      </c>
      <c r="G50" s="3">
        <v>956400</v>
      </c>
      <c r="H50" t="s">
        <v>596</v>
      </c>
      <c r="I50" t="s">
        <v>1251</v>
      </c>
      <c r="J50" t="s">
        <v>1732</v>
      </c>
      <c r="K50" s="3">
        <v>962690.4300000001</v>
      </c>
      <c r="L50" t="s">
        <v>2421</v>
      </c>
      <c r="M50" t="s">
        <v>2423</v>
      </c>
      <c r="N50" t="s">
        <v>2450</v>
      </c>
    </row>
    <row r="51" spans="1:14">
      <c r="A51" s="4">
        <v>49</v>
      </c>
      <c r="B51" t="s">
        <v>20</v>
      </c>
      <c r="C51" s="1">
        <v>78.59999999999999</v>
      </c>
      <c r="D51" s="2">
        <f>HYPERLINK("https://torgi.gov.ru/new/public/lots/lot/22000063850000000002_3/(lotInfo:info)", "22000063850000000002_3")</f>
        <v>0</v>
      </c>
      <c r="E51" t="s">
        <v>121</v>
      </c>
      <c r="F51" s="3">
        <v>5440.203562340967</v>
      </c>
      <c r="G51" s="3">
        <v>427600</v>
      </c>
      <c r="H51" t="s">
        <v>597</v>
      </c>
      <c r="I51" t="s">
        <v>1252</v>
      </c>
      <c r="J51" t="s">
        <v>1733</v>
      </c>
      <c r="K51" s="3">
        <v>1872857.22</v>
      </c>
      <c r="L51" t="s">
        <v>2419</v>
      </c>
      <c r="M51" t="s">
        <v>2423</v>
      </c>
      <c r="N51" t="s">
        <v>2451</v>
      </c>
    </row>
    <row r="52" spans="1:14">
      <c r="A52" s="4">
        <v>50</v>
      </c>
      <c r="B52" t="s">
        <v>34</v>
      </c>
      <c r="C52" s="1">
        <v>43</v>
      </c>
      <c r="D52" s="2">
        <f>HYPERLINK("https://torgi.gov.ru/new/public/lots/lot/22000022920000000012_1/(lotInfo:info)", "22000022920000000012_1")</f>
        <v>0</v>
      </c>
      <c r="E52" t="s">
        <v>122</v>
      </c>
      <c r="F52" s="3">
        <v>15244.18604651163</v>
      </c>
      <c r="G52" s="3">
        <v>655500</v>
      </c>
      <c r="H52" t="s">
        <v>598</v>
      </c>
      <c r="I52" t="s">
        <v>1253</v>
      </c>
      <c r="J52" t="s">
        <v>1734</v>
      </c>
      <c r="L52" t="s">
        <v>2419</v>
      </c>
      <c r="M52" t="s">
        <v>2423</v>
      </c>
      <c r="N52" t="s">
        <v>2452</v>
      </c>
    </row>
    <row r="53" spans="1:14">
      <c r="A53" s="4">
        <v>51</v>
      </c>
      <c r="B53" t="s">
        <v>34</v>
      </c>
      <c r="C53" s="1">
        <v>52.2</v>
      </c>
      <c r="D53" s="2">
        <f>HYPERLINK("https://torgi.gov.ru/new/public/lots/lot/22000022920000000014_1/(lotInfo:info)", "22000022920000000014_1")</f>
        <v>0</v>
      </c>
      <c r="E53" t="s">
        <v>123</v>
      </c>
      <c r="F53" s="3">
        <v>19875.47892720306</v>
      </c>
      <c r="G53" s="3">
        <v>1037500</v>
      </c>
      <c r="H53" t="s">
        <v>599</v>
      </c>
      <c r="I53" t="s">
        <v>1253</v>
      </c>
      <c r="J53" t="s">
        <v>1735</v>
      </c>
      <c r="L53" t="s">
        <v>2419</v>
      </c>
      <c r="M53" t="s">
        <v>2423</v>
      </c>
      <c r="N53" t="s">
        <v>2453</v>
      </c>
    </row>
    <row r="54" spans="1:14">
      <c r="A54" s="4">
        <v>52</v>
      </c>
      <c r="B54" t="s">
        <v>39</v>
      </c>
      <c r="C54" s="1">
        <v>169.9</v>
      </c>
      <c r="D54" s="2">
        <f>HYPERLINK("https://torgi.gov.ru/new/public/lots/lot/21000004710000000856_1/(lotInfo:info)", "21000004710000000856_1")</f>
        <v>0</v>
      </c>
      <c r="E54" t="s">
        <v>124</v>
      </c>
      <c r="F54" s="3">
        <v>12875.80929958799</v>
      </c>
      <c r="G54" s="3">
        <v>2187600</v>
      </c>
      <c r="I54" t="s">
        <v>1254</v>
      </c>
      <c r="J54" t="s">
        <v>1736</v>
      </c>
      <c r="L54" t="s">
        <v>2421</v>
      </c>
      <c r="M54" t="s">
        <v>2423</v>
      </c>
      <c r="N54" t="s">
        <v>2425</v>
      </c>
    </row>
    <row r="55" spans="1:14">
      <c r="A55" s="4">
        <v>53</v>
      </c>
      <c r="B55" t="s">
        <v>29</v>
      </c>
      <c r="C55" s="1">
        <v>137.6</v>
      </c>
      <c r="D55" s="2">
        <f>HYPERLINK("https://torgi.gov.ru/new/public/lots/lot/22000072770000000002_1/(lotInfo:info)", "22000072770000000002_1")</f>
        <v>0</v>
      </c>
      <c r="E55" t="s">
        <v>125</v>
      </c>
      <c r="F55" s="3">
        <v>8997.093023255815</v>
      </c>
      <c r="G55" s="3">
        <v>1238000</v>
      </c>
      <c r="H55" t="s">
        <v>600</v>
      </c>
      <c r="I55" t="s">
        <v>1255</v>
      </c>
      <c r="J55" t="s">
        <v>1737</v>
      </c>
      <c r="K55" s="3">
        <v>717443.37</v>
      </c>
      <c r="L55" t="s">
        <v>2419</v>
      </c>
      <c r="M55" t="s">
        <v>2423</v>
      </c>
      <c r="N55" t="s">
        <v>2425</v>
      </c>
    </row>
    <row r="56" spans="1:14">
      <c r="A56" s="4">
        <v>54</v>
      </c>
      <c r="B56" t="s">
        <v>20</v>
      </c>
      <c r="C56" s="1">
        <v>18.4</v>
      </c>
      <c r="D56" s="2">
        <f>HYPERLINK("https://torgi.gov.ru/new/public/lots/lot/21000027980000000003_1/(lotInfo:info)", "21000027980000000003_1")</f>
        <v>0</v>
      </c>
      <c r="E56" t="s">
        <v>126</v>
      </c>
      <c r="F56" s="3">
        <v>3504.021739130435</v>
      </c>
      <c r="G56" s="3">
        <v>64474</v>
      </c>
      <c r="H56" t="s">
        <v>601</v>
      </c>
      <c r="I56" t="s">
        <v>1254</v>
      </c>
      <c r="J56" t="s">
        <v>1738</v>
      </c>
      <c r="K56" s="3">
        <v>176650.86</v>
      </c>
      <c r="L56" t="s">
        <v>2419</v>
      </c>
      <c r="M56" t="s">
        <v>2423</v>
      </c>
      <c r="N56" t="s">
        <v>2425</v>
      </c>
    </row>
    <row r="57" spans="1:14">
      <c r="A57" s="4">
        <v>55</v>
      </c>
      <c r="B57" t="s">
        <v>20</v>
      </c>
      <c r="C57" s="1">
        <v>76</v>
      </c>
      <c r="D57" s="2">
        <f>HYPERLINK("https://torgi.gov.ru/new/public/lots/lot/21000027980000000003_2/(lotInfo:info)", "21000027980000000003_2")</f>
        <v>0</v>
      </c>
      <c r="E57" t="s">
        <v>127</v>
      </c>
      <c r="F57" s="3">
        <v>3368.842105263158</v>
      </c>
      <c r="G57" s="3">
        <v>256032</v>
      </c>
      <c r="H57" t="s">
        <v>602</v>
      </c>
      <c r="I57" t="s">
        <v>1254</v>
      </c>
      <c r="J57" t="s">
        <v>1739</v>
      </c>
      <c r="K57" s="3">
        <v>729644.84</v>
      </c>
      <c r="L57" t="s">
        <v>2419</v>
      </c>
      <c r="M57" t="s">
        <v>2423</v>
      </c>
      <c r="N57" t="s">
        <v>2425</v>
      </c>
    </row>
    <row r="58" spans="1:14">
      <c r="A58" s="4">
        <v>56</v>
      </c>
      <c r="B58" t="s">
        <v>14</v>
      </c>
      <c r="C58" s="1">
        <v>12.4</v>
      </c>
      <c r="D58" s="2">
        <f>HYPERLINK("https://torgi.gov.ru/new/public/lots/lot/21000005000000001753_1/(lotInfo:info)", "21000005000000001753_1")</f>
        <v>0</v>
      </c>
      <c r="E58" t="s">
        <v>86</v>
      </c>
      <c r="F58" s="3">
        <v>203854.8387096774</v>
      </c>
      <c r="G58" s="3">
        <v>2527800</v>
      </c>
      <c r="H58" t="s">
        <v>603</v>
      </c>
      <c r="I58" t="s">
        <v>1220</v>
      </c>
      <c r="J58" t="s">
        <v>1740</v>
      </c>
      <c r="L58" t="s">
        <v>2419</v>
      </c>
      <c r="M58" t="s">
        <v>2423</v>
      </c>
      <c r="N58" t="s">
        <v>2454</v>
      </c>
    </row>
    <row r="59" spans="1:14">
      <c r="A59" s="4">
        <v>57</v>
      </c>
      <c r="B59" t="s">
        <v>40</v>
      </c>
      <c r="C59" s="1">
        <v>19</v>
      </c>
      <c r="D59" s="2">
        <f>HYPERLINK("https://torgi.gov.ru/new/public/lots/lot/21000002210000000578_1/(lotInfo:info)", "21000002210000000578_1")</f>
        <v>0</v>
      </c>
      <c r="E59" t="s">
        <v>99</v>
      </c>
      <c r="F59" s="3">
        <v>89684.21052631579</v>
      </c>
      <c r="G59" s="3">
        <v>1704000</v>
      </c>
      <c r="H59" t="s">
        <v>604</v>
      </c>
      <c r="I59" t="s">
        <v>1256</v>
      </c>
      <c r="J59" t="s">
        <v>1741</v>
      </c>
      <c r="L59" t="s">
        <v>2419</v>
      </c>
      <c r="M59" t="s">
        <v>2423</v>
      </c>
      <c r="N59" t="s">
        <v>2455</v>
      </c>
    </row>
    <row r="60" spans="1:14">
      <c r="A60" s="4">
        <v>58</v>
      </c>
      <c r="B60" t="s">
        <v>14</v>
      </c>
      <c r="C60" s="1">
        <v>54.8</v>
      </c>
      <c r="D60" s="2">
        <f>HYPERLINK("https://torgi.gov.ru/new/public/lots/lot/21000005000000001838_1/(lotInfo:info)", "21000005000000001838_1")</f>
        <v>0</v>
      </c>
      <c r="E60" t="s">
        <v>128</v>
      </c>
      <c r="F60" s="3">
        <v>121672.4452554745</v>
      </c>
      <c r="G60" s="3">
        <v>6667650</v>
      </c>
      <c r="H60" t="s">
        <v>605</v>
      </c>
      <c r="I60" t="s">
        <v>1257</v>
      </c>
      <c r="J60" t="s">
        <v>1742</v>
      </c>
      <c r="L60" t="s">
        <v>2419</v>
      </c>
      <c r="M60" t="s">
        <v>2423</v>
      </c>
      <c r="N60" t="s">
        <v>2456</v>
      </c>
    </row>
    <row r="61" spans="1:14">
      <c r="A61" s="4">
        <v>59</v>
      </c>
      <c r="B61" t="s">
        <v>41</v>
      </c>
      <c r="C61" s="1">
        <v>467.8</v>
      </c>
      <c r="D61" s="2">
        <f>HYPERLINK("https://torgi.gov.ru/new/public/lots/lot/22000112030000000001_1/(lotInfo:info)", "22000112030000000001_1")</f>
        <v>0</v>
      </c>
      <c r="E61" t="s">
        <v>103</v>
      </c>
      <c r="F61" s="3">
        <v>3420.265070542967</v>
      </c>
      <c r="G61" s="3">
        <v>1600000</v>
      </c>
      <c r="H61" t="s">
        <v>606</v>
      </c>
      <c r="I61" t="s">
        <v>1238</v>
      </c>
      <c r="J61" t="s">
        <v>1743</v>
      </c>
      <c r="L61" t="s">
        <v>2419</v>
      </c>
      <c r="M61" t="s">
        <v>2423</v>
      </c>
      <c r="N61" t="s">
        <v>2457</v>
      </c>
    </row>
    <row r="62" spans="1:14">
      <c r="A62" s="4">
        <v>60</v>
      </c>
      <c r="B62" t="s">
        <v>33</v>
      </c>
      <c r="C62" s="1">
        <v>36.4</v>
      </c>
      <c r="D62" s="2">
        <f>HYPERLINK("https://torgi.gov.ru/new/public/lots/lot/21000012260000000008_1/(lotInfo:info)", "21000012260000000008_1")</f>
        <v>0</v>
      </c>
      <c r="E62" t="s">
        <v>129</v>
      </c>
      <c r="F62" s="3">
        <v>412.0879120879121</v>
      </c>
      <c r="G62" s="3">
        <v>15000</v>
      </c>
      <c r="H62" t="s">
        <v>607</v>
      </c>
      <c r="I62" t="s">
        <v>1253</v>
      </c>
      <c r="J62" t="s">
        <v>1744</v>
      </c>
      <c r="K62" s="3">
        <v>0</v>
      </c>
      <c r="L62" t="s">
        <v>2420</v>
      </c>
      <c r="M62" t="s">
        <v>2423</v>
      </c>
      <c r="N62" t="s">
        <v>2425</v>
      </c>
    </row>
    <row r="63" spans="1:14">
      <c r="A63" s="4">
        <v>61</v>
      </c>
      <c r="B63" t="s">
        <v>42</v>
      </c>
      <c r="C63" s="1">
        <v>34.2</v>
      </c>
      <c r="D63" s="2">
        <f>HYPERLINK("https://torgi.gov.ru/new/public/lots/lot/22000008510000000002_1/(lotInfo:info)", "22000008510000000002_1")</f>
        <v>0</v>
      </c>
      <c r="E63" t="s">
        <v>130</v>
      </c>
      <c r="F63" s="3">
        <v>17543.85964912281</v>
      </c>
      <c r="G63" s="3">
        <v>600000</v>
      </c>
      <c r="H63" t="s">
        <v>608</v>
      </c>
      <c r="I63" t="s">
        <v>1258</v>
      </c>
      <c r="J63" t="s">
        <v>1745</v>
      </c>
      <c r="K63" s="3">
        <v>34561.15</v>
      </c>
      <c r="L63" t="s">
        <v>2419</v>
      </c>
      <c r="M63" t="s">
        <v>2423</v>
      </c>
      <c r="N63" t="s">
        <v>2458</v>
      </c>
    </row>
    <row r="64" spans="1:14">
      <c r="A64" s="4">
        <v>62</v>
      </c>
      <c r="B64" t="s">
        <v>42</v>
      </c>
      <c r="C64" s="1">
        <v>30.2</v>
      </c>
      <c r="D64" s="2">
        <f>HYPERLINK("https://torgi.gov.ru/new/public/lots/lot/22000008510000000003_1/(lotInfo:info)", "22000008510000000003_1")</f>
        <v>0</v>
      </c>
      <c r="E64" t="s">
        <v>130</v>
      </c>
      <c r="F64" s="3">
        <v>16556.29139072848</v>
      </c>
      <c r="G64" s="3">
        <v>500000</v>
      </c>
      <c r="H64" t="s">
        <v>609</v>
      </c>
      <c r="I64" t="s">
        <v>1258</v>
      </c>
      <c r="J64" t="s">
        <v>1746</v>
      </c>
      <c r="K64" s="3">
        <v>30518.91</v>
      </c>
      <c r="L64" t="s">
        <v>2419</v>
      </c>
      <c r="M64" t="s">
        <v>2423</v>
      </c>
      <c r="N64" t="s">
        <v>2458</v>
      </c>
    </row>
    <row r="65" spans="1:14">
      <c r="A65" s="4">
        <v>63</v>
      </c>
      <c r="B65" t="s">
        <v>15</v>
      </c>
      <c r="C65" s="1">
        <v>273.5</v>
      </c>
      <c r="D65" s="2">
        <f>HYPERLINK("https://torgi.gov.ru/new/public/lots/lot/22000110650000000001_1/(lotInfo:info)", "22000110650000000001_1")</f>
        <v>0</v>
      </c>
      <c r="E65" t="s">
        <v>131</v>
      </c>
      <c r="F65" s="3">
        <v>2298.833638025594</v>
      </c>
      <c r="G65" s="3">
        <v>628731</v>
      </c>
      <c r="H65" t="s">
        <v>610</v>
      </c>
      <c r="I65" t="s">
        <v>1259</v>
      </c>
      <c r="J65" t="s">
        <v>1747</v>
      </c>
      <c r="K65" s="3">
        <v>1449103.52</v>
      </c>
      <c r="L65" t="s">
        <v>2419</v>
      </c>
      <c r="M65" t="s">
        <v>2423</v>
      </c>
      <c r="N65" t="s">
        <v>2459</v>
      </c>
    </row>
    <row r="66" spans="1:14">
      <c r="A66" s="4">
        <v>64</v>
      </c>
      <c r="B66" t="s">
        <v>41</v>
      </c>
      <c r="C66" s="1">
        <v>19.4</v>
      </c>
      <c r="D66" s="2">
        <f>HYPERLINK("https://torgi.gov.ru/new/public/lots/lot/21000019300000000005_1/(lotInfo:info)", "21000019300000000005_1")</f>
        <v>0</v>
      </c>
      <c r="E66" t="s">
        <v>132</v>
      </c>
      <c r="F66" s="3">
        <v>20902.0618556701</v>
      </c>
      <c r="G66" s="3">
        <v>405500</v>
      </c>
      <c r="H66" t="s">
        <v>611</v>
      </c>
      <c r="I66" t="s">
        <v>1260</v>
      </c>
      <c r="J66" t="s">
        <v>1748</v>
      </c>
      <c r="L66" t="s">
        <v>2422</v>
      </c>
      <c r="M66" t="s">
        <v>2423</v>
      </c>
      <c r="N66" t="s">
        <v>2425</v>
      </c>
    </row>
    <row r="67" spans="1:14">
      <c r="A67" s="4">
        <v>65</v>
      </c>
      <c r="B67" t="s">
        <v>16</v>
      </c>
      <c r="C67" s="1">
        <v>67.40000000000001</v>
      </c>
      <c r="D67" s="2">
        <f>HYPERLINK("https://torgi.gov.ru/new/public/lots/lot/21000020130000000007_1/(lotInfo:info)", "21000020130000000007_1")</f>
        <v>0</v>
      </c>
      <c r="E67" t="s">
        <v>133</v>
      </c>
      <c r="F67" s="3">
        <v>10459.94065281899</v>
      </c>
      <c r="G67" s="3">
        <v>705000</v>
      </c>
      <c r="H67" t="s">
        <v>612</v>
      </c>
      <c r="I67" t="s">
        <v>1261</v>
      </c>
      <c r="J67" t="s">
        <v>1749</v>
      </c>
      <c r="L67" t="s">
        <v>2419</v>
      </c>
      <c r="M67" t="s">
        <v>2423</v>
      </c>
      <c r="N67" t="s">
        <v>2425</v>
      </c>
    </row>
    <row r="68" spans="1:14">
      <c r="A68" s="4">
        <v>66</v>
      </c>
      <c r="B68" t="s">
        <v>40</v>
      </c>
      <c r="C68" s="1">
        <v>14.5</v>
      </c>
      <c r="D68" s="2">
        <f>HYPERLINK("https://torgi.gov.ru/new/public/lots/lot/21000002210000000560_1/(lotInfo:info)", "21000002210000000560_1")</f>
        <v>0</v>
      </c>
      <c r="E68" t="s">
        <v>99</v>
      </c>
      <c r="F68" s="3">
        <v>207586.2068965517</v>
      </c>
      <c r="G68" s="3">
        <v>3010000</v>
      </c>
      <c r="H68" t="s">
        <v>613</v>
      </c>
      <c r="I68" t="s">
        <v>1262</v>
      </c>
      <c r="J68" t="s">
        <v>1750</v>
      </c>
      <c r="L68" t="s">
        <v>2419</v>
      </c>
      <c r="M68" t="s">
        <v>2423</v>
      </c>
      <c r="N68" t="s">
        <v>2460</v>
      </c>
    </row>
    <row r="69" spans="1:14">
      <c r="A69" s="4">
        <v>67</v>
      </c>
      <c r="B69" t="s">
        <v>43</v>
      </c>
      <c r="C69" s="1">
        <v>59.6</v>
      </c>
      <c r="D69" s="2">
        <f>HYPERLINK("https://torgi.gov.ru/new/public/lots/lot/21000003800000000001_1/(lotInfo:info)", "21000003800000000001_1")</f>
        <v>0</v>
      </c>
      <c r="E69" t="s">
        <v>134</v>
      </c>
      <c r="F69" s="3">
        <v>36332.29026845637</v>
      </c>
      <c r="G69" s="3">
        <v>2165404.5</v>
      </c>
      <c r="H69" t="s">
        <v>614</v>
      </c>
      <c r="I69" t="s">
        <v>1263</v>
      </c>
      <c r="J69" t="s">
        <v>1751</v>
      </c>
      <c r="L69" t="s">
        <v>2419</v>
      </c>
      <c r="M69" t="s">
        <v>2423</v>
      </c>
      <c r="N69" t="s">
        <v>2425</v>
      </c>
    </row>
    <row r="70" spans="1:14">
      <c r="A70" s="4">
        <v>68</v>
      </c>
      <c r="B70" t="s">
        <v>40</v>
      </c>
      <c r="C70" s="1">
        <v>19</v>
      </c>
      <c r="D70" s="2">
        <f>HYPERLINK("https://torgi.gov.ru/new/public/lots/lot/21000002210000000562_1/(lotInfo:info)", "21000002210000000562_1")</f>
        <v>0</v>
      </c>
      <c r="E70" t="s">
        <v>99</v>
      </c>
      <c r="F70" s="3">
        <v>151578.947368421</v>
      </c>
      <c r="G70" s="3">
        <v>2880000</v>
      </c>
      <c r="H70" t="s">
        <v>615</v>
      </c>
      <c r="I70" t="s">
        <v>1262</v>
      </c>
      <c r="J70" t="s">
        <v>1752</v>
      </c>
      <c r="L70" t="s">
        <v>2419</v>
      </c>
      <c r="M70" t="s">
        <v>2423</v>
      </c>
      <c r="N70" t="s">
        <v>2461</v>
      </c>
    </row>
    <row r="71" spans="1:14">
      <c r="A71" s="4">
        <v>69</v>
      </c>
      <c r="B71" t="s">
        <v>23</v>
      </c>
      <c r="C71" s="1">
        <v>74.59999999999999</v>
      </c>
      <c r="D71" s="2">
        <f>HYPERLINK("https://torgi.gov.ru/new/public/lots/lot/22000107800000000001_1/(lotInfo:info)", "22000107800000000001_1")</f>
        <v>0</v>
      </c>
      <c r="E71" t="s">
        <v>135</v>
      </c>
      <c r="F71" s="3">
        <v>1317.426273458445</v>
      </c>
      <c r="G71" s="3">
        <v>98280</v>
      </c>
      <c r="H71" t="s">
        <v>616</v>
      </c>
      <c r="I71" t="s">
        <v>1262</v>
      </c>
      <c r="J71" t="s">
        <v>1753</v>
      </c>
      <c r="L71" t="s">
        <v>2419</v>
      </c>
      <c r="M71" t="s">
        <v>2423</v>
      </c>
      <c r="N71" t="s">
        <v>2425</v>
      </c>
    </row>
    <row r="72" spans="1:14">
      <c r="A72" s="4">
        <v>70</v>
      </c>
      <c r="B72" t="s">
        <v>36</v>
      </c>
      <c r="C72" s="1">
        <v>852.3</v>
      </c>
      <c r="D72" s="2">
        <f>HYPERLINK("https://torgi.gov.ru/new/public/lots/lot/22000107050000000001_1/(lotInfo:info)", "22000107050000000001_1")</f>
        <v>0</v>
      </c>
      <c r="E72" t="s">
        <v>136</v>
      </c>
      <c r="F72" s="3">
        <v>829.1094684970082</v>
      </c>
      <c r="G72" s="3">
        <v>706650</v>
      </c>
      <c r="H72" t="s">
        <v>617</v>
      </c>
      <c r="I72" t="s">
        <v>1264</v>
      </c>
      <c r="J72" t="s">
        <v>1754</v>
      </c>
      <c r="K72" s="3">
        <v>3702800.3</v>
      </c>
      <c r="L72" t="s">
        <v>2419</v>
      </c>
      <c r="M72" t="s">
        <v>2423</v>
      </c>
      <c r="N72" t="s">
        <v>2462</v>
      </c>
    </row>
    <row r="73" spans="1:14">
      <c r="A73" s="4">
        <v>71</v>
      </c>
      <c r="B73" t="s">
        <v>44</v>
      </c>
      <c r="C73" s="1">
        <v>1292.4</v>
      </c>
      <c r="D73" s="2">
        <f>HYPERLINK("https://torgi.gov.ru/new/public/lots/lot/21000032160000000015_1/(lotInfo:info)", "21000032160000000015_1")</f>
        <v>0</v>
      </c>
      <c r="E73" t="s">
        <v>137</v>
      </c>
      <c r="F73" s="3">
        <v>172.3752476013618</v>
      </c>
      <c r="G73" s="3">
        <v>222777.77</v>
      </c>
      <c r="H73" t="s">
        <v>618</v>
      </c>
      <c r="I73" t="s">
        <v>1265</v>
      </c>
      <c r="J73" t="s">
        <v>1755</v>
      </c>
      <c r="L73" t="s">
        <v>2420</v>
      </c>
      <c r="M73" t="s">
        <v>2423</v>
      </c>
      <c r="N73" t="s">
        <v>2463</v>
      </c>
    </row>
    <row r="74" spans="1:14">
      <c r="A74" s="4">
        <v>72</v>
      </c>
      <c r="B74" t="s">
        <v>44</v>
      </c>
      <c r="C74" s="1">
        <v>15.3</v>
      </c>
      <c r="D74" s="2">
        <f>HYPERLINK("https://torgi.gov.ru/new/public/lots/lot/21000012310000000009_5/(lotInfo:info)", "21000012310000000009_5")</f>
        <v>0</v>
      </c>
      <c r="E74" t="s">
        <v>138</v>
      </c>
      <c r="F74" s="3">
        <v>22875.81699346405</v>
      </c>
      <c r="G74" s="3">
        <v>350000</v>
      </c>
      <c r="H74" t="s">
        <v>619</v>
      </c>
      <c r="I74" t="s">
        <v>1266</v>
      </c>
      <c r="J74" t="s">
        <v>1756</v>
      </c>
      <c r="L74" t="s">
        <v>2419</v>
      </c>
      <c r="M74" t="s">
        <v>2423</v>
      </c>
      <c r="N74" t="s">
        <v>2425</v>
      </c>
    </row>
    <row r="75" spans="1:14">
      <c r="A75" s="4">
        <v>73</v>
      </c>
      <c r="B75" t="s">
        <v>45</v>
      </c>
      <c r="C75" s="1">
        <v>44.5</v>
      </c>
      <c r="D75" s="2">
        <f>HYPERLINK("https://torgi.gov.ru/new/public/lots/lot/21000004540000000003_1/(lotInfo:info)", "21000004540000000003_1")</f>
        <v>0</v>
      </c>
      <c r="E75" t="s">
        <v>139</v>
      </c>
      <c r="F75" s="3">
        <v>1280.898876404494</v>
      </c>
      <c r="G75" s="3">
        <v>57000</v>
      </c>
      <c r="H75" t="s">
        <v>620</v>
      </c>
      <c r="I75" t="s">
        <v>1267</v>
      </c>
      <c r="J75" t="s">
        <v>1757</v>
      </c>
      <c r="K75" s="3">
        <v>797929.0600000001</v>
      </c>
      <c r="L75" t="s">
        <v>2419</v>
      </c>
      <c r="M75" t="s">
        <v>2423</v>
      </c>
      <c r="N75" t="s">
        <v>2425</v>
      </c>
    </row>
    <row r="76" spans="1:14">
      <c r="A76" s="4">
        <v>74</v>
      </c>
      <c r="B76" t="s">
        <v>46</v>
      </c>
      <c r="C76" s="1">
        <v>64.59999999999999</v>
      </c>
      <c r="D76" s="2">
        <f>HYPERLINK("https://torgi.gov.ru/new/public/lots/lot/21000007870000000002_1/(lotInfo:info)", "21000007870000000002_1")</f>
        <v>0</v>
      </c>
      <c r="E76" t="s">
        <v>140</v>
      </c>
      <c r="F76" s="3">
        <v>45213.62229102167</v>
      </c>
      <c r="G76" s="3">
        <v>2920800</v>
      </c>
      <c r="H76" t="s">
        <v>621</v>
      </c>
      <c r="I76" t="s">
        <v>1268</v>
      </c>
      <c r="J76" t="s">
        <v>1758</v>
      </c>
      <c r="L76" t="s">
        <v>2419</v>
      </c>
      <c r="M76" t="s">
        <v>2423</v>
      </c>
      <c r="N76" t="s">
        <v>2425</v>
      </c>
    </row>
    <row r="77" spans="1:14">
      <c r="A77" s="4">
        <v>75</v>
      </c>
      <c r="B77" t="s">
        <v>47</v>
      </c>
      <c r="C77" s="1">
        <v>166.7</v>
      </c>
      <c r="D77" s="2">
        <f>HYPERLINK("https://torgi.gov.ru/new/public/lots/lot/22000043340000000002_1/(lotInfo:info)", "22000043340000000002_1")</f>
        <v>0</v>
      </c>
      <c r="E77" t="s">
        <v>141</v>
      </c>
      <c r="F77" s="3">
        <v>3167.366526694661</v>
      </c>
      <c r="G77" s="3">
        <v>528000</v>
      </c>
      <c r="H77" t="s">
        <v>622</v>
      </c>
      <c r="I77" t="s">
        <v>1264</v>
      </c>
      <c r="J77" t="s">
        <v>1759</v>
      </c>
      <c r="L77" t="s">
        <v>2419</v>
      </c>
      <c r="M77" t="s">
        <v>2423</v>
      </c>
      <c r="N77" t="s">
        <v>2425</v>
      </c>
    </row>
    <row r="78" spans="1:14">
      <c r="A78" s="4">
        <v>76</v>
      </c>
      <c r="B78" t="s">
        <v>48</v>
      </c>
      <c r="C78" s="1">
        <v>22.4</v>
      </c>
      <c r="D78" s="2">
        <f>HYPERLINK("https://torgi.gov.ru/new/public/lots/lot/21000026240000000015_8/(lotInfo:info)", "21000026240000000015_8")</f>
        <v>0</v>
      </c>
      <c r="E78" t="s">
        <v>142</v>
      </c>
      <c r="F78" s="3">
        <v>123247.5</v>
      </c>
      <c r="G78" s="3">
        <v>2760744</v>
      </c>
      <c r="I78" t="s">
        <v>1269</v>
      </c>
      <c r="J78" t="s">
        <v>1760</v>
      </c>
      <c r="L78" t="s">
        <v>2419</v>
      </c>
      <c r="M78" t="s">
        <v>2423</v>
      </c>
      <c r="N78" t="s">
        <v>2425</v>
      </c>
    </row>
    <row r="79" spans="1:14">
      <c r="A79" s="4">
        <v>77</v>
      </c>
      <c r="B79" t="s">
        <v>48</v>
      </c>
      <c r="C79" s="1">
        <v>114.2</v>
      </c>
      <c r="D79" s="2">
        <f>HYPERLINK("https://torgi.gov.ru/new/public/lots/lot/21000026240000000015_5/(lotInfo:info)", "21000026240000000015_5")</f>
        <v>0</v>
      </c>
      <c r="E79" t="s">
        <v>143</v>
      </c>
      <c r="F79" s="3">
        <v>72638.87915936952</v>
      </c>
      <c r="G79" s="3">
        <v>8295360</v>
      </c>
      <c r="I79" t="s">
        <v>1269</v>
      </c>
      <c r="J79" t="s">
        <v>1761</v>
      </c>
      <c r="L79" t="s">
        <v>2419</v>
      </c>
      <c r="M79" t="s">
        <v>2423</v>
      </c>
      <c r="N79" t="s">
        <v>2425</v>
      </c>
    </row>
    <row r="80" spans="1:14">
      <c r="A80" s="4">
        <v>78</v>
      </c>
      <c r="B80" t="s">
        <v>48</v>
      </c>
      <c r="C80" s="1">
        <v>124.9</v>
      </c>
      <c r="D80" s="2">
        <f>HYPERLINK("https://torgi.gov.ru/new/public/lots/lot/21000026240000000015_4/(lotInfo:info)", "21000026240000000015_4")</f>
        <v>0</v>
      </c>
      <c r="E80" t="s">
        <v>144</v>
      </c>
      <c r="F80" s="3">
        <v>19091.72137710168</v>
      </c>
      <c r="G80" s="3">
        <v>2384556</v>
      </c>
      <c r="I80" t="s">
        <v>1269</v>
      </c>
      <c r="J80" t="s">
        <v>1762</v>
      </c>
      <c r="L80" t="s">
        <v>2419</v>
      </c>
      <c r="M80" t="s">
        <v>2423</v>
      </c>
      <c r="N80" t="s">
        <v>2425</v>
      </c>
    </row>
    <row r="81" spans="1:14">
      <c r="A81" s="4">
        <v>79</v>
      </c>
      <c r="B81" t="s">
        <v>49</v>
      </c>
      <c r="C81" s="1">
        <v>30.9</v>
      </c>
      <c r="D81" s="2">
        <f>HYPERLINK("https://torgi.gov.ru/new/public/lots/lot/21000004810000000002_1/(lotInfo:info)", "21000004810000000002_1")</f>
        <v>0</v>
      </c>
      <c r="E81" t="s">
        <v>145</v>
      </c>
      <c r="F81" s="3">
        <v>7224.919093851133</v>
      </c>
      <c r="G81" s="3">
        <v>223250</v>
      </c>
      <c r="H81" t="s">
        <v>623</v>
      </c>
      <c r="I81" t="s">
        <v>1220</v>
      </c>
      <c r="J81" t="s">
        <v>1763</v>
      </c>
      <c r="L81" t="s">
        <v>2419</v>
      </c>
      <c r="M81" t="s">
        <v>2423</v>
      </c>
      <c r="N81" t="s">
        <v>2464</v>
      </c>
    </row>
    <row r="82" spans="1:14">
      <c r="A82" s="4">
        <v>80</v>
      </c>
      <c r="B82" t="s">
        <v>42</v>
      </c>
      <c r="C82" s="1">
        <v>665.2</v>
      </c>
      <c r="D82" s="2">
        <f>HYPERLINK("https://torgi.gov.ru/new/public/lots/lot/21000033070000000016_1/(lotInfo:info)", "21000033070000000016_1")</f>
        <v>0</v>
      </c>
      <c r="E82" t="s">
        <v>146</v>
      </c>
      <c r="F82" s="3">
        <v>19906.79494888755</v>
      </c>
      <c r="G82" s="3">
        <v>13242000</v>
      </c>
      <c r="H82" t="s">
        <v>624</v>
      </c>
      <c r="I82" t="s">
        <v>1270</v>
      </c>
      <c r="L82" t="s">
        <v>2419</v>
      </c>
      <c r="M82" t="s">
        <v>2423</v>
      </c>
      <c r="N82" t="s">
        <v>2465</v>
      </c>
    </row>
    <row r="83" spans="1:14">
      <c r="A83" s="4">
        <v>81</v>
      </c>
      <c r="B83" t="s">
        <v>24</v>
      </c>
      <c r="C83" s="1">
        <v>40.5</v>
      </c>
      <c r="D83" s="2">
        <f>HYPERLINK("https://torgi.gov.ru/new/public/lots/lot/21000013570000000008_7/(lotInfo:info)", "21000013570000000008_7")</f>
        <v>0</v>
      </c>
      <c r="E83" t="s">
        <v>100</v>
      </c>
      <c r="F83" s="3">
        <v>10721.68716049383</v>
      </c>
      <c r="G83" s="3">
        <v>434228.33</v>
      </c>
      <c r="H83" t="s">
        <v>625</v>
      </c>
      <c r="I83" t="s">
        <v>1270</v>
      </c>
      <c r="J83" t="s">
        <v>1764</v>
      </c>
      <c r="L83" t="s">
        <v>2419</v>
      </c>
      <c r="M83" t="s">
        <v>2423</v>
      </c>
      <c r="N83" t="s">
        <v>2425</v>
      </c>
    </row>
    <row r="84" spans="1:14">
      <c r="A84" s="4">
        <v>82</v>
      </c>
      <c r="B84" t="s">
        <v>50</v>
      </c>
      <c r="C84" s="1">
        <v>29.1</v>
      </c>
      <c r="D84" s="2">
        <f>HYPERLINK("https://torgi.gov.ru/new/public/lots/lot/21000002210000000564_3/(lotInfo:info)", "21000002210000000564_3")</f>
        <v>0</v>
      </c>
      <c r="E84" t="s">
        <v>147</v>
      </c>
      <c r="F84" s="3">
        <v>159231.9649484536</v>
      </c>
      <c r="G84" s="3">
        <v>4633650.18</v>
      </c>
      <c r="H84" t="s">
        <v>626</v>
      </c>
      <c r="I84" t="s">
        <v>1271</v>
      </c>
      <c r="J84" t="s">
        <v>1765</v>
      </c>
      <c r="L84" t="s">
        <v>2419</v>
      </c>
      <c r="M84" t="s">
        <v>2423</v>
      </c>
      <c r="N84" t="s">
        <v>2425</v>
      </c>
    </row>
    <row r="85" spans="1:14">
      <c r="A85" s="4">
        <v>83</v>
      </c>
      <c r="B85" t="s">
        <v>31</v>
      </c>
      <c r="C85" s="1">
        <v>59.9</v>
      </c>
      <c r="D85" s="2">
        <f>HYPERLINK("https://torgi.gov.ru/new/public/lots/lot/21000009850000000003_1/(lotInfo:info)", "21000009850000000003_1")</f>
        <v>0</v>
      </c>
      <c r="E85" t="s">
        <v>148</v>
      </c>
      <c r="F85" s="3">
        <v>3105.175292153589</v>
      </c>
      <c r="G85" s="3">
        <v>186000</v>
      </c>
      <c r="H85" t="s">
        <v>627</v>
      </c>
      <c r="I85" t="s">
        <v>1272</v>
      </c>
      <c r="J85" t="s">
        <v>1766</v>
      </c>
      <c r="L85" t="s">
        <v>2419</v>
      </c>
      <c r="M85" t="s">
        <v>2423</v>
      </c>
      <c r="N85" t="s">
        <v>2466</v>
      </c>
    </row>
    <row r="86" spans="1:14">
      <c r="A86" s="4">
        <v>84</v>
      </c>
      <c r="B86" t="s">
        <v>51</v>
      </c>
      <c r="C86" s="1">
        <v>122.23</v>
      </c>
      <c r="D86" s="2">
        <f>HYPERLINK("https://torgi.gov.ru/new/public/lots/lot/21000029540000000001_1/(lotInfo:info)", "21000029540000000001_1")</f>
        <v>0</v>
      </c>
      <c r="E86" t="s">
        <v>149</v>
      </c>
      <c r="F86" s="3">
        <v>42361.94878507731</v>
      </c>
      <c r="G86" s="3">
        <v>5177901</v>
      </c>
      <c r="H86" t="s">
        <v>628</v>
      </c>
      <c r="I86" t="s">
        <v>1273</v>
      </c>
      <c r="J86" t="s">
        <v>1767</v>
      </c>
      <c r="L86" t="s">
        <v>2419</v>
      </c>
      <c r="M86" t="s">
        <v>2423</v>
      </c>
      <c r="N86" t="s">
        <v>2467</v>
      </c>
    </row>
    <row r="87" spans="1:14">
      <c r="A87" s="4">
        <v>85</v>
      </c>
      <c r="B87" t="s">
        <v>39</v>
      </c>
      <c r="C87" s="1">
        <v>440.7</v>
      </c>
      <c r="D87" s="2">
        <f>HYPERLINK("https://torgi.gov.ru/new/public/lots/lot/21000004710000001619_1/(lotInfo:info)", "21000004710000001619_1")</f>
        <v>0</v>
      </c>
      <c r="E87" t="s">
        <v>150</v>
      </c>
      <c r="F87" s="3">
        <v>204375.5616065351</v>
      </c>
      <c r="G87" s="3">
        <v>90068310</v>
      </c>
      <c r="I87" t="s">
        <v>1274</v>
      </c>
      <c r="J87" t="s">
        <v>1768</v>
      </c>
      <c r="L87" t="s">
        <v>2419</v>
      </c>
      <c r="M87" t="s">
        <v>2423</v>
      </c>
      <c r="N87" t="s">
        <v>2425</v>
      </c>
    </row>
    <row r="88" spans="1:14">
      <c r="A88" s="4">
        <v>86</v>
      </c>
      <c r="B88" t="s">
        <v>39</v>
      </c>
      <c r="C88" s="1">
        <v>43.5</v>
      </c>
      <c r="D88" s="2">
        <f>HYPERLINK("https://torgi.gov.ru/new/public/lots/lot/21000004710000001644_1/(lotInfo:info)", "21000004710000001644_1")</f>
        <v>0</v>
      </c>
      <c r="E88" t="s">
        <v>151</v>
      </c>
      <c r="F88" s="3">
        <v>11465.51724137931</v>
      </c>
      <c r="G88" s="3">
        <v>498750</v>
      </c>
      <c r="I88" t="s">
        <v>1274</v>
      </c>
      <c r="J88" t="s">
        <v>1769</v>
      </c>
      <c r="L88" t="s">
        <v>2419</v>
      </c>
      <c r="M88" t="s">
        <v>2423</v>
      </c>
      <c r="N88" t="s">
        <v>2425</v>
      </c>
    </row>
    <row r="89" spans="1:14">
      <c r="A89" s="4">
        <v>87</v>
      </c>
      <c r="B89" t="s">
        <v>52</v>
      </c>
      <c r="C89" s="1">
        <v>108.1</v>
      </c>
      <c r="D89" s="2">
        <f>HYPERLINK("https://torgi.gov.ru/new/public/lots/lot/22000102650000000001_2/(lotInfo:info)", "22000102650000000001_2")</f>
        <v>0</v>
      </c>
      <c r="E89" t="s">
        <v>93</v>
      </c>
      <c r="F89" s="3">
        <v>86225.71692876966</v>
      </c>
      <c r="G89" s="3">
        <v>9321000</v>
      </c>
      <c r="I89" t="s">
        <v>1275</v>
      </c>
      <c r="J89" t="s">
        <v>1770</v>
      </c>
      <c r="L89" t="s">
        <v>2419</v>
      </c>
      <c r="M89" t="s">
        <v>2423</v>
      </c>
      <c r="N89" t="s">
        <v>2425</v>
      </c>
    </row>
    <row r="90" spans="1:14">
      <c r="A90" s="4">
        <v>88</v>
      </c>
      <c r="B90" t="s">
        <v>51</v>
      </c>
      <c r="C90" s="1">
        <v>198.4</v>
      </c>
      <c r="D90" s="2">
        <f>HYPERLINK("https://torgi.gov.ru/new/public/lots/lot/21000022030000000003_1/(lotInfo:info)", "21000022030000000003_1")</f>
        <v>0</v>
      </c>
      <c r="E90" t="s">
        <v>152</v>
      </c>
      <c r="F90" s="3">
        <v>1771.421370967742</v>
      </c>
      <c r="G90" s="3">
        <v>351450</v>
      </c>
      <c r="H90" t="s">
        <v>629</v>
      </c>
      <c r="I90" t="s">
        <v>1275</v>
      </c>
      <c r="J90" t="s">
        <v>1771</v>
      </c>
      <c r="K90" s="3">
        <v>8804758.779999999</v>
      </c>
      <c r="L90" t="s">
        <v>2421</v>
      </c>
      <c r="M90" t="s">
        <v>2423</v>
      </c>
      <c r="N90" t="s">
        <v>2468</v>
      </c>
    </row>
    <row r="91" spans="1:14">
      <c r="A91" s="4">
        <v>89</v>
      </c>
      <c r="B91" t="s">
        <v>39</v>
      </c>
      <c r="C91" s="1">
        <v>16.6</v>
      </c>
      <c r="D91" s="2">
        <f>HYPERLINK("https://torgi.gov.ru/new/public/lots/lot/21000004710000001532_1/(lotInfo:info)", "21000004710000001532_1")</f>
        <v>0</v>
      </c>
      <c r="E91" t="s">
        <v>153</v>
      </c>
      <c r="F91" s="3">
        <v>41820</v>
      </c>
      <c r="G91" s="3">
        <v>694212</v>
      </c>
      <c r="I91" t="s">
        <v>1276</v>
      </c>
      <c r="J91" t="s">
        <v>1772</v>
      </c>
      <c r="L91" t="s">
        <v>2419</v>
      </c>
      <c r="M91" t="s">
        <v>2423</v>
      </c>
      <c r="N91" t="s">
        <v>2425</v>
      </c>
    </row>
    <row r="92" spans="1:14">
      <c r="A92" s="4">
        <v>90</v>
      </c>
      <c r="B92" t="s">
        <v>36</v>
      </c>
      <c r="C92" s="1">
        <v>105.3</v>
      </c>
      <c r="D92" s="2">
        <f>HYPERLINK("https://torgi.gov.ru/new/public/lots/lot/21000008500000000063_1/(lotInfo:info)", "21000008500000000063_1")</f>
        <v>0</v>
      </c>
      <c r="E92" t="s">
        <v>154</v>
      </c>
      <c r="F92" s="3">
        <v>15669.51566951567</v>
      </c>
      <c r="G92" s="3">
        <v>1650000</v>
      </c>
      <c r="H92" t="s">
        <v>630</v>
      </c>
      <c r="I92" t="s">
        <v>1277</v>
      </c>
      <c r="J92" t="s">
        <v>1773</v>
      </c>
      <c r="L92" t="s">
        <v>2419</v>
      </c>
      <c r="M92" t="s">
        <v>2423</v>
      </c>
      <c r="N92" t="s">
        <v>2469</v>
      </c>
    </row>
    <row r="93" spans="1:14">
      <c r="A93" s="4">
        <v>91</v>
      </c>
      <c r="B93" t="s">
        <v>53</v>
      </c>
      <c r="C93" s="1">
        <v>102.6</v>
      </c>
      <c r="D93" s="2">
        <f>HYPERLINK("https://torgi.gov.ru/new/public/lots/lot/22000099670000000001_1/(lotInfo:info)", "22000099670000000001_1")</f>
        <v>0</v>
      </c>
      <c r="F93" s="3">
        <v>1770.46783625731</v>
      </c>
      <c r="G93" s="3">
        <v>181650</v>
      </c>
      <c r="H93" t="s">
        <v>631</v>
      </c>
      <c r="I93" t="s">
        <v>1278</v>
      </c>
      <c r="J93" t="s">
        <v>1774</v>
      </c>
      <c r="L93" t="s">
        <v>2419</v>
      </c>
      <c r="M93" t="s">
        <v>2423</v>
      </c>
      <c r="N93" t="s">
        <v>2425</v>
      </c>
    </row>
    <row r="94" spans="1:14">
      <c r="A94" s="4">
        <v>92</v>
      </c>
      <c r="B94" t="s">
        <v>26</v>
      </c>
      <c r="C94" s="1">
        <v>171</v>
      </c>
      <c r="D94" s="2">
        <f>HYPERLINK("https://torgi.gov.ru/new/public/lots/lot/21000010370000000036_1/(lotInfo:info)", "21000010370000000036_1")</f>
        <v>0</v>
      </c>
      <c r="E94" t="s">
        <v>155</v>
      </c>
      <c r="F94" s="3">
        <v>12980.70175438597</v>
      </c>
      <c r="G94" s="3">
        <v>2219700</v>
      </c>
      <c r="H94" t="s">
        <v>632</v>
      </c>
      <c r="I94" t="s">
        <v>1270</v>
      </c>
      <c r="J94" t="s">
        <v>1775</v>
      </c>
      <c r="L94" t="s">
        <v>2421</v>
      </c>
      <c r="M94" t="s">
        <v>2423</v>
      </c>
      <c r="N94" t="s">
        <v>2425</v>
      </c>
    </row>
    <row r="95" spans="1:14">
      <c r="A95" s="4">
        <v>93</v>
      </c>
      <c r="B95" t="s">
        <v>16</v>
      </c>
      <c r="C95" s="1">
        <v>70</v>
      </c>
      <c r="D95" s="2">
        <f>HYPERLINK("https://torgi.gov.ru/new/public/lots/lot/21000020130000000006_1/(lotInfo:info)", "21000020130000000006_1")</f>
        <v>0</v>
      </c>
      <c r="E95" t="s">
        <v>156</v>
      </c>
      <c r="F95" s="3">
        <v>5714.285714285715</v>
      </c>
      <c r="G95" s="3">
        <v>400000</v>
      </c>
      <c r="H95" t="s">
        <v>633</v>
      </c>
      <c r="I95" t="s">
        <v>1279</v>
      </c>
      <c r="J95" t="s">
        <v>1776</v>
      </c>
      <c r="L95" t="s">
        <v>2419</v>
      </c>
      <c r="M95" t="s">
        <v>2423</v>
      </c>
      <c r="N95" t="s">
        <v>2425</v>
      </c>
    </row>
    <row r="96" spans="1:14">
      <c r="A96" s="4">
        <v>94</v>
      </c>
      <c r="B96" t="s">
        <v>51</v>
      </c>
      <c r="C96" s="1">
        <v>22.8</v>
      </c>
      <c r="D96" s="2">
        <f>HYPERLINK("https://torgi.gov.ru/new/public/lots/lot/21000033860000000004_1/(lotInfo:info)", "21000033860000000004_1")</f>
        <v>0</v>
      </c>
      <c r="E96" t="s">
        <v>103</v>
      </c>
      <c r="F96" s="3">
        <v>15897.36842105263</v>
      </c>
      <c r="G96" s="3">
        <v>362460</v>
      </c>
      <c r="I96" t="s">
        <v>1280</v>
      </c>
      <c r="J96" t="s">
        <v>1777</v>
      </c>
      <c r="L96" t="s">
        <v>2421</v>
      </c>
      <c r="M96" t="s">
        <v>2423</v>
      </c>
      <c r="N96" t="s">
        <v>2425</v>
      </c>
    </row>
    <row r="97" spans="1:14">
      <c r="A97" s="4">
        <v>95</v>
      </c>
      <c r="B97" t="s">
        <v>24</v>
      </c>
      <c r="C97" s="1">
        <v>1191.6</v>
      </c>
      <c r="D97" s="2">
        <f>HYPERLINK("https://torgi.gov.ru/new/public/lots/lot/21000014050000000050_1/(lotInfo:info)", "21000014050000000050_1")</f>
        <v>0</v>
      </c>
      <c r="E97" t="s">
        <v>157</v>
      </c>
      <c r="F97" s="3">
        <v>421.3007720711648</v>
      </c>
      <c r="G97" s="3">
        <v>502022</v>
      </c>
      <c r="H97" t="s">
        <v>634</v>
      </c>
      <c r="I97" t="s">
        <v>1281</v>
      </c>
      <c r="J97" t="s">
        <v>1778</v>
      </c>
      <c r="L97" t="s">
        <v>2420</v>
      </c>
      <c r="M97" t="s">
        <v>2423</v>
      </c>
      <c r="N97" t="s">
        <v>2470</v>
      </c>
    </row>
    <row r="98" spans="1:14">
      <c r="A98" s="4">
        <v>96</v>
      </c>
      <c r="B98" t="s">
        <v>54</v>
      </c>
      <c r="C98" s="1">
        <v>94.3</v>
      </c>
      <c r="D98" s="2">
        <f>HYPERLINK("https://torgi.gov.ru/new/public/lots/lot/22000053080000000002_1/(lotInfo:info)", "22000053080000000002_1")</f>
        <v>0</v>
      </c>
      <c r="E98" t="s">
        <v>158</v>
      </c>
      <c r="F98" s="3">
        <v>4411.452810180276</v>
      </c>
      <c r="G98" s="3">
        <v>416000</v>
      </c>
      <c r="H98" t="s">
        <v>635</v>
      </c>
      <c r="I98" t="s">
        <v>1282</v>
      </c>
      <c r="J98" t="s">
        <v>1779</v>
      </c>
      <c r="L98" t="s">
        <v>2419</v>
      </c>
      <c r="M98" t="s">
        <v>2423</v>
      </c>
      <c r="N98" t="s">
        <v>2425</v>
      </c>
    </row>
    <row r="99" spans="1:14">
      <c r="A99" s="4">
        <v>97</v>
      </c>
      <c r="B99" t="s">
        <v>52</v>
      </c>
      <c r="C99" s="1">
        <v>77.7</v>
      </c>
      <c r="D99" s="2">
        <f>HYPERLINK("https://torgi.gov.ru/new/public/lots/lot/21000003220000000006_1/(lotInfo:info)", "21000003220000000006_1")</f>
        <v>0</v>
      </c>
      <c r="E99" t="s">
        <v>159</v>
      </c>
      <c r="F99" s="3">
        <v>2107.528957528958</v>
      </c>
      <c r="G99" s="3">
        <v>163755</v>
      </c>
      <c r="H99" t="s">
        <v>636</v>
      </c>
      <c r="I99" t="s">
        <v>1270</v>
      </c>
      <c r="J99" t="s">
        <v>1780</v>
      </c>
      <c r="K99" s="3">
        <v>1188411.49</v>
      </c>
      <c r="L99" t="s">
        <v>2420</v>
      </c>
      <c r="M99" t="s">
        <v>2423</v>
      </c>
      <c r="N99" t="s">
        <v>2425</v>
      </c>
    </row>
    <row r="100" spans="1:14">
      <c r="A100" s="4">
        <v>98</v>
      </c>
      <c r="B100" t="s">
        <v>28</v>
      </c>
      <c r="C100" s="1">
        <v>305.6</v>
      </c>
      <c r="D100" s="2">
        <f>HYPERLINK("https://torgi.gov.ru/new/public/lots/lot/22000015440000000008_2/(lotInfo:info)", "22000015440000000008_2")</f>
        <v>0</v>
      </c>
      <c r="E100" t="s">
        <v>160</v>
      </c>
      <c r="F100" s="3">
        <v>114.5287958115183</v>
      </c>
      <c r="G100" s="3">
        <v>35000</v>
      </c>
      <c r="H100" t="s">
        <v>637</v>
      </c>
      <c r="I100" t="s">
        <v>1283</v>
      </c>
      <c r="J100" t="s">
        <v>1781</v>
      </c>
      <c r="L100" t="s">
        <v>2420</v>
      </c>
      <c r="M100" t="s">
        <v>2423</v>
      </c>
      <c r="N100" t="s">
        <v>2425</v>
      </c>
    </row>
    <row r="101" spans="1:14">
      <c r="A101" s="4">
        <v>99</v>
      </c>
      <c r="B101" t="s">
        <v>28</v>
      </c>
      <c r="C101" s="1">
        <v>55.6</v>
      </c>
      <c r="D101" s="2">
        <f>HYPERLINK("https://torgi.gov.ru/new/public/lots/lot/22000015440000000008_1/(lotInfo:info)", "22000015440000000008_1")</f>
        <v>0</v>
      </c>
      <c r="E101" t="s">
        <v>161</v>
      </c>
      <c r="F101" s="3">
        <v>359.7122302158273</v>
      </c>
      <c r="G101" s="3">
        <v>20000</v>
      </c>
      <c r="H101" t="s">
        <v>638</v>
      </c>
      <c r="I101" t="s">
        <v>1283</v>
      </c>
      <c r="J101" t="s">
        <v>1782</v>
      </c>
      <c r="L101" t="s">
        <v>2420</v>
      </c>
      <c r="M101" t="s">
        <v>2423</v>
      </c>
      <c r="N101" t="s">
        <v>2425</v>
      </c>
    </row>
    <row r="102" spans="1:14">
      <c r="A102" s="4">
        <v>100</v>
      </c>
      <c r="B102" t="s">
        <v>28</v>
      </c>
      <c r="C102" s="1">
        <v>314</v>
      </c>
      <c r="D102" s="2">
        <f>HYPERLINK("https://torgi.gov.ru/new/public/lots/lot/22000015440000000008_3/(lotInfo:info)", "22000015440000000008_3")</f>
        <v>0</v>
      </c>
      <c r="E102" t="s">
        <v>160</v>
      </c>
      <c r="F102" s="3">
        <v>111.4649681528662</v>
      </c>
      <c r="G102" s="3">
        <v>35000</v>
      </c>
      <c r="H102" t="s">
        <v>639</v>
      </c>
      <c r="I102" t="s">
        <v>1283</v>
      </c>
      <c r="J102" t="s">
        <v>1783</v>
      </c>
      <c r="L102" t="s">
        <v>2420</v>
      </c>
      <c r="M102" t="s">
        <v>2423</v>
      </c>
      <c r="N102" t="s">
        <v>2425</v>
      </c>
    </row>
    <row r="103" spans="1:14">
      <c r="A103" s="4">
        <v>101</v>
      </c>
      <c r="B103" t="s">
        <v>36</v>
      </c>
      <c r="C103" s="1">
        <v>27.7</v>
      </c>
      <c r="D103" s="2">
        <f>HYPERLINK("https://torgi.gov.ru/new/public/lots/lot/21000008500000000048_1/(lotInfo:info)", "21000008500000000048_1")</f>
        <v>0</v>
      </c>
      <c r="E103" t="s">
        <v>154</v>
      </c>
      <c r="F103" s="3">
        <v>13357.40072202166</v>
      </c>
      <c r="G103" s="3">
        <v>370000</v>
      </c>
      <c r="H103" t="s">
        <v>640</v>
      </c>
      <c r="I103" t="s">
        <v>1284</v>
      </c>
      <c r="J103" t="s">
        <v>1784</v>
      </c>
      <c r="L103" t="s">
        <v>2419</v>
      </c>
      <c r="M103" t="s">
        <v>2423</v>
      </c>
      <c r="N103" t="s">
        <v>2425</v>
      </c>
    </row>
    <row r="104" spans="1:14">
      <c r="A104" s="4">
        <v>102</v>
      </c>
      <c r="B104" t="s">
        <v>33</v>
      </c>
      <c r="C104" s="1">
        <v>10.6</v>
      </c>
      <c r="D104" s="2">
        <f>HYPERLINK("https://torgi.gov.ru/new/public/lots/lot/21000004470000000006_6/(lotInfo:info)", "21000004470000000006_6")</f>
        <v>0</v>
      </c>
      <c r="E104" t="s">
        <v>162</v>
      </c>
      <c r="F104" s="3">
        <v>28203.77358490566</v>
      </c>
      <c r="G104" s="3">
        <v>298960</v>
      </c>
      <c r="H104" t="s">
        <v>641</v>
      </c>
      <c r="I104" t="s">
        <v>1285</v>
      </c>
      <c r="J104" t="s">
        <v>1785</v>
      </c>
      <c r="L104" t="s">
        <v>2419</v>
      </c>
      <c r="M104" t="s">
        <v>2424</v>
      </c>
      <c r="N104" t="s">
        <v>2425</v>
      </c>
    </row>
    <row r="105" spans="1:14">
      <c r="A105" s="4">
        <v>103</v>
      </c>
      <c r="B105" t="s">
        <v>55</v>
      </c>
      <c r="C105" s="1">
        <v>45.2</v>
      </c>
      <c r="D105" s="2">
        <f>HYPERLINK("https://torgi.gov.ru/new/public/lots/lot/22000005750000000002_1/(lotInfo:info)", "22000005750000000002_1")</f>
        <v>0</v>
      </c>
      <c r="E105" t="s">
        <v>163</v>
      </c>
      <c r="F105" s="3">
        <v>2787.610619469026</v>
      </c>
      <c r="G105" s="3">
        <v>126000</v>
      </c>
      <c r="H105" t="s">
        <v>642</v>
      </c>
      <c r="I105" t="s">
        <v>1286</v>
      </c>
      <c r="J105" t="s">
        <v>1786</v>
      </c>
      <c r="L105" t="s">
        <v>2419</v>
      </c>
      <c r="M105" t="s">
        <v>2423</v>
      </c>
      <c r="N105" t="s">
        <v>2425</v>
      </c>
    </row>
    <row r="106" spans="1:14">
      <c r="A106" s="4">
        <v>104</v>
      </c>
      <c r="B106" t="s">
        <v>56</v>
      </c>
      <c r="C106" s="1">
        <v>30.6</v>
      </c>
      <c r="D106" s="2">
        <f>HYPERLINK("https://torgi.gov.ru/new/public/lots/lot/21000012550000000039_1/(lotInfo:info)", "21000012550000000039_1")</f>
        <v>0</v>
      </c>
      <c r="E106" t="s">
        <v>164</v>
      </c>
      <c r="F106" s="3">
        <v>71699.34640522876</v>
      </c>
      <c r="G106" s="3">
        <v>2194000</v>
      </c>
      <c r="H106" t="s">
        <v>643</v>
      </c>
      <c r="I106" t="s">
        <v>1287</v>
      </c>
      <c r="L106" t="s">
        <v>2419</v>
      </c>
      <c r="M106" t="s">
        <v>2423</v>
      </c>
      <c r="N106" t="s">
        <v>2425</v>
      </c>
    </row>
    <row r="107" spans="1:14">
      <c r="A107" s="4">
        <v>105</v>
      </c>
      <c r="B107" t="s">
        <v>57</v>
      </c>
      <c r="C107" s="1">
        <v>179.7</v>
      </c>
      <c r="D107" s="2">
        <f>HYPERLINK("https://torgi.gov.ru/new/public/lots/lot/22000101880000000001_1/(lotInfo:info)", "22000101880000000001_1")</f>
        <v>0</v>
      </c>
      <c r="E107" t="s">
        <v>165</v>
      </c>
      <c r="F107" s="3">
        <v>3338.89816360601</v>
      </c>
      <c r="G107" s="3">
        <v>600000</v>
      </c>
      <c r="H107" t="s">
        <v>644</v>
      </c>
      <c r="I107" t="s">
        <v>1288</v>
      </c>
      <c r="J107" t="s">
        <v>1787</v>
      </c>
      <c r="K107" s="3">
        <v>326027.91</v>
      </c>
      <c r="L107" t="s">
        <v>2419</v>
      </c>
      <c r="M107" t="s">
        <v>2423</v>
      </c>
      <c r="N107" t="s">
        <v>2471</v>
      </c>
    </row>
    <row r="108" spans="1:14">
      <c r="A108" s="4">
        <v>106</v>
      </c>
      <c r="B108" t="s">
        <v>19</v>
      </c>
      <c r="C108" s="1">
        <v>104.2</v>
      </c>
      <c r="D108" s="2">
        <f>HYPERLINK("https://torgi.gov.ru/new/public/lots/lot/21000033300000000011_8/(lotInfo:info)", "21000033300000000011_8")</f>
        <v>0</v>
      </c>
      <c r="E108" t="s">
        <v>166</v>
      </c>
      <c r="F108" s="3">
        <v>21252.39923224568</v>
      </c>
      <c r="G108" s="3">
        <v>2214500</v>
      </c>
      <c r="H108" t="s">
        <v>645</v>
      </c>
      <c r="I108" t="s">
        <v>1289</v>
      </c>
      <c r="J108" t="s">
        <v>1788</v>
      </c>
      <c r="L108" t="s">
        <v>2419</v>
      </c>
      <c r="M108" t="s">
        <v>2423</v>
      </c>
      <c r="N108" t="s">
        <v>2472</v>
      </c>
    </row>
    <row r="109" spans="1:14">
      <c r="A109" s="4">
        <v>107</v>
      </c>
      <c r="B109" t="s">
        <v>58</v>
      </c>
      <c r="C109" s="1">
        <v>17.4</v>
      </c>
      <c r="D109" s="2">
        <f>HYPERLINK("https://torgi.gov.ru/new/public/lots/lot/21000006750000000006_8/(lotInfo:info)", "21000006750000000006_8")</f>
        <v>0</v>
      </c>
      <c r="E109" t="s">
        <v>167</v>
      </c>
      <c r="F109" s="3">
        <v>75632.18390804599</v>
      </c>
      <c r="G109" s="3">
        <v>1316000</v>
      </c>
      <c r="H109" t="s">
        <v>646</v>
      </c>
      <c r="I109" t="s">
        <v>1290</v>
      </c>
      <c r="J109" t="s">
        <v>1789</v>
      </c>
      <c r="L109" t="s">
        <v>2419</v>
      </c>
      <c r="M109" t="s">
        <v>2423</v>
      </c>
      <c r="N109" t="s">
        <v>2425</v>
      </c>
    </row>
    <row r="110" spans="1:14">
      <c r="A110" s="4">
        <v>108</v>
      </c>
      <c r="B110" t="s">
        <v>58</v>
      </c>
      <c r="C110" s="1">
        <v>17.2</v>
      </c>
      <c r="D110" s="2">
        <f>HYPERLINK("https://torgi.gov.ru/new/public/lots/lot/21000006750000000006_2/(lotInfo:info)", "21000006750000000006_2")</f>
        <v>0</v>
      </c>
      <c r="E110" t="s">
        <v>168</v>
      </c>
      <c r="F110" s="3">
        <v>50232.55813953489</v>
      </c>
      <c r="G110" s="3">
        <v>864000</v>
      </c>
      <c r="H110" t="s">
        <v>647</v>
      </c>
      <c r="I110" t="s">
        <v>1290</v>
      </c>
      <c r="J110" t="s">
        <v>1790</v>
      </c>
      <c r="L110" t="s">
        <v>2419</v>
      </c>
      <c r="M110" t="s">
        <v>2423</v>
      </c>
      <c r="N110" t="s">
        <v>2425</v>
      </c>
    </row>
    <row r="111" spans="1:14">
      <c r="A111" s="4">
        <v>109</v>
      </c>
      <c r="B111" t="s">
        <v>58</v>
      </c>
      <c r="C111" s="1">
        <v>11.7</v>
      </c>
      <c r="D111" s="2">
        <f>HYPERLINK("https://torgi.gov.ru/new/public/lots/lot/21000006750000000006_6/(lotInfo:info)", "21000006750000000006_6")</f>
        <v>0</v>
      </c>
      <c r="E111" t="s">
        <v>169</v>
      </c>
      <c r="F111" s="3">
        <v>30000</v>
      </c>
      <c r="G111" s="3">
        <v>351000</v>
      </c>
      <c r="H111" t="s">
        <v>648</v>
      </c>
      <c r="I111" t="s">
        <v>1290</v>
      </c>
      <c r="J111" t="s">
        <v>1791</v>
      </c>
      <c r="L111" t="s">
        <v>2419</v>
      </c>
      <c r="M111" t="s">
        <v>2423</v>
      </c>
      <c r="N111" t="s">
        <v>2425</v>
      </c>
    </row>
    <row r="112" spans="1:14">
      <c r="A112" s="4">
        <v>110</v>
      </c>
      <c r="B112" t="s">
        <v>59</v>
      </c>
      <c r="C112" s="1">
        <v>2506.6</v>
      </c>
      <c r="D112" s="2">
        <f>HYPERLINK("https://torgi.gov.ru/new/public/lots/lot/21000013200000000028_3/(lotInfo:info)", "21000013200000000028_3")</f>
        <v>0</v>
      </c>
      <c r="E112" t="s">
        <v>170</v>
      </c>
      <c r="F112" s="3">
        <v>7502.744666081546</v>
      </c>
      <c r="G112" s="3">
        <v>18806379.78</v>
      </c>
      <c r="H112" t="s">
        <v>649</v>
      </c>
      <c r="I112" t="s">
        <v>1291</v>
      </c>
      <c r="J112" t="s">
        <v>1792</v>
      </c>
      <c r="L112" t="s">
        <v>2419</v>
      </c>
      <c r="M112" t="s">
        <v>2424</v>
      </c>
      <c r="N112" t="s">
        <v>2425</v>
      </c>
    </row>
    <row r="113" spans="1:14">
      <c r="A113" s="4">
        <v>111</v>
      </c>
      <c r="B113" t="s">
        <v>59</v>
      </c>
      <c r="C113" s="1">
        <v>2265.1</v>
      </c>
      <c r="D113" s="2">
        <f>HYPERLINK("https://torgi.gov.ru/new/public/lots/lot/21000013200000000028_1/(lotInfo:info)", "21000013200000000028_1")</f>
        <v>0</v>
      </c>
      <c r="E113" t="s">
        <v>171</v>
      </c>
      <c r="F113" s="3">
        <v>7502.744713257694</v>
      </c>
      <c r="G113" s="3">
        <v>16994467.05</v>
      </c>
      <c r="H113" t="s">
        <v>650</v>
      </c>
      <c r="I113" t="s">
        <v>1291</v>
      </c>
      <c r="J113" t="s">
        <v>1793</v>
      </c>
      <c r="L113" t="s">
        <v>2419</v>
      </c>
      <c r="M113" t="s">
        <v>2424</v>
      </c>
      <c r="N113" t="s">
        <v>2425</v>
      </c>
    </row>
    <row r="114" spans="1:14">
      <c r="A114" s="4">
        <v>112</v>
      </c>
      <c r="B114" t="s">
        <v>14</v>
      </c>
      <c r="C114" s="1">
        <v>182.2</v>
      </c>
      <c r="D114" s="2">
        <f>HYPERLINK("https://torgi.gov.ru/new/public/lots/lot/21000005000000001436_1/(lotInfo:info)", "21000005000000001436_1")</f>
        <v>0</v>
      </c>
      <c r="E114" t="s">
        <v>172</v>
      </c>
      <c r="F114" s="3">
        <v>91937.43139407245</v>
      </c>
      <c r="G114" s="3">
        <v>16751000</v>
      </c>
      <c r="H114" t="s">
        <v>651</v>
      </c>
      <c r="I114" t="s">
        <v>1292</v>
      </c>
      <c r="J114" t="s">
        <v>1794</v>
      </c>
      <c r="L114" t="s">
        <v>2422</v>
      </c>
      <c r="M114" t="s">
        <v>2423</v>
      </c>
      <c r="N114" t="s">
        <v>2473</v>
      </c>
    </row>
    <row r="115" spans="1:14">
      <c r="A115" s="4">
        <v>113</v>
      </c>
      <c r="B115" t="s">
        <v>50</v>
      </c>
      <c r="C115" s="1">
        <v>491.1</v>
      </c>
      <c r="D115" s="2">
        <f>HYPERLINK("https://torgi.gov.ru/new/public/lots/lot/22000022990000000003_1/(lotInfo:info)", "22000022990000000003_1")</f>
        <v>0</v>
      </c>
      <c r="E115" t="s">
        <v>173</v>
      </c>
      <c r="F115" s="3">
        <v>3182.651191203421</v>
      </c>
      <c r="G115" s="3">
        <v>1563000</v>
      </c>
      <c r="H115" t="s">
        <v>652</v>
      </c>
      <c r="I115" t="s">
        <v>1293</v>
      </c>
      <c r="J115" t="s">
        <v>1795</v>
      </c>
      <c r="L115" t="s">
        <v>2419</v>
      </c>
      <c r="M115" t="s">
        <v>2423</v>
      </c>
      <c r="N115" t="s">
        <v>2474</v>
      </c>
    </row>
    <row r="116" spans="1:14">
      <c r="A116" s="4">
        <v>114</v>
      </c>
      <c r="B116" t="s">
        <v>60</v>
      </c>
      <c r="C116" s="1">
        <v>82.8</v>
      </c>
      <c r="D116" s="2">
        <f>HYPERLINK("https://torgi.gov.ru/new/public/lots/lot/22000059440000000022_10/(lotInfo:info)", "22000059440000000022_10")</f>
        <v>0</v>
      </c>
      <c r="E116" t="s">
        <v>174</v>
      </c>
      <c r="F116" s="3">
        <v>23743.96135265701</v>
      </c>
      <c r="G116" s="3">
        <v>1966000</v>
      </c>
      <c r="H116" t="s">
        <v>653</v>
      </c>
      <c r="I116" t="s">
        <v>1294</v>
      </c>
      <c r="L116" t="s">
        <v>2419</v>
      </c>
      <c r="M116" t="s">
        <v>2423</v>
      </c>
      <c r="N116" t="s">
        <v>2425</v>
      </c>
    </row>
    <row r="117" spans="1:14">
      <c r="A117" s="4">
        <v>115</v>
      </c>
      <c r="B117" t="s">
        <v>28</v>
      </c>
      <c r="C117" s="1">
        <v>49.7</v>
      </c>
      <c r="D117" s="2">
        <f>HYPERLINK("https://torgi.gov.ru/new/public/lots/lot/22000092900000000001_1/(lotInfo:info)", "22000092900000000001_1")</f>
        <v>0</v>
      </c>
      <c r="E117" t="s">
        <v>175</v>
      </c>
      <c r="F117" s="3">
        <v>135815.6941649899</v>
      </c>
      <c r="G117" s="3">
        <v>6750040</v>
      </c>
      <c r="H117" t="s">
        <v>654</v>
      </c>
      <c r="I117" t="s">
        <v>1295</v>
      </c>
      <c r="J117" t="s">
        <v>1796</v>
      </c>
      <c r="L117" t="s">
        <v>2419</v>
      </c>
      <c r="M117" t="s">
        <v>2423</v>
      </c>
      <c r="N117" t="s">
        <v>2425</v>
      </c>
    </row>
    <row r="118" spans="1:14">
      <c r="A118" s="4">
        <v>116</v>
      </c>
      <c r="B118" t="s">
        <v>61</v>
      </c>
      <c r="C118" s="1">
        <v>116.9</v>
      </c>
      <c r="D118" s="2">
        <f>HYPERLINK("https://torgi.gov.ru/new/public/lots/lot/21000014540000000031_4/(lotInfo:info)", "21000014540000000031_4")</f>
        <v>0</v>
      </c>
      <c r="E118" t="s">
        <v>166</v>
      </c>
      <c r="F118" s="3">
        <v>32676.64670658682</v>
      </c>
      <c r="G118" s="3">
        <v>3819900</v>
      </c>
      <c r="H118" t="s">
        <v>655</v>
      </c>
      <c r="I118" t="s">
        <v>1269</v>
      </c>
      <c r="J118" t="s">
        <v>1797</v>
      </c>
      <c r="L118" t="s">
        <v>2419</v>
      </c>
      <c r="M118" t="s">
        <v>2424</v>
      </c>
      <c r="N118" t="s">
        <v>2425</v>
      </c>
    </row>
    <row r="119" spans="1:14">
      <c r="A119" s="4">
        <v>117</v>
      </c>
      <c r="B119" t="s">
        <v>14</v>
      </c>
      <c r="C119" s="1">
        <v>153.1</v>
      </c>
      <c r="D119" s="2">
        <f>HYPERLINK("https://torgi.gov.ru/new/public/lots/lot/21000005000000000836_1/(lotInfo:info)", "21000005000000000836_1")</f>
        <v>0</v>
      </c>
      <c r="E119" t="s">
        <v>86</v>
      </c>
      <c r="F119" s="3">
        <v>154402.677988243</v>
      </c>
      <c r="G119" s="3">
        <v>23639050</v>
      </c>
      <c r="H119" t="s">
        <v>656</v>
      </c>
      <c r="I119" t="s">
        <v>1296</v>
      </c>
      <c r="J119" t="s">
        <v>1798</v>
      </c>
      <c r="L119" t="s">
        <v>2421</v>
      </c>
      <c r="M119" t="s">
        <v>2423</v>
      </c>
      <c r="N119" t="s">
        <v>2425</v>
      </c>
    </row>
    <row r="120" spans="1:14">
      <c r="A120" s="4">
        <v>118</v>
      </c>
      <c r="B120" t="s">
        <v>14</v>
      </c>
      <c r="C120" s="1">
        <v>38.3</v>
      </c>
      <c r="D120" s="2">
        <f>HYPERLINK("https://torgi.gov.ru/new/public/lots/lot/21000005000000001486_1/(lotInfo:info)", "21000005000000001486_1")</f>
        <v>0</v>
      </c>
      <c r="E120" t="s">
        <v>86</v>
      </c>
      <c r="F120" s="3">
        <v>231973.8903394256</v>
      </c>
      <c r="G120" s="3">
        <v>8884600</v>
      </c>
      <c r="H120" t="s">
        <v>657</v>
      </c>
      <c r="I120" t="s">
        <v>1297</v>
      </c>
      <c r="J120" t="s">
        <v>1799</v>
      </c>
      <c r="L120" t="s">
        <v>2419</v>
      </c>
      <c r="M120" t="s">
        <v>2423</v>
      </c>
      <c r="N120" t="s">
        <v>2425</v>
      </c>
    </row>
    <row r="121" spans="1:14">
      <c r="A121" s="4">
        <v>119</v>
      </c>
      <c r="B121" t="s">
        <v>29</v>
      </c>
      <c r="C121" s="1">
        <v>308</v>
      </c>
      <c r="D121" s="2">
        <f>HYPERLINK("https://torgi.gov.ru/new/public/lots/lot/21000015830000000002_1/(lotInfo:info)", "21000015830000000002_1")</f>
        <v>0</v>
      </c>
      <c r="E121" t="s">
        <v>176</v>
      </c>
      <c r="F121" s="3">
        <v>2344.155844155844</v>
      </c>
      <c r="G121" s="3">
        <v>722000</v>
      </c>
      <c r="H121" t="s">
        <v>658</v>
      </c>
      <c r="I121" t="s">
        <v>1298</v>
      </c>
      <c r="J121" t="s">
        <v>1800</v>
      </c>
      <c r="L121" t="s">
        <v>2421</v>
      </c>
      <c r="M121" t="s">
        <v>2423</v>
      </c>
      <c r="N121" t="s">
        <v>2475</v>
      </c>
    </row>
    <row r="122" spans="1:14">
      <c r="A122" s="4">
        <v>120</v>
      </c>
      <c r="B122" t="s">
        <v>14</v>
      </c>
      <c r="C122" s="1">
        <v>79.7</v>
      </c>
      <c r="D122" s="2">
        <f>HYPERLINK("https://torgi.gov.ru/new/public/lots/lot/21000005000000001540_1/(lotInfo:info)", "21000005000000001540_1")</f>
        <v>0</v>
      </c>
      <c r="E122" t="s">
        <v>177</v>
      </c>
      <c r="F122" s="3">
        <v>120439.774153074</v>
      </c>
      <c r="G122" s="3">
        <v>9599050</v>
      </c>
      <c r="H122" t="s">
        <v>659</v>
      </c>
      <c r="I122" t="s">
        <v>1299</v>
      </c>
      <c r="J122" t="s">
        <v>1801</v>
      </c>
      <c r="L122" t="s">
        <v>2419</v>
      </c>
      <c r="M122" t="s">
        <v>2423</v>
      </c>
      <c r="N122" t="s">
        <v>2476</v>
      </c>
    </row>
    <row r="123" spans="1:14">
      <c r="A123" s="4">
        <v>121</v>
      </c>
      <c r="B123" t="s">
        <v>36</v>
      </c>
      <c r="C123" s="1">
        <v>1033.7</v>
      </c>
      <c r="D123" s="2">
        <f>HYPERLINK("https://torgi.gov.ru/new/public/lots/lot/21000030690000000016_1/(lotInfo:info)", "21000030690000000016_1")</f>
        <v>0</v>
      </c>
      <c r="E123" t="s">
        <v>178</v>
      </c>
      <c r="F123" s="3">
        <v>1108.977459611106</v>
      </c>
      <c r="G123" s="3">
        <v>1146350</v>
      </c>
      <c r="H123" t="s">
        <v>660</v>
      </c>
      <c r="I123" t="s">
        <v>1300</v>
      </c>
      <c r="L123" t="s">
        <v>2419</v>
      </c>
      <c r="M123" t="s">
        <v>2424</v>
      </c>
      <c r="N123" t="s">
        <v>2425</v>
      </c>
    </row>
    <row r="124" spans="1:14">
      <c r="A124" s="4">
        <v>122</v>
      </c>
      <c r="B124" t="s">
        <v>36</v>
      </c>
      <c r="C124" s="1">
        <v>813.2</v>
      </c>
      <c r="D124" s="2">
        <f>HYPERLINK("https://torgi.gov.ru/new/public/lots/lot/21000030690000000016_3/(lotInfo:info)", "21000030690000000016_3")</f>
        <v>0</v>
      </c>
      <c r="E124" t="s">
        <v>179</v>
      </c>
      <c r="F124" s="3">
        <v>1114.60895228726</v>
      </c>
      <c r="G124" s="3">
        <v>906400</v>
      </c>
      <c r="H124" t="s">
        <v>661</v>
      </c>
      <c r="I124" t="s">
        <v>1300</v>
      </c>
      <c r="L124" t="s">
        <v>2419</v>
      </c>
      <c r="M124" t="s">
        <v>2424</v>
      </c>
      <c r="N124" t="s">
        <v>2425</v>
      </c>
    </row>
    <row r="125" spans="1:14">
      <c r="A125" s="4">
        <v>123</v>
      </c>
      <c r="B125" t="s">
        <v>36</v>
      </c>
      <c r="C125" s="1">
        <v>1092.5</v>
      </c>
      <c r="D125" s="2">
        <f>HYPERLINK("https://torgi.gov.ru/new/public/lots/lot/21000030690000000016_2/(lotInfo:info)", "21000030690000000016_2")</f>
        <v>0</v>
      </c>
      <c r="E125" t="s">
        <v>180</v>
      </c>
      <c r="F125" s="3">
        <v>1043.743707093822</v>
      </c>
      <c r="G125" s="3">
        <v>1140290</v>
      </c>
      <c r="H125" t="s">
        <v>662</v>
      </c>
      <c r="I125" t="s">
        <v>1300</v>
      </c>
      <c r="L125" t="s">
        <v>2419</v>
      </c>
      <c r="M125" t="s">
        <v>2424</v>
      </c>
      <c r="N125" t="s">
        <v>2425</v>
      </c>
    </row>
    <row r="126" spans="1:14">
      <c r="A126" s="4">
        <v>124</v>
      </c>
      <c r="B126" t="s">
        <v>40</v>
      </c>
      <c r="C126" s="1">
        <v>12.9</v>
      </c>
      <c r="D126" s="2">
        <f>HYPERLINK("https://torgi.gov.ru/new/public/lots/lot/21000002210000000535_1/(lotInfo:info)", "21000002210000000535_1")</f>
        <v>0</v>
      </c>
      <c r="E126" t="s">
        <v>99</v>
      </c>
      <c r="F126" s="3">
        <v>130232.5581395349</v>
      </c>
      <c r="G126" s="3">
        <v>1680000</v>
      </c>
      <c r="H126" t="s">
        <v>663</v>
      </c>
      <c r="I126" t="s">
        <v>1301</v>
      </c>
      <c r="J126" t="s">
        <v>1802</v>
      </c>
      <c r="L126" t="s">
        <v>2419</v>
      </c>
      <c r="M126" t="s">
        <v>2423</v>
      </c>
      <c r="N126" t="s">
        <v>2477</v>
      </c>
    </row>
    <row r="127" spans="1:14">
      <c r="A127" s="4">
        <v>125</v>
      </c>
      <c r="B127" t="s">
        <v>54</v>
      </c>
      <c r="C127" s="1">
        <v>275.5</v>
      </c>
      <c r="D127" s="2">
        <f>HYPERLINK("https://torgi.gov.ru/new/public/lots/lot/21000019800000000014_1/(lotInfo:info)", "21000019800000000014_1")</f>
        <v>0</v>
      </c>
      <c r="E127" t="s">
        <v>181</v>
      </c>
      <c r="F127" s="3">
        <v>1661.625299455535</v>
      </c>
      <c r="G127" s="3">
        <v>457777.77</v>
      </c>
      <c r="H127" t="s">
        <v>664</v>
      </c>
      <c r="I127" t="s">
        <v>1302</v>
      </c>
      <c r="J127" t="s">
        <v>1803</v>
      </c>
      <c r="L127" t="s">
        <v>2420</v>
      </c>
      <c r="M127" t="s">
        <v>2423</v>
      </c>
      <c r="N127" t="s">
        <v>2478</v>
      </c>
    </row>
    <row r="128" spans="1:14">
      <c r="A128" s="4">
        <v>126</v>
      </c>
      <c r="B128" t="s">
        <v>62</v>
      </c>
      <c r="C128" s="1">
        <v>501.3</v>
      </c>
      <c r="D128" s="2">
        <f>HYPERLINK("https://torgi.gov.ru/new/public/lots/lot/22000058180000000002_2/(lotInfo:info)", "22000058180000000002_2")</f>
        <v>0</v>
      </c>
      <c r="E128" t="s">
        <v>182</v>
      </c>
      <c r="F128" s="3">
        <v>526.6307600239378</v>
      </c>
      <c r="G128" s="3">
        <v>264000</v>
      </c>
      <c r="H128" t="s">
        <v>665</v>
      </c>
      <c r="I128" t="s">
        <v>1294</v>
      </c>
      <c r="J128" t="s">
        <v>1804</v>
      </c>
      <c r="L128" t="s">
        <v>2419</v>
      </c>
      <c r="M128" t="s">
        <v>2423</v>
      </c>
      <c r="N128" t="s">
        <v>2479</v>
      </c>
    </row>
    <row r="129" spans="1:14">
      <c r="A129" s="4">
        <v>127</v>
      </c>
      <c r="B129" t="s">
        <v>62</v>
      </c>
      <c r="C129" s="1">
        <v>12.6</v>
      </c>
      <c r="D129" s="2">
        <f>HYPERLINK("https://torgi.gov.ru/new/public/lots/lot/22000058180000000002_1/(lotInfo:info)", "22000058180000000002_1")</f>
        <v>0</v>
      </c>
      <c r="E129" t="s">
        <v>183</v>
      </c>
      <c r="F129" s="3">
        <v>3809.52380952381</v>
      </c>
      <c r="G129" s="3">
        <v>48000</v>
      </c>
      <c r="H129" t="s">
        <v>666</v>
      </c>
      <c r="I129" t="s">
        <v>1294</v>
      </c>
      <c r="J129" t="s">
        <v>1805</v>
      </c>
      <c r="L129" t="s">
        <v>2419</v>
      </c>
      <c r="M129" t="s">
        <v>2423</v>
      </c>
      <c r="N129" t="s">
        <v>2479</v>
      </c>
    </row>
    <row r="130" spans="1:14">
      <c r="A130" s="4">
        <v>128</v>
      </c>
      <c r="B130" t="s">
        <v>49</v>
      </c>
      <c r="C130" s="1">
        <v>370.4</v>
      </c>
      <c r="D130" s="2">
        <f>HYPERLINK("https://torgi.gov.ru/new/public/lots/lot/22000089470000000001_1/(lotInfo:info)", "22000089470000000001_1")</f>
        <v>0</v>
      </c>
      <c r="E130" t="s">
        <v>184</v>
      </c>
      <c r="F130" s="3">
        <v>27019.43844492441</v>
      </c>
      <c r="G130" s="3">
        <v>10008000</v>
      </c>
      <c r="H130" t="s">
        <v>667</v>
      </c>
      <c r="I130" t="s">
        <v>1298</v>
      </c>
      <c r="J130" t="s">
        <v>1806</v>
      </c>
      <c r="L130" t="s">
        <v>2419</v>
      </c>
      <c r="M130" t="s">
        <v>2423</v>
      </c>
      <c r="N130" t="s">
        <v>2425</v>
      </c>
    </row>
    <row r="131" spans="1:14">
      <c r="A131" s="4">
        <v>129</v>
      </c>
      <c r="B131" t="s">
        <v>58</v>
      </c>
      <c r="C131" s="1">
        <v>17.3</v>
      </c>
      <c r="D131" s="2">
        <f>HYPERLINK("https://torgi.gov.ru/new/public/lots/lot/21000006750000000005_6/(lotInfo:info)", "21000006750000000005_6")</f>
        <v>0</v>
      </c>
      <c r="E131" t="s">
        <v>185</v>
      </c>
      <c r="F131" s="3">
        <v>7745.664739884392</v>
      </c>
      <c r="G131" s="3">
        <v>134000</v>
      </c>
      <c r="H131" t="s">
        <v>668</v>
      </c>
      <c r="I131" t="s">
        <v>1303</v>
      </c>
      <c r="J131" t="s">
        <v>1807</v>
      </c>
      <c r="L131" t="s">
        <v>2421</v>
      </c>
      <c r="M131" t="s">
        <v>2423</v>
      </c>
      <c r="N131" t="s">
        <v>2425</v>
      </c>
    </row>
    <row r="132" spans="1:14">
      <c r="A132" s="4">
        <v>130</v>
      </c>
      <c r="B132" t="s">
        <v>59</v>
      </c>
      <c r="C132" s="1">
        <v>104.2</v>
      </c>
      <c r="D132" s="2">
        <f>HYPERLINK("https://torgi.gov.ru/new/public/lots/lot/21000013200000000031_1/(lotInfo:info)", "21000013200000000031_1")</f>
        <v>0</v>
      </c>
      <c r="E132" t="s">
        <v>186</v>
      </c>
      <c r="F132" s="3">
        <v>50717.29750479847</v>
      </c>
      <c r="G132" s="3">
        <v>5284742.4</v>
      </c>
      <c r="H132" t="s">
        <v>669</v>
      </c>
      <c r="I132" t="s">
        <v>1295</v>
      </c>
      <c r="J132" t="s">
        <v>1808</v>
      </c>
      <c r="L132" t="s">
        <v>2419</v>
      </c>
      <c r="M132" t="s">
        <v>2424</v>
      </c>
      <c r="N132" t="s">
        <v>2425</v>
      </c>
    </row>
    <row r="133" spans="1:14">
      <c r="A133" s="4">
        <v>131</v>
      </c>
      <c r="B133" t="s">
        <v>40</v>
      </c>
      <c r="C133" s="1">
        <v>35.8</v>
      </c>
      <c r="D133" s="2">
        <f>HYPERLINK("https://torgi.gov.ru/new/public/lots/lot/21000002210000000520_1/(lotInfo:info)", "21000002210000000520_1")</f>
        <v>0</v>
      </c>
      <c r="E133" t="s">
        <v>99</v>
      </c>
      <c r="F133" s="3">
        <v>434357.5418994414</v>
      </c>
      <c r="G133" s="3">
        <v>15550000</v>
      </c>
      <c r="H133" t="s">
        <v>670</v>
      </c>
      <c r="I133" t="s">
        <v>1304</v>
      </c>
      <c r="J133" t="s">
        <v>1809</v>
      </c>
      <c r="L133" t="s">
        <v>2419</v>
      </c>
      <c r="M133" t="s">
        <v>2423</v>
      </c>
      <c r="N133" t="s">
        <v>2425</v>
      </c>
    </row>
    <row r="134" spans="1:14">
      <c r="A134" s="4">
        <v>132</v>
      </c>
      <c r="B134" t="s">
        <v>45</v>
      </c>
      <c r="C134" s="1">
        <v>15.6</v>
      </c>
      <c r="D134" s="2">
        <f>HYPERLINK("https://torgi.gov.ru/new/public/lots/lot/21000001570000000026_1/(lotInfo:info)", "21000001570000000026_1")</f>
        <v>0</v>
      </c>
      <c r="E134" t="s">
        <v>187</v>
      </c>
      <c r="F134" s="3">
        <v>28166.25</v>
      </c>
      <c r="G134" s="3">
        <v>439393.5</v>
      </c>
      <c r="H134" t="s">
        <v>671</v>
      </c>
      <c r="I134" t="s">
        <v>1305</v>
      </c>
      <c r="J134" t="s">
        <v>1810</v>
      </c>
      <c r="L134" t="s">
        <v>2419</v>
      </c>
      <c r="M134" t="s">
        <v>2423</v>
      </c>
      <c r="N134" t="s">
        <v>2425</v>
      </c>
    </row>
    <row r="135" spans="1:14">
      <c r="A135" s="4">
        <v>133</v>
      </c>
      <c r="B135" t="s">
        <v>19</v>
      </c>
      <c r="C135" s="1">
        <v>47.3</v>
      </c>
      <c r="D135" s="2">
        <f>HYPERLINK("https://torgi.gov.ru/new/public/lots/lot/21000016050000000017_5/(lotInfo:info)", "21000016050000000017_5")</f>
        <v>0</v>
      </c>
      <c r="E135" t="s">
        <v>188</v>
      </c>
      <c r="F135" s="3">
        <v>31966.1733615222</v>
      </c>
      <c r="G135" s="3">
        <v>1512000</v>
      </c>
      <c r="I135" t="s">
        <v>1306</v>
      </c>
      <c r="J135" t="s">
        <v>1811</v>
      </c>
      <c r="L135" t="s">
        <v>2419</v>
      </c>
      <c r="M135" t="s">
        <v>2423</v>
      </c>
      <c r="N135" t="s">
        <v>2425</v>
      </c>
    </row>
    <row r="136" spans="1:14">
      <c r="A136" s="4">
        <v>134</v>
      </c>
      <c r="B136" t="s">
        <v>19</v>
      </c>
      <c r="C136" s="1">
        <v>117.1</v>
      </c>
      <c r="D136" s="2">
        <f>HYPERLINK("https://torgi.gov.ru/new/public/lots/lot/21000002310000000152_1/(lotInfo:info)", "21000002310000000152_1")</f>
        <v>0</v>
      </c>
      <c r="E136" t="s">
        <v>189</v>
      </c>
      <c r="F136" s="3">
        <v>1049.000853970965</v>
      </c>
      <c r="G136" s="3">
        <v>122838</v>
      </c>
      <c r="H136" t="s">
        <v>672</v>
      </c>
      <c r="I136" t="s">
        <v>1307</v>
      </c>
      <c r="J136" t="s">
        <v>1812</v>
      </c>
      <c r="K136" s="3">
        <v>1767301.3</v>
      </c>
      <c r="L136" t="s">
        <v>2420</v>
      </c>
      <c r="M136" t="s">
        <v>2423</v>
      </c>
      <c r="N136" t="s">
        <v>2425</v>
      </c>
    </row>
    <row r="137" spans="1:14">
      <c r="A137" s="4">
        <v>135</v>
      </c>
      <c r="B137" t="s">
        <v>25</v>
      </c>
      <c r="C137" s="1">
        <v>261.8</v>
      </c>
      <c r="D137" s="2">
        <f>HYPERLINK("https://torgi.gov.ru/new/public/lots/lot/21000019020000000011_1/(lotInfo:info)", "21000019020000000011_1")</f>
        <v>0</v>
      </c>
      <c r="E137" t="s">
        <v>190</v>
      </c>
      <c r="F137" s="3">
        <v>19174.94270435447</v>
      </c>
      <c r="G137" s="3">
        <v>5020000</v>
      </c>
      <c r="H137" t="s">
        <v>673</v>
      </c>
      <c r="I137" t="s">
        <v>1306</v>
      </c>
      <c r="L137" t="s">
        <v>2419</v>
      </c>
      <c r="M137" t="s">
        <v>2423</v>
      </c>
      <c r="N137" t="s">
        <v>2480</v>
      </c>
    </row>
    <row r="138" spans="1:14">
      <c r="A138" s="4">
        <v>136</v>
      </c>
      <c r="B138" t="s">
        <v>54</v>
      </c>
      <c r="C138" s="1">
        <v>44.2</v>
      </c>
      <c r="D138" s="2">
        <f>HYPERLINK("https://torgi.gov.ru/new/public/lots/lot/21000019800000000013_1/(lotInfo:info)", "21000019800000000013_1")</f>
        <v>0</v>
      </c>
      <c r="E138" t="s">
        <v>191</v>
      </c>
      <c r="F138" s="3">
        <v>10882.35294117647</v>
      </c>
      <c r="G138" s="3">
        <v>481000</v>
      </c>
      <c r="H138" t="s">
        <v>674</v>
      </c>
      <c r="I138" t="s">
        <v>1308</v>
      </c>
      <c r="J138" t="s">
        <v>1813</v>
      </c>
      <c r="L138" t="s">
        <v>2420</v>
      </c>
      <c r="M138" t="s">
        <v>2423</v>
      </c>
      <c r="N138" t="s">
        <v>2481</v>
      </c>
    </row>
    <row r="139" spans="1:14">
      <c r="A139" s="4">
        <v>137</v>
      </c>
      <c r="B139" t="s">
        <v>36</v>
      </c>
      <c r="C139" s="1">
        <v>54</v>
      </c>
      <c r="D139" s="2">
        <f>HYPERLINK("https://torgi.gov.ru/new/public/lots/lot/21000008500000000043_1/(lotInfo:info)", "21000008500000000043_1")</f>
        <v>0</v>
      </c>
      <c r="E139" t="s">
        <v>154</v>
      </c>
      <c r="F139" s="3">
        <v>24888.88888888889</v>
      </c>
      <c r="G139" s="3">
        <v>1344000</v>
      </c>
      <c r="H139" t="s">
        <v>675</v>
      </c>
      <c r="I139" t="s">
        <v>1309</v>
      </c>
      <c r="J139" t="s">
        <v>1814</v>
      </c>
      <c r="L139" t="s">
        <v>2419</v>
      </c>
      <c r="M139" t="s">
        <v>2423</v>
      </c>
      <c r="N139" t="s">
        <v>2482</v>
      </c>
    </row>
    <row r="140" spans="1:14">
      <c r="A140" s="4">
        <v>138</v>
      </c>
      <c r="B140" t="s">
        <v>38</v>
      </c>
      <c r="C140" s="1">
        <v>642.6</v>
      </c>
      <c r="D140" s="2">
        <f>HYPERLINK("https://torgi.gov.ru/new/public/lots/lot/22000011690000000016_3/(lotInfo:info)", "22000011690000000016_3")</f>
        <v>0</v>
      </c>
      <c r="E140" t="s">
        <v>192</v>
      </c>
      <c r="F140" s="3">
        <v>4979.769685652039</v>
      </c>
      <c r="G140" s="3">
        <v>3200000</v>
      </c>
      <c r="H140" t="s">
        <v>676</v>
      </c>
      <c r="I140" t="s">
        <v>1310</v>
      </c>
      <c r="J140" t="s">
        <v>1815</v>
      </c>
      <c r="L140" t="s">
        <v>2419</v>
      </c>
      <c r="M140" t="s">
        <v>2423</v>
      </c>
      <c r="N140" t="s">
        <v>2483</v>
      </c>
    </row>
    <row r="141" spans="1:14">
      <c r="A141" s="4">
        <v>139</v>
      </c>
      <c r="B141" t="s">
        <v>29</v>
      </c>
      <c r="C141" s="1">
        <v>90.09999999999999</v>
      </c>
      <c r="D141" s="2">
        <f>HYPERLINK("https://torgi.gov.ru/new/public/lots/lot/21000025550000000019_8/(lotInfo:info)", "21000025550000000019_8")</f>
        <v>0</v>
      </c>
      <c r="E141" t="s">
        <v>193</v>
      </c>
      <c r="F141" s="3">
        <v>23985.04916759157</v>
      </c>
      <c r="G141" s="3">
        <v>2161052.93</v>
      </c>
      <c r="H141" t="s">
        <v>677</v>
      </c>
      <c r="I141" t="s">
        <v>1311</v>
      </c>
      <c r="J141" t="s">
        <v>1816</v>
      </c>
      <c r="L141" t="s">
        <v>2419</v>
      </c>
      <c r="M141" t="s">
        <v>2424</v>
      </c>
      <c r="N141" t="s">
        <v>2484</v>
      </c>
    </row>
    <row r="142" spans="1:14">
      <c r="A142" s="4">
        <v>140</v>
      </c>
      <c r="B142" t="s">
        <v>38</v>
      </c>
      <c r="C142" s="1">
        <v>1905</v>
      </c>
      <c r="D142" s="2">
        <f>HYPERLINK("https://torgi.gov.ru/new/public/lots/lot/21000032630000000001_1/(lotInfo:info)", "21000032630000000001_1")</f>
        <v>0</v>
      </c>
      <c r="E142" t="s">
        <v>194</v>
      </c>
      <c r="F142" s="3">
        <v>1849.553805774278</v>
      </c>
      <c r="G142" s="3">
        <v>3523400</v>
      </c>
      <c r="I142" t="s">
        <v>1312</v>
      </c>
      <c r="J142" t="s">
        <v>1817</v>
      </c>
      <c r="K142" s="3">
        <v>8922010</v>
      </c>
      <c r="L142" t="s">
        <v>2419</v>
      </c>
      <c r="M142" t="s">
        <v>2423</v>
      </c>
      <c r="N142" t="s">
        <v>2425</v>
      </c>
    </row>
    <row r="143" spans="1:14">
      <c r="A143" s="4">
        <v>141</v>
      </c>
      <c r="B143" t="s">
        <v>39</v>
      </c>
      <c r="C143" s="1">
        <v>108</v>
      </c>
      <c r="D143" s="2">
        <f>HYPERLINK("https://torgi.gov.ru/new/public/lots/lot/21000004710000001361_1/(lotInfo:info)", "21000004710000001361_1")</f>
        <v>0</v>
      </c>
      <c r="E143" t="s">
        <v>195</v>
      </c>
      <c r="F143" s="3">
        <v>32741.31944444445</v>
      </c>
      <c r="G143" s="3">
        <v>3536062.5</v>
      </c>
      <c r="I143" t="s">
        <v>1295</v>
      </c>
      <c r="J143" t="s">
        <v>1818</v>
      </c>
      <c r="L143" t="s">
        <v>2419</v>
      </c>
      <c r="M143" t="s">
        <v>2423</v>
      </c>
      <c r="N143" t="s">
        <v>2425</v>
      </c>
    </row>
    <row r="144" spans="1:14">
      <c r="A144" s="4">
        <v>142</v>
      </c>
      <c r="B144" t="s">
        <v>38</v>
      </c>
      <c r="C144" s="1">
        <v>12.4</v>
      </c>
      <c r="D144" s="2">
        <f>HYPERLINK("https://torgi.gov.ru/new/public/lots/lot/21000007760000000013_2/(lotInfo:info)", "21000007760000000013_2")</f>
        <v>0</v>
      </c>
      <c r="E144" t="s">
        <v>196</v>
      </c>
      <c r="F144" s="3">
        <v>8064.516129032258</v>
      </c>
      <c r="G144" s="3">
        <v>100000</v>
      </c>
      <c r="I144" t="s">
        <v>1301</v>
      </c>
      <c r="J144" t="s">
        <v>1819</v>
      </c>
      <c r="L144" t="s">
        <v>2421</v>
      </c>
      <c r="M144" t="s">
        <v>2423</v>
      </c>
      <c r="N144" t="s">
        <v>2425</v>
      </c>
    </row>
    <row r="145" spans="1:14">
      <c r="A145" s="4">
        <v>143</v>
      </c>
      <c r="B145" t="s">
        <v>38</v>
      </c>
      <c r="C145" s="1">
        <v>12.5</v>
      </c>
      <c r="D145" s="2">
        <f>HYPERLINK("https://torgi.gov.ru/new/public/lots/lot/21000007760000000013_4/(lotInfo:info)", "21000007760000000013_4")</f>
        <v>0</v>
      </c>
      <c r="E145" t="s">
        <v>197</v>
      </c>
      <c r="F145" s="3">
        <v>10080</v>
      </c>
      <c r="G145" s="3">
        <v>126000</v>
      </c>
      <c r="I145" t="s">
        <v>1301</v>
      </c>
      <c r="J145" t="s">
        <v>1820</v>
      </c>
      <c r="L145" t="s">
        <v>2421</v>
      </c>
      <c r="M145" t="s">
        <v>2423</v>
      </c>
      <c r="N145" t="s">
        <v>2425</v>
      </c>
    </row>
    <row r="146" spans="1:14">
      <c r="A146" s="4">
        <v>144</v>
      </c>
      <c r="B146" t="s">
        <v>38</v>
      </c>
      <c r="C146" s="1">
        <v>10.3</v>
      </c>
      <c r="D146" s="2">
        <f>HYPERLINK("https://torgi.gov.ru/new/public/lots/lot/21000007760000000013_3/(lotInfo:info)", "21000007760000000013_3")</f>
        <v>0</v>
      </c>
      <c r="E146" t="s">
        <v>198</v>
      </c>
      <c r="F146" s="3">
        <v>10097.08737864078</v>
      </c>
      <c r="G146" s="3">
        <v>104000</v>
      </c>
      <c r="I146" t="s">
        <v>1301</v>
      </c>
      <c r="J146" t="s">
        <v>1821</v>
      </c>
      <c r="L146" t="s">
        <v>2421</v>
      </c>
      <c r="M146" t="s">
        <v>2423</v>
      </c>
      <c r="N146" t="s">
        <v>2425</v>
      </c>
    </row>
    <row r="147" spans="1:14">
      <c r="A147" s="4">
        <v>145</v>
      </c>
      <c r="B147" t="s">
        <v>40</v>
      </c>
      <c r="C147" s="1">
        <v>13</v>
      </c>
      <c r="D147" s="2">
        <f>HYPERLINK("https://torgi.gov.ru/new/public/lots/lot/21000002210000000505_1/(lotInfo:info)", "21000002210000000505_1")</f>
        <v>0</v>
      </c>
      <c r="E147" t="s">
        <v>99</v>
      </c>
      <c r="F147" s="3">
        <v>168461.5384615385</v>
      </c>
      <c r="G147" s="3">
        <v>2190000</v>
      </c>
      <c r="H147" t="s">
        <v>678</v>
      </c>
      <c r="I147" t="s">
        <v>1313</v>
      </c>
      <c r="J147" t="s">
        <v>1822</v>
      </c>
      <c r="L147" t="s">
        <v>2419</v>
      </c>
      <c r="M147" t="s">
        <v>2423</v>
      </c>
      <c r="N147" t="s">
        <v>2485</v>
      </c>
    </row>
    <row r="148" spans="1:14">
      <c r="A148" s="4">
        <v>146</v>
      </c>
      <c r="B148" t="s">
        <v>41</v>
      </c>
      <c r="C148" s="1">
        <v>21.3</v>
      </c>
      <c r="D148" s="2">
        <f>HYPERLINK("https://torgi.gov.ru/new/public/lots/lot/21000004310000000145_4/(lotInfo:info)", "21000004310000000145_4")</f>
        <v>0</v>
      </c>
      <c r="E148" t="s">
        <v>199</v>
      </c>
      <c r="F148" s="3">
        <v>31228.26291079812</v>
      </c>
      <c r="G148" s="3">
        <v>665162</v>
      </c>
      <c r="H148" t="s">
        <v>679</v>
      </c>
      <c r="I148" t="s">
        <v>1314</v>
      </c>
      <c r="J148" t="s">
        <v>1823</v>
      </c>
      <c r="L148" t="s">
        <v>2419</v>
      </c>
      <c r="M148" t="s">
        <v>2424</v>
      </c>
      <c r="N148" t="s">
        <v>2425</v>
      </c>
    </row>
    <row r="149" spans="1:14">
      <c r="A149" s="4">
        <v>147</v>
      </c>
      <c r="B149" t="s">
        <v>40</v>
      </c>
      <c r="C149" s="1">
        <v>17.2</v>
      </c>
      <c r="D149" s="2">
        <f>HYPERLINK("https://torgi.gov.ru/new/public/lots/lot/21000002210000000514_1/(lotInfo:info)", "21000002210000000514_1")</f>
        <v>0</v>
      </c>
      <c r="E149" t="s">
        <v>99</v>
      </c>
      <c r="F149" s="3">
        <v>180232.5581395349</v>
      </c>
      <c r="G149" s="3">
        <v>3100000</v>
      </c>
      <c r="H149" t="s">
        <v>680</v>
      </c>
      <c r="I149" t="s">
        <v>1313</v>
      </c>
      <c r="J149" t="s">
        <v>1824</v>
      </c>
      <c r="L149" t="s">
        <v>2419</v>
      </c>
      <c r="M149" t="s">
        <v>2423</v>
      </c>
      <c r="N149" t="s">
        <v>2486</v>
      </c>
    </row>
    <row r="150" spans="1:14">
      <c r="A150" s="4">
        <v>148</v>
      </c>
      <c r="B150" t="s">
        <v>40</v>
      </c>
      <c r="C150" s="1">
        <v>37.5</v>
      </c>
      <c r="D150" s="2">
        <f>HYPERLINK("https://torgi.gov.ru/new/public/lots/lot/21000002210000000508_1/(lotInfo:info)", "21000002210000000508_1")</f>
        <v>0</v>
      </c>
      <c r="E150" t="s">
        <v>99</v>
      </c>
      <c r="F150" s="3">
        <v>195200</v>
      </c>
      <c r="G150" s="3">
        <v>7320000</v>
      </c>
      <c r="H150" t="s">
        <v>681</v>
      </c>
      <c r="I150" t="s">
        <v>1313</v>
      </c>
      <c r="J150" t="s">
        <v>1825</v>
      </c>
      <c r="L150" t="s">
        <v>2419</v>
      </c>
      <c r="M150" t="s">
        <v>2423</v>
      </c>
      <c r="N150" t="s">
        <v>2425</v>
      </c>
    </row>
    <row r="151" spans="1:14">
      <c r="A151" s="4">
        <v>149</v>
      </c>
      <c r="B151" t="s">
        <v>56</v>
      </c>
      <c r="C151" s="1">
        <v>94.8</v>
      </c>
      <c r="D151" s="2">
        <f>HYPERLINK("https://torgi.gov.ru/new/public/lots/lot/21000012550000000033_1/(lotInfo:info)", "21000012550000000033_1")</f>
        <v>0</v>
      </c>
      <c r="E151" t="s">
        <v>200</v>
      </c>
      <c r="F151" s="3">
        <v>56645.56962025317</v>
      </c>
      <c r="G151" s="3">
        <v>5370000</v>
      </c>
      <c r="H151" t="s">
        <v>682</v>
      </c>
      <c r="I151" t="s">
        <v>1292</v>
      </c>
      <c r="L151" t="s">
        <v>2422</v>
      </c>
      <c r="M151" t="s">
        <v>2423</v>
      </c>
      <c r="N151" t="s">
        <v>2425</v>
      </c>
    </row>
    <row r="152" spans="1:14">
      <c r="A152" s="4">
        <v>150</v>
      </c>
      <c r="B152" t="s">
        <v>14</v>
      </c>
      <c r="C152" s="1">
        <v>313.8</v>
      </c>
      <c r="D152" s="2">
        <f>HYPERLINK("https://torgi.gov.ru/new/public/lots/lot/22000034760000000091_1/(lotInfo:info)", "22000034760000000091_1")</f>
        <v>0</v>
      </c>
      <c r="E152" t="s">
        <v>85</v>
      </c>
      <c r="F152" s="3">
        <v>60595.92096876992</v>
      </c>
      <c r="G152" s="3">
        <v>19015000</v>
      </c>
      <c r="H152" t="s">
        <v>683</v>
      </c>
      <c r="I152" t="s">
        <v>1315</v>
      </c>
      <c r="J152" t="s">
        <v>1826</v>
      </c>
      <c r="L152" t="s">
        <v>2419</v>
      </c>
      <c r="M152" t="s">
        <v>2423</v>
      </c>
      <c r="N152" t="s">
        <v>2487</v>
      </c>
    </row>
    <row r="153" spans="1:14">
      <c r="A153" s="4">
        <v>151</v>
      </c>
      <c r="B153" t="s">
        <v>38</v>
      </c>
      <c r="C153" s="1">
        <v>69.2</v>
      </c>
      <c r="D153" s="2">
        <f>HYPERLINK("https://torgi.gov.ru/new/public/lots/lot/21000007760000000011_1/(lotInfo:info)", "21000007760000000011_1")</f>
        <v>0</v>
      </c>
      <c r="E153" t="s">
        <v>201</v>
      </c>
      <c r="F153" s="3">
        <v>1167.745664739884</v>
      </c>
      <c r="G153" s="3">
        <v>80808</v>
      </c>
      <c r="I153" t="s">
        <v>1304</v>
      </c>
      <c r="J153" t="s">
        <v>1827</v>
      </c>
      <c r="L153" t="s">
        <v>2420</v>
      </c>
      <c r="M153" t="s">
        <v>2423</v>
      </c>
      <c r="N153" t="s">
        <v>2425</v>
      </c>
    </row>
    <row r="154" spans="1:14">
      <c r="A154" s="4">
        <v>152</v>
      </c>
      <c r="B154" t="s">
        <v>54</v>
      </c>
      <c r="C154" s="1">
        <v>150.8</v>
      </c>
      <c r="D154" s="2">
        <f>HYPERLINK("https://torgi.gov.ru/new/public/lots/lot/21000019800000000012_1/(lotInfo:info)", "21000019800000000012_1")</f>
        <v>0</v>
      </c>
      <c r="E154" t="s">
        <v>202</v>
      </c>
      <c r="F154" s="3">
        <v>3448.275862068965</v>
      </c>
      <c r="G154" s="3">
        <v>520000</v>
      </c>
      <c r="H154" t="s">
        <v>684</v>
      </c>
      <c r="I154" t="s">
        <v>1304</v>
      </c>
      <c r="J154" t="s">
        <v>1828</v>
      </c>
      <c r="L154" t="s">
        <v>2420</v>
      </c>
      <c r="M154" t="s">
        <v>2423</v>
      </c>
      <c r="N154" t="s">
        <v>2488</v>
      </c>
    </row>
    <row r="155" spans="1:14">
      <c r="A155" s="4">
        <v>153</v>
      </c>
      <c r="B155" t="s">
        <v>54</v>
      </c>
      <c r="C155" s="1">
        <v>213.3</v>
      </c>
      <c r="D155" s="2">
        <f>HYPERLINK("https://torgi.gov.ru/new/public/lots/lot/21000019800000000012_2/(lotInfo:info)", "21000019800000000012_2")</f>
        <v>0</v>
      </c>
      <c r="E155" t="s">
        <v>203</v>
      </c>
      <c r="F155" s="3">
        <v>3375.527426160337</v>
      </c>
      <c r="G155" s="3">
        <v>720000</v>
      </c>
      <c r="H155" t="s">
        <v>685</v>
      </c>
      <c r="I155" t="s">
        <v>1304</v>
      </c>
      <c r="J155" t="s">
        <v>1829</v>
      </c>
      <c r="L155" t="s">
        <v>2420</v>
      </c>
      <c r="M155" t="s">
        <v>2423</v>
      </c>
      <c r="N155" t="s">
        <v>2425</v>
      </c>
    </row>
    <row r="156" spans="1:14">
      <c r="A156" s="4">
        <v>154</v>
      </c>
      <c r="B156" t="s">
        <v>38</v>
      </c>
      <c r="C156" s="1">
        <v>158</v>
      </c>
      <c r="D156" s="2">
        <f>HYPERLINK("https://torgi.gov.ru/new/public/lots/lot/22000005570000000013_2/(lotInfo:info)", "22000005570000000013_2")</f>
        <v>0</v>
      </c>
      <c r="E156" t="s">
        <v>204</v>
      </c>
      <c r="F156" s="3">
        <v>493.6708860759493</v>
      </c>
      <c r="G156" s="3">
        <v>78000</v>
      </c>
      <c r="I156" t="s">
        <v>1316</v>
      </c>
      <c r="L156" t="s">
        <v>2420</v>
      </c>
      <c r="M156" t="s">
        <v>2423</v>
      </c>
      <c r="N156" t="s">
        <v>2425</v>
      </c>
    </row>
    <row r="157" spans="1:14">
      <c r="A157" s="4">
        <v>155</v>
      </c>
      <c r="B157" t="s">
        <v>16</v>
      </c>
      <c r="C157" s="1">
        <v>548.4</v>
      </c>
      <c r="D157" s="2">
        <f>HYPERLINK("https://torgi.gov.ru/new/public/lots/lot/21000023020000000006_1/(lotInfo:info)", "21000023020000000006_1")</f>
        <v>0</v>
      </c>
      <c r="E157" t="s">
        <v>205</v>
      </c>
      <c r="F157" s="3">
        <v>160.4668125455872</v>
      </c>
      <c r="G157" s="3">
        <v>88000</v>
      </c>
      <c r="H157" t="s">
        <v>686</v>
      </c>
      <c r="I157" t="s">
        <v>1317</v>
      </c>
      <c r="J157" t="s">
        <v>1830</v>
      </c>
      <c r="K157" s="3">
        <v>5755228.78</v>
      </c>
      <c r="L157" t="s">
        <v>2419</v>
      </c>
      <c r="M157" t="s">
        <v>2423</v>
      </c>
      <c r="N157" t="s">
        <v>2489</v>
      </c>
    </row>
    <row r="158" spans="1:14">
      <c r="A158" s="4">
        <v>156</v>
      </c>
      <c r="B158" t="s">
        <v>46</v>
      </c>
      <c r="C158" s="1">
        <v>72.8</v>
      </c>
      <c r="D158" s="2">
        <f>HYPERLINK("https://torgi.gov.ru/new/public/lots/lot/22000009580000000001_1/(lotInfo:info)", "22000009580000000001_1")</f>
        <v>0</v>
      </c>
      <c r="E158" t="s">
        <v>206</v>
      </c>
      <c r="F158" s="3">
        <v>39987.98076923077</v>
      </c>
      <c r="G158" s="3">
        <v>2911125</v>
      </c>
      <c r="H158" t="s">
        <v>687</v>
      </c>
      <c r="I158" t="s">
        <v>1318</v>
      </c>
      <c r="J158" t="s">
        <v>1831</v>
      </c>
      <c r="K158" s="3">
        <v>235845.06</v>
      </c>
      <c r="L158" t="s">
        <v>2419</v>
      </c>
      <c r="M158" t="s">
        <v>2423</v>
      </c>
      <c r="N158" t="s">
        <v>2490</v>
      </c>
    </row>
    <row r="159" spans="1:14">
      <c r="A159" s="4">
        <v>157</v>
      </c>
      <c r="B159" t="s">
        <v>46</v>
      </c>
      <c r="C159" s="1">
        <v>96.3</v>
      </c>
      <c r="D159" s="2">
        <f>HYPERLINK("https://torgi.gov.ru/new/public/lots/lot/22000020460000000001_1/(lotInfo:info)", "22000020460000000001_1")</f>
        <v>0</v>
      </c>
      <c r="E159" t="s">
        <v>207</v>
      </c>
      <c r="F159" s="3">
        <v>2647.97507788162</v>
      </c>
      <c r="G159" s="3">
        <v>255000</v>
      </c>
      <c r="I159" t="s">
        <v>1319</v>
      </c>
      <c r="J159" t="s">
        <v>1832</v>
      </c>
      <c r="L159" t="s">
        <v>2419</v>
      </c>
      <c r="M159" t="s">
        <v>2423</v>
      </c>
      <c r="N159" t="s">
        <v>2425</v>
      </c>
    </row>
    <row r="160" spans="1:14">
      <c r="A160" s="4">
        <v>158</v>
      </c>
      <c r="B160" t="s">
        <v>46</v>
      </c>
      <c r="C160" s="1">
        <v>107</v>
      </c>
      <c r="D160" s="2">
        <f>HYPERLINK("https://torgi.gov.ru/new/public/lots/lot/22000020460000000002_1/(lotInfo:info)", "22000020460000000002_1")</f>
        <v>0</v>
      </c>
      <c r="E160" t="s">
        <v>208</v>
      </c>
      <c r="F160" s="3">
        <v>2570.093457943925</v>
      </c>
      <c r="G160" s="3">
        <v>275000</v>
      </c>
      <c r="I160" t="s">
        <v>1320</v>
      </c>
      <c r="J160" t="s">
        <v>1833</v>
      </c>
      <c r="L160" t="s">
        <v>2419</v>
      </c>
      <c r="M160" t="s">
        <v>2423</v>
      </c>
      <c r="N160" t="s">
        <v>2425</v>
      </c>
    </row>
    <row r="161" spans="1:14">
      <c r="A161" s="4">
        <v>159</v>
      </c>
      <c r="B161" t="s">
        <v>63</v>
      </c>
      <c r="C161" s="1">
        <v>45.3</v>
      </c>
      <c r="D161" s="2">
        <f>HYPERLINK("https://torgi.gov.ru/new/public/lots/lot/21000028510000000004_1/(lotInfo:info)", "21000028510000000004_1")</f>
        <v>0</v>
      </c>
      <c r="E161" t="s">
        <v>129</v>
      </c>
      <c r="F161" s="3">
        <v>40846.55982339956</v>
      </c>
      <c r="G161" s="3">
        <v>1850349.16</v>
      </c>
      <c r="H161" t="s">
        <v>688</v>
      </c>
      <c r="I161" t="s">
        <v>1321</v>
      </c>
      <c r="J161" t="s">
        <v>1834</v>
      </c>
      <c r="L161" t="s">
        <v>2419</v>
      </c>
      <c r="M161" t="s">
        <v>2423</v>
      </c>
      <c r="N161" t="s">
        <v>2491</v>
      </c>
    </row>
    <row r="162" spans="1:14">
      <c r="A162" s="4">
        <v>160</v>
      </c>
      <c r="B162" t="s">
        <v>64</v>
      </c>
      <c r="C162" s="1">
        <v>1060</v>
      </c>
      <c r="D162" s="2">
        <f>HYPERLINK("https://torgi.gov.ru/new/public/lots/lot/21000023170000000019_1/(lotInfo:info)", "21000023170000000019_1")</f>
        <v>0</v>
      </c>
      <c r="E162" t="s">
        <v>176</v>
      </c>
      <c r="F162" s="3">
        <v>99.5433962264151</v>
      </c>
      <c r="G162" s="3">
        <v>105516</v>
      </c>
      <c r="H162" t="s">
        <v>689</v>
      </c>
      <c r="I162" t="s">
        <v>1322</v>
      </c>
      <c r="J162" t="s">
        <v>1835</v>
      </c>
      <c r="L162" t="s">
        <v>2420</v>
      </c>
      <c r="M162" t="s">
        <v>2423</v>
      </c>
      <c r="N162" t="s">
        <v>2425</v>
      </c>
    </row>
    <row r="163" spans="1:14">
      <c r="A163" s="4">
        <v>161</v>
      </c>
      <c r="B163" t="s">
        <v>63</v>
      </c>
      <c r="C163" s="1">
        <v>65.40000000000001</v>
      </c>
      <c r="D163" s="2">
        <f>HYPERLINK("https://torgi.gov.ru/new/public/lots/lot/21000029410000000004_1/(lotInfo:info)", "21000029410000000004_1")</f>
        <v>0</v>
      </c>
      <c r="E163" t="s">
        <v>209</v>
      </c>
      <c r="F163" s="3">
        <v>13470.94801223241</v>
      </c>
      <c r="G163" s="3">
        <v>881000</v>
      </c>
      <c r="H163" t="s">
        <v>690</v>
      </c>
      <c r="I163" t="s">
        <v>1318</v>
      </c>
      <c r="J163" t="s">
        <v>1836</v>
      </c>
      <c r="L163" t="s">
        <v>2419</v>
      </c>
      <c r="M163" t="s">
        <v>2423</v>
      </c>
      <c r="N163" t="s">
        <v>2492</v>
      </c>
    </row>
    <row r="164" spans="1:14">
      <c r="A164" s="4">
        <v>162</v>
      </c>
      <c r="B164" t="s">
        <v>50</v>
      </c>
      <c r="C164" s="1">
        <v>13.7</v>
      </c>
      <c r="D164" s="2">
        <f>HYPERLINK("https://torgi.gov.ru/new/public/lots/lot/21000028230000000013_1/(lotInfo:info)", "21000028230000000013_1")</f>
        <v>0</v>
      </c>
      <c r="E164" t="s">
        <v>210</v>
      </c>
      <c r="F164" s="3">
        <v>39930.65693430657</v>
      </c>
      <c r="G164" s="3">
        <v>547050</v>
      </c>
      <c r="H164" t="s">
        <v>691</v>
      </c>
      <c r="I164" t="s">
        <v>1323</v>
      </c>
      <c r="J164" t="s">
        <v>1837</v>
      </c>
      <c r="L164" t="s">
        <v>2419</v>
      </c>
      <c r="M164" t="s">
        <v>2423</v>
      </c>
      <c r="N164" t="s">
        <v>2493</v>
      </c>
    </row>
    <row r="165" spans="1:14">
      <c r="A165" s="4">
        <v>163</v>
      </c>
      <c r="B165" t="s">
        <v>62</v>
      </c>
      <c r="C165" s="1">
        <v>917.9</v>
      </c>
      <c r="D165" s="2">
        <f>HYPERLINK("https://torgi.gov.ru/new/public/lots/lot/22000020510000000001_1/(lotInfo:info)", "22000020510000000001_1")</f>
        <v>0</v>
      </c>
      <c r="E165" t="s">
        <v>211</v>
      </c>
      <c r="F165" s="3">
        <v>522.9327813487308</v>
      </c>
      <c r="G165" s="3">
        <v>480000</v>
      </c>
      <c r="H165" t="s">
        <v>692</v>
      </c>
      <c r="I165" t="s">
        <v>1324</v>
      </c>
      <c r="J165" t="s">
        <v>1838</v>
      </c>
      <c r="L165" t="s">
        <v>2419</v>
      </c>
      <c r="M165" t="s">
        <v>2423</v>
      </c>
      <c r="N165" t="s">
        <v>2425</v>
      </c>
    </row>
    <row r="166" spans="1:14">
      <c r="A166" s="4">
        <v>164</v>
      </c>
      <c r="B166" t="s">
        <v>19</v>
      </c>
      <c r="C166" s="1">
        <v>283.3</v>
      </c>
      <c r="D166" s="2">
        <f>HYPERLINK("https://torgi.gov.ru/new/public/lots/lot/22000005130000000077_1/(lotInfo:info)", "22000005130000000077_1")</f>
        <v>0</v>
      </c>
      <c r="E166" t="s">
        <v>212</v>
      </c>
      <c r="F166" s="3">
        <v>705.9654076950229</v>
      </c>
      <c r="G166" s="3">
        <v>200000</v>
      </c>
      <c r="I166" t="s">
        <v>1325</v>
      </c>
      <c r="J166" t="s">
        <v>1839</v>
      </c>
      <c r="L166" t="s">
        <v>2420</v>
      </c>
      <c r="M166" t="s">
        <v>2423</v>
      </c>
      <c r="N166" t="s">
        <v>2425</v>
      </c>
    </row>
    <row r="167" spans="1:14">
      <c r="A167" s="4">
        <v>165</v>
      </c>
      <c r="B167" t="s">
        <v>19</v>
      </c>
      <c r="C167" s="1">
        <v>174.1</v>
      </c>
      <c r="D167" s="2">
        <f>HYPERLINK("https://torgi.gov.ru/new/public/lots/lot/22000005130000000078_1/(lotInfo:info)", "22000005130000000078_1")</f>
        <v>0</v>
      </c>
      <c r="E167" t="s">
        <v>213</v>
      </c>
      <c r="F167" s="3">
        <v>361.8609994256175</v>
      </c>
      <c r="G167" s="3">
        <v>63000</v>
      </c>
      <c r="I167" t="s">
        <v>1325</v>
      </c>
      <c r="J167" t="s">
        <v>1840</v>
      </c>
      <c r="L167" t="s">
        <v>2420</v>
      </c>
      <c r="M167" t="s">
        <v>2423</v>
      </c>
      <c r="N167" t="s">
        <v>2425</v>
      </c>
    </row>
    <row r="168" spans="1:14">
      <c r="A168" s="4">
        <v>166</v>
      </c>
      <c r="B168" t="s">
        <v>33</v>
      </c>
      <c r="C168" s="1">
        <v>426</v>
      </c>
      <c r="D168" s="2">
        <f>HYPERLINK("https://torgi.gov.ru/new/public/lots/lot/21000012610000000004_8/(lotInfo:info)", "21000012610000000004_8")</f>
        <v>0</v>
      </c>
      <c r="E168" t="s">
        <v>214</v>
      </c>
      <c r="F168" s="3">
        <v>110.3286384976526</v>
      </c>
      <c r="G168" s="3">
        <v>47000</v>
      </c>
      <c r="H168" t="s">
        <v>693</v>
      </c>
      <c r="I168" t="s">
        <v>1326</v>
      </c>
      <c r="J168" t="s">
        <v>1841</v>
      </c>
      <c r="L168" t="s">
        <v>2421</v>
      </c>
      <c r="M168" t="s">
        <v>2423</v>
      </c>
      <c r="N168" t="s">
        <v>2425</v>
      </c>
    </row>
    <row r="169" spans="1:14">
      <c r="A169" s="4">
        <v>167</v>
      </c>
      <c r="B169" t="s">
        <v>65</v>
      </c>
      <c r="C169" s="1">
        <v>334.1</v>
      </c>
      <c r="D169" s="2">
        <f>HYPERLINK("https://torgi.gov.ru/new/public/lots/lot/21000034040000000002_1/(lotInfo:info)", "21000034040000000002_1")</f>
        <v>0</v>
      </c>
      <c r="E169" t="s">
        <v>215</v>
      </c>
      <c r="F169" s="3">
        <v>5956.300508829691</v>
      </c>
      <c r="G169" s="3">
        <v>1990000</v>
      </c>
      <c r="H169" t="s">
        <v>694</v>
      </c>
      <c r="I169" t="s">
        <v>1327</v>
      </c>
      <c r="J169" t="s">
        <v>1842</v>
      </c>
      <c r="K169" s="3">
        <v>1990000</v>
      </c>
      <c r="L169" t="s">
        <v>2421</v>
      </c>
      <c r="M169" t="s">
        <v>2423</v>
      </c>
      <c r="N169" t="s">
        <v>2425</v>
      </c>
    </row>
    <row r="170" spans="1:14">
      <c r="A170" s="4">
        <v>168</v>
      </c>
      <c r="B170" t="s">
        <v>48</v>
      </c>
      <c r="C170" s="1">
        <v>30.4</v>
      </c>
      <c r="D170" s="2">
        <f>HYPERLINK("https://torgi.gov.ru/new/public/lots/lot/22000059670000000002_1/(lotInfo:info)", "22000059670000000002_1")</f>
        <v>0</v>
      </c>
      <c r="E170" t="s">
        <v>149</v>
      </c>
      <c r="F170" s="3">
        <v>8315.211842105264</v>
      </c>
      <c r="G170" s="3">
        <v>252782.44</v>
      </c>
      <c r="H170" t="s">
        <v>695</v>
      </c>
      <c r="I170" t="s">
        <v>1328</v>
      </c>
      <c r="J170" t="s">
        <v>1843</v>
      </c>
      <c r="K170" s="3">
        <v>342191.52</v>
      </c>
      <c r="L170" t="s">
        <v>2419</v>
      </c>
      <c r="M170" t="s">
        <v>2423</v>
      </c>
      <c r="N170" t="s">
        <v>2425</v>
      </c>
    </row>
    <row r="171" spans="1:14">
      <c r="A171" s="4">
        <v>169</v>
      </c>
      <c r="B171" t="s">
        <v>29</v>
      </c>
      <c r="C171" s="1">
        <v>705.3</v>
      </c>
      <c r="D171" s="2">
        <f>HYPERLINK("https://torgi.gov.ru/new/public/lots/lot/22000095470000000001_1/(lotInfo:info)", "22000095470000000001_1")</f>
        <v>0</v>
      </c>
      <c r="E171" t="s">
        <v>216</v>
      </c>
      <c r="F171" s="3">
        <v>638.0263717566993</v>
      </c>
      <c r="G171" s="3">
        <v>450000</v>
      </c>
      <c r="I171" t="s">
        <v>1297</v>
      </c>
      <c r="J171" t="s">
        <v>1844</v>
      </c>
      <c r="K171" s="3">
        <v>5701003.79</v>
      </c>
      <c r="L171" t="s">
        <v>2419</v>
      </c>
      <c r="M171" t="s">
        <v>2423</v>
      </c>
      <c r="N171" t="s">
        <v>2425</v>
      </c>
    </row>
    <row r="172" spans="1:14">
      <c r="A172" s="4">
        <v>170</v>
      </c>
      <c r="B172" t="s">
        <v>15</v>
      </c>
      <c r="C172" s="1">
        <v>36.1</v>
      </c>
      <c r="D172" s="2">
        <f>HYPERLINK("https://torgi.gov.ru/new/public/lots/lot/22000085140000000001_1/(lotInfo:info)", "22000085140000000001_1")</f>
        <v>0</v>
      </c>
      <c r="E172" t="s">
        <v>99</v>
      </c>
      <c r="F172" s="3">
        <v>10110.80332409972</v>
      </c>
      <c r="G172" s="3">
        <v>365000</v>
      </c>
      <c r="H172" t="s">
        <v>696</v>
      </c>
      <c r="I172" t="s">
        <v>1329</v>
      </c>
      <c r="J172" t="s">
        <v>1845</v>
      </c>
      <c r="L172" t="s">
        <v>2419</v>
      </c>
      <c r="M172" t="s">
        <v>2423</v>
      </c>
      <c r="N172" t="s">
        <v>2425</v>
      </c>
    </row>
    <row r="173" spans="1:14">
      <c r="A173" s="4">
        <v>171</v>
      </c>
      <c r="B173" t="s">
        <v>21</v>
      </c>
      <c r="C173" s="1">
        <v>51.4</v>
      </c>
      <c r="D173" s="2">
        <f>HYPERLINK("https://torgi.gov.ru/new/public/lots/lot/21000005540000000005_1/(lotInfo:info)", "21000005540000000005_1")</f>
        <v>0</v>
      </c>
      <c r="E173" t="s">
        <v>217</v>
      </c>
      <c r="F173" s="3">
        <v>34840.46692607004</v>
      </c>
      <c r="G173" s="3">
        <v>1790800</v>
      </c>
      <c r="H173" t="s">
        <v>697</v>
      </c>
      <c r="I173" t="s">
        <v>1330</v>
      </c>
      <c r="J173" t="s">
        <v>1846</v>
      </c>
      <c r="L173" t="s">
        <v>2419</v>
      </c>
      <c r="M173" t="s">
        <v>2423</v>
      </c>
      <c r="N173" t="s">
        <v>2425</v>
      </c>
    </row>
    <row r="174" spans="1:14">
      <c r="A174" s="4">
        <v>172</v>
      </c>
      <c r="B174" t="s">
        <v>43</v>
      </c>
      <c r="C174" s="1">
        <v>89.40000000000001</v>
      </c>
      <c r="D174" s="2">
        <f>HYPERLINK("https://torgi.gov.ru/new/public/lots/lot/21000016220000000010_1/(lotInfo:info)", "21000016220000000010_1")</f>
        <v>0</v>
      </c>
      <c r="E174" t="s">
        <v>218</v>
      </c>
      <c r="F174" s="3">
        <v>4205.816554809843</v>
      </c>
      <c r="G174" s="3">
        <v>376000</v>
      </c>
      <c r="H174" t="s">
        <v>698</v>
      </c>
      <c r="I174" t="s">
        <v>1331</v>
      </c>
      <c r="J174" t="s">
        <v>1847</v>
      </c>
      <c r="L174" t="s">
        <v>2422</v>
      </c>
      <c r="M174" t="s">
        <v>2423</v>
      </c>
      <c r="N174" t="s">
        <v>2494</v>
      </c>
    </row>
    <row r="175" spans="1:14">
      <c r="A175" s="4">
        <v>173</v>
      </c>
      <c r="B175" t="s">
        <v>43</v>
      </c>
      <c r="C175" s="1">
        <v>26.1</v>
      </c>
      <c r="D175" s="2">
        <f>HYPERLINK("https://torgi.gov.ru/new/public/lots/lot/21000016220000000010_2/(lotInfo:info)", "21000016220000000010_2")</f>
        <v>0</v>
      </c>
      <c r="E175" t="s">
        <v>219</v>
      </c>
      <c r="F175" s="3">
        <v>69731.80076628352</v>
      </c>
      <c r="G175" s="3">
        <v>1820000</v>
      </c>
      <c r="H175" t="s">
        <v>699</v>
      </c>
      <c r="I175" t="s">
        <v>1331</v>
      </c>
      <c r="J175" t="s">
        <v>1848</v>
      </c>
      <c r="L175" t="s">
        <v>2422</v>
      </c>
      <c r="M175" t="s">
        <v>2423</v>
      </c>
      <c r="N175" t="s">
        <v>2495</v>
      </c>
    </row>
    <row r="176" spans="1:14">
      <c r="A176" s="4">
        <v>174</v>
      </c>
      <c r="B176" t="s">
        <v>26</v>
      </c>
      <c r="C176" s="1">
        <v>108.6</v>
      </c>
      <c r="D176" s="2">
        <f>HYPERLINK("https://torgi.gov.ru/new/public/lots/lot/21000010370000000033_1/(lotInfo:info)", "21000010370000000033_1")</f>
        <v>0</v>
      </c>
      <c r="E176" t="s">
        <v>220</v>
      </c>
      <c r="F176" s="3">
        <v>41461.32596685083</v>
      </c>
      <c r="G176" s="3">
        <v>4502700</v>
      </c>
      <c r="H176" t="s">
        <v>700</v>
      </c>
      <c r="I176" t="s">
        <v>1330</v>
      </c>
      <c r="J176" t="s">
        <v>1849</v>
      </c>
      <c r="L176" t="s">
        <v>2421</v>
      </c>
      <c r="M176" t="s">
        <v>2423</v>
      </c>
      <c r="N176" t="s">
        <v>2496</v>
      </c>
    </row>
    <row r="177" spans="1:14">
      <c r="A177" s="4">
        <v>175</v>
      </c>
      <c r="B177" t="s">
        <v>40</v>
      </c>
      <c r="C177" s="1">
        <v>26.2</v>
      </c>
      <c r="D177" s="2">
        <f>HYPERLINK("https://torgi.gov.ru/new/public/lots/lot/21000002210000000495_1/(lotInfo:info)", "21000002210000000495_1")</f>
        <v>0</v>
      </c>
      <c r="E177" t="s">
        <v>99</v>
      </c>
      <c r="F177" s="3">
        <v>142748.0916030534</v>
      </c>
      <c r="G177" s="3">
        <v>3740000</v>
      </c>
      <c r="H177" t="s">
        <v>701</v>
      </c>
      <c r="I177" t="s">
        <v>1332</v>
      </c>
      <c r="J177" t="s">
        <v>1850</v>
      </c>
      <c r="L177" t="s">
        <v>2419</v>
      </c>
      <c r="M177" t="s">
        <v>2423</v>
      </c>
      <c r="N177" t="s">
        <v>2497</v>
      </c>
    </row>
    <row r="178" spans="1:14">
      <c r="A178" s="4">
        <v>176</v>
      </c>
      <c r="B178" t="s">
        <v>14</v>
      </c>
      <c r="C178" s="1">
        <v>61.3</v>
      </c>
      <c r="D178" s="2">
        <f>HYPERLINK("https://torgi.gov.ru/new/public/lots/lot/21000005000000001416_1/(lotInfo:info)", "21000005000000001416_1")</f>
        <v>0</v>
      </c>
      <c r="E178" t="s">
        <v>92</v>
      </c>
      <c r="F178" s="3">
        <v>88531.81076672104</v>
      </c>
      <c r="G178" s="3">
        <v>5427000</v>
      </c>
      <c r="H178" t="s">
        <v>702</v>
      </c>
      <c r="I178" t="s">
        <v>1333</v>
      </c>
      <c r="J178" t="s">
        <v>1851</v>
      </c>
      <c r="L178" t="s">
        <v>2419</v>
      </c>
      <c r="M178" t="s">
        <v>2423</v>
      </c>
      <c r="N178" t="s">
        <v>2498</v>
      </c>
    </row>
    <row r="179" spans="1:14">
      <c r="A179" s="4">
        <v>177</v>
      </c>
      <c r="B179" t="s">
        <v>66</v>
      </c>
      <c r="C179" s="1">
        <v>376.8</v>
      </c>
      <c r="D179" s="2">
        <f>HYPERLINK("https://torgi.gov.ru/new/public/lots/lot/21000012890000000002_2/(lotInfo:info)", "21000012890000000002_2")</f>
        <v>0</v>
      </c>
      <c r="E179" t="s">
        <v>221</v>
      </c>
      <c r="F179" s="3">
        <v>610.4033970276008</v>
      </c>
      <c r="G179" s="3">
        <v>230000</v>
      </c>
      <c r="H179" t="s">
        <v>703</v>
      </c>
      <c r="I179" t="s">
        <v>1334</v>
      </c>
      <c r="L179" t="s">
        <v>2421</v>
      </c>
      <c r="M179" t="s">
        <v>2423</v>
      </c>
      <c r="N179" t="s">
        <v>2425</v>
      </c>
    </row>
    <row r="180" spans="1:14">
      <c r="A180" s="4">
        <v>178</v>
      </c>
      <c r="B180" t="s">
        <v>50</v>
      </c>
      <c r="C180" s="1">
        <v>98.7</v>
      </c>
      <c r="D180" s="2">
        <f>HYPERLINK("https://torgi.gov.ru/new/public/lots/lot/21000022850000000030_11/(lotInfo:info)", "21000022850000000030_11")</f>
        <v>0</v>
      </c>
      <c r="E180" t="s">
        <v>222</v>
      </c>
      <c r="F180" s="3">
        <v>34135.62968591692</v>
      </c>
      <c r="G180" s="3">
        <v>3369186.65</v>
      </c>
      <c r="H180" t="s">
        <v>704</v>
      </c>
      <c r="I180" t="s">
        <v>1335</v>
      </c>
      <c r="J180" t="s">
        <v>1852</v>
      </c>
      <c r="L180" t="s">
        <v>2419</v>
      </c>
      <c r="M180" t="s">
        <v>2424</v>
      </c>
      <c r="N180" t="s">
        <v>2425</v>
      </c>
    </row>
    <row r="181" spans="1:14">
      <c r="A181" s="4">
        <v>179</v>
      </c>
      <c r="B181" t="s">
        <v>40</v>
      </c>
      <c r="C181" s="1">
        <v>10.9</v>
      </c>
      <c r="D181" s="2">
        <f>HYPERLINK("https://torgi.gov.ru/new/public/lots/lot/21000002210000000477_1/(lotInfo:info)", "21000002210000000477_1")</f>
        <v>0</v>
      </c>
      <c r="E181" t="s">
        <v>99</v>
      </c>
      <c r="F181" s="3">
        <v>165137.6146788991</v>
      </c>
      <c r="G181" s="3">
        <v>1800000</v>
      </c>
      <c r="H181" t="s">
        <v>705</v>
      </c>
      <c r="I181" t="s">
        <v>1336</v>
      </c>
      <c r="J181" t="s">
        <v>1853</v>
      </c>
      <c r="L181" t="s">
        <v>2419</v>
      </c>
      <c r="M181" t="s">
        <v>2423</v>
      </c>
      <c r="N181" t="s">
        <v>2499</v>
      </c>
    </row>
    <row r="182" spans="1:14">
      <c r="A182" s="4">
        <v>180</v>
      </c>
      <c r="B182" t="s">
        <v>19</v>
      </c>
      <c r="C182" s="1">
        <v>216.9</v>
      </c>
      <c r="D182" s="2">
        <f>HYPERLINK("https://torgi.gov.ru/new/public/lots/lot/21000016050000000013_4/(lotInfo:info)", "21000016050000000013_4")</f>
        <v>0</v>
      </c>
      <c r="E182" t="s">
        <v>223</v>
      </c>
      <c r="F182" s="3">
        <v>57215.30659289995</v>
      </c>
      <c r="G182" s="3">
        <v>12410000</v>
      </c>
      <c r="H182" t="s">
        <v>706</v>
      </c>
      <c r="I182" t="s">
        <v>1337</v>
      </c>
      <c r="J182" t="s">
        <v>1854</v>
      </c>
      <c r="L182" t="s">
        <v>2419</v>
      </c>
      <c r="M182" t="s">
        <v>2423</v>
      </c>
      <c r="N182" t="s">
        <v>2500</v>
      </c>
    </row>
    <row r="183" spans="1:14">
      <c r="A183" s="4">
        <v>181</v>
      </c>
      <c r="B183" t="s">
        <v>25</v>
      </c>
      <c r="C183" s="1">
        <v>27.8</v>
      </c>
      <c r="D183" s="2">
        <f>HYPERLINK("https://torgi.gov.ru/new/public/lots/lot/22000031940000000003_1/(lotInfo:info)", "22000031940000000003_1")</f>
        <v>0</v>
      </c>
      <c r="E183" t="s">
        <v>99</v>
      </c>
      <c r="F183" s="3">
        <v>4172.661870503597</v>
      </c>
      <c r="G183" s="3">
        <v>116000</v>
      </c>
      <c r="H183" t="s">
        <v>707</v>
      </c>
      <c r="I183" t="s">
        <v>1338</v>
      </c>
      <c r="J183" t="s">
        <v>1855</v>
      </c>
      <c r="L183" t="s">
        <v>2419</v>
      </c>
      <c r="M183" t="s">
        <v>2423</v>
      </c>
      <c r="N183" t="s">
        <v>2425</v>
      </c>
    </row>
    <row r="184" spans="1:14">
      <c r="A184" s="4">
        <v>182</v>
      </c>
      <c r="B184" t="s">
        <v>35</v>
      </c>
      <c r="C184" s="1">
        <v>97.59999999999999</v>
      </c>
      <c r="D184" s="2">
        <f>HYPERLINK("https://torgi.gov.ru/new/public/lots/lot/22000053060000000004_3/(lotInfo:info)", "22000053060000000004_3")</f>
        <v>0</v>
      </c>
      <c r="E184" t="s">
        <v>224</v>
      </c>
      <c r="F184" s="3">
        <v>1987.704918032787</v>
      </c>
      <c r="G184" s="3">
        <v>194000</v>
      </c>
      <c r="H184" t="s">
        <v>708</v>
      </c>
      <c r="I184" t="s">
        <v>1339</v>
      </c>
      <c r="J184" t="s">
        <v>1856</v>
      </c>
      <c r="L184" t="s">
        <v>2419</v>
      </c>
      <c r="M184" t="s">
        <v>2423</v>
      </c>
      <c r="N184" t="s">
        <v>2501</v>
      </c>
    </row>
    <row r="185" spans="1:14">
      <c r="A185" s="4">
        <v>183</v>
      </c>
      <c r="B185" t="s">
        <v>35</v>
      </c>
      <c r="C185" s="1">
        <v>108.7</v>
      </c>
      <c r="D185" s="2">
        <f>HYPERLINK("https://torgi.gov.ru/new/public/lots/lot/22000053060000000004_1/(lotInfo:info)", "22000053060000000004_1")</f>
        <v>0</v>
      </c>
      <c r="E185" t="s">
        <v>225</v>
      </c>
      <c r="F185" s="3">
        <v>1987.120515179393</v>
      </c>
      <c r="G185" s="3">
        <v>216000</v>
      </c>
      <c r="H185" t="s">
        <v>709</v>
      </c>
      <c r="I185" t="s">
        <v>1339</v>
      </c>
      <c r="J185" t="s">
        <v>1857</v>
      </c>
      <c r="L185" t="s">
        <v>2419</v>
      </c>
      <c r="M185" t="s">
        <v>2423</v>
      </c>
      <c r="N185" t="s">
        <v>2501</v>
      </c>
    </row>
    <row r="186" spans="1:14">
      <c r="A186" s="4">
        <v>184</v>
      </c>
      <c r="B186" t="s">
        <v>35</v>
      </c>
      <c r="C186" s="1">
        <v>108</v>
      </c>
      <c r="D186" s="2">
        <f>HYPERLINK("https://torgi.gov.ru/new/public/lots/lot/22000053060000000004_2/(lotInfo:info)", "22000053060000000004_2")</f>
        <v>0</v>
      </c>
      <c r="E186" t="s">
        <v>226</v>
      </c>
      <c r="F186" s="3">
        <v>1990.740740740741</v>
      </c>
      <c r="G186" s="3">
        <v>215000</v>
      </c>
      <c r="H186" t="s">
        <v>710</v>
      </c>
      <c r="I186" t="s">
        <v>1339</v>
      </c>
      <c r="J186" t="s">
        <v>1858</v>
      </c>
      <c r="L186" t="s">
        <v>2419</v>
      </c>
      <c r="M186" t="s">
        <v>2423</v>
      </c>
      <c r="N186" t="s">
        <v>2501</v>
      </c>
    </row>
    <row r="187" spans="1:14">
      <c r="A187" s="4">
        <v>185</v>
      </c>
      <c r="B187" t="s">
        <v>51</v>
      </c>
      <c r="C187" s="1">
        <v>14.4</v>
      </c>
      <c r="D187" s="2">
        <f>HYPERLINK("https://torgi.gov.ru/new/public/lots/lot/22000031890000000002_1/(lotInfo:info)", "22000031890000000002_1")</f>
        <v>0</v>
      </c>
      <c r="E187" t="s">
        <v>227</v>
      </c>
      <c r="F187" s="3">
        <v>45833.33333333334</v>
      </c>
      <c r="G187" s="3">
        <v>660000</v>
      </c>
      <c r="I187" t="s">
        <v>1340</v>
      </c>
      <c r="J187" t="s">
        <v>1859</v>
      </c>
      <c r="K187" s="3">
        <v>39177.5</v>
      </c>
      <c r="L187" t="s">
        <v>2419</v>
      </c>
      <c r="M187" t="s">
        <v>2423</v>
      </c>
      <c r="N187" t="s">
        <v>2425</v>
      </c>
    </row>
    <row r="188" spans="1:14">
      <c r="A188" s="4">
        <v>186</v>
      </c>
      <c r="B188" t="s">
        <v>51</v>
      </c>
      <c r="C188" s="1">
        <v>19.6</v>
      </c>
      <c r="D188" s="2">
        <f>HYPERLINK("https://torgi.gov.ru/new/public/lots/lot/22000031890000000003_1/(lotInfo:info)", "22000031890000000003_1")</f>
        <v>0</v>
      </c>
      <c r="E188" t="s">
        <v>227</v>
      </c>
      <c r="F188" s="3">
        <v>38877.55102040816</v>
      </c>
      <c r="G188" s="3">
        <v>762000</v>
      </c>
      <c r="I188" t="s">
        <v>1340</v>
      </c>
      <c r="J188" t="s">
        <v>1860</v>
      </c>
      <c r="K188" s="3">
        <v>54926.65</v>
      </c>
      <c r="L188" t="s">
        <v>2419</v>
      </c>
      <c r="M188" t="s">
        <v>2423</v>
      </c>
      <c r="N188" t="s">
        <v>2425</v>
      </c>
    </row>
    <row r="189" spans="1:14">
      <c r="A189" s="4">
        <v>187</v>
      </c>
      <c r="B189" t="s">
        <v>14</v>
      </c>
      <c r="C189" s="1">
        <v>154.4</v>
      </c>
      <c r="D189" s="2">
        <f>HYPERLINK("https://torgi.gov.ru/new/public/lots/lot/21000005000000001430_1/(lotInfo:info)", "21000005000000001430_1")</f>
        <v>0</v>
      </c>
      <c r="E189" t="s">
        <v>92</v>
      </c>
      <c r="F189" s="3">
        <v>118265.5440414508</v>
      </c>
      <c r="G189" s="3">
        <v>18260200</v>
      </c>
      <c r="H189" t="s">
        <v>711</v>
      </c>
      <c r="I189" t="s">
        <v>1341</v>
      </c>
      <c r="J189" t="s">
        <v>1861</v>
      </c>
      <c r="L189" t="s">
        <v>2419</v>
      </c>
      <c r="M189" t="s">
        <v>2423</v>
      </c>
      <c r="N189" t="s">
        <v>2502</v>
      </c>
    </row>
    <row r="190" spans="1:14">
      <c r="A190" s="4">
        <v>188</v>
      </c>
      <c r="B190" t="s">
        <v>14</v>
      </c>
      <c r="C190" s="1">
        <v>88.59999999999999</v>
      </c>
      <c r="D190" s="2">
        <f>HYPERLINK("https://torgi.gov.ru/new/public/lots/lot/21000005000000001432_1/(lotInfo:info)", "21000005000000001432_1")</f>
        <v>0</v>
      </c>
      <c r="E190" t="s">
        <v>228</v>
      </c>
      <c r="F190" s="3">
        <v>94221.21896162529</v>
      </c>
      <c r="G190" s="3">
        <v>8348000</v>
      </c>
      <c r="H190" t="s">
        <v>712</v>
      </c>
      <c r="I190" t="s">
        <v>1341</v>
      </c>
      <c r="J190" t="s">
        <v>1862</v>
      </c>
      <c r="L190" t="s">
        <v>2419</v>
      </c>
      <c r="M190" t="s">
        <v>2423</v>
      </c>
      <c r="N190" t="s">
        <v>2503</v>
      </c>
    </row>
    <row r="191" spans="1:14">
      <c r="A191" s="4">
        <v>189</v>
      </c>
      <c r="B191" t="s">
        <v>20</v>
      </c>
      <c r="C191" s="1">
        <v>79.2</v>
      </c>
      <c r="D191" s="2">
        <f>HYPERLINK("https://torgi.gov.ru/new/public/lots/lot/22000019820000000007_1/(lotInfo:info)", "22000019820000000007_1")</f>
        <v>0</v>
      </c>
      <c r="E191" t="s">
        <v>99</v>
      </c>
      <c r="F191" s="3">
        <v>5871.212121212121</v>
      </c>
      <c r="G191" s="3">
        <v>465000</v>
      </c>
      <c r="H191" t="s">
        <v>713</v>
      </c>
      <c r="I191" t="s">
        <v>1342</v>
      </c>
      <c r="J191" t="s">
        <v>1863</v>
      </c>
      <c r="K191" s="3">
        <v>1187336.3</v>
      </c>
      <c r="L191" t="s">
        <v>2419</v>
      </c>
      <c r="M191" t="s">
        <v>2423</v>
      </c>
      <c r="N191" t="s">
        <v>2425</v>
      </c>
    </row>
    <row r="192" spans="1:14">
      <c r="A192" s="4">
        <v>190</v>
      </c>
      <c r="B192" t="s">
        <v>33</v>
      </c>
      <c r="C192" s="1">
        <v>960.4</v>
      </c>
      <c r="D192" s="2">
        <f>HYPERLINK("https://torgi.gov.ru/new/public/lots/lot/21000015510000000015_1/(lotInfo:info)", "21000015510000000015_1")</f>
        <v>0</v>
      </c>
      <c r="E192" t="s">
        <v>229</v>
      </c>
      <c r="F192" s="3">
        <v>885.0478967097043</v>
      </c>
      <c r="G192" s="3">
        <v>850000</v>
      </c>
      <c r="H192" t="s">
        <v>714</v>
      </c>
      <c r="I192" t="s">
        <v>1337</v>
      </c>
      <c r="J192" t="s">
        <v>1864</v>
      </c>
      <c r="K192" s="3">
        <v>3847630</v>
      </c>
      <c r="L192" t="s">
        <v>2419</v>
      </c>
      <c r="M192" t="s">
        <v>2423</v>
      </c>
      <c r="N192" t="s">
        <v>2504</v>
      </c>
    </row>
    <row r="193" spans="1:14">
      <c r="A193" s="4">
        <v>191</v>
      </c>
      <c r="B193" t="s">
        <v>39</v>
      </c>
      <c r="C193" s="1">
        <v>986.3</v>
      </c>
      <c r="D193" s="2">
        <f>HYPERLINK("https://torgi.gov.ru/new/public/lots/lot/22000034760000000075_1/(lotInfo:info)", "22000034760000000075_1")</f>
        <v>0</v>
      </c>
      <c r="E193" t="s">
        <v>85</v>
      </c>
      <c r="F193" s="3">
        <v>153752.4079894556</v>
      </c>
      <c r="G193" s="3">
        <v>151646000</v>
      </c>
      <c r="H193" t="s">
        <v>715</v>
      </c>
      <c r="I193" t="s">
        <v>1343</v>
      </c>
      <c r="J193" t="s">
        <v>1865</v>
      </c>
      <c r="L193" t="s">
        <v>2419</v>
      </c>
      <c r="M193" t="s">
        <v>2423</v>
      </c>
      <c r="N193" t="s">
        <v>2505</v>
      </c>
    </row>
    <row r="194" spans="1:14">
      <c r="A194" s="4">
        <v>192</v>
      </c>
      <c r="B194" t="s">
        <v>56</v>
      </c>
      <c r="C194" s="1">
        <v>217.4</v>
      </c>
      <c r="D194" s="2">
        <f>HYPERLINK("https://torgi.gov.ru/new/public/lots/lot/22000034760000000055_1/(lotInfo:info)", "22000034760000000055_1")</f>
        <v>0</v>
      </c>
      <c r="E194" t="s">
        <v>85</v>
      </c>
      <c r="F194" s="3">
        <v>39788.40846366145</v>
      </c>
      <c r="G194" s="3">
        <v>8650000</v>
      </c>
      <c r="H194" t="s">
        <v>716</v>
      </c>
      <c r="I194" t="s">
        <v>1343</v>
      </c>
      <c r="J194" t="s">
        <v>1866</v>
      </c>
      <c r="L194" t="s">
        <v>2422</v>
      </c>
      <c r="M194" t="s">
        <v>2423</v>
      </c>
      <c r="N194" t="s">
        <v>2506</v>
      </c>
    </row>
    <row r="195" spans="1:14">
      <c r="A195" s="4">
        <v>193</v>
      </c>
      <c r="B195" t="s">
        <v>22</v>
      </c>
      <c r="C195" s="1">
        <v>134.7</v>
      </c>
      <c r="D195" s="2">
        <f>HYPERLINK("https://torgi.gov.ru/new/public/lots/lot/22000034760000000031_1/(lotInfo:info)", "22000034760000000031_1")</f>
        <v>0</v>
      </c>
      <c r="E195" t="s">
        <v>85</v>
      </c>
      <c r="F195" s="3">
        <v>46645.87973273943</v>
      </c>
      <c r="G195" s="3">
        <v>6283200</v>
      </c>
      <c r="H195" t="s">
        <v>717</v>
      </c>
      <c r="I195" t="s">
        <v>1343</v>
      </c>
      <c r="J195" t="s">
        <v>1867</v>
      </c>
      <c r="L195" t="s">
        <v>2419</v>
      </c>
      <c r="M195" t="s">
        <v>2423</v>
      </c>
      <c r="N195" t="s">
        <v>2425</v>
      </c>
    </row>
    <row r="196" spans="1:14">
      <c r="A196" s="4">
        <v>194</v>
      </c>
      <c r="B196" t="s">
        <v>20</v>
      </c>
      <c r="C196" s="1">
        <v>228.3</v>
      </c>
      <c r="D196" s="2">
        <f>HYPERLINK("https://torgi.gov.ru/new/public/lots/lot/22000097040000000001_1/(lotInfo:info)", "22000097040000000001_1")</f>
        <v>0</v>
      </c>
      <c r="E196" t="s">
        <v>230</v>
      </c>
      <c r="F196" s="3">
        <v>19811.65133596145</v>
      </c>
      <c r="G196" s="3">
        <v>4523000</v>
      </c>
      <c r="H196" t="s">
        <v>718</v>
      </c>
      <c r="I196" t="s">
        <v>1344</v>
      </c>
      <c r="J196" t="s">
        <v>1868</v>
      </c>
      <c r="L196" t="s">
        <v>2419</v>
      </c>
      <c r="M196" t="s">
        <v>2423</v>
      </c>
      <c r="N196" t="s">
        <v>2507</v>
      </c>
    </row>
    <row r="197" spans="1:14">
      <c r="A197" s="4">
        <v>195</v>
      </c>
      <c r="B197" t="s">
        <v>45</v>
      </c>
      <c r="C197" s="1">
        <v>58.3</v>
      </c>
      <c r="D197" s="2">
        <f>HYPERLINK("https://torgi.gov.ru/new/public/lots/lot/21000006080000000001_4/(lotInfo:info)", "21000006080000000001_4")</f>
        <v>0</v>
      </c>
      <c r="E197" t="s">
        <v>231</v>
      </c>
      <c r="F197" s="3">
        <v>5430.497427101201</v>
      </c>
      <c r="G197" s="3">
        <v>316598</v>
      </c>
      <c r="H197" t="s">
        <v>719</v>
      </c>
      <c r="I197" t="s">
        <v>1340</v>
      </c>
      <c r="J197" t="s">
        <v>1869</v>
      </c>
      <c r="K197" s="3">
        <v>982341.01</v>
      </c>
      <c r="L197" t="s">
        <v>2419</v>
      </c>
      <c r="M197" t="s">
        <v>2423</v>
      </c>
      <c r="N197" t="s">
        <v>2508</v>
      </c>
    </row>
    <row r="198" spans="1:14">
      <c r="A198" s="4">
        <v>196</v>
      </c>
      <c r="B198" t="s">
        <v>19</v>
      </c>
      <c r="C198" s="1">
        <v>158.8</v>
      </c>
      <c r="D198" s="2">
        <f>HYPERLINK("https://torgi.gov.ru/new/public/lots/lot/22000005130000000069_1/(lotInfo:info)", "22000005130000000069_1")</f>
        <v>0</v>
      </c>
      <c r="E198" t="s">
        <v>232</v>
      </c>
      <c r="F198" s="3">
        <v>1259.445843828715</v>
      </c>
      <c r="G198" s="3">
        <v>200000</v>
      </c>
      <c r="I198" t="s">
        <v>1345</v>
      </c>
      <c r="J198" t="s">
        <v>1870</v>
      </c>
      <c r="L198" t="s">
        <v>2420</v>
      </c>
      <c r="M198" t="s">
        <v>2423</v>
      </c>
      <c r="N198" t="s">
        <v>2425</v>
      </c>
    </row>
    <row r="199" spans="1:14">
      <c r="A199" s="4">
        <v>197</v>
      </c>
      <c r="B199" t="s">
        <v>17</v>
      </c>
      <c r="C199" s="1">
        <v>82.2</v>
      </c>
      <c r="D199" s="2">
        <f>HYPERLINK("https://torgi.gov.ru/new/public/lots/lot/21000029970000000006_1/(lotInfo:info)", "21000029970000000006_1")</f>
        <v>0</v>
      </c>
      <c r="E199" t="s">
        <v>233</v>
      </c>
      <c r="F199" s="3">
        <v>602.2384428223844</v>
      </c>
      <c r="G199" s="3">
        <v>49504</v>
      </c>
      <c r="H199" t="s">
        <v>720</v>
      </c>
      <c r="I199" t="s">
        <v>1346</v>
      </c>
      <c r="J199" t="s">
        <v>1871</v>
      </c>
      <c r="K199" s="3">
        <v>858476.25</v>
      </c>
      <c r="L199" t="s">
        <v>2419</v>
      </c>
      <c r="M199" t="s">
        <v>2423</v>
      </c>
      <c r="N199" t="s">
        <v>2509</v>
      </c>
    </row>
    <row r="200" spans="1:14">
      <c r="A200" s="4">
        <v>198</v>
      </c>
      <c r="B200" t="s">
        <v>40</v>
      </c>
      <c r="C200" s="1">
        <v>31.9</v>
      </c>
      <c r="D200" s="2">
        <f>HYPERLINK("https://torgi.gov.ru/new/public/lots/lot/21000002210000000451_1/(lotInfo:info)", "21000002210000000451_1")</f>
        <v>0</v>
      </c>
      <c r="E200" t="s">
        <v>99</v>
      </c>
      <c r="F200" s="3">
        <v>145454.5454545455</v>
      </c>
      <c r="G200" s="3">
        <v>4640000</v>
      </c>
      <c r="H200" t="s">
        <v>721</v>
      </c>
      <c r="I200" t="s">
        <v>1347</v>
      </c>
      <c r="J200" t="s">
        <v>1872</v>
      </c>
      <c r="L200" t="s">
        <v>2419</v>
      </c>
      <c r="M200" t="s">
        <v>2423</v>
      </c>
      <c r="N200" t="s">
        <v>2510</v>
      </c>
    </row>
    <row r="201" spans="1:14">
      <c r="A201" s="4">
        <v>199</v>
      </c>
      <c r="B201" t="s">
        <v>64</v>
      </c>
      <c r="C201" s="1">
        <v>53.3</v>
      </c>
      <c r="D201" s="2">
        <f>HYPERLINK("https://torgi.gov.ru/new/public/lots/lot/22000079930000000006_1/(lotInfo:info)", "22000079930000000006_1")</f>
        <v>0</v>
      </c>
      <c r="E201" t="s">
        <v>234</v>
      </c>
      <c r="F201" s="3">
        <v>15196.99812382739</v>
      </c>
      <c r="G201" s="3">
        <v>810000</v>
      </c>
      <c r="H201" t="s">
        <v>722</v>
      </c>
      <c r="I201" t="s">
        <v>1344</v>
      </c>
      <c r="J201" t="s">
        <v>1873</v>
      </c>
      <c r="L201" t="s">
        <v>2419</v>
      </c>
      <c r="M201" t="s">
        <v>2423</v>
      </c>
      <c r="N201" t="s">
        <v>2425</v>
      </c>
    </row>
    <row r="202" spans="1:14">
      <c r="A202" s="4">
        <v>200</v>
      </c>
      <c r="B202" t="s">
        <v>64</v>
      </c>
      <c r="C202" s="1">
        <v>84</v>
      </c>
      <c r="D202" s="2">
        <f>HYPERLINK("https://torgi.gov.ru/new/public/lots/lot/22000079930000000005_1/(lotInfo:info)", "22000079930000000005_1")</f>
        <v>0</v>
      </c>
      <c r="E202" t="s">
        <v>235</v>
      </c>
      <c r="F202" s="3">
        <v>1500</v>
      </c>
      <c r="G202" s="3">
        <v>126000</v>
      </c>
      <c r="H202" t="s">
        <v>723</v>
      </c>
      <c r="I202" t="s">
        <v>1344</v>
      </c>
      <c r="J202" t="s">
        <v>1874</v>
      </c>
      <c r="L202" t="s">
        <v>2419</v>
      </c>
      <c r="M202" t="s">
        <v>2423</v>
      </c>
      <c r="N202" t="s">
        <v>2425</v>
      </c>
    </row>
    <row r="203" spans="1:14">
      <c r="A203" s="4">
        <v>201</v>
      </c>
      <c r="B203" t="s">
        <v>64</v>
      </c>
      <c r="C203" s="1">
        <v>189.8</v>
      </c>
      <c r="D203" s="2">
        <f>HYPERLINK("https://torgi.gov.ru/new/public/lots/lot/22000079930000000004_1/(lotInfo:info)", "22000079930000000004_1")</f>
        <v>0</v>
      </c>
      <c r="E203" t="s">
        <v>236</v>
      </c>
      <c r="F203" s="3">
        <v>1548.99894625922</v>
      </c>
      <c r="G203" s="3">
        <v>294000</v>
      </c>
      <c r="H203" t="s">
        <v>723</v>
      </c>
      <c r="I203" t="s">
        <v>1344</v>
      </c>
      <c r="J203" t="s">
        <v>1875</v>
      </c>
      <c r="L203" t="s">
        <v>2419</v>
      </c>
      <c r="M203" t="s">
        <v>2423</v>
      </c>
      <c r="N203" t="s">
        <v>2425</v>
      </c>
    </row>
    <row r="204" spans="1:14">
      <c r="A204" s="4">
        <v>202</v>
      </c>
      <c r="B204" t="s">
        <v>52</v>
      </c>
      <c r="C204" s="1">
        <v>67</v>
      </c>
      <c r="D204" s="2">
        <f>HYPERLINK("https://torgi.gov.ru/new/public/lots/lot/21000003150000000002_5/(lotInfo:info)", "21000003150000000002_5")</f>
        <v>0</v>
      </c>
      <c r="E204" t="s">
        <v>237</v>
      </c>
      <c r="F204" s="3">
        <v>30820.89552238806</v>
      </c>
      <c r="G204" s="3">
        <v>2065000</v>
      </c>
      <c r="H204" t="s">
        <v>724</v>
      </c>
      <c r="I204" t="s">
        <v>1348</v>
      </c>
      <c r="J204" t="s">
        <v>1876</v>
      </c>
      <c r="L204" t="s">
        <v>2419</v>
      </c>
      <c r="M204" t="s">
        <v>2423</v>
      </c>
      <c r="N204" t="s">
        <v>2511</v>
      </c>
    </row>
    <row r="205" spans="1:14">
      <c r="A205" s="4">
        <v>203</v>
      </c>
      <c r="B205" t="s">
        <v>19</v>
      </c>
      <c r="C205" s="1">
        <v>310.4</v>
      </c>
      <c r="D205" s="2">
        <f>HYPERLINK("https://torgi.gov.ru/new/public/lots/lot/22000014620000000002_1/(lotInfo:info)", "22000014620000000002_1")</f>
        <v>0</v>
      </c>
      <c r="E205" t="s">
        <v>103</v>
      </c>
      <c r="F205" s="3">
        <v>13227.12628865979</v>
      </c>
      <c r="G205" s="3">
        <v>4105700</v>
      </c>
      <c r="H205" t="s">
        <v>725</v>
      </c>
      <c r="I205" t="s">
        <v>1349</v>
      </c>
      <c r="J205" t="s">
        <v>1877</v>
      </c>
      <c r="K205" s="3">
        <v>3309522.05</v>
      </c>
      <c r="L205" t="s">
        <v>2421</v>
      </c>
      <c r="M205" t="s">
        <v>2423</v>
      </c>
      <c r="N205" t="s">
        <v>2425</v>
      </c>
    </row>
    <row r="206" spans="1:14">
      <c r="A206" s="4">
        <v>204</v>
      </c>
      <c r="B206" t="s">
        <v>17</v>
      </c>
      <c r="C206" s="1">
        <v>402.5</v>
      </c>
      <c r="D206" s="2">
        <f>HYPERLINK("https://torgi.gov.ru/new/public/lots/lot/22000002180000000003_1/(lotInfo:info)", "22000002180000000003_1")</f>
        <v>0</v>
      </c>
      <c r="E206" t="s">
        <v>238</v>
      </c>
      <c r="F206" s="3">
        <v>524.2236024844721</v>
      </c>
      <c r="G206" s="3">
        <v>211000</v>
      </c>
      <c r="H206" t="s">
        <v>726</v>
      </c>
      <c r="I206" t="s">
        <v>1350</v>
      </c>
      <c r="J206" t="s">
        <v>1878</v>
      </c>
      <c r="K206" s="3">
        <v>9576569</v>
      </c>
      <c r="L206" t="s">
        <v>2421</v>
      </c>
      <c r="M206" t="s">
        <v>2423</v>
      </c>
      <c r="N206" t="s">
        <v>2512</v>
      </c>
    </row>
    <row r="207" spans="1:14">
      <c r="A207" s="4">
        <v>205</v>
      </c>
      <c r="B207" t="s">
        <v>15</v>
      </c>
      <c r="C207" s="1">
        <v>223</v>
      </c>
      <c r="D207" s="2">
        <f>HYPERLINK("https://torgi.gov.ru/new/public/lots/lot/21000016080000000100_1/(lotInfo:info)", "21000016080000000100_1")</f>
        <v>0</v>
      </c>
      <c r="E207" t="s">
        <v>239</v>
      </c>
      <c r="F207" s="3">
        <v>2316.143497757847</v>
      </c>
      <c r="G207" s="3">
        <v>516500</v>
      </c>
      <c r="H207" t="s">
        <v>727</v>
      </c>
      <c r="I207" t="s">
        <v>1351</v>
      </c>
      <c r="J207" t="s">
        <v>1879</v>
      </c>
      <c r="L207" t="s">
        <v>2421</v>
      </c>
      <c r="M207" t="s">
        <v>2423</v>
      </c>
      <c r="N207" t="s">
        <v>2513</v>
      </c>
    </row>
    <row r="208" spans="1:14">
      <c r="A208" s="4">
        <v>206</v>
      </c>
      <c r="B208" t="s">
        <v>15</v>
      </c>
      <c r="C208" s="1">
        <v>43.9</v>
      </c>
      <c r="D208" s="2">
        <f>HYPERLINK("https://torgi.gov.ru/new/public/lots/lot/21000016080000000096_6/(lotInfo:info)", "21000016080000000096_6")</f>
        <v>0</v>
      </c>
      <c r="E208" t="s">
        <v>240</v>
      </c>
      <c r="F208" s="3">
        <v>3223.234624145786</v>
      </c>
      <c r="G208" s="3">
        <v>141500</v>
      </c>
      <c r="H208" t="s">
        <v>728</v>
      </c>
      <c r="I208" t="s">
        <v>1351</v>
      </c>
      <c r="J208" t="s">
        <v>1880</v>
      </c>
      <c r="L208" t="s">
        <v>2421</v>
      </c>
      <c r="M208" t="s">
        <v>2423</v>
      </c>
      <c r="N208" t="s">
        <v>2514</v>
      </c>
    </row>
    <row r="209" spans="1:14">
      <c r="A209" s="4">
        <v>207</v>
      </c>
      <c r="B209" t="s">
        <v>15</v>
      </c>
      <c r="C209" s="1">
        <v>51.5</v>
      </c>
      <c r="D209" s="2">
        <f>HYPERLINK("https://torgi.gov.ru/new/public/lots/lot/21000016080000000096_3/(lotInfo:info)", "21000016080000000096_3")</f>
        <v>0</v>
      </c>
      <c r="E209" t="s">
        <v>241</v>
      </c>
      <c r="F209" s="3">
        <v>2349.514563106796</v>
      </c>
      <c r="G209" s="3">
        <v>121000</v>
      </c>
      <c r="H209" t="s">
        <v>729</v>
      </c>
      <c r="I209" t="s">
        <v>1351</v>
      </c>
      <c r="J209" t="s">
        <v>1881</v>
      </c>
      <c r="L209" t="s">
        <v>2421</v>
      </c>
      <c r="M209" t="s">
        <v>2423</v>
      </c>
      <c r="N209" t="s">
        <v>2515</v>
      </c>
    </row>
    <row r="210" spans="1:14">
      <c r="A210" s="4">
        <v>208</v>
      </c>
      <c r="B210" t="s">
        <v>15</v>
      </c>
      <c r="C210" s="1">
        <v>19</v>
      </c>
      <c r="D210" s="2">
        <f>HYPERLINK("https://torgi.gov.ru/new/public/lots/lot/21000016080000000097_1/(lotInfo:info)", "21000016080000000097_1")</f>
        <v>0</v>
      </c>
      <c r="E210" t="s">
        <v>242</v>
      </c>
      <c r="F210" s="3">
        <v>2298.736842105263</v>
      </c>
      <c r="G210" s="3">
        <v>43676</v>
      </c>
      <c r="H210" t="s">
        <v>730</v>
      </c>
      <c r="I210" t="s">
        <v>1351</v>
      </c>
      <c r="J210" t="s">
        <v>1882</v>
      </c>
      <c r="L210" t="s">
        <v>2421</v>
      </c>
      <c r="M210" t="s">
        <v>2423</v>
      </c>
      <c r="N210" t="s">
        <v>2516</v>
      </c>
    </row>
    <row r="211" spans="1:14">
      <c r="A211" s="4">
        <v>209</v>
      </c>
      <c r="B211" t="s">
        <v>40</v>
      </c>
      <c r="C211" s="1">
        <v>11.7</v>
      </c>
      <c r="D211" s="2">
        <f>HYPERLINK("https://torgi.gov.ru/new/public/lots/lot/21000002210000000414_1/(lotInfo:info)", "21000002210000000414_1")</f>
        <v>0</v>
      </c>
      <c r="E211" t="s">
        <v>99</v>
      </c>
      <c r="F211" s="3">
        <v>147008.547008547</v>
      </c>
      <c r="G211" s="3">
        <v>1720000</v>
      </c>
      <c r="H211" t="s">
        <v>731</v>
      </c>
      <c r="I211" t="s">
        <v>1352</v>
      </c>
      <c r="J211" t="s">
        <v>1883</v>
      </c>
      <c r="L211" t="s">
        <v>2419</v>
      </c>
      <c r="M211" t="s">
        <v>2423</v>
      </c>
      <c r="N211" t="s">
        <v>2517</v>
      </c>
    </row>
    <row r="212" spans="1:14">
      <c r="A212" s="4">
        <v>210</v>
      </c>
      <c r="B212" t="s">
        <v>40</v>
      </c>
      <c r="C212" s="1">
        <v>16.3</v>
      </c>
      <c r="D212" s="2">
        <f>HYPERLINK("https://torgi.gov.ru/new/public/lots/lot/21000002210000000419_1/(lotInfo:info)", "21000002210000000419_1")</f>
        <v>0</v>
      </c>
      <c r="E212" t="s">
        <v>99</v>
      </c>
      <c r="F212" s="3">
        <v>119018.4049079754</v>
      </c>
      <c r="G212" s="3">
        <v>1940000</v>
      </c>
      <c r="H212" t="s">
        <v>732</v>
      </c>
      <c r="I212" t="s">
        <v>1352</v>
      </c>
      <c r="J212" t="s">
        <v>1884</v>
      </c>
      <c r="L212" t="s">
        <v>2419</v>
      </c>
      <c r="M212" t="s">
        <v>2423</v>
      </c>
      <c r="N212" t="s">
        <v>2518</v>
      </c>
    </row>
    <row r="213" spans="1:14">
      <c r="A213" s="4">
        <v>211</v>
      </c>
      <c r="B213" t="s">
        <v>39</v>
      </c>
      <c r="C213" s="1">
        <v>18.2</v>
      </c>
      <c r="D213" s="2">
        <f>HYPERLINK("https://torgi.gov.ru/new/public/lots/lot/21000004710000000239_1/(lotInfo:info)", "21000004710000000239_1")</f>
        <v>0</v>
      </c>
      <c r="E213" t="s">
        <v>243</v>
      </c>
      <c r="F213" s="3">
        <v>85853.95604395604</v>
      </c>
      <c r="G213" s="3">
        <v>1562542</v>
      </c>
      <c r="I213" t="s">
        <v>1353</v>
      </c>
      <c r="J213" t="s">
        <v>1885</v>
      </c>
      <c r="L213" t="s">
        <v>2419</v>
      </c>
      <c r="M213" t="s">
        <v>2423</v>
      </c>
      <c r="N213" t="s">
        <v>2425</v>
      </c>
    </row>
    <row r="214" spans="1:14">
      <c r="A214" s="4">
        <v>212</v>
      </c>
      <c r="B214" t="s">
        <v>44</v>
      </c>
      <c r="C214" s="1">
        <v>662.3</v>
      </c>
      <c r="D214" s="2">
        <f>HYPERLINK("https://torgi.gov.ru/new/public/lots/lot/22000022050000000014_1/(lotInfo:info)", "22000022050000000014_1")</f>
        <v>0</v>
      </c>
      <c r="E214" t="s">
        <v>244</v>
      </c>
      <c r="F214" s="3">
        <v>3774.724445115507</v>
      </c>
      <c r="G214" s="3">
        <v>2500000</v>
      </c>
      <c r="H214" t="s">
        <v>733</v>
      </c>
      <c r="I214" t="s">
        <v>1354</v>
      </c>
      <c r="J214" t="s">
        <v>1886</v>
      </c>
      <c r="L214" t="s">
        <v>2421</v>
      </c>
      <c r="M214" t="s">
        <v>2423</v>
      </c>
      <c r="N214" t="s">
        <v>2519</v>
      </c>
    </row>
    <row r="215" spans="1:14">
      <c r="A215" s="4">
        <v>213</v>
      </c>
      <c r="B215" t="s">
        <v>22</v>
      </c>
      <c r="C215" s="1">
        <v>21.4</v>
      </c>
      <c r="D215" s="2">
        <f>HYPERLINK("https://torgi.gov.ru/new/public/lots/lot/21000011540000000003_1/(lotInfo:info)", "21000011540000000003_1")</f>
        <v>0</v>
      </c>
      <c r="E215" t="s">
        <v>245</v>
      </c>
      <c r="F215" s="3">
        <v>1822.429906542056</v>
      </c>
      <c r="G215" s="3">
        <v>39000</v>
      </c>
      <c r="I215" t="s">
        <v>1355</v>
      </c>
      <c r="J215" t="s">
        <v>1887</v>
      </c>
      <c r="K215" s="3">
        <v>242858.92</v>
      </c>
      <c r="L215" t="s">
        <v>2419</v>
      </c>
      <c r="M215" t="s">
        <v>2423</v>
      </c>
      <c r="N215" t="s">
        <v>2425</v>
      </c>
    </row>
    <row r="216" spans="1:14">
      <c r="A216" s="4">
        <v>214</v>
      </c>
      <c r="B216" t="s">
        <v>14</v>
      </c>
      <c r="C216" s="1">
        <v>87.3</v>
      </c>
      <c r="D216" s="2">
        <f>HYPERLINK("https://torgi.gov.ru/new/public/lots/lot/21000005000000001412_1/(lotInfo:info)", "21000005000000001412_1")</f>
        <v>0</v>
      </c>
      <c r="E216" t="s">
        <v>246</v>
      </c>
      <c r="F216" s="3">
        <v>104579.0378006873</v>
      </c>
      <c r="G216" s="3">
        <v>9129750</v>
      </c>
      <c r="H216" t="s">
        <v>734</v>
      </c>
      <c r="I216" t="s">
        <v>1356</v>
      </c>
      <c r="J216" t="s">
        <v>1888</v>
      </c>
      <c r="L216" t="s">
        <v>2419</v>
      </c>
      <c r="M216" t="s">
        <v>2423</v>
      </c>
      <c r="N216" t="s">
        <v>2520</v>
      </c>
    </row>
    <row r="217" spans="1:14">
      <c r="A217" s="4">
        <v>215</v>
      </c>
      <c r="B217" t="s">
        <v>16</v>
      </c>
      <c r="C217" s="1">
        <v>18.4</v>
      </c>
      <c r="D217" s="2">
        <f>HYPERLINK("https://torgi.gov.ru/new/public/lots/lot/21000021650000000007_1/(lotInfo:info)", "21000021650000000007_1")</f>
        <v>0</v>
      </c>
      <c r="E217" t="s">
        <v>247</v>
      </c>
      <c r="F217" s="3">
        <v>1358.695652173913</v>
      </c>
      <c r="G217" s="3">
        <v>25000</v>
      </c>
      <c r="H217" t="s">
        <v>735</v>
      </c>
      <c r="I217" t="s">
        <v>1357</v>
      </c>
      <c r="J217" t="s">
        <v>1889</v>
      </c>
      <c r="L217" t="s">
        <v>2421</v>
      </c>
      <c r="M217" t="s">
        <v>2423</v>
      </c>
      <c r="N217" t="s">
        <v>2521</v>
      </c>
    </row>
    <row r="218" spans="1:14">
      <c r="A218" s="4">
        <v>216</v>
      </c>
      <c r="B218" t="s">
        <v>37</v>
      </c>
      <c r="C218" s="1">
        <v>25.2</v>
      </c>
      <c r="D218" s="2">
        <f>HYPERLINK("https://torgi.gov.ru/new/public/lots/lot/22000054520000000002_6/(lotInfo:info)", "22000054520000000002_6")</f>
        <v>0</v>
      </c>
      <c r="E218" t="s">
        <v>248</v>
      </c>
      <c r="F218" s="3">
        <v>3095.238095238095</v>
      </c>
      <c r="G218" s="3">
        <v>78000</v>
      </c>
      <c r="H218" t="s">
        <v>736</v>
      </c>
      <c r="I218" t="s">
        <v>1358</v>
      </c>
      <c r="J218" t="s">
        <v>1890</v>
      </c>
      <c r="L218" t="s">
        <v>2419</v>
      </c>
      <c r="M218" t="s">
        <v>2423</v>
      </c>
      <c r="N218" t="s">
        <v>2425</v>
      </c>
    </row>
    <row r="219" spans="1:14">
      <c r="A219" s="4">
        <v>217</v>
      </c>
      <c r="B219" t="s">
        <v>37</v>
      </c>
      <c r="C219" s="1">
        <v>47.7</v>
      </c>
      <c r="D219" s="2">
        <f>HYPERLINK("https://torgi.gov.ru/new/public/lots/lot/22000054520000000002_9/(lotInfo:info)", "22000054520000000002_9")</f>
        <v>0</v>
      </c>
      <c r="E219" t="s">
        <v>248</v>
      </c>
      <c r="F219" s="3">
        <v>5119.496855345912</v>
      </c>
      <c r="G219" s="3">
        <v>244200</v>
      </c>
      <c r="H219" t="s">
        <v>737</v>
      </c>
      <c r="I219" t="s">
        <v>1358</v>
      </c>
      <c r="J219" t="s">
        <v>1891</v>
      </c>
      <c r="L219" t="s">
        <v>2419</v>
      </c>
      <c r="M219" t="s">
        <v>2423</v>
      </c>
      <c r="N219" t="s">
        <v>2425</v>
      </c>
    </row>
    <row r="220" spans="1:14">
      <c r="A220" s="4">
        <v>218</v>
      </c>
      <c r="B220" t="s">
        <v>37</v>
      </c>
      <c r="C220" s="1">
        <v>24.6</v>
      </c>
      <c r="D220" s="2">
        <f>HYPERLINK("https://torgi.gov.ru/new/public/lots/lot/22000054520000000002_7/(lotInfo:info)", "22000054520000000002_7")</f>
        <v>0</v>
      </c>
      <c r="E220" t="s">
        <v>248</v>
      </c>
      <c r="F220" s="3">
        <v>3089.430894308943</v>
      </c>
      <c r="G220" s="3">
        <v>76000</v>
      </c>
      <c r="H220" t="s">
        <v>738</v>
      </c>
      <c r="I220" t="s">
        <v>1358</v>
      </c>
      <c r="J220" t="s">
        <v>1892</v>
      </c>
      <c r="L220" t="s">
        <v>2419</v>
      </c>
      <c r="M220" t="s">
        <v>2423</v>
      </c>
      <c r="N220" t="s">
        <v>2425</v>
      </c>
    </row>
    <row r="221" spans="1:14">
      <c r="A221" s="4">
        <v>219</v>
      </c>
      <c r="B221" t="s">
        <v>37</v>
      </c>
      <c r="C221" s="1">
        <v>23.4</v>
      </c>
      <c r="D221" s="2">
        <f>HYPERLINK("https://torgi.gov.ru/new/public/lots/lot/22000054520000000002_8/(lotInfo:info)", "22000054520000000002_8")</f>
        <v>0</v>
      </c>
      <c r="E221" t="s">
        <v>248</v>
      </c>
      <c r="F221" s="3">
        <v>5147.435897435897</v>
      </c>
      <c r="G221" s="3">
        <v>120450</v>
      </c>
      <c r="H221" t="s">
        <v>739</v>
      </c>
      <c r="I221" t="s">
        <v>1358</v>
      </c>
      <c r="J221" t="s">
        <v>1893</v>
      </c>
      <c r="L221" t="s">
        <v>2419</v>
      </c>
      <c r="M221" t="s">
        <v>2423</v>
      </c>
      <c r="N221" t="s">
        <v>2425</v>
      </c>
    </row>
    <row r="222" spans="1:14">
      <c r="A222" s="4">
        <v>220</v>
      </c>
      <c r="B222" t="s">
        <v>40</v>
      </c>
      <c r="C222" s="1">
        <v>18.2</v>
      </c>
      <c r="D222" s="2">
        <f>HYPERLINK("https://torgi.gov.ru/new/public/lots/lot/21000002210000000404_1/(lotInfo:info)", "21000002210000000404_1")</f>
        <v>0</v>
      </c>
      <c r="E222" t="s">
        <v>99</v>
      </c>
      <c r="F222" s="3">
        <v>225274.7252747253</v>
      </c>
      <c r="G222" s="3">
        <v>4100000</v>
      </c>
      <c r="H222" t="s">
        <v>740</v>
      </c>
      <c r="I222" t="s">
        <v>1359</v>
      </c>
      <c r="J222" t="s">
        <v>1894</v>
      </c>
      <c r="L222" t="s">
        <v>2419</v>
      </c>
      <c r="M222" t="s">
        <v>2423</v>
      </c>
      <c r="N222" t="s">
        <v>2522</v>
      </c>
    </row>
    <row r="223" spans="1:14">
      <c r="A223" s="4">
        <v>221</v>
      </c>
      <c r="B223" t="s">
        <v>40</v>
      </c>
      <c r="C223" s="1">
        <v>23.8</v>
      </c>
      <c r="D223" s="2">
        <f>HYPERLINK("https://torgi.gov.ru/new/public/lots/lot/21000002210000000398_1/(lotInfo:info)", "21000002210000000398_1")</f>
        <v>0</v>
      </c>
      <c r="E223" t="s">
        <v>99</v>
      </c>
      <c r="F223" s="3">
        <v>154621.8487394958</v>
      </c>
      <c r="G223" s="3">
        <v>3680000</v>
      </c>
      <c r="H223" t="s">
        <v>741</v>
      </c>
      <c r="I223" t="s">
        <v>1359</v>
      </c>
      <c r="J223" t="s">
        <v>1895</v>
      </c>
      <c r="L223" t="s">
        <v>2419</v>
      </c>
      <c r="M223" t="s">
        <v>2423</v>
      </c>
      <c r="N223" t="s">
        <v>2523</v>
      </c>
    </row>
    <row r="224" spans="1:14">
      <c r="A224" s="4">
        <v>222</v>
      </c>
      <c r="B224" t="s">
        <v>33</v>
      </c>
      <c r="C224" s="1">
        <v>121.7</v>
      </c>
      <c r="D224" s="2">
        <f>HYPERLINK("https://torgi.gov.ru/new/public/lots/lot/21000015510000000014_2/(lotInfo:info)", "21000015510000000014_2")</f>
        <v>0</v>
      </c>
      <c r="E224" t="s">
        <v>249</v>
      </c>
      <c r="F224" s="3">
        <v>33976.99260476582</v>
      </c>
      <c r="G224" s="3">
        <v>4135000</v>
      </c>
      <c r="I224" t="s">
        <v>1360</v>
      </c>
      <c r="J224" t="s">
        <v>1896</v>
      </c>
      <c r="K224" s="3">
        <v>5441524.64</v>
      </c>
      <c r="L224" t="s">
        <v>2419</v>
      </c>
      <c r="M224" t="s">
        <v>2423</v>
      </c>
      <c r="N224" t="s">
        <v>2425</v>
      </c>
    </row>
    <row r="225" spans="1:14">
      <c r="A225" s="4">
        <v>223</v>
      </c>
      <c r="B225" t="s">
        <v>62</v>
      </c>
      <c r="C225" s="1">
        <v>449.7</v>
      </c>
      <c r="D225" s="2">
        <f>HYPERLINK("https://torgi.gov.ru/new/public/lots/lot/22000083180000000002_1/(lotInfo:info)", "22000083180000000002_1")</f>
        <v>0</v>
      </c>
      <c r="E225" t="s">
        <v>250</v>
      </c>
      <c r="F225" s="3">
        <v>7827.440515899489</v>
      </c>
      <c r="G225" s="3">
        <v>3520000</v>
      </c>
      <c r="H225" t="s">
        <v>742</v>
      </c>
      <c r="I225" t="s">
        <v>1361</v>
      </c>
      <c r="J225" t="s">
        <v>1897</v>
      </c>
      <c r="L225" t="s">
        <v>2419</v>
      </c>
      <c r="M225" t="s">
        <v>2423</v>
      </c>
      <c r="N225" t="s">
        <v>2524</v>
      </c>
    </row>
    <row r="226" spans="1:14">
      <c r="A226" s="4">
        <v>224</v>
      </c>
      <c r="B226" t="s">
        <v>16</v>
      </c>
      <c r="C226" s="1">
        <v>75.09999999999999</v>
      </c>
      <c r="D226" s="2">
        <f>HYPERLINK("https://torgi.gov.ru/new/public/lots/lot/21000021650000000006_1/(lotInfo:info)", "21000021650000000006_1")</f>
        <v>0</v>
      </c>
      <c r="E226" t="s">
        <v>251</v>
      </c>
      <c r="F226" s="3">
        <v>2330.226364846871</v>
      </c>
      <c r="G226" s="3">
        <v>175000</v>
      </c>
      <c r="H226" t="s">
        <v>735</v>
      </c>
      <c r="I226" t="s">
        <v>1357</v>
      </c>
      <c r="J226" t="s">
        <v>1898</v>
      </c>
      <c r="L226" t="s">
        <v>2421</v>
      </c>
      <c r="M226" t="s">
        <v>2423</v>
      </c>
      <c r="N226" t="s">
        <v>2521</v>
      </c>
    </row>
    <row r="227" spans="1:14">
      <c r="A227" s="4">
        <v>225</v>
      </c>
      <c r="B227" t="s">
        <v>42</v>
      </c>
      <c r="C227" s="1">
        <v>43.2</v>
      </c>
      <c r="D227" s="2">
        <f>HYPERLINK("https://torgi.gov.ru/new/public/lots/lot/21000033070000000010_1/(lotInfo:info)", "21000033070000000010_1")</f>
        <v>0</v>
      </c>
      <c r="E227" t="s">
        <v>252</v>
      </c>
      <c r="F227" s="3">
        <v>70717.59259259258</v>
      </c>
      <c r="G227" s="3">
        <v>3055000</v>
      </c>
      <c r="H227" t="s">
        <v>743</v>
      </c>
      <c r="I227" t="s">
        <v>1362</v>
      </c>
      <c r="J227" t="s">
        <v>1899</v>
      </c>
      <c r="L227" t="s">
        <v>2419</v>
      </c>
      <c r="M227" t="s">
        <v>2423</v>
      </c>
      <c r="N227" t="s">
        <v>2525</v>
      </c>
    </row>
    <row r="228" spans="1:14">
      <c r="A228" s="4">
        <v>226</v>
      </c>
      <c r="B228" t="s">
        <v>18</v>
      </c>
      <c r="C228" s="1">
        <v>32.9</v>
      </c>
      <c r="D228" s="2">
        <f>HYPERLINK("https://torgi.gov.ru/new/public/lots/lot/22000042460000000004_8/(lotInfo:info)", "22000042460000000004_8")</f>
        <v>0</v>
      </c>
      <c r="E228" t="s">
        <v>99</v>
      </c>
      <c r="F228" s="3">
        <v>10365.95744680851</v>
      </c>
      <c r="G228" s="3">
        <v>341040</v>
      </c>
      <c r="H228" t="s">
        <v>744</v>
      </c>
      <c r="I228" t="s">
        <v>1363</v>
      </c>
      <c r="L228" t="s">
        <v>2419</v>
      </c>
      <c r="M228" t="s">
        <v>2423</v>
      </c>
      <c r="N228" t="s">
        <v>2425</v>
      </c>
    </row>
    <row r="229" spans="1:14">
      <c r="A229" s="4">
        <v>227</v>
      </c>
      <c r="B229" t="s">
        <v>18</v>
      </c>
      <c r="C229" s="1">
        <v>101</v>
      </c>
      <c r="D229" s="2">
        <f>HYPERLINK("https://torgi.gov.ru/new/public/lots/lot/22000042460000000004_5/(lotInfo:info)", "22000042460000000004_5")</f>
        <v>0</v>
      </c>
      <c r="E229" t="s">
        <v>253</v>
      </c>
      <c r="F229" s="3">
        <v>13630</v>
      </c>
      <c r="G229" s="3">
        <v>1376630</v>
      </c>
      <c r="H229" t="s">
        <v>745</v>
      </c>
      <c r="I229" t="s">
        <v>1363</v>
      </c>
      <c r="L229" t="s">
        <v>2419</v>
      </c>
      <c r="M229" t="s">
        <v>2423</v>
      </c>
      <c r="N229" t="s">
        <v>2526</v>
      </c>
    </row>
    <row r="230" spans="1:14">
      <c r="A230" s="4">
        <v>228</v>
      </c>
      <c r="B230" t="s">
        <v>18</v>
      </c>
      <c r="C230" s="1">
        <v>51.7</v>
      </c>
      <c r="D230" s="2">
        <f>HYPERLINK("https://torgi.gov.ru/new/public/lots/lot/22000057140000000004_1/(lotInfo:info)", "22000057140000000004_1")</f>
        <v>0</v>
      </c>
      <c r="E230" t="s">
        <v>254</v>
      </c>
      <c r="F230" s="3">
        <v>3404.255319148936</v>
      </c>
      <c r="G230" s="3">
        <v>176000</v>
      </c>
      <c r="H230" t="s">
        <v>746</v>
      </c>
      <c r="I230" t="s">
        <v>1364</v>
      </c>
      <c r="J230" t="s">
        <v>1900</v>
      </c>
      <c r="L230" t="s">
        <v>2422</v>
      </c>
      <c r="M230" t="s">
        <v>2423</v>
      </c>
      <c r="N230" t="s">
        <v>2425</v>
      </c>
    </row>
    <row r="231" spans="1:14">
      <c r="A231" s="4">
        <v>229</v>
      </c>
      <c r="B231" t="s">
        <v>18</v>
      </c>
      <c r="C231" s="1">
        <v>32.3</v>
      </c>
      <c r="D231" s="2">
        <f>HYPERLINK("https://torgi.gov.ru/new/public/lots/lot/22000057140000000003_1/(lotInfo:info)", "22000057140000000003_1")</f>
        <v>0</v>
      </c>
      <c r="E231" t="s">
        <v>254</v>
      </c>
      <c r="F231" s="3">
        <v>3405.572755417957</v>
      </c>
      <c r="G231" s="3">
        <v>110000</v>
      </c>
      <c r="H231" t="s">
        <v>747</v>
      </c>
      <c r="I231" t="s">
        <v>1364</v>
      </c>
      <c r="J231" t="s">
        <v>1901</v>
      </c>
      <c r="L231" t="s">
        <v>2422</v>
      </c>
      <c r="M231" t="s">
        <v>2423</v>
      </c>
      <c r="N231" t="s">
        <v>2425</v>
      </c>
    </row>
    <row r="232" spans="1:14">
      <c r="A232" s="4">
        <v>230</v>
      </c>
      <c r="B232" t="s">
        <v>29</v>
      </c>
      <c r="C232" s="1">
        <v>39.7</v>
      </c>
      <c r="D232" s="2">
        <f>HYPERLINK("https://torgi.gov.ru/new/public/lots/lot/22000097310000000001_1/(lotInfo:info)", "22000097310000000001_1")</f>
        <v>0</v>
      </c>
      <c r="E232" t="s">
        <v>99</v>
      </c>
      <c r="F232" s="3">
        <v>4055.415617128463</v>
      </c>
      <c r="G232" s="3">
        <v>161000</v>
      </c>
      <c r="H232" t="s">
        <v>748</v>
      </c>
      <c r="I232" t="s">
        <v>1365</v>
      </c>
      <c r="J232" t="s">
        <v>1902</v>
      </c>
      <c r="L232" t="s">
        <v>2419</v>
      </c>
      <c r="M232" t="s">
        <v>2423</v>
      </c>
      <c r="N232" t="s">
        <v>2425</v>
      </c>
    </row>
    <row r="233" spans="1:14">
      <c r="A233" s="4">
        <v>231</v>
      </c>
      <c r="B233" t="s">
        <v>16</v>
      </c>
      <c r="C233" s="1">
        <v>116.1</v>
      </c>
      <c r="D233" s="2">
        <f>HYPERLINK("https://torgi.gov.ru/new/public/lots/lot/21000021650000000005_1/(lotInfo:info)", "21000021650000000005_1")</f>
        <v>0</v>
      </c>
      <c r="E233" t="s">
        <v>255</v>
      </c>
      <c r="F233" s="3">
        <v>1307.49354005168</v>
      </c>
      <c r="G233" s="3">
        <v>151800</v>
      </c>
      <c r="H233" t="s">
        <v>735</v>
      </c>
      <c r="I233" t="s">
        <v>1357</v>
      </c>
      <c r="J233" t="s">
        <v>1903</v>
      </c>
      <c r="L233" t="s">
        <v>2421</v>
      </c>
      <c r="M233" t="s">
        <v>2423</v>
      </c>
      <c r="N233" t="s">
        <v>2521</v>
      </c>
    </row>
    <row r="234" spans="1:14">
      <c r="A234" s="4">
        <v>232</v>
      </c>
      <c r="B234" t="s">
        <v>26</v>
      </c>
      <c r="C234" s="1">
        <v>44.3</v>
      </c>
      <c r="D234" s="2">
        <f>HYPERLINK("https://torgi.gov.ru/new/public/lots/lot/22000053090000000003_2/(lotInfo:info)", "22000053090000000003_2")</f>
        <v>0</v>
      </c>
      <c r="E234" t="s">
        <v>256</v>
      </c>
      <c r="F234" s="3">
        <v>15745.64334085779</v>
      </c>
      <c r="G234" s="3">
        <v>697532</v>
      </c>
      <c r="H234" t="s">
        <v>749</v>
      </c>
      <c r="I234" t="s">
        <v>1366</v>
      </c>
      <c r="J234" t="s">
        <v>1904</v>
      </c>
      <c r="L234" t="s">
        <v>2419</v>
      </c>
      <c r="M234" t="s">
        <v>2423</v>
      </c>
      <c r="N234" t="s">
        <v>2527</v>
      </c>
    </row>
    <row r="235" spans="1:14">
      <c r="A235" s="4">
        <v>233</v>
      </c>
      <c r="B235" t="s">
        <v>26</v>
      </c>
      <c r="C235" s="1">
        <v>59.9</v>
      </c>
      <c r="D235" s="2">
        <f>HYPERLINK("https://torgi.gov.ru/new/public/lots/lot/22000053090000000003_3/(lotInfo:info)", "22000053090000000003_3")</f>
        <v>0</v>
      </c>
      <c r="E235" t="s">
        <v>166</v>
      </c>
      <c r="F235" s="3">
        <v>43538.81469115192</v>
      </c>
      <c r="G235" s="3">
        <v>2607975</v>
      </c>
      <c r="H235" t="s">
        <v>750</v>
      </c>
      <c r="I235" t="s">
        <v>1366</v>
      </c>
      <c r="J235" t="s">
        <v>1905</v>
      </c>
      <c r="L235" t="s">
        <v>2419</v>
      </c>
      <c r="M235" t="s">
        <v>2423</v>
      </c>
      <c r="N235" t="s">
        <v>2528</v>
      </c>
    </row>
    <row r="236" spans="1:14">
      <c r="A236" s="4">
        <v>234</v>
      </c>
      <c r="B236" t="s">
        <v>26</v>
      </c>
      <c r="C236" s="1">
        <v>117.6</v>
      </c>
      <c r="D236" s="2">
        <f>HYPERLINK("https://torgi.gov.ru/new/public/lots/lot/22000053090000000003_1/(lotInfo:info)", "22000053090000000003_1")</f>
        <v>0</v>
      </c>
      <c r="E236" t="s">
        <v>163</v>
      </c>
      <c r="F236" s="3">
        <v>20190.05102040817</v>
      </c>
      <c r="G236" s="3">
        <v>2374350</v>
      </c>
      <c r="H236" t="s">
        <v>749</v>
      </c>
      <c r="I236" t="s">
        <v>1366</v>
      </c>
      <c r="J236" t="s">
        <v>1906</v>
      </c>
      <c r="L236" t="s">
        <v>2419</v>
      </c>
      <c r="M236" t="s">
        <v>2423</v>
      </c>
      <c r="N236" t="s">
        <v>2527</v>
      </c>
    </row>
    <row r="237" spans="1:14">
      <c r="A237" s="4">
        <v>235</v>
      </c>
      <c r="B237" t="s">
        <v>50</v>
      </c>
      <c r="C237" s="1">
        <v>347.1</v>
      </c>
      <c r="D237" s="2">
        <f>HYPERLINK("https://torgi.gov.ru/new/public/lots/lot/21000009380000000003_1/(lotInfo:info)", "21000009380000000003_1")</f>
        <v>0</v>
      </c>
      <c r="E237" t="s">
        <v>257</v>
      </c>
      <c r="F237" s="3">
        <v>18726.59176029962</v>
      </c>
      <c r="G237" s="3">
        <v>6500000</v>
      </c>
      <c r="I237" t="s">
        <v>1351</v>
      </c>
      <c r="J237" t="s">
        <v>1907</v>
      </c>
      <c r="L237" t="s">
        <v>2419</v>
      </c>
      <c r="M237" t="s">
        <v>2423</v>
      </c>
      <c r="N237" t="s">
        <v>2425</v>
      </c>
    </row>
    <row r="238" spans="1:14">
      <c r="A238" s="4">
        <v>236</v>
      </c>
      <c r="B238" t="s">
        <v>54</v>
      </c>
      <c r="C238" s="1">
        <v>151.4</v>
      </c>
      <c r="D238" s="2">
        <f>HYPERLINK("https://torgi.gov.ru/new/public/lots/lot/22000095400000000001_1/(lotInfo:info)", "22000095400000000001_1")</f>
        <v>0</v>
      </c>
      <c r="E238" t="s">
        <v>258</v>
      </c>
      <c r="F238" s="3">
        <v>64832.26552179657</v>
      </c>
      <c r="G238" s="3">
        <v>9815605</v>
      </c>
      <c r="I238" t="s">
        <v>1367</v>
      </c>
      <c r="J238" t="s">
        <v>1908</v>
      </c>
      <c r="L238" t="s">
        <v>2419</v>
      </c>
      <c r="M238" t="s">
        <v>2423</v>
      </c>
      <c r="N238" t="s">
        <v>2425</v>
      </c>
    </row>
    <row r="239" spans="1:14">
      <c r="A239" s="4">
        <v>237</v>
      </c>
      <c r="B239" t="s">
        <v>54</v>
      </c>
      <c r="C239" s="1">
        <v>312.5</v>
      </c>
      <c r="D239" s="2">
        <f>HYPERLINK("https://torgi.gov.ru/new/public/lots/lot/22000095400000000001_2/(lotInfo:info)", "22000095400000000001_2")</f>
        <v>0</v>
      </c>
      <c r="E239" t="s">
        <v>258</v>
      </c>
      <c r="F239" s="3">
        <v>42033.12</v>
      </c>
      <c r="G239" s="3">
        <v>13135350</v>
      </c>
      <c r="I239" t="s">
        <v>1367</v>
      </c>
      <c r="J239" t="s">
        <v>1909</v>
      </c>
      <c r="L239" t="s">
        <v>2419</v>
      </c>
      <c r="M239" t="s">
        <v>2423</v>
      </c>
      <c r="N239" t="s">
        <v>2425</v>
      </c>
    </row>
    <row r="240" spans="1:14">
      <c r="A240" s="4">
        <v>238</v>
      </c>
      <c r="B240" t="s">
        <v>67</v>
      </c>
      <c r="C240" s="1">
        <v>19.9</v>
      </c>
      <c r="D240" s="2">
        <f>HYPERLINK("https://torgi.gov.ru/new/public/lots/lot/22000003840000000010_1/(lotInfo:info)", "22000003840000000010_1")</f>
        <v>0</v>
      </c>
      <c r="E240" t="s">
        <v>259</v>
      </c>
      <c r="F240" s="3">
        <v>11427.69346733668</v>
      </c>
      <c r="G240" s="3">
        <v>227411.1</v>
      </c>
      <c r="H240" t="s">
        <v>751</v>
      </c>
      <c r="I240" t="s">
        <v>1368</v>
      </c>
      <c r="L240" t="s">
        <v>2419</v>
      </c>
      <c r="M240" t="s">
        <v>2423</v>
      </c>
      <c r="N240" t="s">
        <v>2529</v>
      </c>
    </row>
    <row r="241" spans="1:14">
      <c r="A241" s="4">
        <v>239</v>
      </c>
      <c r="B241" t="s">
        <v>58</v>
      </c>
      <c r="C241" s="1">
        <v>66.8</v>
      </c>
      <c r="D241" s="2">
        <f>HYPERLINK("https://torgi.gov.ru/new/public/lots/lot/21000031630000000007_2/(lotInfo:info)", "21000031630000000007_2")</f>
        <v>0</v>
      </c>
      <c r="E241" t="s">
        <v>260</v>
      </c>
      <c r="F241" s="3">
        <v>60970.05988023953</v>
      </c>
      <c r="G241" s="3">
        <v>4072800</v>
      </c>
      <c r="H241" t="s">
        <v>752</v>
      </c>
      <c r="I241" t="s">
        <v>1352</v>
      </c>
      <c r="J241" t="s">
        <v>1910</v>
      </c>
      <c r="L241" t="s">
        <v>2419</v>
      </c>
      <c r="M241" t="s">
        <v>2423</v>
      </c>
      <c r="N241" t="s">
        <v>2530</v>
      </c>
    </row>
    <row r="242" spans="1:14">
      <c r="A242" s="4">
        <v>240</v>
      </c>
      <c r="B242" t="s">
        <v>67</v>
      </c>
      <c r="C242" s="1">
        <v>28.5</v>
      </c>
      <c r="D242" s="2">
        <f>HYPERLINK("https://torgi.gov.ru/new/public/lots/lot/22000003840000000009_1/(lotInfo:info)", "22000003840000000009_1")</f>
        <v>0</v>
      </c>
      <c r="E242" t="s">
        <v>261</v>
      </c>
      <c r="F242" s="3">
        <v>12104.37543859649</v>
      </c>
      <c r="G242" s="3">
        <v>344974.7</v>
      </c>
      <c r="H242" t="s">
        <v>751</v>
      </c>
      <c r="I242" t="s">
        <v>1368</v>
      </c>
      <c r="L242" t="s">
        <v>2419</v>
      </c>
      <c r="M242" t="s">
        <v>2423</v>
      </c>
      <c r="N242" t="s">
        <v>2529</v>
      </c>
    </row>
    <row r="243" spans="1:14">
      <c r="A243" s="4">
        <v>241</v>
      </c>
      <c r="B243" t="s">
        <v>22</v>
      </c>
      <c r="C243" s="1">
        <v>47.1</v>
      </c>
      <c r="D243" s="2">
        <f>HYPERLINK("https://torgi.gov.ru/new/public/lots/lot/21000014250000000026_1/(lotInfo:info)", "21000014250000000026_1")</f>
        <v>0</v>
      </c>
      <c r="E243" t="s">
        <v>262</v>
      </c>
      <c r="F243" s="3">
        <v>1496.815286624204</v>
      </c>
      <c r="G243" s="3">
        <v>70500</v>
      </c>
      <c r="H243" t="s">
        <v>753</v>
      </c>
      <c r="I243" t="s">
        <v>1369</v>
      </c>
      <c r="J243" t="s">
        <v>1911</v>
      </c>
      <c r="K243" s="3">
        <v>105042.89</v>
      </c>
      <c r="L243" t="s">
        <v>2419</v>
      </c>
      <c r="M243" t="s">
        <v>2423</v>
      </c>
      <c r="N243" t="s">
        <v>2425</v>
      </c>
    </row>
    <row r="244" spans="1:14">
      <c r="A244" s="4">
        <v>242</v>
      </c>
      <c r="B244" t="s">
        <v>14</v>
      </c>
      <c r="C244" s="1">
        <v>319.7</v>
      </c>
      <c r="D244" s="2">
        <f>HYPERLINK("https://torgi.gov.ru/new/public/lots/lot/21000005000000001171_1/(lotInfo:info)", "21000005000000001171_1")</f>
        <v>0</v>
      </c>
      <c r="E244" t="s">
        <v>86</v>
      </c>
      <c r="F244" s="3">
        <v>67296.84078823897</v>
      </c>
      <c r="G244" s="3">
        <v>21514800</v>
      </c>
      <c r="H244" t="s">
        <v>754</v>
      </c>
      <c r="I244" t="s">
        <v>1370</v>
      </c>
      <c r="J244" t="s">
        <v>1912</v>
      </c>
      <c r="L244" t="s">
        <v>2421</v>
      </c>
      <c r="M244" t="s">
        <v>2423</v>
      </c>
      <c r="N244" t="s">
        <v>2425</v>
      </c>
    </row>
    <row r="245" spans="1:14">
      <c r="A245" s="4">
        <v>243</v>
      </c>
      <c r="B245" t="s">
        <v>40</v>
      </c>
      <c r="C245" s="1">
        <v>31.9</v>
      </c>
      <c r="D245" s="2">
        <f>HYPERLINK("https://torgi.gov.ru/new/public/lots/lot/21000002210000000383_1/(lotInfo:info)", "21000002210000000383_1")</f>
        <v>0</v>
      </c>
      <c r="E245" t="s">
        <v>99</v>
      </c>
      <c r="F245" s="3">
        <v>169278.9968652038</v>
      </c>
      <c r="G245" s="3">
        <v>5400000</v>
      </c>
      <c r="H245" t="s">
        <v>755</v>
      </c>
      <c r="I245" t="s">
        <v>1371</v>
      </c>
      <c r="J245" t="s">
        <v>1913</v>
      </c>
      <c r="L245" t="s">
        <v>2419</v>
      </c>
      <c r="M245" t="s">
        <v>2423</v>
      </c>
      <c r="N245" t="s">
        <v>2531</v>
      </c>
    </row>
    <row r="246" spans="1:14">
      <c r="A246" s="4">
        <v>244</v>
      </c>
      <c r="B246" t="s">
        <v>42</v>
      </c>
      <c r="C246" s="1">
        <v>57.2</v>
      </c>
      <c r="D246" s="2">
        <f>HYPERLINK("https://torgi.gov.ru/new/public/lots/lot/22000048410000000001_1/(lotInfo:info)", "22000048410000000001_1")</f>
        <v>0</v>
      </c>
      <c r="E246" t="s">
        <v>263</v>
      </c>
      <c r="F246" s="3">
        <v>240.1631118881119</v>
      </c>
      <c r="G246" s="3">
        <v>13737.33</v>
      </c>
      <c r="H246" t="s">
        <v>756</v>
      </c>
      <c r="I246" t="s">
        <v>1372</v>
      </c>
      <c r="J246" t="s">
        <v>1914</v>
      </c>
      <c r="K246" s="3">
        <v>547864.46</v>
      </c>
      <c r="L246" t="s">
        <v>2419</v>
      </c>
      <c r="M246" t="s">
        <v>2423</v>
      </c>
      <c r="N246" t="s">
        <v>2532</v>
      </c>
    </row>
    <row r="247" spans="1:14">
      <c r="A247" s="4">
        <v>245</v>
      </c>
      <c r="B247" t="s">
        <v>68</v>
      </c>
      <c r="C247" s="1">
        <v>21.5</v>
      </c>
      <c r="D247" s="2">
        <f>HYPERLINK("https://torgi.gov.ru/new/public/lots/lot/22000083720000000001_7/(lotInfo:info)", "22000083720000000001_7")</f>
        <v>0</v>
      </c>
      <c r="E247" t="s">
        <v>264</v>
      </c>
      <c r="F247" s="3">
        <v>13953.48837209302</v>
      </c>
      <c r="G247" s="3">
        <v>300000</v>
      </c>
      <c r="I247" t="s">
        <v>1373</v>
      </c>
      <c r="J247" t="s">
        <v>1915</v>
      </c>
      <c r="L247" t="s">
        <v>2419</v>
      </c>
      <c r="M247" t="s">
        <v>2423</v>
      </c>
      <c r="N247" t="s">
        <v>2425</v>
      </c>
    </row>
    <row r="248" spans="1:14">
      <c r="A248" s="4">
        <v>246</v>
      </c>
      <c r="B248" t="s">
        <v>68</v>
      </c>
      <c r="C248" s="1">
        <v>39.1</v>
      </c>
      <c r="D248" s="2">
        <f>HYPERLINK("https://torgi.gov.ru/new/public/lots/lot/22000083720000000001_1/(lotInfo:info)", "22000083720000000001_1")</f>
        <v>0</v>
      </c>
      <c r="E248" t="s">
        <v>265</v>
      </c>
      <c r="F248" s="3">
        <v>5639.386189258312</v>
      </c>
      <c r="G248" s="3">
        <v>220500</v>
      </c>
      <c r="H248" t="s">
        <v>757</v>
      </c>
      <c r="I248" t="s">
        <v>1373</v>
      </c>
      <c r="J248" t="s">
        <v>1916</v>
      </c>
      <c r="K248" s="3">
        <v>206219.98</v>
      </c>
      <c r="L248" t="s">
        <v>2419</v>
      </c>
      <c r="M248" t="s">
        <v>2423</v>
      </c>
      <c r="N248" t="s">
        <v>2425</v>
      </c>
    </row>
    <row r="249" spans="1:14">
      <c r="A249" s="4">
        <v>247</v>
      </c>
      <c r="B249" t="s">
        <v>68</v>
      </c>
      <c r="C249" s="1">
        <v>39.7</v>
      </c>
      <c r="D249" s="2">
        <f>HYPERLINK("https://torgi.gov.ru/new/public/lots/lot/22000083720000000001_2/(lotInfo:info)", "22000083720000000001_2")</f>
        <v>0</v>
      </c>
      <c r="E249" t="s">
        <v>266</v>
      </c>
      <c r="F249" s="3">
        <v>5365.239294710327</v>
      </c>
      <c r="G249" s="3">
        <v>213000</v>
      </c>
      <c r="I249" t="s">
        <v>1373</v>
      </c>
      <c r="J249" t="s">
        <v>1917</v>
      </c>
      <c r="K249" s="3">
        <v>209402.66</v>
      </c>
      <c r="L249" t="s">
        <v>2419</v>
      </c>
      <c r="M249" t="s">
        <v>2423</v>
      </c>
      <c r="N249" t="s">
        <v>2425</v>
      </c>
    </row>
    <row r="250" spans="1:14">
      <c r="A250" s="4">
        <v>248</v>
      </c>
      <c r="B250" t="s">
        <v>14</v>
      </c>
      <c r="C250" s="1">
        <v>631.8</v>
      </c>
      <c r="D250" s="2">
        <f>HYPERLINK("https://torgi.gov.ru/new/public/lots/lot/21000005000000000410_1/(lotInfo:info)", "21000005000000000410_1")</f>
        <v>0</v>
      </c>
      <c r="E250" t="s">
        <v>86</v>
      </c>
      <c r="F250" s="3">
        <v>96596.47040202597</v>
      </c>
      <c r="G250" s="3">
        <v>61029650</v>
      </c>
      <c r="H250" t="s">
        <v>758</v>
      </c>
      <c r="I250" t="s">
        <v>1374</v>
      </c>
      <c r="J250" t="s">
        <v>1918</v>
      </c>
      <c r="L250" t="s">
        <v>2421</v>
      </c>
      <c r="M250" t="s">
        <v>2423</v>
      </c>
      <c r="N250" t="s">
        <v>2425</v>
      </c>
    </row>
    <row r="251" spans="1:14">
      <c r="A251" s="4">
        <v>249</v>
      </c>
      <c r="B251" t="s">
        <v>14</v>
      </c>
      <c r="C251" s="1">
        <v>357.7</v>
      </c>
      <c r="D251" s="2">
        <f>HYPERLINK("https://torgi.gov.ru/new/public/lots/lot/21000005000000000427_1/(lotInfo:info)", "21000005000000000427_1")</f>
        <v>0</v>
      </c>
      <c r="E251" t="s">
        <v>86</v>
      </c>
      <c r="F251" s="3">
        <v>230749.0914173889</v>
      </c>
      <c r="G251" s="3">
        <v>82538950</v>
      </c>
      <c r="H251" t="s">
        <v>759</v>
      </c>
      <c r="I251" t="s">
        <v>1375</v>
      </c>
      <c r="J251" t="s">
        <v>1919</v>
      </c>
      <c r="L251" t="s">
        <v>2421</v>
      </c>
      <c r="M251" t="s">
        <v>2423</v>
      </c>
      <c r="N251" t="s">
        <v>2425</v>
      </c>
    </row>
    <row r="252" spans="1:14">
      <c r="A252" s="4">
        <v>250</v>
      </c>
      <c r="B252" t="s">
        <v>14</v>
      </c>
      <c r="C252" s="1">
        <v>51.2</v>
      </c>
      <c r="D252" s="2">
        <f>HYPERLINK("https://torgi.gov.ru/new/public/lots/lot/21000005000000000429_1/(lotInfo:info)", "21000005000000000429_1")</f>
        <v>0</v>
      </c>
      <c r="E252" t="s">
        <v>86</v>
      </c>
      <c r="F252" s="3">
        <v>260574.21875</v>
      </c>
      <c r="G252" s="3">
        <v>13341400</v>
      </c>
      <c r="H252" t="s">
        <v>760</v>
      </c>
      <c r="I252" t="s">
        <v>1375</v>
      </c>
      <c r="J252" t="s">
        <v>1920</v>
      </c>
      <c r="L252" t="s">
        <v>2419</v>
      </c>
      <c r="M252" t="s">
        <v>2423</v>
      </c>
      <c r="N252" t="s">
        <v>2533</v>
      </c>
    </row>
    <row r="253" spans="1:14">
      <c r="A253" s="4">
        <v>251</v>
      </c>
      <c r="B253" t="s">
        <v>14</v>
      </c>
      <c r="C253" s="1">
        <v>26</v>
      </c>
      <c r="D253" s="2">
        <f>HYPERLINK("https://torgi.gov.ru/new/public/lots/lot/21000005000000000444_1/(lotInfo:info)", "21000005000000000444_1")</f>
        <v>0</v>
      </c>
      <c r="E253" t="s">
        <v>86</v>
      </c>
      <c r="F253" s="3">
        <v>28153.84615384615</v>
      </c>
      <c r="G253" s="3">
        <v>732000</v>
      </c>
      <c r="H253" t="s">
        <v>761</v>
      </c>
      <c r="I253" t="s">
        <v>1376</v>
      </c>
      <c r="J253" t="s">
        <v>1921</v>
      </c>
      <c r="L253" t="s">
        <v>2421</v>
      </c>
      <c r="M253" t="s">
        <v>2423</v>
      </c>
      <c r="N253" t="s">
        <v>2425</v>
      </c>
    </row>
    <row r="254" spans="1:14">
      <c r="A254" s="4">
        <v>252</v>
      </c>
      <c r="B254" t="s">
        <v>14</v>
      </c>
      <c r="C254" s="1">
        <v>153.4</v>
      </c>
      <c r="D254" s="2">
        <f>HYPERLINK("https://torgi.gov.ru/new/public/lots/lot/21000005000000000452_1/(lotInfo:info)", "21000005000000000452_1")</f>
        <v>0</v>
      </c>
      <c r="E254" t="s">
        <v>86</v>
      </c>
      <c r="F254" s="3">
        <v>68924.38070404172</v>
      </c>
      <c r="G254" s="3">
        <v>10573000</v>
      </c>
      <c r="H254" t="s">
        <v>762</v>
      </c>
      <c r="I254" t="s">
        <v>1376</v>
      </c>
      <c r="J254" t="s">
        <v>1922</v>
      </c>
      <c r="L254" t="s">
        <v>2421</v>
      </c>
      <c r="M254" t="s">
        <v>2423</v>
      </c>
      <c r="N254" t="s">
        <v>2425</v>
      </c>
    </row>
    <row r="255" spans="1:14">
      <c r="A255" s="4">
        <v>253</v>
      </c>
      <c r="B255" t="s">
        <v>14</v>
      </c>
      <c r="C255" s="1">
        <v>202.2</v>
      </c>
      <c r="D255" s="2">
        <f>HYPERLINK("https://torgi.gov.ru/new/public/lots/lot/21000005000000000392_1/(lotInfo:info)", "21000005000000000392_1")</f>
        <v>0</v>
      </c>
      <c r="E255" t="s">
        <v>86</v>
      </c>
      <c r="F255" s="3">
        <v>44000.98911968349</v>
      </c>
      <c r="G255" s="3">
        <v>8897000</v>
      </c>
      <c r="H255" t="s">
        <v>763</v>
      </c>
      <c r="I255" t="s">
        <v>1376</v>
      </c>
      <c r="J255" t="s">
        <v>1923</v>
      </c>
      <c r="L255" t="s">
        <v>2421</v>
      </c>
      <c r="M255" t="s">
        <v>2423</v>
      </c>
      <c r="N255" t="s">
        <v>2425</v>
      </c>
    </row>
    <row r="256" spans="1:14">
      <c r="A256" s="4">
        <v>254</v>
      </c>
      <c r="B256" t="s">
        <v>19</v>
      </c>
      <c r="C256" s="1">
        <v>653.7</v>
      </c>
      <c r="D256" s="2">
        <f>HYPERLINK("https://torgi.gov.ru/new/public/lots/lot/21000002310000000147_1/(lotInfo:info)", "21000002310000000147_1")</f>
        <v>0</v>
      </c>
      <c r="E256" t="s">
        <v>267</v>
      </c>
      <c r="F256" s="3">
        <v>883.857687012391</v>
      </c>
      <c r="G256" s="3">
        <v>577777.77</v>
      </c>
      <c r="H256" t="s">
        <v>764</v>
      </c>
      <c r="I256" t="s">
        <v>1377</v>
      </c>
      <c r="J256" t="s">
        <v>1924</v>
      </c>
      <c r="K256" s="3">
        <v>5367681.05</v>
      </c>
      <c r="L256" t="s">
        <v>2420</v>
      </c>
      <c r="M256" t="s">
        <v>2423</v>
      </c>
      <c r="N256" t="s">
        <v>2425</v>
      </c>
    </row>
    <row r="257" spans="1:14">
      <c r="A257" s="4">
        <v>255</v>
      </c>
      <c r="B257" t="s">
        <v>50</v>
      </c>
      <c r="C257" s="1">
        <v>20.8</v>
      </c>
      <c r="D257" s="2">
        <f>HYPERLINK("https://torgi.gov.ru/new/public/lots/lot/22000029100000000001_1/(lotInfo:info)", "22000029100000000001_1")</f>
        <v>0</v>
      </c>
      <c r="E257" t="s">
        <v>268</v>
      </c>
      <c r="F257" s="3">
        <v>39903.84615384616</v>
      </c>
      <c r="G257" s="3">
        <v>830000</v>
      </c>
      <c r="H257" t="s">
        <v>765</v>
      </c>
      <c r="I257" t="s">
        <v>1378</v>
      </c>
      <c r="J257" t="s">
        <v>1925</v>
      </c>
      <c r="L257" t="s">
        <v>2419</v>
      </c>
      <c r="M257" t="s">
        <v>2423</v>
      </c>
      <c r="N257" t="s">
        <v>2534</v>
      </c>
    </row>
    <row r="258" spans="1:14">
      <c r="A258" s="4">
        <v>256</v>
      </c>
      <c r="B258" t="s">
        <v>23</v>
      </c>
      <c r="C258" s="1">
        <v>19.4</v>
      </c>
      <c r="D258" s="2">
        <f>HYPERLINK("https://torgi.gov.ru/new/public/lots/lot/21000002520000000001_9/(lotInfo:info)", "21000002520000000001_9")</f>
        <v>0</v>
      </c>
      <c r="E258" t="s">
        <v>269</v>
      </c>
      <c r="F258" s="3">
        <v>31546.39175257732</v>
      </c>
      <c r="G258" s="3">
        <v>612000</v>
      </c>
      <c r="H258" t="s">
        <v>766</v>
      </c>
      <c r="I258" t="s">
        <v>1379</v>
      </c>
      <c r="J258" t="s">
        <v>1926</v>
      </c>
      <c r="L258" t="s">
        <v>2419</v>
      </c>
      <c r="M258" t="s">
        <v>2423</v>
      </c>
      <c r="N258" t="s">
        <v>2535</v>
      </c>
    </row>
    <row r="259" spans="1:14">
      <c r="A259" s="4">
        <v>257</v>
      </c>
      <c r="B259" t="s">
        <v>23</v>
      </c>
      <c r="C259" s="1">
        <v>19.5</v>
      </c>
      <c r="D259" s="2">
        <f>HYPERLINK("https://torgi.gov.ru/new/public/lots/lot/21000002520000000001_10/(lotInfo:info)", "21000002520000000001_10")</f>
        <v>0</v>
      </c>
      <c r="E259" t="s">
        <v>269</v>
      </c>
      <c r="F259" s="3">
        <v>32000</v>
      </c>
      <c r="G259" s="3">
        <v>624000</v>
      </c>
      <c r="H259" t="s">
        <v>766</v>
      </c>
      <c r="I259" t="s">
        <v>1379</v>
      </c>
      <c r="J259" t="s">
        <v>1927</v>
      </c>
      <c r="L259" t="s">
        <v>2419</v>
      </c>
      <c r="M259" t="s">
        <v>2423</v>
      </c>
      <c r="N259" t="s">
        <v>2535</v>
      </c>
    </row>
    <row r="260" spans="1:14">
      <c r="A260" s="4">
        <v>258</v>
      </c>
      <c r="B260" t="s">
        <v>23</v>
      </c>
      <c r="C260" s="1">
        <v>127.1</v>
      </c>
      <c r="D260" s="2">
        <f>HYPERLINK("https://torgi.gov.ru/new/public/lots/lot/21000002520000000001_7/(lotInfo:info)", "21000002520000000001_7")</f>
        <v>0</v>
      </c>
      <c r="E260" t="s">
        <v>270</v>
      </c>
      <c r="F260" s="3">
        <v>25180.95987411487</v>
      </c>
      <c r="G260" s="3">
        <v>3200500</v>
      </c>
      <c r="H260" t="s">
        <v>767</v>
      </c>
      <c r="I260" t="s">
        <v>1379</v>
      </c>
      <c r="J260" t="s">
        <v>1928</v>
      </c>
      <c r="L260" t="s">
        <v>2419</v>
      </c>
      <c r="M260" t="s">
        <v>2423</v>
      </c>
      <c r="N260" t="s">
        <v>2536</v>
      </c>
    </row>
    <row r="261" spans="1:14">
      <c r="A261" s="4">
        <v>259</v>
      </c>
      <c r="B261" t="s">
        <v>23</v>
      </c>
      <c r="C261" s="1">
        <v>29.8</v>
      </c>
      <c r="D261" s="2">
        <f>HYPERLINK("https://torgi.gov.ru/new/public/lots/lot/21000002520000000001_12/(lotInfo:info)", "21000002520000000001_12")</f>
        <v>0</v>
      </c>
      <c r="E261" t="s">
        <v>269</v>
      </c>
      <c r="F261" s="3">
        <v>19463.08724832215</v>
      </c>
      <c r="G261" s="3">
        <v>580000</v>
      </c>
      <c r="H261" t="s">
        <v>768</v>
      </c>
      <c r="I261" t="s">
        <v>1379</v>
      </c>
      <c r="J261" t="s">
        <v>1929</v>
      </c>
      <c r="L261" t="s">
        <v>2419</v>
      </c>
      <c r="M261" t="s">
        <v>2423</v>
      </c>
      <c r="N261" t="s">
        <v>2537</v>
      </c>
    </row>
    <row r="262" spans="1:14">
      <c r="A262" s="4">
        <v>260</v>
      </c>
      <c r="B262" t="s">
        <v>23</v>
      </c>
      <c r="C262" s="1">
        <v>29.3</v>
      </c>
      <c r="D262" s="2">
        <f>HYPERLINK("https://torgi.gov.ru/new/public/lots/lot/21000002520000000001_16/(lotInfo:info)", "21000002520000000001_16")</f>
        <v>0</v>
      </c>
      <c r="E262" t="s">
        <v>269</v>
      </c>
      <c r="F262" s="3">
        <v>34641.63822525597</v>
      </c>
      <c r="G262" s="3">
        <v>1015000</v>
      </c>
      <c r="H262" t="s">
        <v>769</v>
      </c>
      <c r="I262" t="s">
        <v>1379</v>
      </c>
      <c r="J262" t="s">
        <v>1930</v>
      </c>
      <c r="L262" t="s">
        <v>2419</v>
      </c>
      <c r="M262" t="s">
        <v>2423</v>
      </c>
      <c r="N262" t="s">
        <v>2425</v>
      </c>
    </row>
    <row r="263" spans="1:14">
      <c r="A263" s="4">
        <v>261</v>
      </c>
      <c r="B263" t="s">
        <v>23</v>
      </c>
      <c r="C263" s="1">
        <v>15.1</v>
      </c>
      <c r="D263" s="2">
        <f>HYPERLINK("https://torgi.gov.ru/new/public/lots/lot/21000002520000000001_11/(lotInfo:info)", "21000002520000000001_11")</f>
        <v>0</v>
      </c>
      <c r="E263" t="s">
        <v>269</v>
      </c>
      <c r="F263" s="3">
        <v>42781.45695364239</v>
      </c>
      <c r="G263" s="3">
        <v>646000</v>
      </c>
      <c r="H263" t="s">
        <v>770</v>
      </c>
      <c r="I263" t="s">
        <v>1379</v>
      </c>
      <c r="J263" t="s">
        <v>1931</v>
      </c>
      <c r="L263" t="s">
        <v>2419</v>
      </c>
      <c r="M263" t="s">
        <v>2423</v>
      </c>
      <c r="N263" t="s">
        <v>2538</v>
      </c>
    </row>
    <row r="264" spans="1:14">
      <c r="A264" s="4">
        <v>262</v>
      </c>
      <c r="B264" t="s">
        <v>66</v>
      </c>
      <c r="C264" s="1">
        <v>134.1</v>
      </c>
      <c r="D264" s="2">
        <f>HYPERLINK("https://torgi.gov.ru/new/public/lots/lot/22000038140000000004_2/(lotInfo:info)", "22000038140000000004_2")</f>
        <v>0</v>
      </c>
      <c r="E264" t="s">
        <v>271</v>
      </c>
      <c r="F264" s="3">
        <v>462.3415361670395</v>
      </c>
      <c r="G264" s="3">
        <v>62000</v>
      </c>
      <c r="H264" t="s">
        <v>771</v>
      </c>
      <c r="I264" t="s">
        <v>1380</v>
      </c>
      <c r="L264" t="s">
        <v>2419</v>
      </c>
      <c r="M264" t="s">
        <v>2423</v>
      </c>
      <c r="N264" t="s">
        <v>2425</v>
      </c>
    </row>
    <row r="265" spans="1:14">
      <c r="A265" s="4">
        <v>263</v>
      </c>
      <c r="B265" t="s">
        <v>69</v>
      </c>
      <c r="C265" s="1">
        <v>36.3</v>
      </c>
      <c r="D265" s="2">
        <f>HYPERLINK("https://torgi.gov.ru/new/public/lots/lot/21000014690000000002_1/(lotInfo:info)", "21000014690000000002_1")</f>
        <v>0</v>
      </c>
      <c r="E265" t="s">
        <v>272</v>
      </c>
      <c r="F265" s="3">
        <v>771.3498622589532</v>
      </c>
      <c r="G265" s="3">
        <v>28000</v>
      </c>
      <c r="H265" t="s">
        <v>772</v>
      </c>
      <c r="I265" t="s">
        <v>1381</v>
      </c>
      <c r="J265" t="s">
        <v>1932</v>
      </c>
      <c r="L265" t="s">
        <v>2419</v>
      </c>
      <c r="M265" t="s">
        <v>2423</v>
      </c>
      <c r="N265" t="s">
        <v>2425</v>
      </c>
    </row>
    <row r="266" spans="1:14">
      <c r="A266" s="4">
        <v>264</v>
      </c>
      <c r="B266" t="s">
        <v>66</v>
      </c>
      <c r="C266" s="1">
        <v>12.1</v>
      </c>
      <c r="D266" s="2">
        <f>HYPERLINK("https://torgi.gov.ru/new/public/lots/lot/22000026940000000006_1/(lotInfo:info)", "22000026940000000006_1")</f>
        <v>0</v>
      </c>
      <c r="F266" s="3">
        <v>2066.115702479339</v>
      </c>
      <c r="G266" s="3">
        <v>25000</v>
      </c>
      <c r="H266" t="s">
        <v>773</v>
      </c>
      <c r="I266" t="s">
        <v>1382</v>
      </c>
      <c r="J266" t="s">
        <v>1933</v>
      </c>
      <c r="K266" s="3">
        <v>72739.77</v>
      </c>
      <c r="L266" t="s">
        <v>2419</v>
      </c>
      <c r="M266" t="s">
        <v>2423</v>
      </c>
      <c r="N266" t="s">
        <v>2539</v>
      </c>
    </row>
    <row r="267" spans="1:14">
      <c r="A267" s="4">
        <v>265</v>
      </c>
      <c r="B267" t="s">
        <v>55</v>
      </c>
      <c r="C267" s="1">
        <v>419</v>
      </c>
      <c r="D267" s="2">
        <f>HYPERLINK("https://torgi.gov.ru/new/public/lots/lot/22000056320000000003_3/(lotInfo:info)", "22000056320000000003_3")</f>
        <v>0</v>
      </c>
      <c r="E267" t="s">
        <v>273</v>
      </c>
      <c r="F267" s="3">
        <v>1789.976133651551</v>
      </c>
      <c r="G267" s="3">
        <v>750000</v>
      </c>
      <c r="H267" t="s">
        <v>774</v>
      </c>
      <c r="I267" t="s">
        <v>1383</v>
      </c>
      <c r="J267" t="s">
        <v>1934</v>
      </c>
      <c r="L267" t="s">
        <v>2420</v>
      </c>
      <c r="M267" t="s">
        <v>2423</v>
      </c>
      <c r="N267" t="s">
        <v>2540</v>
      </c>
    </row>
    <row r="268" spans="1:14">
      <c r="A268" s="4">
        <v>266</v>
      </c>
      <c r="B268" t="s">
        <v>55</v>
      </c>
      <c r="C268" s="1">
        <v>75</v>
      </c>
      <c r="D268" s="2">
        <f>HYPERLINK("https://torgi.gov.ru/new/public/lots/lot/22000056320000000003_1/(lotInfo:info)", "22000056320000000003_1")</f>
        <v>0</v>
      </c>
      <c r="E268" t="s">
        <v>274</v>
      </c>
      <c r="F268" s="3">
        <v>4806.666666666667</v>
      </c>
      <c r="G268" s="3">
        <v>360500</v>
      </c>
      <c r="H268" t="s">
        <v>775</v>
      </c>
      <c r="I268" t="s">
        <v>1383</v>
      </c>
      <c r="J268" t="s">
        <v>1935</v>
      </c>
      <c r="L268" t="s">
        <v>2420</v>
      </c>
      <c r="M268" t="s">
        <v>2423</v>
      </c>
      <c r="N268" t="s">
        <v>2425</v>
      </c>
    </row>
    <row r="269" spans="1:14">
      <c r="A269" s="4">
        <v>267</v>
      </c>
      <c r="B269" t="s">
        <v>70</v>
      </c>
      <c r="C269" s="1">
        <v>34.7</v>
      </c>
      <c r="D269" s="2">
        <f>HYPERLINK("https://torgi.gov.ru/new/public/lots/lot/21000016640000000006_7/(lotInfo:info)", "21000016640000000006_7")</f>
        <v>0</v>
      </c>
      <c r="E269" t="s">
        <v>166</v>
      </c>
      <c r="F269" s="3">
        <v>29825.6023054755</v>
      </c>
      <c r="G269" s="3">
        <v>1034948.4</v>
      </c>
      <c r="H269" t="s">
        <v>776</v>
      </c>
      <c r="I269" t="s">
        <v>1384</v>
      </c>
      <c r="J269" t="s">
        <v>1936</v>
      </c>
      <c r="L269" t="s">
        <v>2421</v>
      </c>
      <c r="M269" t="s">
        <v>2423</v>
      </c>
      <c r="N269" t="s">
        <v>2541</v>
      </c>
    </row>
    <row r="270" spans="1:14">
      <c r="A270" s="4">
        <v>268</v>
      </c>
      <c r="B270" t="s">
        <v>40</v>
      </c>
      <c r="C270" s="1">
        <v>58.3</v>
      </c>
      <c r="D270" s="2">
        <f>HYPERLINK("https://torgi.gov.ru/new/public/lots/lot/21000002210000000357_1/(lotInfo:info)", "21000002210000000357_1")</f>
        <v>0</v>
      </c>
      <c r="E270" t="s">
        <v>99</v>
      </c>
      <c r="F270" s="3">
        <v>64425.3859348199</v>
      </c>
      <c r="G270" s="3">
        <v>3756000</v>
      </c>
      <c r="H270" t="s">
        <v>777</v>
      </c>
      <c r="I270" t="s">
        <v>1385</v>
      </c>
      <c r="J270" t="s">
        <v>1937</v>
      </c>
      <c r="L270" t="s">
        <v>2419</v>
      </c>
      <c r="M270" t="s">
        <v>2423</v>
      </c>
      <c r="N270" t="s">
        <v>2542</v>
      </c>
    </row>
    <row r="271" spans="1:14">
      <c r="A271" s="4">
        <v>269</v>
      </c>
      <c r="B271" t="s">
        <v>14</v>
      </c>
      <c r="C271" s="1">
        <v>100.6</v>
      </c>
      <c r="D271" s="2">
        <f>HYPERLINK("https://torgi.gov.ru/new/public/lots/lot/21000005000000001097_1/(lotInfo:info)", "21000005000000001097_1")</f>
        <v>0</v>
      </c>
      <c r="E271" t="s">
        <v>275</v>
      </c>
      <c r="F271" s="3">
        <v>248520.1888667992</v>
      </c>
      <c r="G271" s="3">
        <v>25001131</v>
      </c>
      <c r="H271" t="s">
        <v>778</v>
      </c>
      <c r="I271" t="s">
        <v>1386</v>
      </c>
      <c r="J271" t="s">
        <v>1938</v>
      </c>
      <c r="L271" t="s">
        <v>2419</v>
      </c>
      <c r="M271" t="s">
        <v>2423</v>
      </c>
      <c r="N271" t="s">
        <v>2543</v>
      </c>
    </row>
    <row r="272" spans="1:14">
      <c r="A272" s="4">
        <v>270</v>
      </c>
      <c r="B272" t="s">
        <v>14</v>
      </c>
      <c r="C272" s="1">
        <v>52.2</v>
      </c>
      <c r="D272" s="2">
        <f>HYPERLINK("https://torgi.gov.ru/new/public/lots/lot/21000005000000001098_1/(lotInfo:info)", "21000005000000001098_1")</f>
        <v>0</v>
      </c>
      <c r="E272" t="s">
        <v>275</v>
      </c>
      <c r="F272" s="3">
        <v>267406.1494252873</v>
      </c>
      <c r="G272" s="3">
        <v>13958601</v>
      </c>
      <c r="H272" t="s">
        <v>779</v>
      </c>
      <c r="I272" t="s">
        <v>1386</v>
      </c>
      <c r="J272" t="s">
        <v>1939</v>
      </c>
      <c r="L272" t="s">
        <v>2419</v>
      </c>
      <c r="M272" t="s">
        <v>2423</v>
      </c>
      <c r="N272" t="s">
        <v>2543</v>
      </c>
    </row>
    <row r="273" spans="1:14">
      <c r="A273" s="4">
        <v>271</v>
      </c>
      <c r="B273" t="s">
        <v>14</v>
      </c>
      <c r="C273" s="1">
        <v>27.5</v>
      </c>
      <c r="D273" s="2">
        <f>HYPERLINK("https://torgi.gov.ru/new/public/lots/lot/21000005000000001101_1/(lotInfo:info)", "21000005000000001101_1")</f>
        <v>0</v>
      </c>
      <c r="E273" t="s">
        <v>275</v>
      </c>
      <c r="F273" s="3">
        <v>295747.4181818182</v>
      </c>
      <c r="G273" s="3">
        <v>8133054</v>
      </c>
      <c r="H273" t="s">
        <v>780</v>
      </c>
      <c r="I273" t="s">
        <v>1386</v>
      </c>
      <c r="J273" t="s">
        <v>1940</v>
      </c>
      <c r="L273" t="s">
        <v>2419</v>
      </c>
      <c r="M273" t="s">
        <v>2423</v>
      </c>
      <c r="N273" t="s">
        <v>2543</v>
      </c>
    </row>
    <row r="274" spans="1:14">
      <c r="A274" s="4">
        <v>272</v>
      </c>
      <c r="B274" t="s">
        <v>14</v>
      </c>
      <c r="C274" s="1">
        <v>112.5</v>
      </c>
      <c r="D274" s="2">
        <f>HYPERLINK("https://torgi.gov.ru/new/public/lots/lot/21000005000000001102_1/(lotInfo:info)", "21000005000000001102_1")</f>
        <v>0</v>
      </c>
      <c r="E274" t="s">
        <v>275</v>
      </c>
      <c r="F274" s="3">
        <v>245343.3955555556</v>
      </c>
      <c r="G274" s="3">
        <v>27601132</v>
      </c>
      <c r="H274" t="s">
        <v>781</v>
      </c>
      <c r="I274" t="s">
        <v>1386</v>
      </c>
      <c r="J274" t="s">
        <v>1941</v>
      </c>
      <c r="L274" t="s">
        <v>2419</v>
      </c>
      <c r="M274" t="s">
        <v>2423</v>
      </c>
      <c r="N274" t="s">
        <v>2543</v>
      </c>
    </row>
    <row r="275" spans="1:14">
      <c r="A275" s="4">
        <v>273</v>
      </c>
      <c r="B275" t="s">
        <v>14</v>
      </c>
      <c r="C275" s="1">
        <v>47.5</v>
      </c>
      <c r="D275" s="2">
        <f>HYPERLINK("https://torgi.gov.ru/new/public/lots/lot/21000005000000001105_1/(lotInfo:info)", "21000005000000001105_1")</f>
        <v>0</v>
      </c>
      <c r="E275" t="s">
        <v>275</v>
      </c>
      <c r="F275" s="3">
        <v>270239.8315789474</v>
      </c>
      <c r="G275" s="3">
        <v>12836392</v>
      </c>
      <c r="H275" t="s">
        <v>782</v>
      </c>
      <c r="I275" t="s">
        <v>1386</v>
      </c>
      <c r="J275" t="s">
        <v>1942</v>
      </c>
      <c r="L275" t="s">
        <v>2419</v>
      </c>
      <c r="M275" t="s">
        <v>2423</v>
      </c>
      <c r="N275" t="s">
        <v>2543</v>
      </c>
    </row>
    <row r="276" spans="1:14">
      <c r="A276" s="4">
        <v>274</v>
      </c>
      <c r="B276" t="s">
        <v>14</v>
      </c>
      <c r="C276" s="1">
        <v>100.5</v>
      </c>
      <c r="D276" s="2">
        <f>HYPERLINK("https://torgi.gov.ru/new/public/lots/lot/21000005000000001106_1/(lotInfo:info)", "21000005000000001106_1")</f>
        <v>0</v>
      </c>
      <c r="E276" t="s">
        <v>275</v>
      </c>
      <c r="F276" s="3">
        <v>248520.1791044776</v>
      </c>
      <c r="G276" s="3">
        <v>24976278</v>
      </c>
      <c r="H276" t="s">
        <v>783</v>
      </c>
      <c r="I276" t="s">
        <v>1386</v>
      </c>
      <c r="J276" t="s">
        <v>1943</v>
      </c>
      <c r="L276" t="s">
        <v>2419</v>
      </c>
      <c r="M276" t="s">
        <v>2423</v>
      </c>
      <c r="N276" t="s">
        <v>2543</v>
      </c>
    </row>
    <row r="277" spans="1:14">
      <c r="A277" s="4">
        <v>275</v>
      </c>
      <c r="B277" t="s">
        <v>58</v>
      </c>
      <c r="C277" s="1">
        <v>195.6</v>
      </c>
      <c r="D277" s="2">
        <f>HYPERLINK("https://torgi.gov.ru/new/public/lots/lot/22000004290000000009_1/(lotInfo:info)", "22000004290000000009_1")</f>
        <v>0</v>
      </c>
      <c r="E277" t="s">
        <v>276</v>
      </c>
      <c r="F277" s="3">
        <v>1439.263803680982</v>
      </c>
      <c r="G277" s="3">
        <v>281520</v>
      </c>
      <c r="H277" t="s">
        <v>784</v>
      </c>
      <c r="I277" t="s">
        <v>1387</v>
      </c>
      <c r="L277" t="s">
        <v>2419</v>
      </c>
      <c r="M277" t="s">
        <v>2423</v>
      </c>
      <c r="N277" t="s">
        <v>2425</v>
      </c>
    </row>
    <row r="278" spans="1:14">
      <c r="A278" s="4">
        <v>276</v>
      </c>
      <c r="B278" t="s">
        <v>42</v>
      </c>
      <c r="C278" s="1">
        <v>1547.4</v>
      </c>
      <c r="D278" s="2">
        <f>HYPERLINK("https://torgi.gov.ru/new/public/lots/lot/21000033070000000004_1/(lotInfo:info)", "21000033070000000004_1")</f>
        <v>0</v>
      </c>
      <c r="E278" t="s">
        <v>277</v>
      </c>
      <c r="F278" s="3">
        <v>18500.65917022101</v>
      </c>
      <c r="G278" s="3">
        <v>28627920</v>
      </c>
      <c r="H278" t="s">
        <v>785</v>
      </c>
      <c r="I278" t="s">
        <v>1388</v>
      </c>
      <c r="L278" t="s">
        <v>2419</v>
      </c>
      <c r="M278" t="s">
        <v>2423</v>
      </c>
      <c r="N278" t="s">
        <v>2544</v>
      </c>
    </row>
    <row r="279" spans="1:14">
      <c r="A279" s="4">
        <v>277</v>
      </c>
      <c r="B279" t="s">
        <v>42</v>
      </c>
      <c r="C279" s="1">
        <v>161.3</v>
      </c>
      <c r="D279" s="2">
        <f>HYPERLINK("https://torgi.gov.ru/new/public/lots/lot/21000033070000000002_1/(lotInfo:info)", "21000033070000000002_1")</f>
        <v>0</v>
      </c>
      <c r="E279" t="s">
        <v>146</v>
      </c>
      <c r="F279" s="3">
        <v>43319.90080595164</v>
      </c>
      <c r="G279" s="3">
        <v>6987500</v>
      </c>
      <c r="H279" t="s">
        <v>786</v>
      </c>
      <c r="I279" t="s">
        <v>1388</v>
      </c>
      <c r="L279" t="s">
        <v>2419</v>
      </c>
      <c r="M279" t="s">
        <v>2423</v>
      </c>
      <c r="N279" t="s">
        <v>2545</v>
      </c>
    </row>
    <row r="280" spans="1:14">
      <c r="A280" s="4">
        <v>278</v>
      </c>
      <c r="B280" t="s">
        <v>47</v>
      </c>
      <c r="C280" s="1">
        <v>141</v>
      </c>
      <c r="D280" s="2">
        <f>HYPERLINK("https://torgi.gov.ru/new/public/lots/lot/21000025550000000003_1/(lotInfo:info)", "21000025550000000003_1")</f>
        <v>0</v>
      </c>
      <c r="E280" t="s">
        <v>233</v>
      </c>
      <c r="F280" s="3">
        <v>21368.79432624114</v>
      </c>
      <c r="G280" s="3">
        <v>3013000</v>
      </c>
      <c r="H280" t="s">
        <v>787</v>
      </c>
      <c r="I280" t="s">
        <v>1389</v>
      </c>
      <c r="J280" t="s">
        <v>1944</v>
      </c>
      <c r="L280" t="s">
        <v>2419</v>
      </c>
      <c r="M280" t="s">
        <v>2424</v>
      </c>
      <c r="N280" t="s">
        <v>2425</v>
      </c>
    </row>
    <row r="281" spans="1:14">
      <c r="A281" s="4">
        <v>279</v>
      </c>
      <c r="B281" t="s">
        <v>28</v>
      </c>
      <c r="C281" s="1">
        <v>729.8</v>
      </c>
      <c r="D281" s="2">
        <f>HYPERLINK("https://torgi.gov.ru/new/public/lots/lot/21000019000000000007_1/(lotInfo:info)", "21000019000000000007_1")</f>
        <v>0</v>
      </c>
      <c r="E281" t="s">
        <v>278</v>
      </c>
      <c r="F281" s="3">
        <v>16442.86105782406</v>
      </c>
      <c r="G281" s="3">
        <v>12000000</v>
      </c>
      <c r="H281" t="s">
        <v>788</v>
      </c>
      <c r="I281" t="s">
        <v>1390</v>
      </c>
      <c r="J281" t="s">
        <v>1945</v>
      </c>
      <c r="L281" t="s">
        <v>2419</v>
      </c>
      <c r="M281" t="s">
        <v>2423</v>
      </c>
      <c r="N281" t="s">
        <v>2546</v>
      </c>
    </row>
    <row r="282" spans="1:14">
      <c r="A282" s="4">
        <v>280</v>
      </c>
      <c r="B282" t="s">
        <v>40</v>
      </c>
      <c r="C282" s="1">
        <v>10.1</v>
      </c>
      <c r="D282" s="2">
        <f>HYPERLINK("https://torgi.gov.ru/new/public/lots/lot/21000002210000000343_1/(lotInfo:info)", "21000002210000000343_1")</f>
        <v>0</v>
      </c>
      <c r="E282" t="s">
        <v>99</v>
      </c>
      <c r="F282" s="3">
        <v>133663.3663366337</v>
      </c>
      <c r="G282" s="3">
        <v>1350000</v>
      </c>
      <c r="H282" t="s">
        <v>789</v>
      </c>
      <c r="I282" t="s">
        <v>1391</v>
      </c>
      <c r="J282" t="s">
        <v>1946</v>
      </c>
      <c r="L282" t="s">
        <v>2419</v>
      </c>
      <c r="M282" t="s">
        <v>2423</v>
      </c>
      <c r="N282" t="s">
        <v>2425</v>
      </c>
    </row>
    <row r="283" spans="1:14">
      <c r="A283" s="4">
        <v>281</v>
      </c>
      <c r="B283" t="s">
        <v>46</v>
      </c>
      <c r="C283" s="1">
        <v>18.1</v>
      </c>
      <c r="D283" s="2">
        <f>HYPERLINK("https://torgi.gov.ru/new/public/lots/lot/22000038240000000003_1/(lotInfo:info)", "22000038240000000003_1")</f>
        <v>0</v>
      </c>
      <c r="E283" t="s">
        <v>129</v>
      </c>
      <c r="F283" s="3">
        <v>16574.58563535912</v>
      </c>
      <c r="G283" s="3">
        <v>300000</v>
      </c>
      <c r="I283" t="s">
        <v>1372</v>
      </c>
      <c r="J283" t="s">
        <v>1947</v>
      </c>
      <c r="K283" s="3">
        <v>87200.37</v>
      </c>
      <c r="L283" t="s">
        <v>2419</v>
      </c>
      <c r="M283" t="s">
        <v>2423</v>
      </c>
      <c r="N283" t="s">
        <v>2425</v>
      </c>
    </row>
    <row r="284" spans="1:14">
      <c r="A284" s="4">
        <v>282</v>
      </c>
      <c r="B284" t="s">
        <v>56</v>
      </c>
      <c r="C284" s="1">
        <v>1031.4</v>
      </c>
      <c r="D284" s="2">
        <f>HYPERLINK("https://torgi.gov.ru/new/public/lots/lot/21000008680000000006_1/(lotInfo:info)", "21000008680000000006_1")</f>
        <v>0</v>
      </c>
      <c r="E284" t="s">
        <v>279</v>
      </c>
      <c r="F284" s="3">
        <v>2443.720001939112</v>
      </c>
      <c r="G284" s="3">
        <v>2520452.81</v>
      </c>
      <c r="H284" t="s">
        <v>790</v>
      </c>
      <c r="I284" t="s">
        <v>1392</v>
      </c>
      <c r="J284" t="s">
        <v>1948</v>
      </c>
      <c r="L284" t="s">
        <v>2419</v>
      </c>
      <c r="M284" t="s">
        <v>2423</v>
      </c>
      <c r="N284" t="s">
        <v>2425</v>
      </c>
    </row>
    <row r="285" spans="1:14">
      <c r="A285" s="4">
        <v>283</v>
      </c>
      <c r="B285" t="s">
        <v>40</v>
      </c>
      <c r="C285" s="1">
        <v>20.1</v>
      </c>
      <c r="D285" s="2">
        <f>HYPERLINK("https://torgi.gov.ru/new/public/lots/lot/21000002210000000342_1/(lotInfo:info)", "21000002210000000342_1")</f>
        <v>0</v>
      </c>
      <c r="E285" t="s">
        <v>99</v>
      </c>
      <c r="F285" s="3">
        <v>142786.0696517413</v>
      </c>
      <c r="G285" s="3">
        <v>2870000</v>
      </c>
      <c r="H285" t="s">
        <v>791</v>
      </c>
      <c r="I285" t="s">
        <v>1391</v>
      </c>
      <c r="J285" t="s">
        <v>1949</v>
      </c>
      <c r="L285" t="s">
        <v>2419</v>
      </c>
      <c r="M285" t="s">
        <v>2423</v>
      </c>
      <c r="N285" t="s">
        <v>2547</v>
      </c>
    </row>
    <row r="286" spans="1:14">
      <c r="A286" s="4">
        <v>284</v>
      </c>
      <c r="B286" t="s">
        <v>40</v>
      </c>
      <c r="C286" s="1">
        <v>22.6</v>
      </c>
      <c r="D286" s="2">
        <f>HYPERLINK("https://torgi.gov.ru/new/public/lots/lot/21000002210000000346_1/(lotInfo:info)", "21000002210000000346_1")</f>
        <v>0</v>
      </c>
      <c r="E286" t="s">
        <v>99</v>
      </c>
      <c r="F286" s="3">
        <v>91150.4424778761</v>
      </c>
      <c r="G286" s="3">
        <v>2060000</v>
      </c>
      <c r="H286" t="s">
        <v>792</v>
      </c>
      <c r="I286" t="s">
        <v>1391</v>
      </c>
      <c r="J286" t="s">
        <v>1950</v>
      </c>
      <c r="L286" t="s">
        <v>2419</v>
      </c>
      <c r="M286" t="s">
        <v>2423</v>
      </c>
      <c r="N286" t="s">
        <v>2548</v>
      </c>
    </row>
    <row r="287" spans="1:14">
      <c r="A287" s="4">
        <v>285</v>
      </c>
      <c r="B287" t="s">
        <v>14</v>
      </c>
      <c r="C287" s="1">
        <v>89.5</v>
      </c>
      <c r="D287" s="2">
        <f>HYPERLINK("https://torgi.gov.ru/new/public/lots/lot/21000005000000001036_1/(lotInfo:info)", "21000005000000001036_1")</f>
        <v>0</v>
      </c>
      <c r="E287" t="s">
        <v>86</v>
      </c>
      <c r="F287" s="3">
        <v>268487.7094972067</v>
      </c>
      <c r="G287" s="3">
        <v>24029650</v>
      </c>
      <c r="H287" t="s">
        <v>793</v>
      </c>
      <c r="I287" t="s">
        <v>1393</v>
      </c>
      <c r="J287" t="s">
        <v>1951</v>
      </c>
      <c r="L287" t="s">
        <v>2419</v>
      </c>
      <c r="M287" t="s">
        <v>2423</v>
      </c>
      <c r="N287" t="s">
        <v>2549</v>
      </c>
    </row>
    <row r="288" spans="1:14">
      <c r="A288" s="4">
        <v>286</v>
      </c>
      <c r="B288" t="s">
        <v>14</v>
      </c>
      <c r="C288" s="1">
        <v>113.5</v>
      </c>
      <c r="D288" s="2">
        <f>HYPERLINK("https://torgi.gov.ru/new/public/lots/lot/21000005000000001116_1/(lotInfo:info)", "21000005000000001116_1")</f>
        <v>0</v>
      </c>
      <c r="E288" t="s">
        <v>92</v>
      </c>
      <c r="F288" s="3">
        <v>52986.78414096916</v>
      </c>
      <c r="G288" s="3">
        <v>6014000</v>
      </c>
      <c r="H288" t="s">
        <v>794</v>
      </c>
      <c r="I288" t="s">
        <v>1386</v>
      </c>
      <c r="J288" t="s">
        <v>1952</v>
      </c>
      <c r="L288" t="s">
        <v>2419</v>
      </c>
      <c r="M288" t="s">
        <v>2423</v>
      </c>
      <c r="N288" t="s">
        <v>2550</v>
      </c>
    </row>
    <row r="289" spans="1:14">
      <c r="A289" s="4">
        <v>287</v>
      </c>
      <c r="B289" t="s">
        <v>48</v>
      </c>
      <c r="C289" s="1">
        <v>104.9</v>
      </c>
      <c r="D289" s="2">
        <f>HYPERLINK("https://torgi.gov.ru/new/public/lots/lot/21000006210000000010_4/(lotInfo:info)", "21000006210000000010_4")</f>
        <v>0</v>
      </c>
      <c r="E289" t="s">
        <v>280</v>
      </c>
      <c r="F289" s="3">
        <v>33155.38608198284</v>
      </c>
      <c r="G289" s="3">
        <v>3478000</v>
      </c>
      <c r="I289" t="s">
        <v>1390</v>
      </c>
      <c r="J289" t="s">
        <v>1953</v>
      </c>
      <c r="K289" s="3">
        <v>3486248.7</v>
      </c>
      <c r="L289" t="s">
        <v>2419</v>
      </c>
      <c r="M289" t="s">
        <v>2423</v>
      </c>
      <c r="N289" t="s">
        <v>2425</v>
      </c>
    </row>
    <row r="290" spans="1:14">
      <c r="A290" s="4">
        <v>288</v>
      </c>
      <c r="B290" t="s">
        <v>35</v>
      </c>
      <c r="C290" s="1">
        <v>20.6</v>
      </c>
      <c r="D290" s="2">
        <f>HYPERLINK("https://torgi.gov.ru/new/public/lots/lot/22000016660000000004_5/(lotInfo:info)", "22000016660000000004_5")</f>
        <v>0</v>
      </c>
      <c r="E290" t="s">
        <v>281</v>
      </c>
      <c r="F290" s="3">
        <v>60514.56310679611</v>
      </c>
      <c r="G290" s="3">
        <v>1246600</v>
      </c>
      <c r="H290" t="s">
        <v>795</v>
      </c>
      <c r="I290" t="s">
        <v>1394</v>
      </c>
      <c r="J290" t="s">
        <v>1954</v>
      </c>
      <c r="L290" t="s">
        <v>2419</v>
      </c>
      <c r="M290" t="s">
        <v>2423</v>
      </c>
      <c r="N290" t="s">
        <v>2551</v>
      </c>
    </row>
    <row r="291" spans="1:14">
      <c r="A291" s="4">
        <v>289</v>
      </c>
      <c r="B291" t="s">
        <v>35</v>
      </c>
      <c r="C291" s="1">
        <v>208.2</v>
      </c>
      <c r="D291" s="2">
        <f>HYPERLINK("https://torgi.gov.ru/new/public/lots/lot/22000016660000000004_1/(lotInfo:info)", "22000016660000000004_1")</f>
        <v>0</v>
      </c>
      <c r="E291" t="s">
        <v>282</v>
      </c>
      <c r="F291" s="3">
        <v>720.7108549471662</v>
      </c>
      <c r="G291" s="3">
        <v>150052</v>
      </c>
      <c r="H291" t="s">
        <v>796</v>
      </c>
      <c r="I291" t="s">
        <v>1394</v>
      </c>
      <c r="J291" t="s">
        <v>1955</v>
      </c>
      <c r="L291" t="s">
        <v>2419</v>
      </c>
      <c r="M291" t="s">
        <v>2423</v>
      </c>
      <c r="N291" t="s">
        <v>2552</v>
      </c>
    </row>
    <row r="292" spans="1:14">
      <c r="A292" s="4">
        <v>290</v>
      </c>
      <c r="B292" t="s">
        <v>39</v>
      </c>
      <c r="C292" s="1">
        <v>247.3</v>
      </c>
      <c r="D292" s="2">
        <f>HYPERLINK("https://torgi.gov.ru/new/public/lots/lot/21000004710000001129_1/(lotInfo:info)", "21000004710000001129_1")</f>
        <v>0</v>
      </c>
      <c r="E292" t="s">
        <v>283</v>
      </c>
      <c r="F292" s="3">
        <v>90193.00040436717</v>
      </c>
      <c r="G292" s="3">
        <v>22304729</v>
      </c>
      <c r="I292" t="s">
        <v>1395</v>
      </c>
      <c r="J292" t="s">
        <v>1956</v>
      </c>
      <c r="L292" t="s">
        <v>2419</v>
      </c>
      <c r="M292" t="s">
        <v>2423</v>
      </c>
      <c r="N292" t="s">
        <v>2425</v>
      </c>
    </row>
    <row r="293" spans="1:14">
      <c r="A293" s="4">
        <v>291</v>
      </c>
      <c r="B293" t="s">
        <v>71</v>
      </c>
      <c r="C293" s="1">
        <v>310.2</v>
      </c>
      <c r="D293" s="2">
        <f>HYPERLINK("https://torgi.gov.ru/new/public/lots/lot/22000034760000000039_1/(lotInfo:info)", "22000034760000000039_1")</f>
        <v>0</v>
      </c>
      <c r="E293" t="s">
        <v>85</v>
      </c>
      <c r="F293" s="3">
        <v>14775.30625402966</v>
      </c>
      <c r="G293" s="3">
        <v>4583300</v>
      </c>
      <c r="H293" t="s">
        <v>797</v>
      </c>
      <c r="I293" t="s">
        <v>1396</v>
      </c>
      <c r="J293" t="s">
        <v>1957</v>
      </c>
      <c r="L293" t="s">
        <v>2419</v>
      </c>
      <c r="M293" t="s">
        <v>2423</v>
      </c>
      <c r="N293" t="s">
        <v>2553</v>
      </c>
    </row>
    <row r="294" spans="1:14">
      <c r="A294" s="4">
        <v>292</v>
      </c>
      <c r="B294" t="s">
        <v>14</v>
      </c>
      <c r="C294" s="1">
        <v>67.09999999999999</v>
      </c>
      <c r="D294" s="2">
        <f>HYPERLINK("https://torgi.gov.ru/new/public/lots/lot/21000005000000000896_1/(lotInfo:info)", "21000005000000000896_1")</f>
        <v>0</v>
      </c>
      <c r="E294" t="s">
        <v>86</v>
      </c>
      <c r="F294" s="3">
        <v>192444.1132637854</v>
      </c>
      <c r="G294" s="3">
        <v>12913000</v>
      </c>
      <c r="H294" t="s">
        <v>798</v>
      </c>
      <c r="I294" t="s">
        <v>1397</v>
      </c>
      <c r="J294" t="s">
        <v>1958</v>
      </c>
      <c r="L294" t="s">
        <v>2419</v>
      </c>
      <c r="M294" t="s">
        <v>2423</v>
      </c>
      <c r="N294" t="s">
        <v>2554</v>
      </c>
    </row>
    <row r="295" spans="1:14">
      <c r="A295" s="4">
        <v>293</v>
      </c>
      <c r="B295" t="s">
        <v>14</v>
      </c>
      <c r="C295" s="1">
        <v>159.3</v>
      </c>
      <c r="D295" s="2">
        <f>HYPERLINK("https://torgi.gov.ru/new/public/lots/lot/21000005000000000998_1/(lotInfo:info)", "21000005000000000998_1")</f>
        <v>0</v>
      </c>
      <c r="E295" t="s">
        <v>284</v>
      </c>
      <c r="F295" s="3">
        <v>195652.8562460766</v>
      </c>
      <c r="G295" s="3">
        <v>31167500</v>
      </c>
      <c r="H295" t="s">
        <v>799</v>
      </c>
      <c r="I295" t="s">
        <v>1397</v>
      </c>
      <c r="J295" t="s">
        <v>1959</v>
      </c>
      <c r="L295" t="s">
        <v>2419</v>
      </c>
      <c r="M295" t="s">
        <v>2423</v>
      </c>
      <c r="N295" t="s">
        <v>2555</v>
      </c>
    </row>
    <row r="296" spans="1:14">
      <c r="A296" s="4">
        <v>294</v>
      </c>
      <c r="B296" t="s">
        <v>14</v>
      </c>
      <c r="C296" s="1">
        <v>31.7</v>
      </c>
      <c r="D296" s="2">
        <f>HYPERLINK("https://torgi.gov.ru/new/public/lots/lot/21000005000000000924_1/(lotInfo:info)", "21000005000000000924_1")</f>
        <v>0</v>
      </c>
      <c r="E296" t="s">
        <v>86</v>
      </c>
      <c r="F296" s="3">
        <v>107223.9747634069</v>
      </c>
      <c r="G296" s="3">
        <v>3399000</v>
      </c>
      <c r="H296" t="s">
        <v>800</v>
      </c>
      <c r="I296" t="s">
        <v>1397</v>
      </c>
      <c r="J296" t="s">
        <v>1960</v>
      </c>
      <c r="L296" t="s">
        <v>2419</v>
      </c>
      <c r="M296" t="s">
        <v>2423</v>
      </c>
      <c r="N296" t="s">
        <v>2556</v>
      </c>
    </row>
    <row r="297" spans="1:14">
      <c r="A297" s="4">
        <v>295</v>
      </c>
      <c r="B297" t="s">
        <v>14</v>
      </c>
      <c r="C297" s="1">
        <v>175.5</v>
      </c>
      <c r="D297" s="2">
        <f>HYPERLINK("https://torgi.gov.ru/new/public/lots/lot/21000005000000000927_1/(lotInfo:info)", "21000005000000000927_1")</f>
        <v>0</v>
      </c>
      <c r="E297" t="s">
        <v>285</v>
      </c>
      <c r="F297" s="3">
        <v>55794.8717948718</v>
      </c>
      <c r="G297" s="3">
        <v>9792000</v>
      </c>
      <c r="H297" t="s">
        <v>801</v>
      </c>
      <c r="I297" t="s">
        <v>1397</v>
      </c>
      <c r="J297" t="s">
        <v>1961</v>
      </c>
      <c r="L297" t="s">
        <v>2421</v>
      </c>
      <c r="M297" t="s">
        <v>2423</v>
      </c>
      <c r="N297" t="s">
        <v>2425</v>
      </c>
    </row>
    <row r="298" spans="1:14">
      <c r="A298" s="4">
        <v>296</v>
      </c>
      <c r="B298" t="s">
        <v>14</v>
      </c>
      <c r="C298" s="1">
        <v>145.8</v>
      </c>
      <c r="D298" s="2">
        <f>HYPERLINK("https://torgi.gov.ru/new/public/lots/lot/21000005000000000975_1/(lotInfo:info)", "21000005000000000975_1")</f>
        <v>0</v>
      </c>
      <c r="E298" t="s">
        <v>86</v>
      </c>
      <c r="F298" s="3">
        <v>119619.341563786</v>
      </c>
      <c r="G298" s="3">
        <v>17440500</v>
      </c>
      <c r="H298" t="s">
        <v>802</v>
      </c>
      <c r="I298" t="s">
        <v>1398</v>
      </c>
      <c r="J298" t="s">
        <v>1962</v>
      </c>
      <c r="L298" t="s">
        <v>2421</v>
      </c>
      <c r="M298" t="s">
        <v>2423</v>
      </c>
      <c r="N298" t="s">
        <v>2425</v>
      </c>
    </row>
    <row r="299" spans="1:14">
      <c r="A299" s="4">
        <v>297</v>
      </c>
      <c r="B299" t="s">
        <v>14</v>
      </c>
      <c r="C299" s="1">
        <v>148.5</v>
      </c>
      <c r="D299" s="2">
        <f>HYPERLINK("https://torgi.gov.ru/new/public/lots/lot/21000005000000000177_1/(lotInfo:info)", "21000005000000000177_1")</f>
        <v>0</v>
      </c>
      <c r="E299" t="s">
        <v>86</v>
      </c>
      <c r="F299" s="3">
        <v>263714.4781144781</v>
      </c>
      <c r="G299" s="3">
        <v>39161600</v>
      </c>
      <c r="H299" t="s">
        <v>803</v>
      </c>
      <c r="I299" t="s">
        <v>1398</v>
      </c>
      <c r="J299" t="s">
        <v>1963</v>
      </c>
      <c r="L299" t="s">
        <v>2419</v>
      </c>
      <c r="M299" t="s">
        <v>2423</v>
      </c>
      <c r="N299" t="s">
        <v>2557</v>
      </c>
    </row>
    <row r="300" spans="1:14">
      <c r="A300" s="4">
        <v>298</v>
      </c>
      <c r="B300" t="s">
        <v>16</v>
      </c>
      <c r="C300" s="1">
        <v>1586.7</v>
      </c>
      <c r="D300" s="2">
        <f>HYPERLINK("https://torgi.gov.ru/new/public/lots/lot/21000012720000000013_1/(lotInfo:info)", "21000012720000000013_1")</f>
        <v>0</v>
      </c>
      <c r="E300" t="s">
        <v>286</v>
      </c>
      <c r="F300" s="3">
        <v>157.559715132035</v>
      </c>
      <c r="G300" s="3">
        <v>250000</v>
      </c>
      <c r="I300" t="s">
        <v>1399</v>
      </c>
      <c r="J300" t="s">
        <v>1964</v>
      </c>
      <c r="L300" t="s">
        <v>2419</v>
      </c>
      <c r="M300" t="s">
        <v>2423</v>
      </c>
      <c r="N300" t="s">
        <v>2425</v>
      </c>
    </row>
    <row r="301" spans="1:14">
      <c r="A301" s="4">
        <v>299</v>
      </c>
      <c r="B301" t="s">
        <v>39</v>
      </c>
      <c r="C301" s="1">
        <v>13.7</v>
      </c>
      <c r="D301" s="2">
        <f>HYPERLINK("https://torgi.gov.ru/new/public/lots/lot/21000004710000001028_1/(lotInfo:info)", "21000004710000001028_1")</f>
        <v>0</v>
      </c>
      <c r="E301" t="s">
        <v>287</v>
      </c>
      <c r="F301" s="3">
        <v>100074.1605839416</v>
      </c>
      <c r="G301" s="3">
        <v>1371016</v>
      </c>
      <c r="I301" t="s">
        <v>1400</v>
      </c>
      <c r="J301" t="s">
        <v>1965</v>
      </c>
      <c r="L301" t="s">
        <v>2419</v>
      </c>
      <c r="M301" t="s">
        <v>2423</v>
      </c>
      <c r="N301" t="s">
        <v>2425</v>
      </c>
    </row>
    <row r="302" spans="1:14">
      <c r="A302" s="4">
        <v>300</v>
      </c>
      <c r="B302" t="s">
        <v>26</v>
      </c>
      <c r="C302" s="1">
        <v>194.7</v>
      </c>
      <c r="D302" s="2">
        <f>HYPERLINK("https://torgi.gov.ru/new/public/lots/lot/22000053090000000002_1/(lotInfo:info)", "22000053090000000002_1")</f>
        <v>0</v>
      </c>
      <c r="E302" t="s">
        <v>163</v>
      </c>
      <c r="F302" s="3">
        <v>28485.87057010786</v>
      </c>
      <c r="G302" s="3">
        <v>5546199</v>
      </c>
      <c r="H302" t="s">
        <v>804</v>
      </c>
      <c r="I302" t="s">
        <v>1401</v>
      </c>
      <c r="J302" t="s">
        <v>1966</v>
      </c>
      <c r="L302" t="s">
        <v>2419</v>
      </c>
      <c r="M302" t="s">
        <v>2423</v>
      </c>
      <c r="N302" t="s">
        <v>2558</v>
      </c>
    </row>
    <row r="303" spans="1:14">
      <c r="A303" s="4">
        <v>301</v>
      </c>
      <c r="B303" t="s">
        <v>63</v>
      </c>
      <c r="C303" s="1">
        <v>61.6</v>
      </c>
      <c r="D303" s="2">
        <f>HYPERLINK("https://torgi.gov.ru/new/public/lots/lot/21000003300000000015_9/(lotInfo:info)", "21000003300000000015_9")</f>
        <v>0</v>
      </c>
      <c r="E303" t="s">
        <v>288</v>
      </c>
      <c r="F303" s="3">
        <v>35836.03896103896</v>
      </c>
      <c r="G303" s="3">
        <v>2207500</v>
      </c>
      <c r="H303" t="s">
        <v>805</v>
      </c>
      <c r="I303" t="s">
        <v>1402</v>
      </c>
      <c r="J303" t="s">
        <v>1967</v>
      </c>
      <c r="L303" t="s">
        <v>2419</v>
      </c>
      <c r="M303" t="s">
        <v>2423</v>
      </c>
      <c r="N303" t="s">
        <v>2425</v>
      </c>
    </row>
    <row r="304" spans="1:14">
      <c r="A304" s="4">
        <v>302</v>
      </c>
      <c r="B304" t="s">
        <v>63</v>
      </c>
      <c r="C304" s="1">
        <v>10.9</v>
      </c>
      <c r="D304" s="2">
        <f>HYPERLINK("https://torgi.gov.ru/new/public/lots/lot/21000003300000000015_8/(lotInfo:info)", "21000003300000000015_8")</f>
        <v>0</v>
      </c>
      <c r="E304" t="s">
        <v>288</v>
      </c>
      <c r="F304" s="3">
        <v>56146.78899082568</v>
      </c>
      <c r="G304" s="3">
        <v>612000</v>
      </c>
      <c r="H304" t="s">
        <v>806</v>
      </c>
      <c r="I304" t="s">
        <v>1402</v>
      </c>
      <c r="J304" t="s">
        <v>1968</v>
      </c>
      <c r="L304" t="s">
        <v>2419</v>
      </c>
      <c r="M304" t="s">
        <v>2423</v>
      </c>
      <c r="N304" t="s">
        <v>2425</v>
      </c>
    </row>
    <row r="305" spans="1:14">
      <c r="A305" s="4">
        <v>303</v>
      </c>
      <c r="B305" t="s">
        <v>14</v>
      </c>
      <c r="C305" s="1">
        <v>70.7</v>
      </c>
      <c r="D305" s="2">
        <f>HYPERLINK("https://torgi.gov.ru/new/public/lots/lot/21000005000000000891_1/(lotInfo:info)", "21000005000000000891_1")</f>
        <v>0</v>
      </c>
      <c r="E305" t="s">
        <v>289</v>
      </c>
      <c r="F305" s="3">
        <v>193106.6478076379</v>
      </c>
      <c r="G305" s="3">
        <v>13652640</v>
      </c>
      <c r="H305" t="s">
        <v>807</v>
      </c>
      <c r="I305" t="s">
        <v>1398</v>
      </c>
      <c r="J305" t="s">
        <v>1969</v>
      </c>
      <c r="L305" t="s">
        <v>2419</v>
      </c>
      <c r="M305" t="s">
        <v>2423</v>
      </c>
      <c r="N305" t="s">
        <v>2559</v>
      </c>
    </row>
    <row r="306" spans="1:14">
      <c r="A306" s="4">
        <v>304</v>
      </c>
      <c r="B306" t="s">
        <v>34</v>
      </c>
      <c r="C306" s="1">
        <v>72</v>
      </c>
      <c r="D306" s="2">
        <f>HYPERLINK("https://torgi.gov.ru/new/public/lots/lot/21000004870000000005_4/(lotInfo:info)", "21000004870000000005_4")</f>
        <v>0</v>
      </c>
      <c r="E306" t="s">
        <v>290</v>
      </c>
      <c r="F306" s="3">
        <v>5036.111111111111</v>
      </c>
      <c r="G306" s="3">
        <v>362600</v>
      </c>
      <c r="H306" t="s">
        <v>808</v>
      </c>
      <c r="I306" t="s">
        <v>1403</v>
      </c>
      <c r="J306" t="s">
        <v>1970</v>
      </c>
      <c r="L306" t="s">
        <v>2419</v>
      </c>
      <c r="M306" t="s">
        <v>2423</v>
      </c>
      <c r="N306" t="s">
        <v>2560</v>
      </c>
    </row>
    <row r="307" spans="1:14">
      <c r="A307" s="4">
        <v>305</v>
      </c>
      <c r="B307" t="s">
        <v>40</v>
      </c>
      <c r="C307" s="1">
        <v>250.2</v>
      </c>
      <c r="D307" s="2">
        <f>HYPERLINK("https://torgi.gov.ru/new/public/lots/lot/21000002210000000431_1/(lotInfo:info)", "21000002210000000431_1")</f>
        <v>0</v>
      </c>
      <c r="E307" t="s">
        <v>99</v>
      </c>
      <c r="F307" s="3">
        <v>83453.23741007195</v>
      </c>
      <c r="G307" s="3">
        <v>20880000</v>
      </c>
      <c r="H307" t="s">
        <v>809</v>
      </c>
      <c r="I307" t="s">
        <v>1404</v>
      </c>
      <c r="J307" t="s">
        <v>1971</v>
      </c>
      <c r="L307" t="s">
        <v>2419</v>
      </c>
      <c r="M307" t="s">
        <v>2423</v>
      </c>
      <c r="N307" t="s">
        <v>2561</v>
      </c>
    </row>
    <row r="308" spans="1:14">
      <c r="A308" s="4">
        <v>306</v>
      </c>
      <c r="B308" t="s">
        <v>40</v>
      </c>
      <c r="C308" s="1">
        <v>17.8</v>
      </c>
      <c r="D308" s="2">
        <f>HYPERLINK("https://torgi.gov.ru/new/public/lots/lot/21000002210000000428_1/(lotInfo:info)", "21000002210000000428_1")</f>
        <v>0</v>
      </c>
      <c r="E308" t="s">
        <v>99</v>
      </c>
      <c r="F308" s="3">
        <v>174157.3033707865</v>
      </c>
      <c r="G308" s="3">
        <v>3100000</v>
      </c>
      <c r="H308" t="s">
        <v>810</v>
      </c>
      <c r="I308" t="s">
        <v>1404</v>
      </c>
      <c r="J308" t="s">
        <v>1972</v>
      </c>
      <c r="L308" t="s">
        <v>2419</v>
      </c>
      <c r="M308" t="s">
        <v>2423</v>
      </c>
      <c r="N308" t="s">
        <v>2562</v>
      </c>
    </row>
    <row r="309" spans="1:14">
      <c r="A309" s="4">
        <v>307</v>
      </c>
      <c r="B309" t="s">
        <v>46</v>
      </c>
      <c r="C309" s="1">
        <v>71.5</v>
      </c>
      <c r="D309" s="2">
        <f>HYPERLINK("https://torgi.gov.ru/new/public/lots/lot/21000014400000000005_10/(lotInfo:info)", "21000014400000000005_10")</f>
        <v>0</v>
      </c>
      <c r="E309" t="s">
        <v>291</v>
      </c>
      <c r="F309" s="3">
        <v>31487.4</v>
      </c>
      <c r="G309" s="3">
        <v>2251349.1</v>
      </c>
      <c r="H309" t="s">
        <v>811</v>
      </c>
      <c r="I309" t="s">
        <v>1401</v>
      </c>
      <c r="J309" t="s">
        <v>1973</v>
      </c>
      <c r="K309" s="3">
        <v>605775.17</v>
      </c>
      <c r="L309" t="s">
        <v>2419</v>
      </c>
      <c r="M309" t="s">
        <v>2423</v>
      </c>
      <c r="N309" t="s">
        <v>2425</v>
      </c>
    </row>
    <row r="310" spans="1:14">
      <c r="A310" s="4">
        <v>308</v>
      </c>
      <c r="B310" t="s">
        <v>46</v>
      </c>
      <c r="C310" s="1">
        <v>33.7</v>
      </c>
      <c r="D310" s="2">
        <f>HYPERLINK("https://torgi.gov.ru/new/public/lots/lot/21000014400000000005_5/(lotInfo:info)", "21000014400000000005_5")</f>
        <v>0</v>
      </c>
      <c r="E310" t="s">
        <v>292</v>
      </c>
      <c r="F310" s="3">
        <v>17431.9881305638</v>
      </c>
      <c r="G310" s="3">
        <v>587458</v>
      </c>
      <c r="H310" t="s">
        <v>812</v>
      </c>
      <c r="I310" t="s">
        <v>1401</v>
      </c>
      <c r="J310" t="s">
        <v>1974</v>
      </c>
      <c r="K310" s="3">
        <v>273953.03</v>
      </c>
      <c r="L310" t="s">
        <v>2419</v>
      </c>
      <c r="M310" t="s">
        <v>2423</v>
      </c>
      <c r="N310" t="s">
        <v>2425</v>
      </c>
    </row>
    <row r="311" spans="1:14">
      <c r="A311" s="4">
        <v>309</v>
      </c>
      <c r="B311" t="s">
        <v>39</v>
      </c>
      <c r="C311" s="1">
        <v>78.5</v>
      </c>
      <c r="D311" s="2">
        <f>HYPERLINK("https://torgi.gov.ru/new/public/lots/lot/21000004710000000454_1/(lotInfo:info)", "21000004710000000454_1")</f>
        <v>0</v>
      </c>
      <c r="E311" t="s">
        <v>293</v>
      </c>
      <c r="F311" s="3">
        <v>69399.74522292994</v>
      </c>
      <c r="G311" s="3">
        <v>5447880</v>
      </c>
      <c r="I311" t="s">
        <v>1405</v>
      </c>
      <c r="J311" t="s">
        <v>1975</v>
      </c>
      <c r="L311" t="s">
        <v>2419</v>
      </c>
      <c r="M311" t="s">
        <v>2423</v>
      </c>
      <c r="N311" t="s">
        <v>2425</v>
      </c>
    </row>
    <row r="312" spans="1:14">
      <c r="A312" s="4">
        <v>310</v>
      </c>
      <c r="B312" t="s">
        <v>39</v>
      </c>
      <c r="C312" s="1">
        <v>20.8</v>
      </c>
      <c r="D312" s="2">
        <f>HYPERLINK("https://torgi.gov.ru/new/public/lots/lot/21000004710000000453_1/(lotInfo:info)", "21000004710000000453_1")</f>
        <v>0</v>
      </c>
      <c r="E312" t="s">
        <v>294</v>
      </c>
      <c r="F312" s="3">
        <v>125397.9807692308</v>
      </c>
      <c r="G312" s="3">
        <v>2608278</v>
      </c>
      <c r="I312" t="s">
        <v>1405</v>
      </c>
      <c r="J312" t="s">
        <v>1976</v>
      </c>
      <c r="L312" t="s">
        <v>2419</v>
      </c>
      <c r="M312" t="s">
        <v>2423</v>
      </c>
      <c r="N312" t="s">
        <v>2425</v>
      </c>
    </row>
    <row r="313" spans="1:14">
      <c r="A313" s="4">
        <v>311</v>
      </c>
      <c r="B313" t="s">
        <v>64</v>
      </c>
      <c r="C313" s="1">
        <v>226.9</v>
      </c>
      <c r="D313" s="2">
        <f>HYPERLINK("https://torgi.gov.ru/new/public/lots/lot/21000020930000000001_1/(lotInfo:info)", "21000020930000000001_1")</f>
        <v>0</v>
      </c>
      <c r="E313" t="s">
        <v>295</v>
      </c>
      <c r="F313" s="3">
        <v>2286.029087703834</v>
      </c>
      <c r="G313" s="3">
        <v>518700</v>
      </c>
      <c r="H313" t="s">
        <v>813</v>
      </c>
      <c r="I313" t="s">
        <v>1406</v>
      </c>
      <c r="J313" t="s">
        <v>1977</v>
      </c>
      <c r="L313" t="s">
        <v>2419</v>
      </c>
      <c r="M313" t="s">
        <v>2423</v>
      </c>
      <c r="N313" t="s">
        <v>2563</v>
      </c>
    </row>
    <row r="314" spans="1:14">
      <c r="A314" s="4">
        <v>312</v>
      </c>
      <c r="B314" t="s">
        <v>40</v>
      </c>
      <c r="C314" s="1">
        <v>19.4</v>
      </c>
      <c r="D314" s="2">
        <f>HYPERLINK("https://torgi.gov.ru/new/public/lots/lot/21000002210000000321_1/(lotInfo:info)", "21000002210000000321_1")</f>
        <v>0</v>
      </c>
      <c r="E314" t="s">
        <v>99</v>
      </c>
      <c r="F314" s="3">
        <v>89948.45360824742</v>
      </c>
      <c r="G314" s="3">
        <v>1745000</v>
      </c>
      <c r="H314" t="s">
        <v>814</v>
      </c>
      <c r="I314" t="s">
        <v>1407</v>
      </c>
      <c r="J314" t="s">
        <v>1978</v>
      </c>
      <c r="L314" t="s">
        <v>2419</v>
      </c>
      <c r="M314" t="s">
        <v>2423</v>
      </c>
      <c r="N314" t="s">
        <v>2564</v>
      </c>
    </row>
    <row r="315" spans="1:14">
      <c r="A315" s="4">
        <v>313</v>
      </c>
      <c r="B315" t="s">
        <v>14</v>
      </c>
      <c r="C315" s="1">
        <v>161.9</v>
      </c>
      <c r="D315" s="2">
        <f>HYPERLINK("https://torgi.gov.ru/new/public/lots/lot/21000005000000001139_1/(lotInfo:info)", "21000005000000001139_1")</f>
        <v>0</v>
      </c>
      <c r="E315" t="s">
        <v>275</v>
      </c>
      <c r="F315" s="3">
        <v>235647.9925880173</v>
      </c>
      <c r="G315" s="3">
        <v>38151410</v>
      </c>
      <c r="H315" t="s">
        <v>815</v>
      </c>
      <c r="I315" t="s">
        <v>1386</v>
      </c>
      <c r="J315" t="s">
        <v>1979</v>
      </c>
      <c r="L315" t="s">
        <v>2419</v>
      </c>
      <c r="M315" t="s">
        <v>2423</v>
      </c>
      <c r="N315" t="s">
        <v>2543</v>
      </c>
    </row>
    <row r="316" spans="1:14">
      <c r="A316" s="4">
        <v>314</v>
      </c>
      <c r="B316" t="s">
        <v>14</v>
      </c>
      <c r="C316" s="1">
        <v>90.5</v>
      </c>
      <c r="D316" s="2">
        <f>HYPERLINK("https://torgi.gov.ru/new/public/lots/lot/21000005000000001103_1/(lotInfo:info)", "21000005000000001103_1")</f>
        <v>0</v>
      </c>
      <c r="E316" t="s">
        <v>275</v>
      </c>
      <c r="F316" s="3">
        <v>251353.9337016575</v>
      </c>
      <c r="G316" s="3">
        <v>22747531</v>
      </c>
      <c r="H316" t="s">
        <v>816</v>
      </c>
      <c r="I316" t="s">
        <v>1386</v>
      </c>
      <c r="J316" t="s">
        <v>1980</v>
      </c>
      <c r="L316" t="s">
        <v>2419</v>
      </c>
      <c r="M316" t="s">
        <v>2423</v>
      </c>
      <c r="N316" t="s">
        <v>2543</v>
      </c>
    </row>
    <row r="317" spans="1:14">
      <c r="A317" s="4">
        <v>315</v>
      </c>
      <c r="B317" t="s">
        <v>14</v>
      </c>
      <c r="C317" s="1">
        <v>132.9</v>
      </c>
      <c r="D317" s="2">
        <f>HYPERLINK("https://torgi.gov.ru/new/public/lots/lot/21000005000000001107_1/(lotInfo:info)", "21000005000000001107_1")</f>
        <v>0</v>
      </c>
      <c r="E317" t="s">
        <v>275</v>
      </c>
      <c r="F317" s="3">
        <v>240839.8495109105</v>
      </c>
      <c r="G317" s="3">
        <v>32007616</v>
      </c>
      <c r="H317" t="s">
        <v>817</v>
      </c>
      <c r="I317" t="s">
        <v>1386</v>
      </c>
      <c r="J317" t="s">
        <v>1981</v>
      </c>
      <c r="L317" t="s">
        <v>2419</v>
      </c>
      <c r="M317" t="s">
        <v>2423</v>
      </c>
      <c r="N317" t="s">
        <v>2543</v>
      </c>
    </row>
    <row r="318" spans="1:14">
      <c r="A318" s="4">
        <v>316</v>
      </c>
      <c r="B318" t="s">
        <v>63</v>
      </c>
      <c r="C318" s="1">
        <v>863.72</v>
      </c>
      <c r="D318" s="2">
        <f>HYPERLINK("https://torgi.gov.ru/new/public/lots/lot/21000004930000000009_1/(lotInfo:info)", "21000004930000000009_1")</f>
        <v>0</v>
      </c>
      <c r="E318" t="s">
        <v>296</v>
      </c>
      <c r="F318" s="3">
        <v>3126.013059787894</v>
      </c>
      <c r="G318" s="3">
        <v>2700000</v>
      </c>
      <c r="H318" t="s">
        <v>818</v>
      </c>
      <c r="I318" t="s">
        <v>1408</v>
      </c>
      <c r="J318" t="s">
        <v>1982</v>
      </c>
      <c r="L318" t="s">
        <v>2420</v>
      </c>
      <c r="M318" t="s">
        <v>2423</v>
      </c>
      <c r="N318" t="s">
        <v>2565</v>
      </c>
    </row>
    <row r="319" spans="1:14">
      <c r="A319" s="4">
        <v>317</v>
      </c>
      <c r="B319" t="s">
        <v>49</v>
      </c>
      <c r="C319" s="1">
        <v>27</v>
      </c>
      <c r="D319" s="2">
        <f>HYPERLINK("https://torgi.gov.ru/new/public/lots/lot/21000033140000000017_1/(lotInfo:info)", "21000033140000000017_1")</f>
        <v>0</v>
      </c>
      <c r="E319" t="s">
        <v>297</v>
      </c>
      <c r="F319" s="3">
        <v>851.8518518518518</v>
      </c>
      <c r="G319" s="3">
        <v>23000</v>
      </c>
      <c r="H319" t="s">
        <v>819</v>
      </c>
      <c r="I319" t="s">
        <v>1409</v>
      </c>
      <c r="J319" t="s">
        <v>1983</v>
      </c>
      <c r="L319" t="s">
        <v>2420</v>
      </c>
      <c r="M319" t="s">
        <v>2423</v>
      </c>
      <c r="N319" t="s">
        <v>2566</v>
      </c>
    </row>
    <row r="320" spans="1:14">
      <c r="A320" s="4">
        <v>318</v>
      </c>
      <c r="B320" t="s">
        <v>72</v>
      </c>
      <c r="C320" s="1">
        <v>630.3</v>
      </c>
      <c r="D320" s="2">
        <f>HYPERLINK("https://torgi.gov.ru/new/public/lots/lot/22000005110000000002_1/(lotInfo:info)", "22000005110000000002_1")</f>
        <v>0</v>
      </c>
      <c r="E320" t="s">
        <v>298</v>
      </c>
      <c r="F320" s="3">
        <v>5287.958115183246</v>
      </c>
      <c r="G320" s="3">
        <v>3333000</v>
      </c>
      <c r="H320" t="s">
        <v>820</v>
      </c>
      <c r="I320" t="s">
        <v>1410</v>
      </c>
      <c r="J320" t="s">
        <v>1984</v>
      </c>
      <c r="K320" s="3">
        <v>7897381.67</v>
      </c>
      <c r="L320" t="s">
        <v>2419</v>
      </c>
      <c r="M320" t="s">
        <v>2423</v>
      </c>
      <c r="N320" t="s">
        <v>2425</v>
      </c>
    </row>
    <row r="321" spans="1:14">
      <c r="A321" s="4">
        <v>319</v>
      </c>
      <c r="B321" t="s">
        <v>58</v>
      </c>
      <c r="C321" s="1">
        <v>148.4</v>
      </c>
      <c r="D321" s="2">
        <f>HYPERLINK("https://torgi.gov.ru/new/public/lots/lot/22000036180000000003_1/(lotInfo:info)", "22000036180000000003_1")</f>
        <v>0</v>
      </c>
      <c r="E321" t="s">
        <v>299</v>
      </c>
      <c r="F321" s="3">
        <v>1231.132075471698</v>
      </c>
      <c r="G321" s="3">
        <v>182700</v>
      </c>
      <c r="H321" t="s">
        <v>821</v>
      </c>
      <c r="I321" t="s">
        <v>1406</v>
      </c>
      <c r="J321" t="s">
        <v>1985</v>
      </c>
      <c r="L321" t="s">
        <v>2419</v>
      </c>
      <c r="M321" t="s">
        <v>2423</v>
      </c>
      <c r="N321" t="s">
        <v>2425</v>
      </c>
    </row>
    <row r="322" spans="1:14">
      <c r="A322" s="4">
        <v>320</v>
      </c>
      <c r="B322" t="s">
        <v>22</v>
      </c>
      <c r="C322" s="1">
        <v>247.8</v>
      </c>
      <c r="D322" s="2">
        <f>HYPERLINK("https://torgi.gov.ru/new/public/lots/lot/21000003140000000010_1/(lotInfo:info)", "21000003140000000010_1")</f>
        <v>0</v>
      </c>
      <c r="E322" t="s">
        <v>300</v>
      </c>
      <c r="F322" s="3">
        <v>1212.568603712671</v>
      </c>
      <c r="G322" s="3">
        <v>300474.5</v>
      </c>
      <c r="H322" t="s">
        <v>822</v>
      </c>
      <c r="I322" t="s">
        <v>1411</v>
      </c>
      <c r="J322" t="s">
        <v>1986</v>
      </c>
      <c r="L322" t="s">
        <v>2421</v>
      </c>
      <c r="M322" t="s">
        <v>2423</v>
      </c>
      <c r="N322" t="s">
        <v>2425</v>
      </c>
    </row>
    <row r="323" spans="1:14">
      <c r="A323" s="4">
        <v>321</v>
      </c>
      <c r="B323" t="s">
        <v>34</v>
      </c>
      <c r="C323" s="1">
        <v>244.6</v>
      </c>
      <c r="D323" s="2">
        <f>HYPERLINK("https://torgi.gov.ru/new/public/lots/lot/22000019790000000036_1/(lotInfo:info)", "22000019790000000036_1")</f>
        <v>0</v>
      </c>
      <c r="E323" t="s">
        <v>301</v>
      </c>
      <c r="F323" s="3">
        <v>14762.87816843827</v>
      </c>
      <c r="G323" s="3">
        <v>3611000</v>
      </c>
      <c r="I323" t="s">
        <v>1412</v>
      </c>
      <c r="J323" t="s">
        <v>1987</v>
      </c>
      <c r="L323" t="s">
        <v>2419</v>
      </c>
      <c r="M323" t="s">
        <v>2423</v>
      </c>
      <c r="N323" t="s">
        <v>2425</v>
      </c>
    </row>
    <row r="324" spans="1:14">
      <c r="A324" s="4">
        <v>322</v>
      </c>
      <c r="B324" t="s">
        <v>67</v>
      </c>
      <c r="C324" s="1">
        <v>50.8</v>
      </c>
      <c r="D324" s="2">
        <f>HYPERLINK("https://torgi.gov.ru/new/public/lots/lot/21000021370000000001_1/(lotInfo:info)", "21000021370000000001_1")</f>
        <v>0</v>
      </c>
      <c r="E324" t="s">
        <v>208</v>
      </c>
      <c r="F324" s="3">
        <v>767.7165354330709</v>
      </c>
      <c r="G324" s="3">
        <v>39000</v>
      </c>
      <c r="I324" t="s">
        <v>1413</v>
      </c>
      <c r="J324" t="s">
        <v>1988</v>
      </c>
      <c r="L324" t="s">
        <v>2419</v>
      </c>
      <c r="M324" t="s">
        <v>2423</v>
      </c>
      <c r="N324" t="s">
        <v>2425</v>
      </c>
    </row>
    <row r="325" spans="1:14">
      <c r="A325" s="4">
        <v>323</v>
      </c>
      <c r="B325" t="s">
        <v>40</v>
      </c>
      <c r="C325" s="1">
        <v>121.7</v>
      </c>
      <c r="D325" s="2">
        <f>HYPERLINK("https://torgi.gov.ru/new/public/lots/lot/21000002210000000310_1/(lotInfo:info)", "21000002210000000310_1")</f>
        <v>0</v>
      </c>
      <c r="E325" t="s">
        <v>99</v>
      </c>
      <c r="F325" s="3">
        <v>84634.34675431388</v>
      </c>
      <c r="G325" s="3">
        <v>10300000</v>
      </c>
      <c r="H325" t="s">
        <v>823</v>
      </c>
      <c r="I325" t="s">
        <v>1414</v>
      </c>
      <c r="J325" t="s">
        <v>1989</v>
      </c>
      <c r="L325" t="s">
        <v>2419</v>
      </c>
      <c r="M325" t="s">
        <v>2423</v>
      </c>
      <c r="N325" t="s">
        <v>2567</v>
      </c>
    </row>
    <row r="326" spans="1:14">
      <c r="A326" s="4">
        <v>324</v>
      </c>
      <c r="B326" t="s">
        <v>36</v>
      </c>
      <c r="C326" s="1">
        <v>126.7</v>
      </c>
      <c r="D326" s="2">
        <f>HYPERLINK("https://torgi.gov.ru/new/public/lots/lot/21000013350000000014_1/(lotInfo:info)", "21000013350000000014_1")</f>
        <v>0</v>
      </c>
      <c r="E326" t="s">
        <v>302</v>
      </c>
      <c r="F326" s="3">
        <v>5130.228887134965</v>
      </c>
      <c r="G326" s="3">
        <v>650000</v>
      </c>
      <c r="H326" t="s">
        <v>824</v>
      </c>
      <c r="I326" t="s">
        <v>1415</v>
      </c>
      <c r="J326" t="s">
        <v>1990</v>
      </c>
      <c r="L326" t="s">
        <v>2419</v>
      </c>
      <c r="M326" t="s">
        <v>2423</v>
      </c>
      <c r="N326" t="s">
        <v>2568</v>
      </c>
    </row>
    <row r="327" spans="1:14">
      <c r="A327" s="4">
        <v>325</v>
      </c>
      <c r="B327" t="s">
        <v>36</v>
      </c>
      <c r="C327" s="1">
        <v>42.1</v>
      </c>
      <c r="D327" s="2">
        <f>HYPERLINK("https://torgi.gov.ru/new/public/lots/lot/21000013350000000017_1/(lotInfo:info)", "21000013350000000017_1")</f>
        <v>0</v>
      </c>
      <c r="E327" t="s">
        <v>303</v>
      </c>
      <c r="F327" s="3">
        <v>890.7363420427553</v>
      </c>
      <c r="G327" s="3">
        <v>37500</v>
      </c>
      <c r="H327" t="s">
        <v>825</v>
      </c>
      <c r="I327" t="s">
        <v>1415</v>
      </c>
      <c r="J327" t="s">
        <v>1991</v>
      </c>
      <c r="L327" t="s">
        <v>2419</v>
      </c>
      <c r="M327" t="s">
        <v>2423</v>
      </c>
      <c r="N327" t="s">
        <v>2569</v>
      </c>
    </row>
    <row r="328" spans="1:14">
      <c r="A328" s="4">
        <v>326</v>
      </c>
      <c r="B328" t="s">
        <v>36</v>
      </c>
      <c r="C328" s="1">
        <v>29.8</v>
      </c>
      <c r="D328" s="2">
        <f>HYPERLINK("https://torgi.gov.ru/new/public/lots/lot/21000013350000000015_1/(lotInfo:info)", "21000013350000000015_1")</f>
        <v>0</v>
      </c>
      <c r="E328" t="s">
        <v>303</v>
      </c>
      <c r="F328" s="3">
        <v>1033.557046979866</v>
      </c>
      <c r="G328" s="3">
        <v>30800</v>
      </c>
      <c r="H328" t="s">
        <v>826</v>
      </c>
      <c r="I328" t="s">
        <v>1415</v>
      </c>
      <c r="J328" t="s">
        <v>1992</v>
      </c>
      <c r="K328" s="3">
        <v>47931.46</v>
      </c>
      <c r="L328" t="s">
        <v>2419</v>
      </c>
      <c r="M328" t="s">
        <v>2423</v>
      </c>
      <c r="N328" t="s">
        <v>2570</v>
      </c>
    </row>
    <row r="329" spans="1:14">
      <c r="A329" s="4">
        <v>327</v>
      </c>
      <c r="B329" t="s">
        <v>19</v>
      </c>
      <c r="C329" s="1">
        <v>57</v>
      </c>
      <c r="D329" s="2">
        <f>HYPERLINK("https://torgi.gov.ru/new/public/lots/lot/22000012150000000006_4/(lotInfo:info)", "22000012150000000006_4")</f>
        <v>0</v>
      </c>
      <c r="E329" t="s">
        <v>304</v>
      </c>
      <c r="F329" s="3">
        <v>41263.15789473684</v>
      </c>
      <c r="G329" s="3">
        <v>2352000</v>
      </c>
      <c r="H329" t="s">
        <v>827</v>
      </c>
      <c r="I329" t="s">
        <v>1416</v>
      </c>
      <c r="J329" t="s">
        <v>1993</v>
      </c>
      <c r="L329" t="s">
        <v>2419</v>
      </c>
      <c r="M329" t="s">
        <v>2423</v>
      </c>
      <c r="N329" t="s">
        <v>2571</v>
      </c>
    </row>
    <row r="330" spans="1:14">
      <c r="A330" s="4">
        <v>328</v>
      </c>
      <c r="B330" t="s">
        <v>14</v>
      </c>
      <c r="C330" s="1">
        <v>139.2</v>
      </c>
      <c r="D330" s="2">
        <f>HYPERLINK("https://torgi.gov.ru/new/public/lots/lot/21000005000000000837_1/(lotInfo:info)", "21000005000000000837_1")</f>
        <v>0</v>
      </c>
      <c r="E330" t="s">
        <v>305</v>
      </c>
      <c r="F330" s="3">
        <v>132820.4022988506</v>
      </c>
      <c r="G330" s="3">
        <v>18488600</v>
      </c>
      <c r="H330" t="s">
        <v>828</v>
      </c>
      <c r="I330" t="s">
        <v>1296</v>
      </c>
      <c r="J330" t="s">
        <v>1994</v>
      </c>
      <c r="L330" t="s">
        <v>2419</v>
      </c>
      <c r="M330" t="s">
        <v>2423</v>
      </c>
      <c r="N330" t="s">
        <v>2425</v>
      </c>
    </row>
    <row r="331" spans="1:14">
      <c r="A331" s="4">
        <v>329</v>
      </c>
      <c r="B331" t="s">
        <v>14</v>
      </c>
      <c r="C331" s="1">
        <v>366.8</v>
      </c>
      <c r="D331" s="2">
        <f>HYPERLINK("https://torgi.gov.ru/new/public/lots/lot/21000005000000000840_1/(lotInfo:info)", "21000005000000000840_1")</f>
        <v>0</v>
      </c>
      <c r="E331" t="s">
        <v>305</v>
      </c>
      <c r="F331" s="3">
        <v>114299.6183206107</v>
      </c>
      <c r="G331" s="3">
        <v>41925100</v>
      </c>
      <c r="H331" t="s">
        <v>829</v>
      </c>
      <c r="I331" t="s">
        <v>1296</v>
      </c>
      <c r="J331" t="s">
        <v>1995</v>
      </c>
      <c r="L331" t="s">
        <v>2421</v>
      </c>
      <c r="M331" t="s">
        <v>2423</v>
      </c>
      <c r="N331" t="s">
        <v>2425</v>
      </c>
    </row>
    <row r="332" spans="1:14">
      <c r="A332" s="4">
        <v>330</v>
      </c>
      <c r="B332" t="s">
        <v>36</v>
      </c>
      <c r="C332" s="1">
        <v>77.09999999999999</v>
      </c>
      <c r="D332" s="2">
        <f>HYPERLINK("https://torgi.gov.ru/new/public/lots/lot/22000017210000000005_1/(lotInfo:info)", "22000017210000000005_1")</f>
        <v>0</v>
      </c>
      <c r="E332" t="s">
        <v>306</v>
      </c>
      <c r="F332" s="3">
        <v>3005.642023346304</v>
      </c>
      <c r="G332" s="3">
        <v>231735</v>
      </c>
      <c r="H332" t="s">
        <v>830</v>
      </c>
      <c r="I332" t="s">
        <v>1415</v>
      </c>
      <c r="J332" t="s">
        <v>1996</v>
      </c>
      <c r="K332" s="3">
        <v>168347.08</v>
      </c>
      <c r="L332" t="s">
        <v>2419</v>
      </c>
      <c r="M332" t="s">
        <v>2423</v>
      </c>
      <c r="N332" t="s">
        <v>2572</v>
      </c>
    </row>
    <row r="333" spans="1:14">
      <c r="A333" s="4">
        <v>331</v>
      </c>
      <c r="B333" t="s">
        <v>42</v>
      </c>
      <c r="C333" s="1">
        <v>69.90000000000001</v>
      </c>
      <c r="D333" s="2">
        <f>HYPERLINK("https://torgi.gov.ru/new/public/lots/lot/22000064500000000004_1/(lotInfo:info)", "22000064500000000004_1")</f>
        <v>0</v>
      </c>
      <c r="E333" t="s">
        <v>307</v>
      </c>
      <c r="F333" s="3">
        <v>866.9527896995708</v>
      </c>
      <c r="G333" s="3">
        <v>60600</v>
      </c>
      <c r="H333" t="s">
        <v>831</v>
      </c>
      <c r="I333" t="s">
        <v>1417</v>
      </c>
      <c r="J333" t="s">
        <v>1997</v>
      </c>
      <c r="L333" t="s">
        <v>2421</v>
      </c>
      <c r="M333" t="s">
        <v>2423</v>
      </c>
      <c r="N333" t="s">
        <v>2425</v>
      </c>
    </row>
    <row r="334" spans="1:14">
      <c r="A334" s="4">
        <v>332</v>
      </c>
      <c r="B334" t="s">
        <v>15</v>
      </c>
      <c r="C334" s="1">
        <v>23</v>
      </c>
      <c r="D334" s="2">
        <f>HYPERLINK("https://torgi.gov.ru/new/public/lots/lot/22000036380000000005_2/(lotInfo:info)", "22000036380000000005_2")</f>
        <v>0</v>
      </c>
      <c r="E334" t="s">
        <v>308</v>
      </c>
      <c r="F334" s="3">
        <v>1695.652173913043</v>
      </c>
      <c r="G334" s="3">
        <v>39000</v>
      </c>
      <c r="H334" t="s">
        <v>832</v>
      </c>
      <c r="I334" t="s">
        <v>1418</v>
      </c>
      <c r="J334" t="s">
        <v>1998</v>
      </c>
      <c r="K334" s="3">
        <v>288178</v>
      </c>
      <c r="L334" t="s">
        <v>2421</v>
      </c>
      <c r="M334" t="s">
        <v>2423</v>
      </c>
      <c r="N334" t="s">
        <v>2573</v>
      </c>
    </row>
    <row r="335" spans="1:14">
      <c r="A335" s="4">
        <v>333</v>
      </c>
      <c r="B335" t="s">
        <v>15</v>
      </c>
      <c r="C335" s="1">
        <v>26.2</v>
      </c>
      <c r="D335" s="2">
        <f>HYPERLINK("https://torgi.gov.ru/new/public/lots/lot/22000036380000000005_1/(lotInfo:info)", "22000036380000000005_1")</f>
        <v>0</v>
      </c>
      <c r="E335" t="s">
        <v>309</v>
      </c>
      <c r="F335" s="3">
        <v>1717.557251908397</v>
      </c>
      <c r="G335" s="3">
        <v>45000</v>
      </c>
      <c r="H335" t="s">
        <v>832</v>
      </c>
      <c r="I335" t="s">
        <v>1418</v>
      </c>
      <c r="J335" t="s">
        <v>1998</v>
      </c>
      <c r="K335" s="3">
        <v>32827316</v>
      </c>
      <c r="L335" t="s">
        <v>2421</v>
      </c>
      <c r="M335" t="s">
        <v>2423</v>
      </c>
      <c r="N335" t="s">
        <v>2573</v>
      </c>
    </row>
    <row r="336" spans="1:14">
      <c r="A336" s="4">
        <v>334</v>
      </c>
      <c r="B336" t="s">
        <v>25</v>
      </c>
      <c r="C336" s="1">
        <v>1196.8</v>
      </c>
      <c r="D336" s="2">
        <f>HYPERLINK("https://torgi.gov.ru/new/public/lots/lot/21000032990000000008_1/(lotInfo:info)", "21000032990000000008_1")</f>
        <v>0</v>
      </c>
      <c r="E336" t="s">
        <v>310</v>
      </c>
      <c r="F336" s="3">
        <v>18326.41209893048</v>
      </c>
      <c r="G336" s="3">
        <v>21933050</v>
      </c>
      <c r="H336" t="s">
        <v>833</v>
      </c>
      <c r="I336" t="s">
        <v>1419</v>
      </c>
      <c r="J336" t="s">
        <v>1999</v>
      </c>
      <c r="K336" s="3">
        <v>73186474.23999999</v>
      </c>
      <c r="L336" t="s">
        <v>2421</v>
      </c>
      <c r="M336" t="s">
        <v>2423</v>
      </c>
      <c r="N336" t="s">
        <v>2425</v>
      </c>
    </row>
    <row r="337" spans="1:14">
      <c r="A337" s="4">
        <v>335</v>
      </c>
      <c r="B337" t="s">
        <v>72</v>
      </c>
      <c r="C337" s="1">
        <v>32.3</v>
      </c>
      <c r="D337" s="2">
        <f>HYPERLINK("https://torgi.gov.ru/new/public/lots/lot/21000012860000000007_3/(lotInfo:info)", "21000012860000000007_3")</f>
        <v>0</v>
      </c>
      <c r="E337" t="s">
        <v>311</v>
      </c>
      <c r="F337" s="3">
        <v>36222.91021671827</v>
      </c>
      <c r="G337" s="3">
        <v>1170000</v>
      </c>
      <c r="H337" t="s">
        <v>834</v>
      </c>
      <c r="I337" t="s">
        <v>1380</v>
      </c>
      <c r="J337" t="s">
        <v>2000</v>
      </c>
      <c r="K337" s="3">
        <v>575425.47</v>
      </c>
      <c r="L337" t="s">
        <v>2419</v>
      </c>
      <c r="M337" t="s">
        <v>2423</v>
      </c>
      <c r="N337" t="s">
        <v>2574</v>
      </c>
    </row>
    <row r="338" spans="1:14">
      <c r="A338" s="4">
        <v>336</v>
      </c>
      <c r="B338" t="s">
        <v>14</v>
      </c>
      <c r="C338" s="1">
        <v>35.3</v>
      </c>
      <c r="D338" s="2">
        <f>HYPERLINK("https://torgi.gov.ru/new/public/lots/lot/21000005000000000826_1/(lotInfo:info)", "21000005000000000826_1")</f>
        <v>0</v>
      </c>
      <c r="E338" t="s">
        <v>86</v>
      </c>
      <c r="F338" s="3">
        <v>194260.6232294618</v>
      </c>
      <c r="G338" s="3">
        <v>6857400</v>
      </c>
      <c r="H338" t="s">
        <v>835</v>
      </c>
      <c r="I338" t="s">
        <v>1420</v>
      </c>
      <c r="J338" t="s">
        <v>2001</v>
      </c>
      <c r="L338" t="s">
        <v>2419</v>
      </c>
      <c r="M338" t="s">
        <v>2423</v>
      </c>
      <c r="N338" t="s">
        <v>2575</v>
      </c>
    </row>
    <row r="339" spans="1:14">
      <c r="A339" s="4">
        <v>337</v>
      </c>
      <c r="B339" t="s">
        <v>14</v>
      </c>
      <c r="C339" s="1">
        <v>59.9</v>
      </c>
      <c r="D339" s="2">
        <f>HYPERLINK("https://torgi.gov.ru/new/public/lots/lot/21000005000000000820_1/(lotInfo:info)", "21000005000000000820_1")</f>
        <v>0</v>
      </c>
      <c r="E339" t="s">
        <v>86</v>
      </c>
      <c r="F339" s="3">
        <v>88743.73956594324</v>
      </c>
      <c r="G339" s="3">
        <v>5315750</v>
      </c>
      <c r="H339" t="s">
        <v>836</v>
      </c>
      <c r="I339" t="s">
        <v>1420</v>
      </c>
      <c r="J339" t="s">
        <v>2002</v>
      </c>
      <c r="L339" t="s">
        <v>2421</v>
      </c>
      <c r="M339" t="s">
        <v>2423</v>
      </c>
      <c r="N339" t="s">
        <v>2425</v>
      </c>
    </row>
    <row r="340" spans="1:14">
      <c r="A340" s="4">
        <v>338</v>
      </c>
      <c r="B340" t="s">
        <v>14</v>
      </c>
      <c r="C340" s="1">
        <v>54.1</v>
      </c>
      <c r="D340" s="2">
        <f>HYPERLINK("https://torgi.gov.ru/new/public/lots/lot/21000005000000000821_1/(lotInfo:info)", "21000005000000000821_1")</f>
        <v>0</v>
      </c>
      <c r="E340" t="s">
        <v>86</v>
      </c>
      <c r="F340" s="3">
        <v>84617.37523105361</v>
      </c>
      <c r="G340" s="3">
        <v>4577800</v>
      </c>
      <c r="H340" t="s">
        <v>836</v>
      </c>
      <c r="I340" t="s">
        <v>1420</v>
      </c>
      <c r="J340" t="s">
        <v>2003</v>
      </c>
      <c r="L340" t="s">
        <v>2421</v>
      </c>
      <c r="M340" t="s">
        <v>2423</v>
      </c>
      <c r="N340" t="s">
        <v>2425</v>
      </c>
    </row>
    <row r="341" spans="1:14">
      <c r="A341" s="4">
        <v>339</v>
      </c>
      <c r="B341" t="s">
        <v>14</v>
      </c>
      <c r="C341" s="1">
        <v>44.7</v>
      </c>
      <c r="D341" s="2">
        <f>HYPERLINK("https://torgi.gov.ru/new/public/lots/lot/21000005000000000825_1/(lotInfo:info)", "21000005000000000825_1")</f>
        <v>0</v>
      </c>
      <c r="E341" t="s">
        <v>86</v>
      </c>
      <c r="F341" s="3">
        <v>243780.7606263982</v>
      </c>
      <c r="G341" s="3">
        <v>10897000</v>
      </c>
      <c r="H341" t="s">
        <v>837</v>
      </c>
      <c r="I341" t="s">
        <v>1420</v>
      </c>
      <c r="J341" t="s">
        <v>2004</v>
      </c>
      <c r="L341" t="s">
        <v>2419</v>
      </c>
      <c r="M341" t="s">
        <v>2423</v>
      </c>
      <c r="N341" t="s">
        <v>2576</v>
      </c>
    </row>
    <row r="342" spans="1:14">
      <c r="A342" s="4">
        <v>340</v>
      </c>
      <c r="B342" t="s">
        <v>14</v>
      </c>
      <c r="C342" s="1">
        <v>398.5</v>
      </c>
      <c r="D342" s="2">
        <f>HYPERLINK("https://torgi.gov.ru/new/public/lots/lot/21000005000000000819_1/(lotInfo:info)", "21000005000000000819_1")</f>
        <v>0</v>
      </c>
      <c r="E342" t="s">
        <v>86</v>
      </c>
      <c r="F342" s="3">
        <v>22547.05144291092</v>
      </c>
      <c r="G342" s="3">
        <v>8985000</v>
      </c>
      <c r="H342" t="s">
        <v>838</v>
      </c>
      <c r="I342" t="s">
        <v>1420</v>
      </c>
      <c r="J342" t="s">
        <v>2005</v>
      </c>
      <c r="L342" t="s">
        <v>2421</v>
      </c>
      <c r="M342" t="s">
        <v>2423</v>
      </c>
      <c r="N342" t="s">
        <v>2425</v>
      </c>
    </row>
    <row r="343" spans="1:14">
      <c r="A343" s="4">
        <v>341</v>
      </c>
      <c r="B343" t="s">
        <v>54</v>
      </c>
      <c r="C343" s="1">
        <v>32.3</v>
      </c>
      <c r="D343" s="2">
        <f>HYPERLINK("https://torgi.gov.ru/new/public/lots/lot/21000011320000000041_1/(lotInfo:info)", "21000011320000000041_1")</f>
        <v>0</v>
      </c>
      <c r="E343" t="s">
        <v>312</v>
      </c>
      <c r="F343" s="3">
        <v>11235.13931888545</v>
      </c>
      <c r="G343" s="3">
        <v>362895</v>
      </c>
      <c r="H343" t="s">
        <v>839</v>
      </c>
      <c r="I343" t="s">
        <v>1421</v>
      </c>
      <c r="J343" t="s">
        <v>2006</v>
      </c>
      <c r="L343" t="s">
        <v>2421</v>
      </c>
      <c r="M343" t="s">
        <v>2423</v>
      </c>
      <c r="N343" t="s">
        <v>2425</v>
      </c>
    </row>
    <row r="344" spans="1:14">
      <c r="A344" s="4">
        <v>342</v>
      </c>
      <c r="B344" t="s">
        <v>16</v>
      </c>
      <c r="C344" s="1">
        <v>37.6</v>
      </c>
      <c r="D344" s="2">
        <f>HYPERLINK("https://torgi.gov.ru/new/public/lots/lot/21000025240000000030_1/(lotInfo:info)", "21000025240000000030_1")</f>
        <v>0</v>
      </c>
      <c r="E344" t="s">
        <v>313</v>
      </c>
      <c r="F344" s="3">
        <v>5696.808510638298</v>
      </c>
      <c r="G344" s="3">
        <v>214200</v>
      </c>
      <c r="I344" t="s">
        <v>1422</v>
      </c>
      <c r="J344" t="s">
        <v>2007</v>
      </c>
      <c r="L344" t="s">
        <v>2419</v>
      </c>
      <c r="M344" t="s">
        <v>2423</v>
      </c>
      <c r="N344" t="s">
        <v>2425</v>
      </c>
    </row>
    <row r="345" spans="1:14">
      <c r="A345" s="4">
        <v>343</v>
      </c>
      <c r="B345" t="s">
        <v>37</v>
      </c>
      <c r="C345" s="1">
        <v>14</v>
      </c>
      <c r="D345" s="2">
        <f>HYPERLINK("https://torgi.gov.ru/new/public/lots/lot/21000009740000000003_1/(lotInfo:info)", "21000009740000000003_1")</f>
        <v>0</v>
      </c>
      <c r="E345" t="s">
        <v>149</v>
      </c>
      <c r="F345" s="3">
        <v>5971.25</v>
      </c>
      <c r="G345" s="3">
        <v>83597.5</v>
      </c>
      <c r="H345" t="s">
        <v>840</v>
      </c>
      <c r="I345" t="s">
        <v>1423</v>
      </c>
      <c r="J345" t="s">
        <v>2008</v>
      </c>
      <c r="L345" t="s">
        <v>2421</v>
      </c>
      <c r="M345" t="s">
        <v>2423</v>
      </c>
      <c r="N345" t="s">
        <v>2425</v>
      </c>
    </row>
    <row r="346" spans="1:14">
      <c r="A346" s="4">
        <v>344</v>
      </c>
      <c r="B346" t="s">
        <v>37</v>
      </c>
      <c r="C346" s="1">
        <v>14.9</v>
      </c>
      <c r="D346" s="2">
        <f>HYPERLINK("https://torgi.gov.ru/new/public/lots/lot/21000009740000000007_1/(lotInfo:info)", "21000009740000000007_1")</f>
        <v>0</v>
      </c>
      <c r="E346" t="s">
        <v>129</v>
      </c>
      <c r="F346" s="3">
        <v>13422.81879194631</v>
      </c>
      <c r="G346" s="3">
        <v>200000</v>
      </c>
      <c r="H346" t="s">
        <v>841</v>
      </c>
      <c r="I346" t="s">
        <v>1423</v>
      </c>
      <c r="J346" t="s">
        <v>2009</v>
      </c>
      <c r="L346" t="s">
        <v>2419</v>
      </c>
      <c r="M346" t="s">
        <v>2423</v>
      </c>
      <c r="N346" t="s">
        <v>2577</v>
      </c>
    </row>
    <row r="347" spans="1:14">
      <c r="A347" s="4">
        <v>345</v>
      </c>
      <c r="B347" t="s">
        <v>63</v>
      </c>
      <c r="C347" s="1">
        <v>731.4</v>
      </c>
      <c r="D347" s="2">
        <f>HYPERLINK("https://torgi.gov.ru/new/public/lots/lot/22000085350000000001_2/(lotInfo:info)", "22000085350000000001_2")</f>
        <v>0</v>
      </c>
      <c r="E347" t="s">
        <v>314</v>
      </c>
      <c r="F347" s="3">
        <v>575.6084222039924</v>
      </c>
      <c r="G347" s="3">
        <v>421000</v>
      </c>
      <c r="I347" t="s">
        <v>1424</v>
      </c>
      <c r="J347" t="s">
        <v>2010</v>
      </c>
      <c r="L347" t="s">
        <v>2419</v>
      </c>
      <c r="M347" t="s">
        <v>2423</v>
      </c>
      <c r="N347" t="s">
        <v>2425</v>
      </c>
    </row>
    <row r="348" spans="1:14">
      <c r="A348" s="4">
        <v>346</v>
      </c>
      <c r="B348" t="s">
        <v>41</v>
      </c>
      <c r="C348" s="1">
        <v>68.59999999999999</v>
      </c>
      <c r="D348" s="2">
        <f>HYPERLINK("https://torgi.gov.ru/new/public/lots/lot/22000002440000000004_1/(lotInfo:info)", "22000002440000000004_1")</f>
        <v>0</v>
      </c>
      <c r="E348" t="s">
        <v>94</v>
      </c>
      <c r="F348" s="3">
        <v>1103.571428571429</v>
      </c>
      <c r="G348" s="3">
        <v>75705</v>
      </c>
      <c r="H348" t="s">
        <v>842</v>
      </c>
      <c r="I348" t="s">
        <v>1425</v>
      </c>
      <c r="J348" t="s">
        <v>2011</v>
      </c>
      <c r="K348" s="3">
        <v>440982.75</v>
      </c>
      <c r="L348" t="s">
        <v>2419</v>
      </c>
      <c r="M348" t="s">
        <v>2423</v>
      </c>
      <c r="N348" t="s">
        <v>2425</v>
      </c>
    </row>
    <row r="349" spans="1:14">
      <c r="A349" s="4">
        <v>347</v>
      </c>
      <c r="B349" t="s">
        <v>44</v>
      </c>
      <c r="C349" s="1">
        <v>60</v>
      </c>
      <c r="D349" s="2">
        <f>HYPERLINK("https://torgi.gov.ru/new/public/lots/lot/22000046850000000005_5/(lotInfo:info)", "22000046850000000005_5")</f>
        <v>0</v>
      </c>
      <c r="E349" t="s">
        <v>315</v>
      </c>
      <c r="F349" s="3">
        <v>3690.75</v>
      </c>
      <c r="G349" s="3">
        <v>221445</v>
      </c>
      <c r="H349" t="s">
        <v>843</v>
      </c>
      <c r="I349" t="s">
        <v>1423</v>
      </c>
      <c r="J349" t="s">
        <v>2012</v>
      </c>
      <c r="L349" t="s">
        <v>2419</v>
      </c>
      <c r="M349" t="s">
        <v>2423</v>
      </c>
      <c r="N349" t="s">
        <v>2425</v>
      </c>
    </row>
    <row r="350" spans="1:14">
      <c r="A350" s="4">
        <v>348</v>
      </c>
      <c r="B350" t="s">
        <v>44</v>
      </c>
      <c r="C350" s="1">
        <v>168</v>
      </c>
      <c r="D350" s="2">
        <f>HYPERLINK("https://torgi.gov.ru/new/public/lots/lot/22000046850000000005_8/(lotInfo:info)", "22000046850000000005_8")</f>
        <v>0</v>
      </c>
      <c r="E350" t="s">
        <v>316</v>
      </c>
      <c r="F350" s="3">
        <v>289.2857142857143</v>
      </c>
      <c r="G350" s="3">
        <v>48600</v>
      </c>
      <c r="H350" t="s">
        <v>844</v>
      </c>
      <c r="I350" t="s">
        <v>1423</v>
      </c>
      <c r="J350" t="s">
        <v>2013</v>
      </c>
      <c r="L350" t="s">
        <v>2419</v>
      </c>
      <c r="M350" t="s">
        <v>2423</v>
      </c>
      <c r="N350" t="s">
        <v>2578</v>
      </c>
    </row>
    <row r="351" spans="1:14">
      <c r="A351" s="4">
        <v>349</v>
      </c>
      <c r="B351" t="s">
        <v>13</v>
      </c>
      <c r="C351" s="1">
        <v>1392</v>
      </c>
      <c r="D351" s="2">
        <f>HYPERLINK("https://torgi.gov.ru/new/public/lots/lot/22000024070000000006_5/(lotInfo:info)", "22000024070000000006_5")</f>
        <v>0</v>
      </c>
      <c r="E351" t="s">
        <v>317</v>
      </c>
      <c r="F351" s="3">
        <v>2692.875</v>
      </c>
      <c r="G351" s="3">
        <v>3748482</v>
      </c>
      <c r="H351" t="s">
        <v>845</v>
      </c>
      <c r="I351" t="s">
        <v>1426</v>
      </c>
      <c r="J351" t="s">
        <v>2014</v>
      </c>
      <c r="K351" s="3">
        <v>21219842.88</v>
      </c>
      <c r="L351" t="s">
        <v>2421</v>
      </c>
      <c r="M351" t="s">
        <v>2423</v>
      </c>
      <c r="N351" t="s">
        <v>2579</v>
      </c>
    </row>
    <row r="352" spans="1:14">
      <c r="A352" s="4">
        <v>350</v>
      </c>
      <c r="B352" t="s">
        <v>65</v>
      </c>
      <c r="C352" s="1">
        <v>375.5</v>
      </c>
      <c r="D352" s="2">
        <f>HYPERLINK("https://torgi.gov.ru/new/public/lots/lot/21000029740000000018_1/(lotInfo:info)", "21000029740000000018_1")</f>
        <v>0</v>
      </c>
      <c r="E352" t="s">
        <v>318</v>
      </c>
      <c r="F352" s="3">
        <v>5172.569906790945</v>
      </c>
      <c r="G352" s="3">
        <v>1942300</v>
      </c>
      <c r="H352" t="s">
        <v>846</v>
      </c>
      <c r="I352" t="s">
        <v>1427</v>
      </c>
      <c r="J352" t="s">
        <v>2015</v>
      </c>
      <c r="L352" t="s">
        <v>2419</v>
      </c>
      <c r="M352" t="s">
        <v>2424</v>
      </c>
      <c r="N352" t="s">
        <v>2425</v>
      </c>
    </row>
    <row r="353" spans="1:14">
      <c r="A353" s="4">
        <v>351</v>
      </c>
      <c r="B353" t="s">
        <v>73</v>
      </c>
      <c r="C353" s="1">
        <v>46.1</v>
      </c>
      <c r="D353" s="2">
        <f>HYPERLINK("https://torgi.gov.ru/new/public/lots/lot/22000040170000000003_6/(lotInfo:info)", "22000040170000000003_6")</f>
        <v>0</v>
      </c>
      <c r="E353" t="s">
        <v>319</v>
      </c>
      <c r="F353" s="3">
        <v>5065.075921908893</v>
      </c>
      <c r="G353" s="3">
        <v>233500</v>
      </c>
      <c r="H353" t="s">
        <v>847</v>
      </c>
      <c r="I353" t="s">
        <v>1380</v>
      </c>
      <c r="J353" t="s">
        <v>2016</v>
      </c>
      <c r="K353" s="3">
        <v>796484.91</v>
      </c>
      <c r="L353" t="s">
        <v>2422</v>
      </c>
      <c r="M353" t="s">
        <v>2423</v>
      </c>
      <c r="N353" t="s">
        <v>2425</v>
      </c>
    </row>
    <row r="354" spans="1:14">
      <c r="A354" s="4">
        <v>352</v>
      </c>
      <c r="B354" t="s">
        <v>73</v>
      </c>
      <c r="C354" s="1">
        <v>29.3</v>
      </c>
      <c r="D354" s="2">
        <f>HYPERLINK("https://torgi.gov.ru/new/public/lots/lot/22000040170000000003_7/(lotInfo:info)", "22000040170000000003_7")</f>
        <v>0</v>
      </c>
      <c r="E354" t="s">
        <v>319</v>
      </c>
      <c r="F354" s="3">
        <v>5136.518771331058</v>
      </c>
      <c r="G354" s="3">
        <v>150500</v>
      </c>
      <c r="H354" t="s">
        <v>848</v>
      </c>
      <c r="I354" t="s">
        <v>1380</v>
      </c>
      <c r="J354" t="s">
        <v>2017</v>
      </c>
      <c r="K354" s="3">
        <v>519209.48</v>
      </c>
      <c r="L354" t="s">
        <v>2422</v>
      </c>
      <c r="M354" t="s">
        <v>2423</v>
      </c>
      <c r="N354" t="s">
        <v>2425</v>
      </c>
    </row>
    <row r="355" spans="1:14">
      <c r="A355" s="4">
        <v>353</v>
      </c>
      <c r="B355" t="s">
        <v>73</v>
      </c>
      <c r="C355" s="1">
        <v>49.2</v>
      </c>
      <c r="D355" s="2">
        <f>HYPERLINK("https://torgi.gov.ru/new/public/lots/lot/22000040170000000003_3/(lotInfo:info)", "22000040170000000003_3")</f>
        <v>0</v>
      </c>
      <c r="E355" t="s">
        <v>319</v>
      </c>
      <c r="F355" s="3">
        <v>5050.813008130081</v>
      </c>
      <c r="G355" s="3">
        <v>248500</v>
      </c>
      <c r="H355" t="s">
        <v>849</v>
      </c>
      <c r="I355" t="s">
        <v>1380</v>
      </c>
      <c r="J355" t="s">
        <v>2018</v>
      </c>
      <c r="K355" s="3">
        <v>846932.7</v>
      </c>
      <c r="L355" t="s">
        <v>2422</v>
      </c>
      <c r="M355" t="s">
        <v>2423</v>
      </c>
      <c r="N355" t="s">
        <v>2425</v>
      </c>
    </row>
    <row r="356" spans="1:14">
      <c r="A356" s="4">
        <v>354</v>
      </c>
      <c r="B356" t="s">
        <v>73</v>
      </c>
      <c r="C356" s="1">
        <v>40</v>
      </c>
      <c r="D356" s="2">
        <f>HYPERLINK("https://torgi.gov.ru/new/public/lots/lot/22000040170000000003_4/(lotInfo:info)", "22000040170000000003_4")</f>
        <v>0</v>
      </c>
      <c r="E356" t="s">
        <v>319</v>
      </c>
      <c r="F356" s="3">
        <v>5062.5</v>
      </c>
      <c r="G356" s="3">
        <v>202500</v>
      </c>
      <c r="H356" t="s">
        <v>850</v>
      </c>
      <c r="I356" t="s">
        <v>1380</v>
      </c>
      <c r="J356" t="s">
        <v>2019</v>
      </c>
      <c r="K356" s="3">
        <v>696647.6</v>
      </c>
      <c r="L356" t="s">
        <v>2422</v>
      </c>
      <c r="M356" t="s">
        <v>2423</v>
      </c>
      <c r="N356" t="s">
        <v>2425</v>
      </c>
    </row>
    <row r="357" spans="1:14">
      <c r="A357" s="4">
        <v>355</v>
      </c>
      <c r="B357" t="s">
        <v>73</v>
      </c>
      <c r="C357" s="1">
        <v>51.9</v>
      </c>
      <c r="D357" s="2">
        <f>HYPERLINK("https://torgi.gov.ru/new/public/lots/lot/22000040170000000003_5/(lotInfo:info)", "22000040170000000003_5")</f>
        <v>0</v>
      </c>
      <c r="E357" t="s">
        <v>319</v>
      </c>
      <c r="F357" s="3">
        <v>5038.535645472062</v>
      </c>
      <c r="G357" s="3">
        <v>261500</v>
      </c>
      <c r="H357" t="s">
        <v>851</v>
      </c>
      <c r="I357" t="s">
        <v>1380</v>
      </c>
      <c r="J357" t="s">
        <v>2020</v>
      </c>
      <c r="K357" s="3">
        <v>890731.1</v>
      </c>
      <c r="L357" t="s">
        <v>2422</v>
      </c>
      <c r="M357" t="s">
        <v>2423</v>
      </c>
      <c r="N357" t="s">
        <v>2425</v>
      </c>
    </row>
    <row r="358" spans="1:14">
      <c r="A358" s="4">
        <v>356</v>
      </c>
      <c r="B358" t="s">
        <v>73</v>
      </c>
      <c r="C358" s="1">
        <v>40.5</v>
      </c>
      <c r="D358" s="2">
        <f>HYPERLINK("https://torgi.gov.ru/new/public/lots/lot/22000040170000000003_9/(lotInfo:info)", "22000040170000000003_9")</f>
        <v>0</v>
      </c>
      <c r="E358" t="s">
        <v>319</v>
      </c>
      <c r="F358" s="3">
        <v>5074.074074074074</v>
      </c>
      <c r="G358" s="3">
        <v>205500</v>
      </c>
      <c r="H358" t="s">
        <v>852</v>
      </c>
      <c r="I358" t="s">
        <v>1380</v>
      </c>
      <c r="J358" t="s">
        <v>2021</v>
      </c>
      <c r="K358" s="3">
        <v>704862.4</v>
      </c>
      <c r="L358" t="s">
        <v>2422</v>
      </c>
      <c r="M358" t="s">
        <v>2423</v>
      </c>
      <c r="N358" t="s">
        <v>2425</v>
      </c>
    </row>
    <row r="359" spans="1:14">
      <c r="A359" s="4">
        <v>357</v>
      </c>
      <c r="B359" t="s">
        <v>73</v>
      </c>
      <c r="C359" s="1">
        <v>28.2</v>
      </c>
      <c r="D359" s="2">
        <f>HYPERLINK("https://torgi.gov.ru/new/public/lots/lot/22000040170000000003_1/(lotInfo:info)", "22000040170000000003_1")</f>
        <v>0</v>
      </c>
      <c r="E359" t="s">
        <v>319</v>
      </c>
      <c r="F359" s="3">
        <v>5124.113475177305</v>
      </c>
      <c r="G359" s="3">
        <v>144500</v>
      </c>
      <c r="H359" t="s">
        <v>853</v>
      </c>
      <c r="I359" t="s">
        <v>1380</v>
      </c>
      <c r="J359" t="s">
        <v>2022</v>
      </c>
      <c r="K359" s="3">
        <v>500759.24</v>
      </c>
      <c r="L359" t="s">
        <v>2422</v>
      </c>
      <c r="M359" t="s">
        <v>2423</v>
      </c>
      <c r="N359" t="s">
        <v>2425</v>
      </c>
    </row>
    <row r="360" spans="1:14">
      <c r="A360" s="4">
        <v>358</v>
      </c>
      <c r="B360" t="s">
        <v>73</v>
      </c>
      <c r="C360" s="1">
        <v>28</v>
      </c>
      <c r="D360" s="2">
        <f>HYPERLINK("https://torgi.gov.ru/new/public/lots/lot/22000040170000000003_8/(lotInfo:info)", "22000040170000000003_8")</f>
        <v>0</v>
      </c>
      <c r="E360" t="s">
        <v>319</v>
      </c>
      <c r="F360" s="3">
        <v>5125</v>
      </c>
      <c r="G360" s="3">
        <v>143500</v>
      </c>
      <c r="H360" t="s">
        <v>854</v>
      </c>
      <c r="I360" t="s">
        <v>1380</v>
      </c>
      <c r="J360" t="s">
        <v>2023</v>
      </c>
      <c r="K360" s="3">
        <v>497399.56</v>
      </c>
      <c r="L360" t="s">
        <v>2422</v>
      </c>
      <c r="M360" t="s">
        <v>2423</v>
      </c>
      <c r="N360" t="s">
        <v>2425</v>
      </c>
    </row>
    <row r="361" spans="1:14">
      <c r="A361" s="4">
        <v>359</v>
      </c>
      <c r="B361" t="s">
        <v>73</v>
      </c>
      <c r="C361" s="1">
        <v>31.5</v>
      </c>
      <c r="D361" s="2">
        <f>HYPERLINK("https://torgi.gov.ru/new/public/lots/lot/22000040170000000003_2/(lotInfo:info)", "22000040170000000003_2")</f>
        <v>0</v>
      </c>
      <c r="E361" t="s">
        <v>319</v>
      </c>
      <c r="F361" s="3">
        <v>5095.238095238095</v>
      </c>
      <c r="G361" s="3">
        <v>160500</v>
      </c>
      <c r="H361" t="s">
        <v>855</v>
      </c>
      <c r="I361" t="s">
        <v>1380</v>
      </c>
      <c r="J361" t="s">
        <v>2024</v>
      </c>
      <c r="K361" s="3">
        <v>555903.1800000001</v>
      </c>
      <c r="L361" t="s">
        <v>2422</v>
      </c>
      <c r="M361" t="s">
        <v>2423</v>
      </c>
      <c r="N361" t="s">
        <v>2425</v>
      </c>
    </row>
    <row r="362" spans="1:14">
      <c r="A362" s="4">
        <v>360</v>
      </c>
      <c r="B362" t="s">
        <v>40</v>
      </c>
      <c r="C362" s="1">
        <v>13</v>
      </c>
      <c r="D362" s="2">
        <f>HYPERLINK("https://torgi.gov.ru/new/public/lots/lot/21000002210000000298_1/(lotInfo:info)", "21000002210000000298_1")</f>
        <v>0</v>
      </c>
      <c r="E362" t="s">
        <v>99</v>
      </c>
      <c r="F362" s="3">
        <v>159230.7692307692</v>
      </c>
      <c r="G362" s="3">
        <v>2070000</v>
      </c>
      <c r="H362" t="s">
        <v>856</v>
      </c>
      <c r="I362" t="s">
        <v>1316</v>
      </c>
      <c r="J362" t="s">
        <v>2025</v>
      </c>
      <c r="L362" t="s">
        <v>2419</v>
      </c>
      <c r="M362" t="s">
        <v>2423</v>
      </c>
      <c r="N362" t="s">
        <v>2580</v>
      </c>
    </row>
    <row r="363" spans="1:14">
      <c r="A363" s="4">
        <v>361</v>
      </c>
      <c r="B363" t="s">
        <v>40</v>
      </c>
      <c r="C363" s="1">
        <v>20.4</v>
      </c>
      <c r="D363" s="2">
        <f>HYPERLINK("https://torgi.gov.ru/new/public/lots/lot/21000002210000000296_1/(lotInfo:info)", "21000002210000000296_1")</f>
        <v>0</v>
      </c>
      <c r="E363" t="s">
        <v>99</v>
      </c>
      <c r="F363" s="3">
        <v>175686.2745098039</v>
      </c>
      <c r="G363" s="3">
        <v>3584000</v>
      </c>
      <c r="H363" t="s">
        <v>857</v>
      </c>
      <c r="I363" t="s">
        <v>1316</v>
      </c>
      <c r="J363" t="s">
        <v>2026</v>
      </c>
      <c r="L363" t="s">
        <v>2419</v>
      </c>
      <c r="M363" t="s">
        <v>2423</v>
      </c>
      <c r="N363" t="s">
        <v>2425</v>
      </c>
    </row>
    <row r="364" spans="1:14">
      <c r="A364" s="4">
        <v>362</v>
      </c>
      <c r="B364" t="s">
        <v>34</v>
      </c>
      <c r="C364" s="1">
        <v>904</v>
      </c>
      <c r="D364" s="2">
        <f>HYPERLINK("https://torgi.gov.ru/new/public/lots/lot/22000019790000000033_1/(lotInfo:info)", "22000019790000000033_1")</f>
        <v>0</v>
      </c>
      <c r="E364" t="s">
        <v>320</v>
      </c>
      <c r="F364" s="3">
        <v>10607.30088495575</v>
      </c>
      <c r="G364" s="3">
        <v>9589000</v>
      </c>
      <c r="I364" t="s">
        <v>1428</v>
      </c>
      <c r="J364" t="s">
        <v>2027</v>
      </c>
      <c r="L364" t="s">
        <v>2419</v>
      </c>
      <c r="M364" t="s">
        <v>2423</v>
      </c>
      <c r="N364" t="s">
        <v>2425</v>
      </c>
    </row>
    <row r="365" spans="1:14">
      <c r="A365" s="4">
        <v>363</v>
      </c>
      <c r="B365" t="s">
        <v>41</v>
      </c>
      <c r="C365" s="1">
        <v>271.6</v>
      </c>
      <c r="D365" s="2">
        <f>HYPERLINK("https://torgi.gov.ru/new/public/lots/lot/22000010510000000002_1/(lotInfo:info)", "22000010510000000002_1")</f>
        <v>0</v>
      </c>
      <c r="E365" t="s">
        <v>321</v>
      </c>
      <c r="F365" s="3">
        <v>12116.92562592047</v>
      </c>
      <c r="G365" s="3">
        <v>3290957</v>
      </c>
      <c r="H365" t="s">
        <v>858</v>
      </c>
      <c r="I365" t="s">
        <v>1429</v>
      </c>
      <c r="J365" t="s">
        <v>2028</v>
      </c>
      <c r="K365" s="3">
        <v>916993031</v>
      </c>
      <c r="L365" t="s">
        <v>2419</v>
      </c>
      <c r="M365" t="s">
        <v>2423</v>
      </c>
      <c r="N365" t="s">
        <v>2425</v>
      </c>
    </row>
    <row r="366" spans="1:14">
      <c r="A366" s="4">
        <v>364</v>
      </c>
      <c r="B366" t="s">
        <v>49</v>
      </c>
      <c r="C366" s="1">
        <v>18.8</v>
      </c>
      <c r="D366" s="2">
        <f>HYPERLINK("https://torgi.gov.ru/new/public/lots/lot/22000034000000000006_1/(lotInfo:info)", "22000034000000000006_1")</f>
        <v>0</v>
      </c>
      <c r="E366" t="s">
        <v>322</v>
      </c>
      <c r="F366" s="3">
        <v>4557.446808510638</v>
      </c>
      <c r="G366" s="3">
        <v>85680</v>
      </c>
      <c r="H366" t="s">
        <v>859</v>
      </c>
      <c r="I366" t="s">
        <v>1430</v>
      </c>
      <c r="J366" t="s">
        <v>2029</v>
      </c>
      <c r="L366" t="s">
        <v>2419</v>
      </c>
      <c r="M366" t="s">
        <v>2423</v>
      </c>
      <c r="N366" t="s">
        <v>2425</v>
      </c>
    </row>
    <row r="367" spans="1:14">
      <c r="A367" s="4">
        <v>365</v>
      </c>
      <c r="B367" t="s">
        <v>49</v>
      </c>
      <c r="C367" s="1">
        <v>16.5</v>
      </c>
      <c r="D367" s="2">
        <f>HYPERLINK("https://torgi.gov.ru/new/public/lots/lot/22000034000000000006_2/(lotInfo:info)", "22000034000000000006_2")</f>
        <v>0</v>
      </c>
      <c r="E367" t="s">
        <v>322</v>
      </c>
      <c r="F367" s="3">
        <v>4560</v>
      </c>
      <c r="G367" s="3">
        <v>75240</v>
      </c>
      <c r="H367" t="s">
        <v>860</v>
      </c>
      <c r="I367" t="s">
        <v>1430</v>
      </c>
      <c r="J367" t="s">
        <v>2030</v>
      </c>
      <c r="L367" t="s">
        <v>2419</v>
      </c>
      <c r="M367" t="s">
        <v>2423</v>
      </c>
      <c r="N367" t="s">
        <v>2581</v>
      </c>
    </row>
    <row r="368" spans="1:14">
      <c r="A368" s="4">
        <v>366</v>
      </c>
      <c r="B368" t="s">
        <v>38</v>
      </c>
      <c r="C368" s="1">
        <v>428.1</v>
      </c>
      <c r="D368" s="2">
        <f>HYPERLINK("https://torgi.gov.ru/new/public/lots/lot/21000019060000000004_1/(lotInfo:info)", "21000019060000000004_1")</f>
        <v>0</v>
      </c>
      <c r="E368" t="s">
        <v>323</v>
      </c>
      <c r="F368" s="3">
        <v>1204.783928988554</v>
      </c>
      <c r="G368" s="3">
        <v>515768</v>
      </c>
      <c r="I368" t="s">
        <v>1431</v>
      </c>
      <c r="J368" t="s">
        <v>2031</v>
      </c>
      <c r="L368" t="s">
        <v>2421</v>
      </c>
      <c r="M368" t="s">
        <v>2423</v>
      </c>
      <c r="N368" t="s">
        <v>2425</v>
      </c>
    </row>
    <row r="369" spans="1:14">
      <c r="A369" s="4">
        <v>367</v>
      </c>
      <c r="B369" t="s">
        <v>23</v>
      </c>
      <c r="C369" s="1">
        <v>114.2</v>
      </c>
      <c r="D369" s="2">
        <f>HYPERLINK("https://torgi.gov.ru/new/public/lots/lot/21000005400000000054_1/(lotInfo:info)", "21000005400000000054_1")</f>
        <v>0</v>
      </c>
      <c r="E369" t="s">
        <v>99</v>
      </c>
      <c r="F369" s="3">
        <v>3002.127845884413</v>
      </c>
      <c r="G369" s="3">
        <v>342843</v>
      </c>
      <c r="H369" t="s">
        <v>861</v>
      </c>
      <c r="I369" t="s">
        <v>1432</v>
      </c>
      <c r="J369" t="s">
        <v>2032</v>
      </c>
      <c r="L369" t="s">
        <v>2419</v>
      </c>
      <c r="M369" t="s">
        <v>2423</v>
      </c>
      <c r="N369" t="s">
        <v>2425</v>
      </c>
    </row>
    <row r="370" spans="1:14">
      <c r="A370" s="4">
        <v>368</v>
      </c>
      <c r="B370" t="s">
        <v>74</v>
      </c>
      <c r="C370" s="1">
        <v>311.9</v>
      </c>
      <c r="D370" s="2">
        <f>HYPERLINK("https://torgi.gov.ru/new/public/lots/lot/21000008240000000018_4/(lotInfo:info)", "21000008240000000018_4")</f>
        <v>0</v>
      </c>
      <c r="E370" t="s">
        <v>324</v>
      </c>
      <c r="F370" s="3">
        <v>37967.29721064444</v>
      </c>
      <c r="G370" s="3">
        <v>11842000</v>
      </c>
      <c r="H370" t="s">
        <v>862</v>
      </c>
      <c r="I370" t="s">
        <v>1433</v>
      </c>
      <c r="J370" t="s">
        <v>2033</v>
      </c>
      <c r="L370" t="s">
        <v>2419</v>
      </c>
      <c r="M370" t="s">
        <v>2423</v>
      </c>
      <c r="N370" t="s">
        <v>2582</v>
      </c>
    </row>
    <row r="371" spans="1:14">
      <c r="A371" s="4">
        <v>369</v>
      </c>
      <c r="B371" t="s">
        <v>44</v>
      </c>
      <c r="C371" s="1">
        <v>91.40000000000001</v>
      </c>
      <c r="D371" s="2">
        <f>HYPERLINK("https://torgi.gov.ru/new/public/lots/lot/21000012310000000007_2/(lotInfo:info)", "21000012310000000007_2")</f>
        <v>0</v>
      </c>
      <c r="E371" t="s">
        <v>325</v>
      </c>
      <c r="F371" s="3">
        <v>10503.28227571116</v>
      </c>
      <c r="G371" s="3">
        <v>960000</v>
      </c>
      <c r="H371" t="s">
        <v>863</v>
      </c>
      <c r="I371" t="s">
        <v>1434</v>
      </c>
      <c r="J371" t="s">
        <v>2034</v>
      </c>
      <c r="L371" t="s">
        <v>2419</v>
      </c>
      <c r="M371" t="s">
        <v>2423</v>
      </c>
      <c r="N371" t="s">
        <v>2425</v>
      </c>
    </row>
    <row r="372" spans="1:14">
      <c r="A372" s="4">
        <v>370</v>
      </c>
      <c r="B372" t="s">
        <v>17</v>
      </c>
      <c r="C372" s="1">
        <v>40.4</v>
      </c>
      <c r="D372" s="2">
        <f>HYPERLINK("https://torgi.gov.ru/new/public/lots/lot/22000088050000000002_1/(lotInfo:info)", "22000088050000000002_1")</f>
        <v>0</v>
      </c>
      <c r="E372" t="s">
        <v>326</v>
      </c>
      <c r="F372" s="3">
        <v>346.5346534653465</v>
      </c>
      <c r="G372" s="3">
        <v>14000</v>
      </c>
      <c r="I372" t="s">
        <v>1435</v>
      </c>
      <c r="L372" t="s">
        <v>2419</v>
      </c>
      <c r="M372" t="s">
        <v>2423</v>
      </c>
      <c r="N372" t="s">
        <v>2425</v>
      </c>
    </row>
    <row r="373" spans="1:14">
      <c r="A373" s="4">
        <v>371</v>
      </c>
      <c r="B373" t="s">
        <v>14</v>
      </c>
      <c r="C373" s="1">
        <v>168</v>
      </c>
      <c r="D373" s="2">
        <f>HYPERLINK("https://torgi.gov.ru/new/public/lots/lot/21000005000000000824_1/(lotInfo:info)", "21000005000000000824_1")</f>
        <v>0</v>
      </c>
      <c r="E373" t="s">
        <v>86</v>
      </c>
      <c r="F373" s="3">
        <v>255684.5238095238</v>
      </c>
      <c r="G373" s="3">
        <v>42955000</v>
      </c>
      <c r="H373" t="s">
        <v>864</v>
      </c>
      <c r="I373" t="s">
        <v>1420</v>
      </c>
      <c r="J373" t="s">
        <v>2035</v>
      </c>
      <c r="L373" t="s">
        <v>2419</v>
      </c>
      <c r="M373" t="s">
        <v>2423</v>
      </c>
      <c r="N373" t="s">
        <v>2583</v>
      </c>
    </row>
    <row r="374" spans="1:14">
      <c r="A374" s="4">
        <v>372</v>
      </c>
      <c r="B374" t="s">
        <v>66</v>
      </c>
      <c r="C374" s="1">
        <v>30.6</v>
      </c>
      <c r="D374" s="2">
        <f>HYPERLINK("https://torgi.gov.ru/new/public/lots/lot/22000083510000000001_2/(lotInfo:info)", "22000083510000000001_2")</f>
        <v>0</v>
      </c>
      <c r="E374" t="s">
        <v>327</v>
      </c>
      <c r="F374" s="3">
        <v>16339.86928104575</v>
      </c>
      <c r="G374" s="3">
        <v>500000</v>
      </c>
      <c r="H374" t="s">
        <v>865</v>
      </c>
      <c r="I374" t="s">
        <v>1436</v>
      </c>
      <c r="J374" t="s">
        <v>2036</v>
      </c>
      <c r="L374" t="s">
        <v>2419</v>
      </c>
      <c r="M374" t="s">
        <v>2423</v>
      </c>
      <c r="N374" t="s">
        <v>2584</v>
      </c>
    </row>
    <row r="375" spans="1:14">
      <c r="A375" s="4">
        <v>373</v>
      </c>
      <c r="B375" t="s">
        <v>36</v>
      </c>
      <c r="C375" s="1">
        <v>90.7</v>
      </c>
      <c r="D375" s="2">
        <f>HYPERLINK("https://torgi.gov.ru/new/public/lots/lot/22000041200000000003_1/(lotInfo:info)", "22000041200000000003_1")</f>
        <v>0</v>
      </c>
      <c r="E375" t="s">
        <v>328</v>
      </c>
      <c r="F375" s="3">
        <v>1841.234840132304</v>
      </c>
      <c r="G375" s="3">
        <v>167000</v>
      </c>
      <c r="H375" t="s">
        <v>866</v>
      </c>
      <c r="I375" t="s">
        <v>1437</v>
      </c>
      <c r="J375" t="s">
        <v>2037</v>
      </c>
      <c r="K375" s="3">
        <v>445279.86</v>
      </c>
      <c r="L375" t="s">
        <v>2419</v>
      </c>
      <c r="M375" t="s">
        <v>2423</v>
      </c>
      <c r="N375" t="s">
        <v>2425</v>
      </c>
    </row>
    <row r="376" spans="1:14">
      <c r="A376" s="4">
        <v>374</v>
      </c>
      <c r="B376" t="s">
        <v>28</v>
      </c>
      <c r="C376" s="1">
        <v>404.5</v>
      </c>
      <c r="D376" s="2">
        <f>HYPERLINK("https://torgi.gov.ru/new/public/lots/lot/21000007110000000005_1/(lotInfo:info)", "21000007110000000005_1")</f>
        <v>0</v>
      </c>
      <c r="E376" t="s">
        <v>329</v>
      </c>
      <c r="F376" s="3">
        <v>11337.45364647713</v>
      </c>
      <c r="G376" s="3">
        <v>4586000</v>
      </c>
      <c r="H376" t="s">
        <v>867</v>
      </c>
      <c r="I376" t="s">
        <v>1438</v>
      </c>
      <c r="J376" t="s">
        <v>2038</v>
      </c>
      <c r="L376" t="s">
        <v>2421</v>
      </c>
      <c r="M376" t="s">
        <v>2423</v>
      </c>
      <c r="N376" t="s">
        <v>2425</v>
      </c>
    </row>
    <row r="377" spans="1:14">
      <c r="A377" s="4">
        <v>375</v>
      </c>
      <c r="B377" t="s">
        <v>28</v>
      </c>
      <c r="C377" s="1">
        <v>128.9</v>
      </c>
      <c r="D377" s="2">
        <f>HYPERLINK("https://torgi.gov.ru/new/public/lots/lot/21000007110000000006_3/(lotInfo:info)", "21000007110000000006_3")</f>
        <v>0</v>
      </c>
      <c r="E377" t="s">
        <v>329</v>
      </c>
      <c r="F377" s="3">
        <v>20156.7106283941</v>
      </c>
      <c r="G377" s="3">
        <v>2598200</v>
      </c>
      <c r="H377" t="s">
        <v>868</v>
      </c>
      <c r="I377" t="s">
        <v>1438</v>
      </c>
      <c r="J377" t="s">
        <v>2039</v>
      </c>
      <c r="L377" t="s">
        <v>2419</v>
      </c>
      <c r="M377" t="s">
        <v>2423</v>
      </c>
      <c r="N377" t="s">
        <v>2585</v>
      </c>
    </row>
    <row r="378" spans="1:14">
      <c r="A378" s="4">
        <v>376</v>
      </c>
      <c r="B378" t="s">
        <v>44</v>
      </c>
      <c r="C378" s="1">
        <v>1292.4</v>
      </c>
      <c r="D378" s="2">
        <f>HYPERLINK("https://torgi.gov.ru/new/public/lots/lot/21000032160000000012_1/(lotInfo:info)", "21000032160000000012_1")</f>
        <v>0</v>
      </c>
      <c r="E378" t="s">
        <v>137</v>
      </c>
      <c r="F378" s="3">
        <v>85.11296812132466</v>
      </c>
      <c r="G378" s="3">
        <v>110000</v>
      </c>
      <c r="H378" t="s">
        <v>618</v>
      </c>
      <c r="I378" t="s">
        <v>1439</v>
      </c>
      <c r="J378" t="s">
        <v>1755</v>
      </c>
      <c r="L378" t="s">
        <v>2421</v>
      </c>
      <c r="M378" t="s">
        <v>2423</v>
      </c>
      <c r="N378" t="s">
        <v>2463</v>
      </c>
    </row>
    <row r="379" spans="1:14">
      <c r="A379" s="4">
        <v>377</v>
      </c>
      <c r="B379" t="s">
        <v>69</v>
      </c>
      <c r="C379" s="1">
        <v>236.7</v>
      </c>
      <c r="D379" s="2">
        <f>HYPERLINK("https://torgi.gov.ru/new/public/lots/lot/21000032850000000002_1/(lotInfo:info)", "21000032850000000002_1")</f>
        <v>0</v>
      </c>
      <c r="E379" t="s">
        <v>208</v>
      </c>
      <c r="F379" s="3">
        <v>887.1989860583017</v>
      </c>
      <c r="G379" s="3">
        <v>210000</v>
      </c>
      <c r="H379" t="s">
        <v>869</v>
      </c>
      <c r="I379" t="s">
        <v>1440</v>
      </c>
      <c r="J379" t="s">
        <v>2040</v>
      </c>
      <c r="L379" t="s">
        <v>2421</v>
      </c>
      <c r="M379" t="s">
        <v>2423</v>
      </c>
      <c r="N379" t="s">
        <v>2425</v>
      </c>
    </row>
    <row r="380" spans="1:14">
      <c r="A380" s="4">
        <v>378</v>
      </c>
      <c r="B380" t="s">
        <v>25</v>
      </c>
      <c r="C380" s="1">
        <v>111.9</v>
      </c>
      <c r="D380" s="2">
        <f>HYPERLINK("https://torgi.gov.ru/new/public/lots/lot/21000005750000000037_1/(lotInfo:info)", "21000005750000000037_1")</f>
        <v>0</v>
      </c>
      <c r="E380" t="s">
        <v>330</v>
      </c>
      <c r="F380" s="3">
        <v>27956.99731903485</v>
      </c>
      <c r="G380" s="3">
        <v>3128388</v>
      </c>
      <c r="H380" t="s">
        <v>870</v>
      </c>
      <c r="I380" t="s">
        <v>1441</v>
      </c>
      <c r="J380" t="s">
        <v>2041</v>
      </c>
      <c r="L380" t="s">
        <v>2419</v>
      </c>
      <c r="M380" t="s">
        <v>2423</v>
      </c>
      <c r="N380" t="s">
        <v>2586</v>
      </c>
    </row>
    <row r="381" spans="1:14">
      <c r="A381" s="4">
        <v>379</v>
      </c>
      <c r="B381" t="s">
        <v>54</v>
      </c>
      <c r="C381" s="1">
        <v>102.3</v>
      </c>
      <c r="D381" s="2">
        <f>HYPERLINK("https://torgi.gov.ru/new/public/lots/lot/21000012580000000004_1/(lotInfo:info)", "21000012580000000004_1")</f>
        <v>0</v>
      </c>
      <c r="E381" t="s">
        <v>331</v>
      </c>
      <c r="F381" s="3">
        <v>2443.792766373412</v>
      </c>
      <c r="G381" s="3">
        <v>250000</v>
      </c>
      <c r="H381" t="s">
        <v>871</v>
      </c>
      <c r="I381" t="s">
        <v>1442</v>
      </c>
      <c r="J381" t="s">
        <v>2042</v>
      </c>
      <c r="L381" t="s">
        <v>2419</v>
      </c>
      <c r="M381" t="s">
        <v>2423</v>
      </c>
      <c r="N381" t="s">
        <v>2425</v>
      </c>
    </row>
    <row r="382" spans="1:14">
      <c r="A382" s="4">
        <v>380</v>
      </c>
      <c r="B382" t="s">
        <v>64</v>
      </c>
      <c r="C382" s="1">
        <v>63.1</v>
      </c>
      <c r="D382" s="2">
        <f>HYPERLINK("https://torgi.gov.ru/new/public/lots/lot/21000012970000000013_1/(lotInfo:info)", "21000012970000000013_1")</f>
        <v>0</v>
      </c>
      <c r="E382" t="s">
        <v>332</v>
      </c>
      <c r="F382" s="3">
        <v>21077.65451664025</v>
      </c>
      <c r="G382" s="3">
        <v>1330000</v>
      </c>
      <c r="H382" t="s">
        <v>872</v>
      </c>
      <c r="I382" t="s">
        <v>1443</v>
      </c>
      <c r="J382" t="s">
        <v>2043</v>
      </c>
      <c r="L382" t="s">
        <v>2421</v>
      </c>
      <c r="M382" t="s">
        <v>2423</v>
      </c>
      <c r="N382" t="s">
        <v>2587</v>
      </c>
    </row>
    <row r="383" spans="1:14">
      <c r="A383" s="4">
        <v>381</v>
      </c>
      <c r="B383" t="s">
        <v>54</v>
      </c>
      <c r="C383" s="1">
        <v>42.9</v>
      </c>
      <c r="D383" s="2">
        <f>HYPERLINK("https://torgi.gov.ru/new/public/lots/lot/21000009830000000001_1/(lotInfo:info)", "21000009830000000001_1")</f>
        <v>0</v>
      </c>
      <c r="E383" t="s">
        <v>333</v>
      </c>
      <c r="F383" s="3">
        <v>25329.83682983683</v>
      </c>
      <c r="G383" s="3">
        <v>1086650</v>
      </c>
      <c r="H383" t="s">
        <v>873</v>
      </c>
      <c r="I383" t="s">
        <v>1444</v>
      </c>
      <c r="J383" t="s">
        <v>2044</v>
      </c>
      <c r="K383" s="3">
        <v>1155333</v>
      </c>
      <c r="L383" t="s">
        <v>2419</v>
      </c>
      <c r="M383" t="s">
        <v>2423</v>
      </c>
      <c r="N383" t="s">
        <v>2588</v>
      </c>
    </row>
    <row r="384" spans="1:14">
      <c r="A384" s="4">
        <v>382</v>
      </c>
      <c r="B384" t="s">
        <v>35</v>
      </c>
      <c r="C384" s="1">
        <v>30.6</v>
      </c>
      <c r="D384" s="2">
        <f>HYPERLINK("https://torgi.gov.ru/new/public/lots/lot/22000079850000000001_1/(lotInfo:info)", "22000079850000000001_1")</f>
        <v>0</v>
      </c>
      <c r="E384" t="s">
        <v>334</v>
      </c>
      <c r="F384" s="3">
        <v>13071.8954248366</v>
      </c>
      <c r="G384" s="3">
        <v>400000</v>
      </c>
      <c r="H384" t="s">
        <v>874</v>
      </c>
      <c r="I384" t="s">
        <v>1445</v>
      </c>
      <c r="J384" t="s">
        <v>2045</v>
      </c>
      <c r="L384" t="s">
        <v>2419</v>
      </c>
      <c r="M384" t="s">
        <v>2423</v>
      </c>
      <c r="N384" t="s">
        <v>2589</v>
      </c>
    </row>
    <row r="385" spans="1:14">
      <c r="A385" s="4">
        <v>383</v>
      </c>
      <c r="B385" t="s">
        <v>54</v>
      </c>
      <c r="C385" s="1">
        <v>65.09999999999999</v>
      </c>
      <c r="D385" s="2">
        <f>HYPERLINK("https://torgi.gov.ru/new/public/lots/lot/21000011320000000033_2/(lotInfo:info)", "21000011320000000033_2")</f>
        <v>0</v>
      </c>
      <c r="E385" t="s">
        <v>335</v>
      </c>
      <c r="F385" s="3">
        <v>5376.344086021506</v>
      </c>
      <c r="G385" s="3">
        <v>350000</v>
      </c>
      <c r="H385" t="s">
        <v>875</v>
      </c>
      <c r="I385" t="s">
        <v>1446</v>
      </c>
      <c r="L385" t="s">
        <v>2421</v>
      </c>
      <c r="M385" t="s">
        <v>2423</v>
      </c>
      <c r="N385" t="s">
        <v>2425</v>
      </c>
    </row>
    <row r="386" spans="1:14">
      <c r="A386" s="4">
        <v>384</v>
      </c>
      <c r="B386" t="s">
        <v>14</v>
      </c>
      <c r="C386" s="1">
        <v>172.5</v>
      </c>
      <c r="D386" s="2">
        <f>HYPERLINK("https://torgi.gov.ru/new/public/lots/lot/21000005000000000762_1/(lotInfo:info)", "21000005000000000762_1")</f>
        <v>0</v>
      </c>
      <c r="E386" t="s">
        <v>86</v>
      </c>
      <c r="F386" s="3">
        <v>190627.8260869565</v>
      </c>
      <c r="G386" s="3">
        <v>32883300</v>
      </c>
      <c r="H386" t="s">
        <v>876</v>
      </c>
      <c r="I386" t="s">
        <v>1446</v>
      </c>
      <c r="J386" t="s">
        <v>2046</v>
      </c>
      <c r="L386" t="s">
        <v>2419</v>
      </c>
      <c r="M386" t="s">
        <v>2423</v>
      </c>
      <c r="N386" t="s">
        <v>2590</v>
      </c>
    </row>
    <row r="387" spans="1:14">
      <c r="A387" s="4">
        <v>385</v>
      </c>
      <c r="B387" t="s">
        <v>14</v>
      </c>
      <c r="C387" s="1">
        <v>27.5</v>
      </c>
      <c r="D387" s="2">
        <f>HYPERLINK("https://torgi.gov.ru/new/public/lots/lot/21000005000000000752_1/(lotInfo:info)", "21000005000000000752_1")</f>
        <v>0</v>
      </c>
      <c r="E387" t="s">
        <v>86</v>
      </c>
      <c r="F387" s="3">
        <v>170267.2727272727</v>
      </c>
      <c r="G387" s="3">
        <v>4682350</v>
      </c>
      <c r="H387" t="s">
        <v>877</v>
      </c>
      <c r="I387" t="s">
        <v>1446</v>
      </c>
      <c r="J387" t="s">
        <v>2047</v>
      </c>
      <c r="L387" t="s">
        <v>2419</v>
      </c>
      <c r="M387" t="s">
        <v>2423</v>
      </c>
      <c r="N387" t="s">
        <v>2425</v>
      </c>
    </row>
    <row r="388" spans="1:14">
      <c r="A388" s="4">
        <v>386</v>
      </c>
      <c r="B388" t="s">
        <v>14</v>
      </c>
      <c r="C388" s="1">
        <v>124.9</v>
      </c>
      <c r="D388" s="2">
        <f>HYPERLINK("https://torgi.gov.ru/new/public/lots/lot/21000005000000000766_1/(lotInfo:info)", "21000005000000000766_1")</f>
        <v>0</v>
      </c>
      <c r="E388" t="s">
        <v>86</v>
      </c>
      <c r="F388" s="3">
        <v>247759.0072057646</v>
      </c>
      <c r="G388" s="3">
        <v>30945100</v>
      </c>
      <c r="H388" t="s">
        <v>878</v>
      </c>
      <c r="I388" t="s">
        <v>1446</v>
      </c>
      <c r="J388" t="s">
        <v>2048</v>
      </c>
      <c r="L388" t="s">
        <v>2419</v>
      </c>
      <c r="M388" t="s">
        <v>2423</v>
      </c>
      <c r="N388" t="s">
        <v>2591</v>
      </c>
    </row>
    <row r="389" spans="1:14">
      <c r="A389" s="4">
        <v>387</v>
      </c>
      <c r="B389" t="s">
        <v>36</v>
      </c>
      <c r="C389" s="1">
        <v>69</v>
      </c>
      <c r="D389" s="2">
        <f>HYPERLINK("https://torgi.gov.ru/new/public/lots/lot/21000008500000000006_1/(lotInfo:info)", "21000008500000000006_1")</f>
        <v>0</v>
      </c>
      <c r="E389" t="s">
        <v>154</v>
      </c>
      <c r="F389" s="3">
        <v>37347.82608695652</v>
      </c>
      <c r="G389" s="3">
        <v>2577000</v>
      </c>
      <c r="H389" t="s">
        <v>879</v>
      </c>
      <c r="I389" t="s">
        <v>1447</v>
      </c>
      <c r="J389" t="s">
        <v>2049</v>
      </c>
      <c r="L389" t="s">
        <v>2419</v>
      </c>
      <c r="M389" t="s">
        <v>2423</v>
      </c>
      <c r="N389" t="s">
        <v>2592</v>
      </c>
    </row>
    <row r="390" spans="1:14">
      <c r="A390" s="4">
        <v>388</v>
      </c>
      <c r="B390" t="s">
        <v>36</v>
      </c>
      <c r="C390" s="1">
        <v>100.9</v>
      </c>
      <c r="D390" s="2">
        <f>HYPERLINK("https://torgi.gov.ru/new/public/lots/lot/21000008500000000009_1/(lotInfo:info)", "21000008500000000009_1")</f>
        <v>0</v>
      </c>
      <c r="E390" t="s">
        <v>154</v>
      </c>
      <c r="F390" s="3">
        <v>14271.55599603568</v>
      </c>
      <c r="G390" s="3">
        <v>1440000</v>
      </c>
      <c r="H390" t="s">
        <v>880</v>
      </c>
      <c r="I390" t="s">
        <v>1447</v>
      </c>
      <c r="J390" t="s">
        <v>2050</v>
      </c>
      <c r="L390" t="s">
        <v>2419</v>
      </c>
      <c r="M390" t="s">
        <v>2423</v>
      </c>
      <c r="N390" t="s">
        <v>2593</v>
      </c>
    </row>
    <row r="391" spans="1:14">
      <c r="A391" s="4">
        <v>389</v>
      </c>
      <c r="B391" t="s">
        <v>55</v>
      </c>
      <c r="C391" s="1">
        <v>46.9</v>
      </c>
      <c r="D391" s="2">
        <f>HYPERLINK("https://torgi.gov.ru/new/public/lots/lot/21000031020000000001_1/(lotInfo:info)", "21000031020000000001_1")</f>
        <v>0</v>
      </c>
      <c r="E391" t="s">
        <v>336</v>
      </c>
      <c r="F391" s="3">
        <v>2814.498933901919</v>
      </c>
      <c r="G391" s="3">
        <v>132000</v>
      </c>
      <c r="H391" t="s">
        <v>881</v>
      </c>
      <c r="I391" t="s">
        <v>1448</v>
      </c>
      <c r="J391" t="s">
        <v>2051</v>
      </c>
      <c r="K391" s="3">
        <v>557216.09</v>
      </c>
      <c r="L391" t="s">
        <v>2419</v>
      </c>
      <c r="M391" t="s">
        <v>2423</v>
      </c>
      <c r="N391" t="s">
        <v>2594</v>
      </c>
    </row>
    <row r="392" spans="1:14">
      <c r="A392" s="4">
        <v>390</v>
      </c>
      <c r="B392" t="s">
        <v>34</v>
      </c>
      <c r="C392" s="1">
        <v>35.6</v>
      </c>
      <c r="D392" s="2">
        <f>HYPERLINK("https://torgi.gov.ru/new/public/lots/lot/21000001300000000002_1/(lotInfo:info)", "21000001300000000002_1")</f>
        <v>0</v>
      </c>
      <c r="E392" t="s">
        <v>103</v>
      </c>
      <c r="F392" s="3">
        <v>3806.179775280899</v>
      </c>
      <c r="G392" s="3">
        <v>135500</v>
      </c>
      <c r="H392" t="s">
        <v>882</v>
      </c>
      <c r="I392" t="s">
        <v>1449</v>
      </c>
      <c r="J392" t="s">
        <v>2052</v>
      </c>
      <c r="L392" t="s">
        <v>2421</v>
      </c>
      <c r="M392" t="s">
        <v>2423</v>
      </c>
      <c r="N392" t="s">
        <v>2425</v>
      </c>
    </row>
    <row r="393" spans="1:14">
      <c r="A393" s="4">
        <v>391</v>
      </c>
      <c r="B393" t="s">
        <v>34</v>
      </c>
      <c r="C393" s="1">
        <v>35.9</v>
      </c>
      <c r="D393" s="2">
        <f>HYPERLINK("https://torgi.gov.ru/new/public/lots/lot/21000001300000000002_2/(lotInfo:info)", "21000001300000000002_2")</f>
        <v>0</v>
      </c>
      <c r="E393" t="s">
        <v>103</v>
      </c>
      <c r="F393" s="3">
        <v>3802.228412256267</v>
      </c>
      <c r="G393" s="3">
        <v>136500</v>
      </c>
      <c r="H393" t="s">
        <v>883</v>
      </c>
      <c r="I393" t="s">
        <v>1449</v>
      </c>
      <c r="J393" t="s">
        <v>2053</v>
      </c>
      <c r="L393" t="s">
        <v>2421</v>
      </c>
      <c r="M393" t="s">
        <v>2423</v>
      </c>
      <c r="N393" t="s">
        <v>2425</v>
      </c>
    </row>
    <row r="394" spans="1:14">
      <c r="A394" s="4">
        <v>392</v>
      </c>
      <c r="B394" t="s">
        <v>34</v>
      </c>
      <c r="C394" s="1">
        <v>12.2</v>
      </c>
      <c r="D394" s="2">
        <f>HYPERLINK("https://torgi.gov.ru/new/public/lots/lot/21000001300000000002_6/(lotInfo:info)", "21000001300000000002_6")</f>
        <v>0</v>
      </c>
      <c r="E394" t="s">
        <v>103</v>
      </c>
      <c r="F394" s="3">
        <v>3811.475409836066</v>
      </c>
      <c r="G394" s="3">
        <v>46500</v>
      </c>
      <c r="H394" t="s">
        <v>884</v>
      </c>
      <c r="I394" t="s">
        <v>1449</v>
      </c>
      <c r="J394" t="s">
        <v>2054</v>
      </c>
      <c r="L394" t="s">
        <v>2421</v>
      </c>
      <c r="M394" t="s">
        <v>2423</v>
      </c>
      <c r="N394" t="s">
        <v>2425</v>
      </c>
    </row>
    <row r="395" spans="1:14">
      <c r="A395" s="4">
        <v>393</v>
      </c>
      <c r="B395" t="s">
        <v>34</v>
      </c>
      <c r="C395" s="1">
        <v>10.8</v>
      </c>
      <c r="D395" s="2">
        <f>HYPERLINK("https://torgi.gov.ru/new/public/lots/lot/21000001300000000002_4/(lotInfo:info)", "21000001300000000002_4")</f>
        <v>0</v>
      </c>
      <c r="E395" t="s">
        <v>103</v>
      </c>
      <c r="F395" s="3">
        <v>3796.296296296296</v>
      </c>
      <c r="G395" s="3">
        <v>41000</v>
      </c>
      <c r="H395" t="s">
        <v>885</v>
      </c>
      <c r="I395" t="s">
        <v>1449</v>
      </c>
      <c r="J395" t="s">
        <v>2055</v>
      </c>
      <c r="L395" t="s">
        <v>2421</v>
      </c>
      <c r="M395" t="s">
        <v>2423</v>
      </c>
      <c r="N395" t="s">
        <v>2425</v>
      </c>
    </row>
    <row r="396" spans="1:14">
      <c r="A396" s="4">
        <v>394</v>
      </c>
      <c r="B396" t="s">
        <v>34</v>
      </c>
      <c r="C396" s="1">
        <v>13</v>
      </c>
      <c r="D396" s="2">
        <f>HYPERLINK("https://torgi.gov.ru/new/public/lots/lot/21000001300000000002_5/(lotInfo:info)", "21000001300000000002_5")</f>
        <v>0</v>
      </c>
      <c r="E396" t="s">
        <v>103</v>
      </c>
      <c r="F396" s="3">
        <v>3807.692307692308</v>
      </c>
      <c r="G396" s="3">
        <v>49500</v>
      </c>
      <c r="H396" t="s">
        <v>886</v>
      </c>
      <c r="I396" t="s">
        <v>1449</v>
      </c>
      <c r="J396" t="s">
        <v>2056</v>
      </c>
      <c r="L396" t="s">
        <v>2421</v>
      </c>
      <c r="M396" t="s">
        <v>2423</v>
      </c>
      <c r="N396" t="s">
        <v>2425</v>
      </c>
    </row>
    <row r="397" spans="1:14">
      <c r="A397" s="4">
        <v>395</v>
      </c>
      <c r="B397" t="s">
        <v>34</v>
      </c>
      <c r="C397" s="1">
        <v>66.7</v>
      </c>
      <c r="D397" s="2">
        <f>HYPERLINK("https://torgi.gov.ru/new/public/lots/lot/21000027850000000007_1/(lotInfo:info)", "21000027850000000007_1")</f>
        <v>0</v>
      </c>
      <c r="E397" t="s">
        <v>99</v>
      </c>
      <c r="F397" s="3">
        <v>3448.275862068966</v>
      </c>
      <c r="G397" s="3">
        <v>230000</v>
      </c>
      <c r="H397" t="s">
        <v>887</v>
      </c>
      <c r="I397" t="s">
        <v>1450</v>
      </c>
      <c r="J397" t="s">
        <v>2057</v>
      </c>
      <c r="L397" t="s">
        <v>2420</v>
      </c>
      <c r="M397" t="s">
        <v>2423</v>
      </c>
      <c r="N397" t="s">
        <v>2425</v>
      </c>
    </row>
    <row r="398" spans="1:14">
      <c r="A398" s="4">
        <v>396</v>
      </c>
      <c r="B398" t="s">
        <v>13</v>
      </c>
      <c r="C398" s="1">
        <v>164.4</v>
      </c>
      <c r="D398" s="2">
        <f>HYPERLINK("https://torgi.gov.ru/new/public/lots/lot/22000004950000000002_2/(lotInfo:info)", "22000004950000000002_2")</f>
        <v>0</v>
      </c>
      <c r="E398" t="s">
        <v>337</v>
      </c>
      <c r="F398" s="3">
        <v>24680.59793187348</v>
      </c>
      <c r="G398" s="3">
        <v>4057490.3</v>
      </c>
      <c r="H398" t="s">
        <v>888</v>
      </c>
      <c r="I398" t="s">
        <v>1451</v>
      </c>
      <c r="J398" t="s">
        <v>2058</v>
      </c>
      <c r="L398" t="s">
        <v>2419</v>
      </c>
      <c r="M398" t="s">
        <v>2423</v>
      </c>
      <c r="N398" t="s">
        <v>2595</v>
      </c>
    </row>
    <row r="399" spans="1:14">
      <c r="A399" s="4">
        <v>397</v>
      </c>
      <c r="B399" t="s">
        <v>13</v>
      </c>
      <c r="C399" s="1">
        <v>21.1</v>
      </c>
      <c r="D399" s="2">
        <f>HYPERLINK("https://torgi.gov.ru/new/public/lots/lot/22000004950000000002_1/(lotInfo:info)", "22000004950000000002_1")</f>
        <v>0</v>
      </c>
      <c r="E399" t="s">
        <v>338</v>
      </c>
      <c r="F399" s="3">
        <v>28741.80805687204</v>
      </c>
      <c r="G399" s="3">
        <v>606452.15</v>
      </c>
      <c r="H399" t="s">
        <v>889</v>
      </c>
      <c r="I399" t="s">
        <v>1451</v>
      </c>
      <c r="J399" t="s">
        <v>2059</v>
      </c>
      <c r="L399" t="s">
        <v>2419</v>
      </c>
      <c r="M399" t="s">
        <v>2423</v>
      </c>
      <c r="N399" t="s">
        <v>2596</v>
      </c>
    </row>
    <row r="400" spans="1:14">
      <c r="A400" s="4">
        <v>398</v>
      </c>
      <c r="B400" t="s">
        <v>28</v>
      </c>
      <c r="C400" s="1">
        <v>305.6</v>
      </c>
      <c r="D400" s="2">
        <f>HYPERLINK("https://torgi.gov.ru/new/public/lots/lot/22000015440000000006_2/(lotInfo:info)", "22000015440000000006_2")</f>
        <v>0</v>
      </c>
      <c r="E400" t="s">
        <v>160</v>
      </c>
      <c r="F400" s="3">
        <v>361.5837696335078</v>
      </c>
      <c r="G400" s="3">
        <v>110500</v>
      </c>
      <c r="I400" t="s">
        <v>1449</v>
      </c>
      <c r="J400" t="s">
        <v>2060</v>
      </c>
      <c r="L400" t="s">
        <v>2420</v>
      </c>
      <c r="M400" t="s">
        <v>2423</v>
      </c>
      <c r="N400" t="s">
        <v>2425</v>
      </c>
    </row>
    <row r="401" spans="1:14">
      <c r="A401" s="4">
        <v>399</v>
      </c>
      <c r="B401" t="s">
        <v>28</v>
      </c>
      <c r="C401" s="1">
        <v>314</v>
      </c>
      <c r="D401" s="2">
        <f>HYPERLINK("https://torgi.gov.ru/new/public/lots/lot/22000015440000000006_3/(lotInfo:info)", "22000015440000000006_3")</f>
        <v>0</v>
      </c>
      <c r="E401" t="s">
        <v>160</v>
      </c>
      <c r="F401" s="3">
        <v>364.6496815286624</v>
      </c>
      <c r="G401" s="3">
        <v>114500</v>
      </c>
      <c r="I401" t="s">
        <v>1449</v>
      </c>
      <c r="J401" t="s">
        <v>2061</v>
      </c>
      <c r="L401" t="s">
        <v>2420</v>
      </c>
      <c r="M401" t="s">
        <v>2423</v>
      </c>
      <c r="N401" t="s">
        <v>2425</v>
      </c>
    </row>
    <row r="402" spans="1:14">
      <c r="A402" s="4">
        <v>400</v>
      </c>
      <c r="B402" t="s">
        <v>28</v>
      </c>
      <c r="C402" s="1">
        <v>55.6</v>
      </c>
      <c r="D402" s="2">
        <f>HYPERLINK("https://torgi.gov.ru/new/public/lots/lot/22000015440000000006_1/(lotInfo:info)", "22000015440000000006_1")</f>
        <v>0</v>
      </c>
      <c r="E402" t="s">
        <v>161</v>
      </c>
      <c r="F402" s="3">
        <v>1890.287769784173</v>
      </c>
      <c r="G402" s="3">
        <v>105100</v>
      </c>
      <c r="I402" t="s">
        <v>1449</v>
      </c>
      <c r="J402" t="s">
        <v>2062</v>
      </c>
      <c r="L402" t="s">
        <v>2420</v>
      </c>
      <c r="M402" t="s">
        <v>2423</v>
      </c>
      <c r="N402" t="s">
        <v>2425</v>
      </c>
    </row>
    <row r="403" spans="1:14">
      <c r="A403" s="4">
        <v>401</v>
      </c>
      <c r="B403" t="s">
        <v>75</v>
      </c>
      <c r="C403" s="1">
        <v>271</v>
      </c>
      <c r="D403" s="2">
        <f>HYPERLINK("https://torgi.gov.ru/new/public/lots/lot/22000037220000000034_1/(lotInfo:info)", "22000037220000000034_1")</f>
        <v>0</v>
      </c>
      <c r="E403" t="s">
        <v>339</v>
      </c>
      <c r="F403" s="3">
        <v>1936.320110701107</v>
      </c>
      <c r="G403" s="3">
        <v>524742.75</v>
      </c>
      <c r="H403" t="s">
        <v>890</v>
      </c>
      <c r="I403" t="s">
        <v>1452</v>
      </c>
      <c r="J403" t="s">
        <v>2063</v>
      </c>
      <c r="L403" t="s">
        <v>2419</v>
      </c>
      <c r="M403" t="s">
        <v>2423</v>
      </c>
      <c r="N403" t="s">
        <v>2597</v>
      </c>
    </row>
    <row r="404" spans="1:14">
      <c r="A404" s="4">
        <v>402</v>
      </c>
      <c r="B404" t="s">
        <v>75</v>
      </c>
      <c r="C404" s="1">
        <v>428.8</v>
      </c>
      <c r="D404" s="2">
        <f>HYPERLINK("https://torgi.gov.ru/new/public/lots/lot/22000037220000000031_1/(lotInfo:info)", "22000037220000000031_1")</f>
        <v>0</v>
      </c>
      <c r="E404" t="s">
        <v>340</v>
      </c>
      <c r="F404" s="3">
        <v>9794.776119402984</v>
      </c>
      <c r="G404" s="3">
        <v>4200000</v>
      </c>
      <c r="H404" t="s">
        <v>891</v>
      </c>
      <c r="I404" t="s">
        <v>1452</v>
      </c>
      <c r="J404" t="s">
        <v>2064</v>
      </c>
      <c r="L404" t="s">
        <v>2419</v>
      </c>
      <c r="M404" t="s">
        <v>2423</v>
      </c>
      <c r="N404" t="s">
        <v>2425</v>
      </c>
    </row>
    <row r="405" spans="1:14">
      <c r="A405" s="4">
        <v>403</v>
      </c>
      <c r="B405" t="s">
        <v>50</v>
      </c>
      <c r="C405" s="1">
        <v>15.7</v>
      </c>
      <c r="D405" s="2">
        <f>HYPERLINK("https://torgi.gov.ru/new/public/lots/lot/22000014830000000004_1/(lotInfo:info)", "22000014830000000004_1")</f>
        <v>0</v>
      </c>
      <c r="E405" t="s">
        <v>341</v>
      </c>
      <c r="F405" s="3">
        <v>44585.9872611465</v>
      </c>
      <c r="G405" s="3">
        <v>700000</v>
      </c>
      <c r="H405" t="s">
        <v>892</v>
      </c>
      <c r="I405" t="s">
        <v>1420</v>
      </c>
      <c r="J405" t="s">
        <v>2065</v>
      </c>
      <c r="K405" s="3">
        <v>642617.33</v>
      </c>
      <c r="L405" t="s">
        <v>2419</v>
      </c>
      <c r="M405" t="s">
        <v>2423</v>
      </c>
      <c r="N405" t="s">
        <v>2598</v>
      </c>
    </row>
    <row r="406" spans="1:14">
      <c r="A406" s="4">
        <v>404</v>
      </c>
      <c r="B406" t="s">
        <v>76</v>
      </c>
      <c r="C406" s="1">
        <v>329</v>
      </c>
      <c r="D406" s="2">
        <f>HYPERLINK("https://torgi.gov.ru/new/public/lots/lot/21000013380000000006_1/(lotInfo:info)", "21000013380000000006_1")</f>
        <v>0</v>
      </c>
      <c r="E406" t="s">
        <v>342</v>
      </c>
      <c r="F406" s="3">
        <v>308.6626139817629</v>
      </c>
      <c r="G406" s="3">
        <v>101550</v>
      </c>
      <c r="H406" t="s">
        <v>893</v>
      </c>
      <c r="I406" t="s">
        <v>1453</v>
      </c>
      <c r="J406" t="s">
        <v>2066</v>
      </c>
      <c r="L406" t="s">
        <v>2421</v>
      </c>
      <c r="M406" t="s">
        <v>2423</v>
      </c>
      <c r="N406" t="s">
        <v>2425</v>
      </c>
    </row>
    <row r="407" spans="1:14">
      <c r="A407" s="4">
        <v>405</v>
      </c>
      <c r="B407" t="s">
        <v>77</v>
      </c>
      <c r="C407" s="1">
        <v>30.8</v>
      </c>
      <c r="D407" s="2">
        <f>HYPERLINK("https://torgi.gov.ru/new/public/lots/lot/21000033490000000008_1/(lotInfo:info)", "21000033490000000008_1")</f>
        <v>0</v>
      </c>
      <c r="E407" t="s">
        <v>233</v>
      </c>
      <c r="F407" s="3">
        <v>9805.194805194806</v>
      </c>
      <c r="G407" s="3">
        <v>302000</v>
      </c>
      <c r="H407" t="s">
        <v>894</v>
      </c>
      <c r="I407" t="s">
        <v>1443</v>
      </c>
      <c r="J407" t="s">
        <v>2067</v>
      </c>
      <c r="K407" s="3">
        <v>40090498</v>
      </c>
      <c r="L407" t="s">
        <v>2419</v>
      </c>
      <c r="M407" t="s">
        <v>2423</v>
      </c>
      <c r="N407" t="s">
        <v>2599</v>
      </c>
    </row>
    <row r="408" spans="1:14">
      <c r="A408" s="4">
        <v>406</v>
      </c>
      <c r="B408" t="s">
        <v>36</v>
      </c>
      <c r="C408" s="1">
        <v>33</v>
      </c>
      <c r="D408" s="2">
        <f>HYPERLINK("https://torgi.gov.ru/new/public/lots/lot/22000017210000000003_1/(lotInfo:info)", "22000017210000000003_1")</f>
        <v>0</v>
      </c>
      <c r="E408" t="s">
        <v>306</v>
      </c>
      <c r="F408" s="3">
        <v>3086.363636363636</v>
      </c>
      <c r="G408" s="3">
        <v>101850</v>
      </c>
      <c r="H408" t="s">
        <v>895</v>
      </c>
      <c r="I408" t="s">
        <v>1454</v>
      </c>
      <c r="J408" t="s">
        <v>2068</v>
      </c>
      <c r="K408" s="3">
        <v>112442.55</v>
      </c>
      <c r="L408" t="s">
        <v>2419</v>
      </c>
      <c r="M408" t="s">
        <v>2423</v>
      </c>
      <c r="N408" t="s">
        <v>2600</v>
      </c>
    </row>
    <row r="409" spans="1:14">
      <c r="A409" s="4">
        <v>407</v>
      </c>
      <c r="B409" t="s">
        <v>26</v>
      </c>
      <c r="C409" s="1">
        <v>983</v>
      </c>
      <c r="D409" s="2">
        <f>HYPERLINK("https://torgi.gov.ru/new/public/lots/lot/21000010370000000025_1/(lotInfo:info)", "21000010370000000025_1")</f>
        <v>0</v>
      </c>
      <c r="E409" t="s">
        <v>343</v>
      </c>
      <c r="F409" s="3">
        <v>30619.53204476094</v>
      </c>
      <c r="G409" s="3">
        <v>30099000</v>
      </c>
      <c r="H409" t="s">
        <v>896</v>
      </c>
      <c r="I409" t="s">
        <v>1434</v>
      </c>
      <c r="J409" t="s">
        <v>2069</v>
      </c>
      <c r="L409" t="s">
        <v>2419</v>
      </c>
      <c r="M409" t="s">
        <v>2423</v>
      </c>
      <c r="N409" t="s">
        <v>2425</v>
      </c>
    </row>
    <row r="410" spans="1:14">
      <c r="A410" s="4">
        <v>408</v>
      </c>
      <c r="B410" t="s">
        <v>50</v>
      </c>
      <c r="C410" s="1">
        <v>362.9</v>
      </c>
      <c r="D410" s="2">
        <f>HYPERLINK("https://torgi.gov.ru/new/public/lots/lot/21000027860000000002_1/(lotInfo:info)", "21000027860000000002_1")</f>
        <v>0</v>
      </c>
      <c r="E410" t="s">
        <v>344</v>
      </c>
      <c r="F410" s="3">
        <v>796.3626343345275</v>
      </c>
      <c r="G410" s="3">
        <v>289000</v>
      </c>
      <c r="H410" t="s">
        <v>897</v>
      </c>
      <c r="I410" t="s">
        <v>1455</v>
      </c>
      <c r="J410" t="s">
        <v>2070</v>
      </c>
      <c r="K410" s="3">
        <v>764583.12</v>
      </c>
      <c r="L410" t="s">
        <v>2421</v>
      </c>
      <c r="M410" t="s">
        <v>2423</v>
      </c>
      <c r="N410" t="s">
        <v>2601</v>
      </c>
    </row>
    <row r="411" spans="1:14">
      <c r="A411" s="4">
        <v>409</v>
      </c>
      <c r="B411" t="s">
        <v>38</v>
      </c>
      <c r="C411" s="1">
        <v>36.1</v>
      </c>
      <c r="D411" s="2">
        <f>HYPERLINK("https://torgi.gov.ru/new/public/lots/lot/21000007760000000002_1/(lotInfo:info)", "21000007760000000002_1")</f>
        <v>0</v>
      </c>
      <c r="E411" t="s">
        <v>345</v>
      </c>
      <c r="F411" s="3">
        <v>22783.93351800554</v>
      </c>
      <c r="G411" s="3">
        <v>822500</v>
      </c>
      <c r="I411" t="s">
        <v>1456</v>
      </c>
      <c r="J411" t="s">
        <v>2071</v>
      </c>
      <c r="L411" t="s">
        <v>2419</v>
      </c>
      <c r="M411" t="s">
        <v>2423</v>
      </c>
      <c r="N411" t="s">
        <v>2425</v>
      </c>
    </row>
    <row r="412" spans="1:14">
      <c r="A412" s="4">
        <v>410</v>
      </c>
      <c r="B412" t="s">
        <v>36</v>
      </c>
      <c r="C412" s="1">
        <v>20.3</v>
      </c>
      <c r="D412" s="2">
        <f>HYPERLINK("https://torgi.gov.ru/new/public/lots/lot/22000084300000000001_2/(lotInfo:info)", "22000084300000000001_2")</f>
        <v>0</v>
      </c>
      <c r="E412" t="s">
        <v>346</v>
      </c>
      <c r="F412" s="3">
        <v>2758.620689655172</v>
      </c>
      <c r="G412" s="3">
        <v>56000</v>
      </c>
      <c r="H412" t="s">
        <v>898</v>
      </c>
      <c r="I412" t="s">
        <v>1457</v>
      </c>
      <c r="J412" t="s">
        <v>2072</v>
      </c>
      <c r="K412" s="3">
        <v>56000</v>
      </c>
      <c r="L412" t="s">
        <v>2419</v>
      </c>
      <c r="M412" t="s">
        <v>2423</v>
      </c>
      <c r="N412" t="s">
        <v>2602</v>
      </c>
    </row>
    <row r="413" spans="1:14">
      <c r="A413" s="4">
        <v>411</v>
      </c>
      <c r="B413" t="s">
        <v>36</v>
      </c>
      <c r="C413" s="1">
        <v>50</v>
      </c>
      <c r="D413" s="2">
        <f>HYPERLINK("https://torgi.gov.ru/new/public/lots/lot/22000084300000000001_1/(lotInfo:info)", "22000084300000000001_1")</f>
        <v>0</v>
      </c>
      <c r="E413" t="s">
        <v>346</v>
      </c>
      <c r="F413" s="3">
        <v>2620</v>
      </c>
      <c r="G413" s="3">
        <v>131000</v>
      </c>
      <c r="H413" t="s">
        <v>899</v>
      </c>
      <c r="I413" t="s">
        <v>1457</v>
      </c>
      <c r="J413" t="s">
        <v>2073</v>
      </c>
      <c r="K413" s="3">
        <v>131000</v>
      </c>
      <c r="L413" t="s">
        <v>2419</v>
      </c>
      <c r="M413" t="s">
        <v>2423</v>
      </c>
      <c r="N413" t="s">
        <v>2425</v>
      </c>
    </row>
    <row r="414" spans="1:14">
      <c r="A414" s="4">
        <v>412</v>
      </c>
      <c r="B414" t="s">
        <v>33</v>
      </c>
      <c r="C414" s="1">
        <v>73.59999999999999</v>
      </c>
      <c r="D414" s="2">
        <f>HYPERLINK("https://torgi.gov.ru/new/public/lots/lot/21000020060000000003_1/(lotInfo:info)", "21000020060000000003_1")</f>
        <v>0</v>
      </c>
      <c r="E414" t="s">
        <v>103</v>
      </c>
      <c r="F414" s="3">
        <v>5957.880434782609</v>
      </c>
      <c r="G414" s="3">
        <v>438500</v>
      </c>
      <c r="H414" t="s">
        <v>900</v>
      </c>
      <c r="I414" t="s">
        <v>1458</v>
      </c>
      <c r="J414" t="s">
        <v>2074</v>
      </c>
      <c r="L414" t="s">
        <v>2421</v>
      </c>
      <c r="M414" t="s">
        <v>2423</v>
      </c>
      <c r="N414" t="s">
        <v>2603</v>
      </c>
    </row>
    <row r="415" spans="1:14">
      <c r="A415" s="4">
        <v>413</v>
      </c>
      <c r="B415" t="s">
        <v>18</v>
      </c>
      <c r="C415" s="1">
        <v>26.6</v>
      </c>
      <c r="D415" s="2">
        <f>HYPERLINK("https://torgi.gov.ru/new/public/lots/lot/21000019570000000001_1/(lotInfo:info)", "21000019570000000001_1")</f>
        <v>0</v>
      </c>
      <c r="E415" t="s">
        <v>347</v>
      </c>
      <c r="F415" s="3">
        <v>5451.127819548872</v>
      </c>
      <c r="G415" s="3">
        <v>145000</v>
      </c>
      <c r="H415" t="s">
        <v>901</v>
      </c>
      <c r="I415" t="s">
        <v>1459</v>
      </c>
      <c r="J415" t="s">
        <v>2075</v>
      </c>
      <c r="L415" t="s">
        <v>2419</v>
      </c>
      <c r="M415" t="s">
        <v>2423</v>
      </c>
      <c r="N415" t="s">
        <v>2425</v>
      </c>
    </row>
    <row r="416" spans="1:14">
      <c r="A416" s="4">
        <v>414</v>
      </c>
      <c r="B416" t="s">
        <v>54</v>
      </c>
      <c r="C416" s="1">
        <v>1583.1</v>
      </c>
      <c r="D416" s="2">
        <f>HYPERLINK("https://torgi.gov.ru/new/public/lots/lot/21000011320000000023_4/(lotInfo:info)", "21000011320000000023_4")</f>
        <v>0</v>
      </c>
      <c r="E416" t="s">
        <v>348</v>
      </c>
      <c r="F416" s="3">
        <v>8154.999684163982</v>
      </c>
      <c r="G416" s="3">
        <v>12910180</v>
      </c>
      <c r="H416" t="s">
        <v>902</v>
      </c>
      <c r="I416" t="s">
        <v>1460</v>
      </c>
      <c r="J416" t="s">
        <v>2076</v>
      </c>
      <c r="L416" t="s">
        <v>2421</v>
      </c>
      <c r="M416" t="s">
        <v>2423</v>
      </c>
      <c r="N416" t="s">
        <v>2425</v>
      </c>
    </row>
    <row r="417" spans="1:14">
      <c r="A417" s="4">
        <v>415</v>
      </c>
      <c r="B417" t="s">
        <v>14</v>
      </c>
      <c r="C417" s="1">
        <v>267.6</v>
      </c>
      <c r="D417" s="2">
        <f>HYPERLINK("https://torgi.gov.ru/new/public/lots/lot/21000005000000000646_1/(lotInfo:info)", "21000005000000000646_1")</f>
        <v>0</v>
      </c>
      <c r="E417" t="s">
        <v>349</v>
      </c>
      <c r="F417" s="3">
        <v>71335.57548579969</v>
      </c>
      <c r="G417" s="3">
        <v>19089400</v>
      </c>
      <c r="H417" t="s">
        <v>903</v>
      </c>
      <c r="I417" t="s">
        <v>1461</v>
      </c>
      <c r="J417" t="s">
        <v>2077</v>
      </c>
      <c r="L417" t="s">
        <v>2419</v>
      </c>
      <c r="M417" t="s">
        <v>2423</v>
      </c>
      <c r="N417" t="s">
        <v>2604</v>
      </c>
    </row>
    <row r="418" spans="1:14">
      <c r="A418" s="4">
        <v>416</v>
      </c>
      <c r="B418" t="s">
        <v>14</v>
      </c>
      <c r="C418" s="1">
        <v>139.2</v>
      </c>
      <c r="D418" s="2">
        <f>HYPERLINK("https://torgi.gov.ru/new/public/lots/lot/21000005000000000072_1/(lotInfo:info)", "21000005000000000072_1")</f>
        <v>0</v>
      </c>
      <c r="E418" t="s">
        <v>305</v>
      </c>
      <c r="F418" s="3">
        <v>148145.8333333333</v>
      </c>
      <c r="G418" s="3">
        <v>20621900</v>
      </c>
      <c r="H418" t="s">
        <v>828</v>
      </c>
      <c r="I418" t="s">
        <v>1462</v>
      </c>
      <c r="J418" t="s">
        <v>1994</v>
      </c>
      <c r="L418" t="s">
        <v>2419</v>
      </c>
      <c r="M418" t="s">
        <v>2423</v>
      </c>
      <c r="N418" t="s">
        <v>2425</v>
      </c>
    </row>
    <row r="419" spans="1:14">
      <c r="A419" s="4">
        <v>417</v>
      </c>
      <c r="B419" t="s">
        <v>62</v>
      </c>
      <c r="C419" s="1">
        <v>64.40000000000001</v>
      </c>
      <c r="D419" s="2">
        <f>HYPERLINK("https://torgi.gov.ru/new/public/lots/lot/21000018980000000001_1/(lotInfo:info)", "21000018980000000001_1")</f>
        <v>0</v>
      </c>
      <c r="E419" t="s">
        <v>350</v>
      </c>
      <c r="F419" s="3">
        <v>20496.89440993789</v>
      </c>
      <c r="G419" s="3">
        <v>1320000</v>
      </c>
      <c r="H419" t="s">
        <v>904</v>
      </c>
      <c r="I419" t="s">
        <v>1463</v>
      </c>
      <c r="J419" t="s">
        <v>2078</v>
      </c>
      <c r="L419" t="s">
        <v>2419</v>
      </c>
      <c r="M419" t="s">
        <v>2423</v>
      </c>
      <c r="N419" t="s">
        <v>2425</v>
      </c>
    </row>
    <row r="420" spans="1:14">
      <c r="A420" s="4">
        <v>418</v>
      </c>
      <c r="B420" t="s">
        <v>39</v>
      </c>
      <c r="C420" s="1">
        <v>85.5</v>
      </c>
      <c r="D420" s="2">
        <f>HYPERLINK("https://torgi.gov.ru/new/public/lots/lot/21000004710000000765_1/(lotInfo:info)", "21000004710000000765_1")</f>
        <v>0</v>
      </c>
      <c r="E420" t="s">
        <v>351</v>
      </c>
      <c r="F420" s="3">
        <v>8839.95321637427</v>
      </c>
      <c r="G420" s="3">
        <v>755816</v>
      </c>
      <c r="I420" t="s">
        <v>1464</v>
      </c>
      <c r="J420" t="s">
        <v>2079</v>
      </c>
      <c r="L420" t="s">
        <v>2420</v>
      </c>
      <c r="M420" t="s">
        <v>2423</v>
      </c>
      <c r="N420" t="s">
        <v>2425</v>
      </c>
    </row>
    <row r="421" spans="1:14">
      <c r="A421" s="4">
        <v>419</v>
      </c>
      <c r="B421" t="s">
        <v>36</v>
      </c>
      <c r="C421" s="1">
        <v>87.5</v>
      </c>
      <c r="D421" s="2">
        <f>HYPERLINK("https://torgi.gov.ru/new/public/lots/lot/22000080200000000001_1/(lotInfo:info)", "22000080200000000001_1")</f>
        <v>0</v>
      </c>
      <c r="E421" t="s">
        <v>352</v>
      </c>
      <c r="F421" s="3">
        <v>2100</v>
      </c>
      <c r="G421" s="3">
        <v>183750</v>
      </c>
      <c r="I421" t="s">
        <v>1465</v>
      </c>
      <c r="J421" t="s">
        <v>2080</v>
      </c>
      <c r="K421" s="3">
        <v>949247.25</v>
      </c>
      <c r="L421" t="s">
        <v>2419</v>
      </c>
      <c r="M421" t="s">
        <v>2423</v>
      </c>
      <c r="N421" t="s">
        <v>2425</v>
      </c>
    </row>
    <row r="422" spans="1:14">
      <c r="A422" s="4">
        <v>420</v>
      </c>
      <c r="B422" t="s">
        <v>66</v>
      </c>
      <c r="C422" s="1">
        <v>81.09999999999999</v>
      </c>
      <c r="D422" s="2">
        <f>HYPERLINK("https://torgi.gov.ru/new/public/lots/lot/22000082990000000001_2/(lotInfo:info)", "22000082990000000001_2")</f>
        <v>0</v>
      </c>
      <c r="E422" t="s">
        <v>353</v>
      </c>
      <c r="F422" s="3">
        <v>856.9667077681875</v>
      </c>
      <c r="G422" s="3">
        <v>69500</v>
      </c>
      <c r="H422" t="s">
        <v>905</v>
      </c>
      <c r="I422" t="s">
        <v>1466</v>
      </c>
      <c r="J422" t="s">
        <v>2081</v>
      </c>
      <c r="L422" t="s">
        <v>2420</v>
      </c>
      <c r="M422" t="s">
        <v>2423</v>
      </c>
      <c r="N422" t="s">
        <v>2605</v>
      </c>
    </row>
    <row r="423" spans="1:14">
      <c r="A423" s="4">
        <v>421</v>
      </c>
      <c r="B423" t="s">
        <v>66</v>
      </c>
      <c r="C423" s="1">
        <v>19</v>
      </c>
      <c r="D423" s="2">
        <f>HYPERLINK("https://torgi.gov.ru/new/public/lots/lot/22000082990000000001_1/(lotInfo:info)", "22000082990000000001_1")</f>
        <v>0</v>
      </c>
      <c r="E423" t="s">
        <v>354</v>
      </c>
      <c r="F423" s="3">
        <v>2605.263157894737</v>
      </c>
      <c r="G423" s="3">
        <v>49500</v>
      </c>
      <c r="H423" t="s">
        <v>906</v>
      </c>
      <c r="I423" t="s">
        <v>1466</v>
      </c>
      <c r="J423" t="s">
        <v>2082</v>
      </c>
      <c r="L423" t="s">
        <v>2420</v>
      </c>
      <c r="M423" t="s">
        <v>2423</v>
      </c>
      <c r="N423" t="s">
        <v>2425</v>
      </c>
    </row>
    <row r="424" spans="1:14">
      <c r="A424" s="4">
        <v>422</v>
      </c>
      <c r="B424" t="s">
        <v>57</v>
      </c>
      <c r="C424" s="1">
        <v>612.6</v>
      </c>
      <c r="D424" s="2">
        <f>HYPERLINK("https://torgi.gov.ru/new/public/lots/lot/22000055480000000001_1/(lotInfo:info)", "22000055480000000001_1")</f>
        <v>0</v>
      </c>
      <c r="E424" t="s">
        <v>355</v>
      </c>
      <c r="F424" s="3">
        <v>408.0966372837088</v>
      </c>
      <c r="G424" s="3">
        <v>250000</v>
      </c>
      <c r="H424" t="s">
        <v>907</v>
      </c>
      <c r="I424" t="s">
        <v>1467</v>
      </c>
      <c r="J424" t="s">
        <v>2083</v>
      </c>
      <c r="K424" s="3">
        <v>7716125.82</v>
      </c>
      <c r="L424" t="s">
        <v>2419</v>
      </c>
      <c r="M424" t="s">
        <v>2423</v>
      </c>
      <c r="N424" t="s">
        <v>2606</v>
      </c>
    </row>
    <row r="425" spans="1:14">
      <c r="A425" s="4">
        <v>423</v>
      </c>
      <c r="B425" t="s">
        <v>13</v>
      </c>
      <c r="C425" s="1">
        <v>108.2</v>
      </c>
      <c r="D425" s="2">
        <f>HYPERLINK("https://torgi.gov.ru/new/public/lots/lot/22000059720000000001_1/(lotInfo:info)", "22000059720000000001_1")</f>
        <v>0</v>
      </c>
      <c r="E425" t="s">
        <v>356</v>
      </c>
      <c r="F425" s="3">
        <v>2578.558225508318</v>
      </c>
      <c r="G425" s="3">
        <v>279000</v>
      </c>
      <c r="H425" t="s">
        <v>908</v>
      </c>
      <c r="I425" t="s">
        <v>1468</v>
      </c>
      <c r="J425" t="s">
        <v>2084</v>
      </c>
      <c r="K425" s="3">
        <v>0</v>
      </c>
      <c r="L425" t="s">
        <v>2419</v>
      </c>
      <c r="M425" t="s">
        <v>2423</v>
      </c>
      <c r="N425" t="s">
        <v>2425</v>
      </c>
    </row>
    <row r="426" spans="1:14">
      <c r="A426" s="4">
        <v>424</v>
      </c>
      <c r="B426" t="s">
        <v>14</v>
      </c>
      <c r="C426" s="1">
        <v>69.40000000000001</v>
      </c>
      <c r="D426" s="2">
        <f>HYPERLINK("https://torgi.gov.ru/new/public/lots/lot/21000005000000000696_1/(lotInfo:info)", "21000005000000000696_1")</f>
        <v>0</v>
      </c>
      <c r="E426" t="s">
        <v>86</v>
      </c>
      <c r="F426" s="3">
        <v>29243.51585014409</v>
      </c>
      <c r="G426" s="3">
        <v>2029500</v>
      </c>
      <c r="H426" t="s">
        <v>909</v>
      </c>
      <c r="I426" t="s">
        <v>1469</v>
      </c>
      <c r="J426" t="s">
        <v>2085</v>
      </c>
      <c r="L426" t="s">
        <v>2421</v>
      </c>
      <c r="M426" t="s">
        <v>2423</v>
      </c>
      <c r="N426" t="s">
        <v>2425</v>
      </c>
    </row>
    <row r="427" spans="1:14">
      <c r="A427" s="4">
        <v>425</v>
      </c>
      <c r="B427" t="s">
        <v>14</v>
      </c>
      <c r="C427" s="1">
        <v>180.5</v>
      </c>
      <c r="D427" s="2">
        <f>HYPERLINK("https://torgi.gov.ru/new/public/lots/lot/21000005000000000702_1/(lotInfo:info)", "21000005000000000702_1")</f>
        <v>0</v>
      </c>
      <c r="E427" t="s">
        <v>86</v>
      </c>
      <c r="F427" s="3">
        <v>84813.01939058171</v>
      </c>
      <c r="G427" s="3">
        <v>15308750</v>
      </c>
      <c r="H427" t="s">
        <v>910</v>
      </c>
      <c r="I427" t="s">
        <v>1469</v>
      </c>
      <c r="J427" t="s">
        <v>2086</v>
      </c>
      <c r="L427" t="s">
        <v>2421</v>
      </c>
      <c r="M427" t="s">
        <v>2423</v>
      </c>
      <c r="N427" t="s">
        <v>2425</v>
      </c>
    </row>
    <row r="428" spans="1:14">
      <c r="A428" s="4">
        <v>426</v>
      </c>
      <c r="B428" t="s">
        <v>24</v>
      </c>
      <c r="C428" s="1">
        <v>28.4</v>
      </c>
      <c r="D428" s="2">
        <f>HYPERLINK("https://torgi.gov.ru/new/public/lots/lot/22000041520000000002_1/(lotInfo:info)", "22000041520000000002_1")</f>
        <v>0</v>
      </c>
      <c r="E428" t="s">
        <v>357</v>
      </c>
      <c r="F428" s="3">
        <v>28626.76056338028</v>
      </c>
      <c r="G428" s="3">
        <v>813000</v>
      </c>
      <c r="H428" t="s">
        <v>911</v>
      </c>
      <c r="I428" t="s">
        <v>1470</v>
      </c>
      <c r="J428" t="s">
        <v>2087</v>
      </c>
      <c r="L428" t="s">
        <v>2419</v>
      </c>
      <c r="M428" t="s">
        <v>2423</v>
      </c>
      <c r="N428" t="s">
        <v>2425</v>
      </c>
    </row>
    <row r="429" spans="1:14">
      <c r="A429" s="4">
        <v>427</v>
      </c>
      <c r="B429" t="s">
        <v>14</v>
      </c>
      <c r="C429" s="1">
        <v>134.7</v>
      </c>
      <c r="D429" s="2">
        <f>HYPERLINK("https://torgi.gov.ru/new/public/lots/lot/21000005000000000744_1/(lotInfo:info)", "21000005000000000744_1")</f>
        <v>0</v>
      </c>
      <c r="E429" t="s">
        <v>128</v>
      </c>
      <c r="F429" s="3">
        <v>153023.0141054195</v>
      </c>
      <c r="G429" s="3">
        <v>20612200</v>
      </c>
      <c r="H429" t="s">
        <v>912</v>
      </c>
      <c r="I429" t="s">
        <v>1471</v>
      </c>
      <c r="J429" t="s">
        <v>2088</v>
      </c>
      <c r="L429" t="s">
        <v>2419</v>
      </c>
      <c r="M429" t="s">
        <v>2423</v>
      </c>
      <c r="N429" t="s">
        <v>2607</v>
      </c>
    </row>
    <row r="430" spans="1:14">
      <c r="A430" s="4">
        <v>428</v>
      </c>
      <c r="B430" t="s">
        <v>63</v>
      </c>
      <c r="C430" s="1">
        <v>15.6</v>
      </c>
      <c r="D430" s="2">
        <f>HYPERLINK("https://torgi.gov.ru/new/public/lots/lot/21000007070000000008_1/(lotInfo:info)", "21000007070000000008_1")</f>
        <v>0</v>
      </c>
      <c r="E430" t="s">
        <v>358</v>
      </c>
      <c r="F430" s="3">
        <v>12185.89743589744</v>
      </c>
      <c r="G430" s="3">
        <v>190100</v>
      </c>
      <c r="H430" t="s">
        <v>913</v>
      </c>
      <c r="I430" t="s">
        <v>1472</v>
      </c>
      <c r="J430" t="s">
        <v>2089</v>
      </c>
      <c r="K430" s="3">
        <v>92847.61</v>
      </c>
      <c r="L430" t="s">
        <v>2419</v>
      </c>
      <c r="M430" t="s">
        <v>2423</v>
      </c>
      <c r="N430" t="s">
        <v>2608</v>
      </c>
    </row>
    <row r="431" spans="1:14">
      <c r="A431" s="4">
        <v>429</v>
      </c>
      <c r="B431" t="s">
        <v>54</v>
      </c>
      <c r="C431" s="1">
        <v>27</v>
      </c>
      <c r="D431" s="2">
        <f>HYPERLINK("https://torgi.gov.ru/new/public/lots/lot/21000011320000000026_9/(lotInfo:info)", "21000011320000000026_9")</f>
        <v>0</v>
      </c>
      <c r="E431" t="s">
        <v>359</v>
      </c>
      <c r="F431" s="3">
        <v>24556.35</v>
      </c>
      <c r="G431" s="3">
        <v>663021.45</v>
      </c>
      <c r="H431" t="s">
        <v>914</v>
      </c>
      <c r="I431" t="s">
        <v>1473</v>
      </c>
      <c r="J431" t="s">
        <v>2090</v>
      </c>
      <c r="L431" t="s">
        <v>2419</v>
      </c>
      <c r="M431" t="s">
        <v>2423</v>
      </c>
      <c r="N431" t="s">
        <v>2425</v>
      </c>
    </row>
    <row r="432" spans="1:14">
      <c r="A432" s="4">
        <v>430</v>
      </c>
      <c r="B432" t="s">
        <v>38</v>
      </c>
      <c r="C432" s="1">
        <v>32.5</v>
      </c>
      <c r="D432" s="2">
        <f>HYPERLINK("https://torgi.gov.ru/new/public/lots/lot/22000023110000000004_1/(lotInfo:info)", "22000023110000000004_1")</f>
        <v>0</v>
      </c>
      <c r="E432" t="s">
        <v>103</v>
      </c>
      <c r="F432" s="3">
        <v>15503.84615384615</v>
      </c>
      <c r="G432" s="3">
        <v>503875</v>
      </c>
      <c r="H432" t="s">
        <v>915</v>
      </c>
      <c r="I432" t="s">
        <v>1474</v>
      </c>
      <c r="J432" t="s">
        <v>2091</v>
      </c>
      <c r="L432" t="s">
        <v>2419</v>
      </c>
      <c r="M432" t="s">
        <v>2423</v>
      </c>
      <c r="N432" t="s">
        <v>2425</v>
      </c>
    </row>
    <row r="433" spans="1:14">
      <c r="A433" s="4">
        <v>431</v>
      </c>
      <c r="B433" t="s">
        <v>23</v>
      </c>
      <c r="C433" s="1">
        <v>64.3</v>
      </c>
      <c r="D433" s="2">
        <f>HYPERLINK("https://torgi.gov.ru/new/public/lots/lot/22000071240000000002_1/(lotInfo:info)", "22000071240000000002_1")</f>
        <v>0</v>
      </c>
      <c r="E433" t="s">
        <v>360</v>
      </c>
      <c r="F433" s="3">
        <v>23405.90979782271</v>
      </c>
      <c r="G433" s="3">
        <v>1505000</v>
      </c>
      <c r="H433" t="s">
        <v>916</v>
      </c>
      <c r="I433" t="s">
        <v>1470</v>
      </c>
      <c r="J433" t="s">
        <v>2092</v>
      </c>
      <c r="L433" t="s">
        <v>2419</v>
      </c>
      <c r="M433" t="s">
        <v>2423</v>
      </c>
      <c r="N433" t="s">
        <v>2609</v>
      </c>
    </row>
    <row r="434" spans="1:14">
      <c r="A434" s="4">
        <v>432</v>
      </c>
      <c r="B434" t="s">
        <v>37</v>
      </c>
      <c r="C434" s="1">
        <v>15.6</v>
      </c>
      <c r="D434" s="2">
        <f>HYPERLINK("https://torgi.gov.ru/new/public/lots/lot/21000002750000000021_1/(lotInfo:info)", "21000002750000000021_1")</f>
        <v>0</v>
      </c>
      <c r="E434" t="s">
        <v>103</v>
      </c>
      <c r="F434" s="3">
        <v>22243.58974358974</v>
      </c>
      <c r="G434" s="3">
        <v>347000</v>
      </c>
      <c r="H434" t="s">
        <v>917</v>
      </c>
      <c r="I434" t="s">
        <v>1475</v>
      </c>
      <c r="J434" t="s">
        <v>2093</v>
      </c>
      <c r="L434" t="s">
        <v>2419</v>
      </c>
      <c r="M434" t="s">
        <v>2423</v>
      </c>
      <c r="N434" t="s">
        <v>2610</v>
      </c>
    </row>
    <row r="435" spans="1:14">
      <c r="A435" s="4">
        <v>433</v>
      </c>
      <c r="B435" t="s">
        <v>37</v>
      </c>
      <c r="C435" s="1">
        <v>32.9</v>
      </c>
      <c r="D435" s="2">
        <f>HYPERLINK("https://torgi.gov.ru/new/public/lots/lot/21000002750000000022_1/(lotInfo:info)", "21000002750000000022_1")</f>
        <v>0</v>
      </c>
      <c r="E435" t="s">
        <v>103</v>
      </c>
      <c r="F435" s="3">
        <v>56352.58358662614</v>
      </c>
      <c r="G435" s="3">
        <v>1854000</v>
      </c>
      <c r="H435" t="s">
        <v>918</v>
      </c>
      <c r="I435" t="s">
        <v>1476</v>
      </c>
      <c r="J435" t="s">
        <v>2094</v>
      </c>
      <c r="L435" t="s">
        <v>2419</v>
      </c>
      <c r="M435" t="s">
        <v>2423</v>
      </c>
      <c r="N435" t="s">
        <v>2611</v>
      </c>
    </row>
    <row r="436" spans="1:14">
      <c r="A436" s="4">
        <v>434</v>
      </c>
      <c r="B436" t="s">
        <v>34</v>
      </c>
      <c r="C436" s="1">
        <v>73.7</v>
      </c>
      <c r="D436" s="2">
        <f>HYPERLINK("https://torgi.gov.ru/new/public/lots/lot/21000034530000000001_1/(lotInfo:info)", "21000034530000000001_1")</f>
        <v>0</v>
      </c>
      <c r="F436" s="3">
        <v>4070.55630936228</v>
      </c>
      <c r="G436" s="3">
        <v>300000</v>
      </c>
      <c r="H436" t="s">
        <v>919</v>
      </c>
      <c r="I436" t="s">
        <v>1477</v>
      </c>
      <c r="L436" t="s">
        <v>2419</v>
      </c>
      <c r="M436" t="s">
        <v>2423</v>
      </c>
      <c r="N436" t="s">
        <v>2612</v>
      </c>
    </row>
    <row r="437" spans="1:14">
      <c r="A437" s="4">
        <v>435</v>
      </c>
      <c r="B437" t="s">
        <v>14</v>
      </c>
      <c r="C437" s="1">
        <v>189</v>
      </c>
      <c r="D437" s="2">
        <f>HYPERLINK("https://torgi.gov.ru/new/public/lots/lot/21000005000000000729_1/(lotInfo:info)", "21000005000000000729_1")</f>
        <v>0</v>
      </c>
      <c r="E437" t="s">
        <v>86</v>
      </c>
      <c r="F437" s="3">
        <v>149276.1904761905</v>
      </c>
      <c r="G437" s="3">
        <v>28213200</v>
      </c>
      <c r="H437" t="s">
        <v>920</v>
      </c>
      <c r="I437" t="s">
        <v>1478</v>
      </c>
      <c r="J437" t="s">
        <v>2095</v>
      </c>
      <c r="L437" t="s">
        <v>2421</v>
      </c>
      <c r="M437" t="s">
        <v>2423</v>
      </c>
      <c r="N437" t="s">
        <v>2425</v>
      </c>
    </row>
    <row r="438" spans="1:14">
      <c r="A438" s="4">
        <v>436</v>
      </c>
      <c r="B438" t="s">
        <v>39</v>
      </c>
      <c r="C438" s="1">
        <v>512</v>
      </c>
      <c r="D438" s="2">
        <f>HYPERLINK("https://torgi.gov.ru/new/public/lots/lot/22000034760000000014_1/(lotInfo:info)", "22000034760000000014_1")</f>
        <v>0</v>
      </c>
      <c r="E438" t="s">
        <v>361</v>
      </c>
      <c r="F438" s="3">
        <v>42578.125</v>
      </c>
      <c r="G438" s="3">
        <v>21800000</v>
      </c>
      <c r="H438" t="s">
        <v>921</v>
      </c>
      <c r="I438" t="s">
        <v>1479</v>
      </c>
      <c r="J438" t="s">
        <v>2096</v>
      </c>
      <c r="L438" t="s">
        <v>2419</v>
      </c>
      <c r="M438" t="s">
        <v>2423</v>
      </c>
      <c r="N438" t="s">
        <v>2613</v>
      </c>
    </row>
    <row r="439" spans="1:14">
      <c r="A439" s="4">
        <v>437</v>
      </c>
      <c r="B439" t="s">
        <v>14</v>
      </c>
      <c r="C439" s="1">
        <v>14.4</v>
      </c>
      <c r="D439" s="2">
        <f>HYPERLINK("https://torgi.gov.ru/new/public/lots/lot/21000005000000000327_1/(lotInfo:info)", "21000005000000000327_1")</f>
        <v>0</v>
      </c>
      <c r="E439" t="s">
        <v>86</v>
      </c>
      <c r="F439" s="3">
        <v>474229.1666666666</v>
      </c>
      <c r="G439" s="3">
        <v>6828900</v>
      </c>
      <c r="H439" t="s">
        <v>922</v>
      </c>
      <c r="I439" t="s">
        <v>1480</v>
      </c>
      <c r="J439" t="s">
        <v>2097</v>
      </c>
      <c r="L439" t="s">
        <v>2419</v>
      </c>
      <c r="M439" t="s">
        <v>2423</v>
      </c>
      <c r="N439" t="s">
        <v>2614</v>
      </c>
    </row>
    <row r="440" spans="1:14">
      <c r="A440" s="4">
        <v>438</v>
      </c>
      <c r="B440" t="s">
        <v>14</v>
      </c>
      <c r="C440" s="1">
        <v>180.3</v>
      </c>
      <c r="D440" s="2">
        <f>HYPERLINK("https://torgi.gov.ru/new/public/lots/lot/21000005000000000297_1/(lotInfo:info)", "21000005000000000297_1")</f>
        <v>0</v>
      </c>
      <c r="E440" t="s">
        <v>86</v>
      </c>
      <c r="F440" s="3">
        <v>115841.6528008874</v>
      </c>
      <c r="G440" s="3">
        <v>20886250</v>
      </c>
      <c r="H440" t="s">
        <v>923</v>
      </c>
      <c r="I440" t="s">
        <v>1481</v>
      </c>
      <c r="J440" t="s">
        <v>2098</v>
      </c>
      <c r="L440" t="s">
        <v>2419</v>
      </c>
      <c r="M440" t="s">
        <v>2423</v>
      </c>
      <c r="N440" t="s">
        <v>2425</v>
      </c>
    </row>
    <row r="441" spans="1:14">
      <c r="A441" s="4">
        <v>439</v>
      </c>
      <c r="B441" t="s">
        <v>14</v>
      </c>
      <c r="C441" s="1">
        <v>34.1</v>
      </c>
      <c r="D441" s="2">
        <f>HYPERLINK("https://torgi.gov.ru/new/public/lots/lot/21000005000000000296_1/(lotInfo:info)", "21000005000000000296_1")</f>
        <v>0</v>
      </c>
      <c r="E441" t="s">
        <v>86</v>
      </c>
      <c r="F441" s="3">
        <v>422652.4926686217</v>
      </c>
      <c r="G441" s="3">
        <v>14412450</v>
      </c>
      <c r="H441" t="s">
        <v>924</v>
      </c>
      <c r="I441" t="s">
        <v>1481</v>
      </c>
      <c r="J441" t="s">
        <v>2099</v>
      </c>
      <c r="L441" t="s">
        <v>2419</v>
      </c>
      <c r="M441" t="s">
        <v>2423</v>
      </c>
      <c r="N441" t="s">
        <v>2615</v>
      </c>
    </row>
    <row r="442" spans="1:14">
      <c r="A442" s="4">
        <v>440</v>
      </c>
      <c r="B442" t="s">
        <v>14</v>
      </c>
      <c r="C442" s="1">
        <v>145.4</v>
      </c>
      <c r="D442" s="2">
        <f>HYPERLINK("https://torgi.gov.ru/new/public/lots/lot/21000005000000000275_1/(lotInfo:info)", "21000005000000000275_1")</f>
        <v>0</v>
      </c>
      <c r="E442" t="s">
        <v>305</v>
      </c>
      <c r="F442" s="3">
        <v>93167.984869326</v>
      </c>
      <c r="G442" s="3">
        <v>13546625</v>
      </c>
      <c r="H442" t="s">
        <v>925</v>
      </c>
      <c r="I442" t="s">
        <v>1482</v>
      </c>
      <c r="J442" t="s">
        <v>2100</v>
      </c>
      <c r="L442" t="s">
        <v>2421</v>
      </c>
      <c r="M442" t="s">
        <v>2423</v>
      </c>
      <c r="N442" t="s">
        <v>2425</v>
      </c>
    </row>
    <row r="443" spans="1:14">
      <c r="A443" s="4">
        <v>441</v>
      </c>
      <c r="B443" t="s">
        <v>14</v>
      </c>
      <c r="C443" s="1">
        <v>243.4</v>
      </c>
      <c r="D443" s="2">
        <f>HYPERLINK("https://torgi.gov.ru/new/public/lots/lot/21000005000000000190_1/(lotInfo:info)", "21000005000000000190_1")</f>
        <v>0</v>
      </c>
      <c r="E443" t="s">
        <v>362</v>
      </c>
      <c r="F443" s="3">
        <v>142256.5735414955</v>
      </c>
      <c r="G443" s="3">
        <v>34625250</v>
      </c>
      <c r="H443" t="s">
        <v>926</v>
      </c>
      <c r="I443" t="s">
        <v>1483</v>
      </c>
      <c r="J443" t="s">
        <v>2101</v>
      </c>
      <c r="L443" t="s">
        <v>2419</v>
      </c>
      <c r="M443" t="s">
        <v>2423</v>
      </c>
      <c r="N443" t="s">
        <v>2616</v>
      </c>
    </row>
    <row r="444" spans="1:14">
      <c r="A444" s="4">
        <v>442</v>
      </c>
      <c r="B444" t="s">
        <v>14</v>
      </c>
      <c r="C444" s="1">
        <v>31.6</v>
      </c>
      <c r="D444" s="2">
        <f>HYPERLINK("https://torgi.gov.ru/new/public/lots/lot/21000005000000000195_1/(lotInfo:info)", "21000005000000000195_1")</f>
        <v>0</v>
      </c>
      <c r="E444" t="s">
        <v>86</v>
      </c>
      <c r="F444" s="3">
        <v>239772.1518987342</v>
      </c>
      <c r="G444" s="3">
        <v>7576800</v>
      </c>
      <c r="H444" t="s">
        <v>927</v>
      </c>
      <c r="I444" t="s">
        <v>1480</v>
      </c>
      <c r="J444" t="s">
        <v>2102</v>
      </c>
      <c r="L444" t="s">
        <v>2419</v>
      </c>
      <c r="M444" t="s">
        <v>2423</v>
      </c>
      <c r="N444" t="s">
        <v>2617</v>
      </c>
    </row>
    <row r="445" spans="1:14">
      <c r="A445" s="4">
        <v>443</v>
      </c>
      <c r="B445" t="s">
        <v>14</v>
      </c>
      <c r="C445" s="1">
        <v>158.1</v>
      </c>
      <c r="D445" s="2">
        <f>HYPERLINK("https://torgi.gov.ru/new/public/lots/lot/21000005000000000189_1/(lotInfo:info)", "21000005000000000189_1")</f>
        <v>0</v>
      </c>
      <c r="E445" t="s">
        <v>92</v>
      </c>
      <c r="F445" s="3">
        <v>150398.4819734345</v>
      </c>
      <c r="G445" s="3">
        <v>23778000</v>
      </c>
      <c r="H445" t="s">
        <v>928</v>
      </c>
      <c r="I445" t="s">
        <v>1484</v>
      </c>
      <c r="J445" t="s">
        <v>2103</v>
      </c>
      <c r="L445" t="s">
        <v>2419</v>
      </c>
      <c r="M445" t="s">
        <v>2423</v>
      </c>
      <c r="N445" t="s">
        <v>2618</v>
      </c>
    </row>
    <row r="446" spans="1:14">
      <c r="A446" s="4">
        <v>444</v>
      </c>
      <c r="B446" t="s">
        <v>14</v>
      </c>
      <c r="C446" s="1">
        <v>31.5</v>
      </c>
      <c r="D446" s="2">
        <f>HYPERLINK("https://torgi.gov.ru/new/public/lots/lot/21000005000000000135_1/(lotInfo:info)", "21000005000000000135_1")</f>
        <v>0</v>
      </c>
      <c r="E446" t="s">
        <v>86</v>
      </c>
      <c r="F446" s="3">
        <v>242301.5873015873</v>
      </c>
      <c r="G446" s="3">
        <v>7632500</v>
      </c>
      <c r="H446" t="s">
        <v>929</v>
      </c>
      <c r="I446" t="s">
        <v>1485</v>
      </c>
      <c r="J446" t="s">
        <v>2104</v>
      </c>
      <c r="L446" t="s">
        <v>2419</v>
      </c>
      <c r="M446" t="s">
        <v>2423</v>
      </c>
      <c r="N446" t="s">
        <v>2619</v>
      </c>
    </row>
    <row r="447" spans="1:14">
      <c r="A447" s="4">
        <v>445</v>
      </c>
      <c r="B447" t="s">
        <v>14</v>
      </c>
      <c r="C447" s="1">
        <v>80.59999999999999</v>
      </c>
      <c r="D447" s="2">
        <f>HYPERLINK("https://torgi.gov.ru/new/public/lots/lot/21000005000000000199_1/(lotInfo:info)", "21000005000000000199_1")</f>
        <v>0</v>
      </c>
      <c r="E447" t="s">
        <v>86</v>
      </c>
      <c r="F447" s="3">
        <v>316045.905707196</v>
      </c>
      <c r="G447" s="3">
        <v>25473300</v>
      </c>
      <c r="H447" t="s">
        <v>930</v>
      </c>
      <c r="I447" t="s">
        <v>1480</v>
      </c>
      <c r="J447" t="s">
        <v>2105</v>
      </c>
      <c r="L447" t="s">
        <v>2419</v>
      </c>
      <c r="M447" t="s">
        <v>2423</v>
      </c>
      <c r="N447" t="s">
        <v>2620</v>
      </c>
    </row>
    <row r="448" spans="1:14">
      <c r="A448" s="4">
        <v>446</v>
      </c>
      <c r="B448" t="s">
        <v>14</v>
      </c>
      <c r="C448" s="1">
        <v>26.9</v>
      </c>
      <c r="D448" s="2">
        <f>HYPERLINK("https://torgi.gov.ru/new/public/lots/lot/21000005000000000087_1/(lotInfo:info)", "21000005000000000087_1")</f>
        <v>0</v>
      </c>
      <c r="E448" t="s">
        <v>86</v>
      </c>
      <c r="F448" s="3">
        <v>153090.1486988848</v>
      </c>
      <c r="G448" s="3">
        <v>4118125</v>
      </c>
      <c r="H448" t="s">
        <v>931</v>
      </c>
      <c r="I448" t="s">
        <v>1483</v>
      </c>
      <c r="J448" t="s">
        <v>2106</v>
      </c>
      <c r="L448" t="s">
        <v>2421</v>
      </c>
      <c r="M448" t="s">
        <v>2423</v>
      </c>
      <c r="N448" t="s">
        <v>2425</v>
      </c>
    </row>
    <row r="449" spans="1:14">
      <c r="A449" s="4">
        <v>447</v>
      </c>
      <c r="B449" t="s">
        <v>14</v>
      </c>
      <c r="C449" s="1">
        <v>33.7</v>
      </c>
      <c r="D449" s="2">
        <f>HYPERLINK("https://torgi.gov.ru/new/public/lots/lot/21000005000000000048_1/(lotInfo:info)", "21000005000000000048_1")</f>
        <v>0</v>
      </c>
      <c r="E449" t="s">
        <v>86</v>
      </c>
      <c r="F449" s="3">
        <v>204728.4866468843</v>
      </c>
      <c r="G449" s="3">
        <v>6899350</v>
      </c>
      <c r="H449" t="s">
        <v>932</v>
      </c>
      <c r="I449" t="s">
        <v>1486</v>
      </c>
      <c r="J449" t="s">
        <v>2107</v>
      </c>
      <c r="L449" t="s">
        <v>2419</v>
      </c>
      <c r="M449" t="s">
        <v>2423</v>
      </c>
      <c r="N449" t="s">
        <v>2621</v>
      </c>
    </row>
    <row r="450" spans="1:14">
      <c r="A450" s="4">
        <v>448</v>
      </c>
      <c r="B450" t="s">
        <v>14</v>
      </c>
      <c r="C450" s="1">
        <v>233</v>
      </c>
      <c r="D450" s="2">
        <f>HYPERLINK("https://torgi.gov.ru/new/public/lots/lot/21000005000000000043_1/(lotInfo:info)", "21000005000000000043_1")</f>
        <v>0</v>
      </c>
      <c r="E450" t="s">
        <v>86</v>
      </c>
      <c r="F450" s="3">
        <v>213500</v>
      </c>
      <c r="G450" s="3">
        <v>49745500</v>
      </c>
      <c r="H450" t="s">
        <v>933</v>
      </c>
      <c r="I450" t="s">
        <v>1486</v>
      </c>
      <c r="J450" t="s">
        <v>2108</v>
      </c>
      <c r="L450" t="s">
        <v>2419</v>
      </c>
      <c r="M450" t="s">
        <v>2423</v>
      </c>
      <c r="N450" t="s">
        <v>2622</v>
      </c>
    </row>
    <row r="451" spans="1:14">
      <c r="A451" s="4">
        <v>449</v>
      </c>
      <c r="B451" t="s">
        <v>14</v>
      </c>
      <c r="C451" s="1">
        <v>46.6</v>
      </c>
      <c r="D451" s="2">
        <f>HYPERLINK("https://torgi.gov.ru/new/public/lots/lot/21000005000000000042_1/(lotInfo:info)", "21000005000000000042_1")</f>
        <v>0</v>
      </c>
      <c r="E451" t="s">
        <v>86</v>
      </c>
      <c r="F451" s="3">
        <v>220130.9012875536</v>
      </c>
      <c r="G451" s="3">
        <v>10258100</v>
      </c>
      <c r="H451" t="s">
        <v>934</v>
      </c>
      <c r="I451" t="s">
        <v>1486</v>
      </c>
      <c r="J451" t="s">
        <v>2109</v>
      </c>
      <c r="L451" t="s">
        <v>2419</v>
      </c>
      <c r="M451" t="s">
        <v>2423</v>
      </c>
      <c r="N451" t="s">
        <v>2623</v>
      </c>
    </row>
    <row r="452" spans="1:14">
      <c r="A452" s="4">
        <v>450</v>
      </c>
      <c r="B452" t="s">
        <v>14</v>
      </c>
      <c r="C452" s="1">
        <v>137.9</v>
      </c>
      <c r="D452" s="2">
        <f>HYPERLINK("https://torgi.gov.ru/new/public/lots/lot/21000005000000000007_1/(lotInfo:info)", "21000005000000000007_1")</f>
        <v>0</v>
      </c>
      <c r="E452" t="s">
        <v>86</v>
      </c>
      <c r="F452" s="3">
        <v>135777.7374909355</v>
      </c>
      <c r="G452" s="3">
        <v>18723750</v>
      </c>
      <c r="H452" t="s">
        <v>935</v>
      </c>
      <c r="I452" t="s">
        <v>1486</v>
      </c>
      <c r="J452" t="s">
        <v>2110</v>
      </c>
      <c r="L452" t="s">
        <v>2419</v>
      </c>
      <c r="M452" t="s">
        <v>2423</v>
      </c>
      <c r="N452" t="s">
        <v>2624</v>
      </c>
    </row>
    <row r="453" spans="1:14">
      <c r="A453" s="4">
        <v>451</v>
      </c>
      <c r="B453" t="s">
        <v>14</v>
      </c>
      <c r="C453" s="1">
        <v>492.3</v>
      </c>
      <c r="D453" s="2">
        <f>HYPERLINK("https://torgi.gov.ru/new/public/lots/lot/21000005000000000006_1/(lotInfo:info)", "21000005000000000006_1")</f>
        <v>0</v>
      </c>
      <c r="E453" t="s">
        <v>86</v>
      </c>
      <c r="F453" s="3">
        <v>132682.5106642291</v>
      </c>
      <c r="G453" s="3">
        <v>65319600</v>
      </c>
      <c r="H453" t="s">
        <v>936</v>
      </c>
      <c r="I453" t="s">
        <v>1486</v>
      </c>
      <c r="J453" t="s">
        <v>2111</v>
      </c>
      <c r="L453" t="s">
        <v>2419</v>
      </c>
      <c r="M453" t="s">
        <v>2423</v>
      </c>
      <c r="N453" t="s">
        <v>2625</v>
      </c>
    </row>
    <row r="454" spans="1:14">
      <c r="A454" s="4">
        <v>452</v>
      </c>
      <c r="B454" t="s">
        <v>14</v>
      </c>
      <c r="C454" s="1">
        <v>98.7</v>
      </c>
      <c r="D454" s="2">
        <f>HYPERLINK("https://torgi.gov.ru/new/public/lots/lot/21000005000000000200_1/(lotInfo:info)", "21000005000000000200_1")</f>
        <v>0</v>
      </c>
      <c r="E454" t="s">
        <v>86</v>
      </c>
      <c r="F454" s="3">
        <v>204806.484295846</v>
      </c>
      <c r="G454" s="3">
        <v>20214400</v>
      </c>
      <c r="H454" t="s">
        <v>937</v>
      </c>
      <c r="I454" t="s">
        <v>1480</v>
      </c>
      <c r="J454" t="s">
        <v>2112</v>
      </c>
      <c r="L454" t="s">
        <v>2419</v>
      </c>
      <c r="M454" t="s">
        <v>2423</v>
      </c>
      <c r="N454" t="s">
        <v>2626</v>
      </c>
    </row>
    <row r="455" spans="1:14">
      <c r="A455" s="4">
        <v>453</v>
      </c>
      <c r="B455" t="s">
        <v>14</v>
      </c>
      <c r="C455" s="1">
        <v>798</v>
      </c>
      <c r="D455" s="2">
        <f>HYPERLINK("https://torgi.gov.ru/new/public/lots/lot/21000005000000000091_1/(lotInfo:info)", "21000005000000000091_1")</f>
        <v>0</v>
      </c>
      <c r="E455" t="s">
        <v>86</v>
      </c>
      <c r="F455" s="3">
        <v>121913.5338345865</v>
      </c>
      <c r="G455" s="3">
        <v>97287000</v>
      </c>
      <c r="H455" t="s">
        <v>938</v>
      </c>
      <c r="I455" t="s">
        <v>1480</v>
      </c>
      <c r="J455" t="s">
        <v>2113</v>
      </c>
      <c r="L455" t="s">
        <v>2419</v>
      </c>
      <c r="M455" t="s">
        <v>2423</v>
      </c>
      <c r="N455" t="s">
        <v>2627</v>
      </c>
    </row>
    <row r="456" spans="1:14">
      <c r="A456" s="4">
        <v>454</v>
      </c>
      <c r="B456" t="s">
        <v>14</v>
      </c>
      <c r="C456" s="1">
        <v>69.59999999999999</v>
      </c>
      <c r="D456" s="2">
        <f>HYPERLINK("https://torgi.gov.ru/new/public/lots/lot/21000005000000000028_1/(lotInfo:info)", "21000005000000000028_1")</f>
        <v>0</v>
      </c>
      <c r="E456" t="s">
        <v>363</v>
      </c>
      <c r="F456" s="3">
        <v>167325.4310344828</v>
      </c>
      <c r="G456" s="3">
        <v>11645850</v>
      </c>
      <c r="H456" t="s">
        <v>939</v>
      </c>
      <c r="I456" t="s">
        <v>1487</v>
      </c>
      <c r="J456" t="s">
        <v>2114</v>
      </c>
      <c r="L456" t="s">
        <v>2421</v>
      </c>
      <c r="M456" t="s">
        <v>2423</v>
      </c>
      <c r="N456" t="s">
        <v>2425</v>
      </c>
    </row>
    <row r="457" spans="1:14">
      <c r="A457" s="4">
        <v>455</v>
      </c>
      <c r="B457" t="s">
        <v>14</v>
      </c>
      <c r="C457" s="1">
        <v>76.3</v>
      </c>
      <c r="D457" s="2">
        <f>HYPERLINK("https://torgi.gov.ru/new/public/lots/lot/21000005000000000066_1/(lotInfo:info)", "21000005000000000066_1")</f>
        <v>0</v>
      </c>
      <c r="E457" t="s">
        <v>86</v>
      </c>
      <c r="F457" s="3">
        <v>544351.2450851901</v>
      </c>
      <c r="G457" s="3">
        <v>41534000</v>
      </c>
      <c r="H457" t="s">
        <v>940</v>
      </c>
      <c r="I457" t="s">
        <v>1462</v>
      </c>
      <c r="J457" t="s">
        <v>2115</v>
      </c>
      <c r="L457" t="s">
        <v>2419</v>
      </c>
      <c r="M457" t="s">
        <v>2423</v>
      </c>
      <c r="N457" t="s">
        <v>2628</v>
      </c>
    </row>
    <row r="458" spans="1:14">
      <c r="A458" s="4">
        <v>456</v>
      </c>
      <c r="B458" t="s">
        <v>14</v>
      </c>
      <c r="C458" s="1">
        <v>153.6</v>
      </c>
      <c r="D458" s="2">
        <f>HYPERLINK("https://torgi.gov.ru/new/public/lots/lot/21000005000000000010_1/(lotInfo:info)", "21000005000000000010_1")</f>
        <v>0</v>
      </c>
      <c r="E458" t="s">
        <v>86</v>
      </c>
      <c r="F458" s="3">
        <v>129335.9375</v>
      </c>
      <c r="G458" s="3">
        <v>19866000</v>
      </c>
      <c r="H458" t="s">
        <v>941</v>
      </c>
      <c r="I458" t="s">
        <v>1486</v>
      </c>
      <c r="J458" t="s">
        <v>2116</v>
      </c>
      <c r="L458" t="s">
        <v>2419</v>
      </c>
      <c r="M458" t="s">
        <v>2423</v>
      </c>
      <c r="N458" t="s">
        <v>2629</v>
      </c>
    </row>
    <row r="459" spans="1:14">
      <c r="A459" s="4">
        <v>457</v>
      </c>
      <c r="B459" t="s">
        <v>14</v>
      </c>
      <c r="C459" s="1">
        <v>23.4</v>
      </c>
      <c r="D459" s="2">
        <f>HYPERLINK("https://torgi.gov.ru/new/public/lots/lot/21000005000000000124_1/(lotInfo:info)", "21000005000000000124_1")</f>
        <v>0</v>
      </c>
      <c r="E459" t="s">
        <v>86</v>
      </c>
      <c r="F459" s="3">
        <v>352096.1538461539</v>
      </c>
      <c r="G459" s="3">
        <v>8239050</v>
      </c>
      <c r="H459" t="s">
        <v>942</v>
      </c>
      <c r="I459" t="s">
        <v>1488</v>
      </c>
      <c r="J459" t="s">
        <v>2117</v>
      </c>
      <c r="L459" t="s">
        <v>2419</v>
      </c>
      <c r="M459" t="s">
        <v>2423</v>
      </c>
      <c r="N459" t="s">
        <v>2630</v>
      </c>
    </row>
    <row r="460" spans="1:14">
      <c r="A460" s="4">
        <v>458</v>
      </c>
      <c r="B460" t="s">
        <v>14</v>
      </c>
      <c r="C460" s="1">
        <v>66.40000000000001</v>
      </c>
      <c r="D460" s="2">
        <f>HYPERLINK("https://torgi.gov.ru/new/public/lots/lot/21000005000000000067_1/(lotInfo:info)", "21000005000000000067_1")</f>
        <v>0</v>
      </c>
      <c r="E460" t="s">
        <v>86</v>
      </c>
      <c r="F460" s="3">
        <v>139753.0120481928</v>
      </c>
      <c r="G460" s="3">
        <v>9279600</v>
      </c>
      <c r="H460" t="s">
        <v>943</v>
      </c>
      <c r="I460" t="s">
        <v>1462</v>
      </c>
      <c r="J460" t="s">
        <v>2118</v>
      </c>
      <c r="L460" t="s">
        <v>2419</v>
      </c>
      <c r="M460" t="s">
        <v>2423</v>
      </c>
      <c r="N460" t="s">
        <v>2631</v>
      </c>
    </row>
    <row r="461" spans="1:14">
      <c r="A461" s="4">
        <v>459</v>
      </c>
      <c r="B461" t="s">
        <v>14</v>
      </c>
      <c r="C461" s="1">
        <v>336.1</v>
      </c>
      <c r="D461" s="2">
        <f>HYPERLINK("https://torgi.gov.ru/new/public/lots/lot/21000005000000000123_1/(lotInfo:info)", "21000005000000000123_1")</f>
        <v>0</v>
      </c>
      <c r="E461" t="s">
        <v>86</v>
      </c>
      <c r="F461" s="3">
        <v>105388.2772984231</v>
      </c>
      <c r="G461" s="3">
        <v>35421000</v>
      </c>
      <c r="H461" t="s">
        <v>944</v>
      </c>
      <c r="I461" t="s">
        <v>1488</v>
      </c>
      <c r="J461" t="s">
        <v>2119</v>
      </c>
      <c r="L461" t="s">
        <v>2419</v>
      </c>
      <c r="M461" t="s">
        <v>2423</v>
      </c>
      <c r="N461" t="s">
        <v>2632</v>
      </c>
    </row>
    <row r="462" spans="1:14">
      <c r="A462" s="4">
        <v>460</v>
      </c>
      <c r="B462" t="s">
        <v>14</v>
      </c>
      <c r="C462" s="1">
        <v>376.7</v>
      </c>
      <c r="D462" s="2">
        <f>HYPERLINK("https://torgi.gov.ru/new/public/lots/lot/21000005000000000122_1/(lotInfo:info)", "21000005000000000122_1")</f>
        <v>0</v>
      </c>
      <c r="E462" t="s">
        <v>86</v>
      </c>
      <c r="F462" s="3">
        <v>70051.49986726839</v>
      </c>
      <c r="G462" s="3">
        <v>26388400</v>
      </c>
      <c r="H462" t="s">
        <v>945</v>
      </c>
      <c r="I462" t="s">
        <v>1488</v>
      </c>
      <c r="J462" t="s">
        <v>2120</v>
      </c>
      <c r="L462" t="s">
        <v>2419</v>
      </c>
      <c r="M462" t="s">
        <v>2423</v>
      </c>
      <c r="N462" t="s">
        <v>2425</v>
      </c>
    </row>
    <row r="463" spans="1:14">
      <c r="A463" s="4">
        <v>461</v>
      </c>
      <c r="B463" t="s">
        <v>14</v>
      </c>
      <c r="C463" s="1">
        <v>16</v>
      </c>
      <c r="D463" s="2">
        <f>HYPERLINK("https://torgi.gov.ru/new/public/lots/lot/21000005000000000228_1/(lotInfo:info)", "21000005000000000228_1")</f>
        <v>0</v>
      </c>
      <c r="E463" t="s">
        <v>86</v>
      </c>
      <c r="F463" s="3">
        <v>324225</v>
      </c>
      <c r="G463" s="3">
        <v>5187600</v>
      </c>
      <c r="H463" t="s">
        <v>946</v>
      </c>
      <c r="I463" t="s">
        <v>1489</v>
      </c>
      <c r="J463" t="s">
        <v>2121</v>
      </c>
      <c r="L463" t="s">
        <v>2419</v>
      </c>
      <c r="M463" t="s">
        <v>2423</v>
      </c>
      <c r="N463" t="s">
        <v>2633</v>
      </c>
    </row>
    <row r="464" spans="1:14">
      <c r="A464" s="4">
        <v>462</v>
      </c>
      <c r="B464" t="s">
        <v>14</v>
      </c>
      <c r="C464" s="1">
        <v>38.3</v>
      </c>
      <c r="D464" s="2">
        <f>HYPERLINK("https://torgi.gov.ru/new/public/lots/lot/21000005000000000032_1/(lotInfo:info)", "21000005000000000032_1")</f>
        <v>0</v>
      </c>
      <c r="E464" t="s">
        <v>86</v>
      </c>
      <c r="F464" s="3">
        <v>662110.9660574413</v>
      </c>
      <c r="G464" s="3">
        <v>25358850</v>
      </c>
      <c r="H464" t="s">
        <v>947</v>
      </c>
      <c r="I464" t="s">
        <v>1487</v>
      </c>
      <c r="J464" t="s">
        <v>2122</v>
      </c>
      <c r="L464" t="s">
        <v>2419</v>
      </c>
      <c r="M464" t="s">
        <v>2423</v>
      </c>
      <c r="N464" t="s">
        <v>2634</v>
      </c>
    </row>
    <row r="465" spans="1:14">
      <c r="A465" s="4">
        <v>463</v>
      </c>
      <c r="B465" t="s">
        <v>14</v>
      </c>
      <c r="C465" s="1">
        <v>73.7</v>
      </c>
      <c r="D465" s="2">
        <f>HYPERLINK("https://torgi.gov.ru/new/public/lots/lot/21000005000000000117_1/(lotInfo:info)", "21000005000000000117_1")</f>
        <v>0</v>
      </c>
      <c r="E465" t="s">
        <v>86</v>
      </c>
      <c r="F465" s="3">
        <v>142675.7123473541</v>
      </c>
      <c r="G465" s="3">
        <v>10515200</v>
      </c>
      <c r="H465" t="s">
        <v>948</v>
      </c>
      <c r="I465" t="s">
        <v>1488</v>
      </c>
      <c r="J465" t="s">
        <v>2123</v>
      </c>
      <c r="L465" t="s">
        <v>2419</v>
      </c>
      <c r="M465" t="s">
        <v>2423</v>
      </c>
      <c r="N465" t="s">
        <v>2635</v>
      </c>
    </row>
    <row r="466" spans="1:14">
      <c r="A466" s="4">
        <v>464</v>
      </c>
      <c r="B466" t="s">
        <v>14</v>
      </c>
      <c r="C466" s="1">
        <v>46.5</v>
      </c>
      <c r="D466" s="2">
        <f>HYPERLINK("https://torgi.gov.ru/new/public/lots/lot/21000005000000000011_1/(lotInfo:info)", "21000005000000000011_1")</f>
        <v>0</v>
      </c>
      <c r="E466" t="s">
        <v>86</v>
      </c>
      <c r="F466" s="3">
        <v>129567.7419354839</v>
      </c>
      <c r="G466" s="3">
        <v>6024900</v>
      </c>
      <c r="H466" t="s">
        <v>949</v>
      </c>
      <c r="I466" t="s">
        <v>1487</v>
      </c>
      <c r="J466" t="s">
        <v>2124</v>
      </c>
      <c r="L466" t="s">
        <v>2419</v>
      </c>
      <c r="M466" t="s">
        <v>2423</v>
      </c>
      <c r="N466" t="s">
        <v>2636</v>
      </c>
    </row>
    <row r="467" spans="1:14">
      <c r="A467" s="4">
        <v>465</v>
      </c>
      <c r="B467" t="s">
        <v>14</v>
      </c>
      <c r="C467" s="1">
        <v>60</v>
      </c>
      <c r="D467" s="2">
        <f>HYPERLINK("https://torgi.gov.ru/new/public/lots/lot/21000005000000000114_1/(lotInfo:info)", "21000005000000000114_1")</f>
        <v>0</v>
      </c>
      <c r="E467" t="s">
        <v>86</v>
      </c>
      <c r="F467" s="3">
        <v>253850.8333333333</v>
      </c>
      <c r="G467" s="3">
        <v>15231050</v>
      </c>
      <c r="H467" t="s">
        <v>950</v>
      </c>
      <c r="I467" t="s">
        <v>1488</v>
      </c>
      <c r="J467" t="s">
        <v>2125</v>
      </c>
      <c r="L467" t="s">
        <v>2419</v>
      </c>
      <c r="M467" t="s">
        <v>2423</v>
      </c>
      <c r="N467" t="s">
        <v>2637</v>
      </c>
    </row>
    <row r="468" spans="1:14">
      <c r="A468" s="4">
        <v>466</v>
      </c>
      <c r="B468" t="s">
        <v>14</v>
      </c>
      <c r="C468" s="1">
        <v>130.2</v>
      </c>
      <c r="D468" s="2">
        <f>HYPERLINK("https://torgi.gov.ru/new/public/lots/lot/21000005000000000065_1/(lotInfo:info)", "21000005000000000065_1")</f>
        <v>0</v>
      </c>
      <c r="E468" t="s">
        <v>86</v>
      </c>
      <c r="F468" s="3">
        <v>312539.1705069125</v>
      </c>
      <c r="G468" s="3">
        <v>40692600</v>
      </c>
      <c r="H468" t="s">
        <v>951</v>
      </c>
      <c r="I468" t="s">
        <v>1462</v>
      </c>
      <c r="J468" t="s">
        <v>2126</v>
      </c>
      <c r="L468" t="s">
        <v>2419</v>
      </c>
      <c r="M468" t="s">
        <v>2423</v>
      </c>
      <c r="N468" t="s">
        <v>2638</v>
      </c>
    </row>
    <row r="469" spans="1:14">
      <c r="A469" s="4">
        <v>467</v>
      </c>
      <c r="B469" t="s">
        <v>14</v>
      </c>
      <c r="C469" s="1">
        <v>27.5</v>
      </c>
      <c r="D469" s="2">
        <f>HYPERLINK("https://torgi.gov.ru/new/public/lots/lot/21000005000000000128_1/(lotInfo:info)", "21000005000000000128_1")</f>
        <v>0</v>
      </c>
      <c r="E469" t="s">
        <v>86</v>
      </c>
      <c r="F469" s="3">
        <v>168149.0909090909</v>
      </c>
      <c r="G469" s="3">
        <v>4624100</v>
      </c>
      <c r="H469" t="s">
        <v>952</v>
      </c>
      <c r="I469" t="s">
        <v>1488</v>
      </c>
      <c r="J469" t="s">
        <v>2127</v>
      </c>
      <c r="L469" t="s">
        <v>2419</v>
      </c>
      <c r="M469" t="s">
        <v>2423</v>
      </c>
      <c r="N469" t="s">
        <v>2639</v>
      </c>
    </row>
    <row r="470" spans="1:14">
      <c r="A470" s="4">
        <v>468</v>
      </c>
      <c r="B470" t="s">
        <v>14</v>
      </c>
      <c r="C470" s="1">
        <v>75.2</v>
      </c>
      <c r="D470" s="2">
        <f>HYPERLINK("https://torgi.gov.ru/new/public/lots/lot/21000005000000000110_1/(lotInfo:info)", "21000005000000000110_1")</f>
        <v>0</v>
      </c>
      <c r="E470" t="s">
        <v>86</v>
      </c>
      <c r="F470" s="3">
        <v>167489.3617021276</v>
      </c>
      <c r="G470" s="3">
        <v>12595200</v>
      </c>
      <c r="H470" t="s">
        <v>953</v>
      </c>
      <c r="I470" t="s">
        <v>1488</v>
      </c>
      <c r="J470" t="s">
        <v>2128</v>
      </c>
      <c r="L470" t="s">
        <v>2419</v>
      </c>
      <c r="M470" t="s">
        <v>2423</v>
      </c>
      <c r="N470" t="s">
        <v>2425</v>
      </c>
    </row>
    <row r="471" spans="1:14">
      <c r="A471" s="4">
        <v>469</v>
      </c>
      <c r="B471" t="s">
        <v>14</v>
      </c>
      <c r="C471" s="1">
        <v>44.7</v>
      </c>
      <c r="D471" s="2">
        <f>HYPERLINK("https://torgi.gov.ru/new/public/lots/lot/21000005000000000105_1/(lotInfo:info)", "21000005000000000105_1")</f>
        <v>0</v>
      </c>
      <c r="E471" t="s">
        <v>86</v>
      </c>
      <c r="F471" s="3">
        <v>216980.9843400447</v>
      </c>
      <c r="G471" s="3">
        <v>9699050</v>
      </c>
      <c r="H471" t="s">
        <v>954</v>
      </c>
      <c r="I471" t="s">
        <v>1483</v>
      </c>
      <c r="J471" t="s">
        <v>2129</v>
      </c>
      <c r="L471" t="s">
        <v>2419</v>
      </c>
      <c r="M471" t="s">
        <v>2423</v>
      </c>
      <c r="N471" t="s">
        <v>2640</v>
      </c>
    </row>
    <row r="472" spans="1:14">
      <c r="A472" s="4">
        <v>470</v>
      </c>
      <c r="B472" t="s">
        <v>14</v>
      </c>
      <c r="C472" s="1">
        <v>64.09999999999999</v>
      </c>
      <c r="D472" s="2">
        <f>HYPERLINK("https://torgi.gov.ru/new/public/lots/lot/21000005000000000100_1/(lotInfo:info)", "21000005000000000100_1")</f>
        <v>0</v>
      </c>
      <c r="E472" t="s">
        <v>86</v>
      </c>
      <c r="F472" s="3">
        <v>290689.5475819033</v>
      </c>
      <c r="G472" s="3">
        <v>18633200</v>
      </c>
      <c r="H472" t="s">
        <v>955</v>
      </c>
      <c r="I472" t="s">
        <v>1483</v>
      </c>
      <c r="J472" t="s">
        <v>2130</v>
      </c>
      <c r="L472" t="s">
        <v>2419</v>
      </c>
      <c r="M472" t="s">
        <v>2423</v>
      </c>
      <c r="N472" t="s">
        <v>2641</v>
      </c>
    </row>
    <row r="473" spans="1:14">
      <c r="A473" s="4">
        <v>471</v>
      </c>
      <c r="B473" t="s">
        <v>14</v>
      </c>
      <c r="C473" s="1">
        <v>143.1</v>
      </c>
      <c r="D473" s="2">
        <f>HYPERLINK("https://torgi.gov.ru/new/public/lots/lot/21000005000000000038_1/(lotInfo:info)", "21000005000000000038_1")</f>
        <v>0</v>
      </c>
      <c r="E473" t="s">
        <v>86</v>
      </c>
      <c r="F473" s="3">
        <v>129471.6981132075</v>
      </c>
      <c r="G473" s="3">
        <v>18527400</v>
      </c>
      <c r="H473" t="s">
        <v>956</v>
      </c>
      <c r="I473" t="s">
        <v>1486</v>
      </c>
      <c r="J473" t="s">
        <v>2131</v>
      </c>
      <c r="L473" t="s">
        <v>2419</v>
      </c>
      <c r="M473" t="s">
        <v>2423</v>
      </c>
      <c r="N473" t="s">
        <v>2425</v>
      </c>
    </row>
    <row r="474" spans="1:14">
      <c r="A474" s="4">
        <v>472</v>
      </c>
      <c r="B474" t="s">
        <v>14</v>
      </c>
      <c r="C474" s="1">
        <v>58.8</v>
      </c>
      <c r="D474" s="2">
        <f>HYPERLINK("https://torgi.gov.ru/new/public/lots/lot/21000005000000000095_1/(lotInfo:info)", "21000005000000000095_1")</f>
        <v>0</v>
      </c>
      <c r="E474" t="s">
        <v>86</v>
      </c>
      <c r="F474" s="3">
        <v>194467.6870748299</v>
      </c>
      <c r="G474" s="3">
        <v>11434700</v>
      </c>
      <c r="H474" t="s">
        <v>957</v>
      </c>
      <c r="I474" t="s">
        <v>1473</v>
      </c>
      <c r="J474" t="s">
        <v>2132</v>
      </c>
      <c r="L474" t="s">
        <v>2419</v>
      </c>
      <c r="M474" t="s">
        <v>2423</v>
      </c>
      <c r="N474" t="s">
        <v>2642</v>
      </c>
    </row>
    <row r="475" spans="1:14">
      <c r="A475" s="4">
        <v>473</v>
      </c>
      <c r="B475" t="s">
        <v>14</v>
      </c>
      <c r="C475" s="1">
        <v>99.09999999999999</v>
      </c>
      <c r="D475" s="2">
        <f>HYPERLINK("https://torgi.gov.ru/new/public/lots/lot/21000005000000000130_1/(lotInfo:info)", "21000005000000000130_1")</f>
        <v>0</v>
      </c>
      <c r="E475" t="s">
        <v>92</v>
      </c>
      <c r="F475" s="3">
        <v>70534.81331987891</v>
      </c>
      <c r="G475" s="3">
        <v>6990000</v>
      </c>
      <c r="H475" t="s">
        <v>958</v>
      </c>
      <c r="I475" t="s">
        <v>1490</v>
      </c>
      <c r="J475" t="s">
        <v>2133</v>
      </c>
      <c r="L475" t="s">
        <v>2419</v>
      </c>
      <c r="M475" t="s">
        <v>2423</v>
      </c>
      <c r="N475" t="s">
        <v>2425</v>
      </c>
    </row>
    <row r="476" spans="1:14">
      <c r="A476" s="4">
        <v>474</v>
      </c>
      <c r="B476" t="s">
        <v>37</v>
      </c>
      <c r="C476" s="1">
        <v>622.1</v>
      </c>
      <c r="D476" s="2">
        <f>HYPERLINK("https://torgi.gov.ru/new/public/lots/lot/22000036740000000002_1/(lotInfo:info)", "22000036740000000002_1")</f>
        <v>0</v>
      </c>
      <c r="E476" t="s">
        <v>364</v>
      </c>
      <c r="F476" s="3">
        <v>6285.163157048706</v>
      </c>
      <c r="G476" s="3">
        <v>3910000</v>
      </c>
      <c r="H476" t="s">
        <v>959</v>
      </c>
      <c r="I476" t="s">
        <v>1491</v>
      </c>
      <c r="J476" t="s">
        <v>2134</v>
      </c>
      <c r="L476" t="s">
        <v>2419</v>
      </c>
      <c r="M476" t="s">
        <v>2423</v>
      </c>
      <c r="N476" t="s">
        <v>2425</v>
      </c>
    </row>
    <row r="477" spans="1:14">
      <c r="A477" s="4">
        <v>475</v>
      </c>
      <c r="B477" t="s">
        <v>67</v>
      </c>
      <c r="C477" s="1">
        <v>190.8</v>
      </c>
      <c r="D477" s="2">
        <f>HYPERLINK("https://torgi.gov.ru/new/public/lots/lot/21000018880000000001_1/(lotInfo:info)", "21000018880000000001_1")</f>
        <v>0</v>
      </c>
      <c r="E477" t="s">
        <v>365</v>
      </c>
      <c r="F477" s="3">
        <v>10980.06289308176</v>
      </c>
      <c r="G477" s="3">
        <v>2094996</v>
      </c>
      <c r="H477" t="s">
        <v>960</v>
      </c>
      <c r="I477" t="s">
        <v>1492</v>
      </c>
      <c r="J477" t="s">
        <v>2135</v>
      </c>
      <c r="L477" t="s">
        <v>2422</v>
      </c>
      <c r="M477" t="s">
        <v>2423</v>
      </c>
      <c r="N477" t="s">
        <v>2425</v>
      </c>
    </row>
    <row r="478" spans="1:14">
      <c r="A478" s="4">
        <v>476</v>
      </c>
      <c r="B478" t="s">
        <v>37</v>
      </c>
      <c r="C478" s="1">
        <v>23.9</v>
      </c>
      <c r="D478" s="2">
        <f>HYPERLINK("https://torgi.gov.ru/new/public/lots/lot/21000002750000000019_1/(lotInfo:info)", "21000002750000000019_1")</f>
        <v>0</v>
      </c>
      <c r="E478" t="s">
        <v>103</v>
      </c>
      <c r="F478" s="3">
        <v>28443.51464435147</v>
      </c>
      <c r="G478" s="3">
        <v>679800</v>
      </c>
      <c r="H478" t="s">
        <v>961</v>
      </c>
      <c r="I478" t="s">
        <v>1493</v>
      </c>
      <c r="J478" t="s">
        <v>2136</v>
      </c>
      <c r="L478" t="s">
        <v>2419</v>
      </c>
      <c r="M478" t="s">
        <v>2423</v>
      </c>
      <c r="N478" t="s">
        <v>2425</v>
      </c>
    </row>
    <row r="479" spans="1:14">
      <c r="A479" s="4">
        <v>477</v>
      </c>
      <c r="B479" t="s">
        <v>78</v>
      </c>
      <c r="C479" s="1">
        <v>52.9</v>
      </c>
      <c r="D479" s="2">
        <f>HYPERLINK("https://torgi.gov.ru/new/public/lots/lot/22000066460000000003_1/(lotInfo:info)", "22000066460000000003_1")</f>
        <v>0</v>
      </c>
      <c r="E479" t="s">
        <v>366</v>
      </c>
      <c r="F479" s="3">
        <v>26729.6786389414</v>
      </c>
      <c r="G479" s="3">
        <v>1414000</v>
      </c>
      <c r="H479" t="s">
        <v>962</v>
      </c>
      <c r="I479" t="s">
        <v>1494</v>
      </c>
      <c r="J479" t="s">
        <v>2137</v>
      </c>
      <c r="L479" t="s">
        <v>2419</v>
      </c>
      <c r="M479" t="s">
        <v>2423</v>
      </c>
      <c r="N479" t="s">
        <v>2643</v>
      </c>
    </row>
    <row r="480" spans="1:14">
      <c r="A480" s="4">
        <v>478</v>
      </c>
      <c r="B480" t="s">
        <v>25</v>
      </c>
      <c r="C480" s="1">
        <v>17.1</v>
      </c>
      <c r="D480" s="2">
        <f>HYPERLINK("https://torgi.gov.ru/new/public/lots/lot/22000014770000000008_1/(lotInfo:info)", "22000014770000000008_1")</f>
        <v>0</v>
      </c>
      <c r="E480" t="s">
        <v>367</v>
      </c>
      <c r="F480" s="3">
        <v>15132.33918128655</v>
      </c>
      <c r="G480" s="3">
        <v>258763</v>
      </c>
      <c r="H480" t="s">
        <v>963</v>
      </c>
      <c r="I480" t="s">
        <v>1495</v>
      </c>
      <c r="J480" t="s">
        <v>2138</v>
      </c>
      <c r="L480" t="s">
        <v>2419</v>
      </c>
      <c r="M480" t="s">
        <v>2423</v>
      </c>
      <c r="N480" t="s">
        <v>2425</v>
      </c>
    </row>
    <row r="481" spans="1:14">
      <c r="A481" s="4">
        <v>479</v>
      </c>
      <c r="B481" t="s">
        <v>44</v>
      </c>
      <c r="C481" s="1">
        <v>205.3</v>
      </c>
      <c r="D481" s="2">
        <f>HYPERLINK("https://torgi.gov.ru/new/public/lots/lot/22000013150000000007_1/(lotInfo:info)", "22000013150000000007_1")</f>
        <v>0</v>
      </c>
      <c r="E481" t="s">
        <v>368</v>
      </c>
      <c r="F481" s="3">
        <v>7837.311251826594</v>
      </c>
      <c r="G481" s="3">
        <v>1609000</v>
      </c>
      <c r="I481" t="s">
        <v>1496</v>
      </c>
      <c r="J481" t="s">
        <v>2139</v>
      </c>
      <c r="L481" t="s">
        <v>2419</v>
      </c>
      <c r="M481" t="s">
        <v>2423</v>
      </c>
      <c r="N481" t="s">
        <v>2425</v>
      </c>
    </row>
    <row r="482" spans="1:14">
      <c r="A482" s="4">
        <v>480</v>
      </c>
      <c r="B482" t="s">
        <v>14</v>
      </c>
      <c r="C482" s="1">
        <v>268.2</v>
      </c>
      <c r="D482" s="2">
        <f>HYPERLINK("https://torgi.gov.ru/new/public/lots/lot/21000005000000000584_1/(lotInfo:info)", "21000005000000000584_1")</f>
        <v>0</v>
      </c>
      <c r="E482" t="s">
        <v>86</v>
      </c>
      <c r="F482" s="3">
        <v>25167.78523489933</v>
      </c>
      <c r="G482" s="3">
        <v>6750000</v>
      </c>
      <c r="H482" t="s">
        <v>964</v>
      </c>
      <c r="I482" t="s">
        <v>1493</v>
      </c>
      <c r="J482" t="s">
        <v>2140</v>
      </c>
      <c r="L482" t="s">
        <v>2420</v>
      </c>
      <c r="M482" t="s">
        <v>2423</v>
      </c>
      <c r="N482" t="s">
        <v>2425</v>
      </c>
    </row>
    <row r="483" spans="1:14">
      <c r="A483" s="4">
        <v>481</v>
      </c>
      <c r="B483" t="s">
        <v>14</v>
      </c>
      <c r="C483" s="1">
        <v>198.8</v>
      </c>
      <c r="D483" s="2">
        <f>HYPERLINK("https://torgi.gov.ru/new/public/lots/lot/21000005000000000586_1/(lotInfo:info)", "21000005000000000586_1")</f>
        <v>0</v>
      </c>
      <c r="E483" t="s">
        <v>86</v>
      </c>
      <c r="F483" s="3">
        <v>50809.85915492957</v>
      </c>
      <c r="G483" s="3">
        <v>10101000</v>
      </c>
      <c r="H483" t="s">
        <v>965</v>
      </c>
      <c r="I483" t="s">
        <v>1493</v>
      </c>
      <c r="J483" t="s">
        <v>2141</v>
      </c>
      <c r="L483" t="s">
        <v>2420</v>
      </c>
      <c r="M483" t="s">
        <v>2423</v>
      </c>
      <c r="N483" t="s">
        <v>2425</v>
      </c>
    </row>
    <row r="484" spans="1:14">
      <c r="A484" s="4">
        <v>482</v>
      </c>
      <c r="B484" t="s">
        <v>54</v>
      </c>
      <c r="C484" s="1">
        <v>44.2</v>
      </c>
      <c r="D484" s="2">
        <f>HYPERLINK("https://torgi.gov.ru/new/public/lots/lot/21000019800000000008_1/(lotInfo:info)", "21000019800000000008_1")</f>
        <v>0</v>
      </c>
      <c r="E484" t="s">
        <v>191</v>
      </c>
      <c r="F484" s="3">
        <v>0</v>
      </c>
      <c r="G484" s="3">
        <v>0</v>
      </c>
      <c r="H484" t="s">
        <v>674</v>
      </c>
      <c r="I484" t="s">
        <v>1497</v>
      </c>
      <c r="J484" t="s">
        <v>1813</v>
      </c>
      <c r="L484" t="s">
        <v>2420</v>
      </c>
      <c r="M484" t="s">
        <v>2423</v>
      </c>
      <c r="N484" t="s">
        <v>2481</v>
      </c>
    </row>
    <row r="485" spans="1:14">
      <c r="A485" s="4">
        <v>483</v>
      </c>
      <c r="B485" t="s">
        <v>20</v>
      </c>
      <c r="C485" s="1">
        <v>536.4</v>
      </c>
      <c r="D485" s="2">
        <f>HYPERLINK("https://torgi.gov.ru/new/public/lots/lot/22000007100000000023_1/(lotInfo:info)", "22000007100000000023_1")</f>
        <v>0</v>
      </c>
      <c r="E485" t="s">
        <v>369</v>
      </c>
      <c r="F485" s="3">
        <v>47938.10589112603</v>
      </c>
      <c r="G485" s="3">
        <v>25714000</v>
      </c>
      <c r="H485" t="s">
        <v>966</v>
      </c>
      <c r="I485" t="s">
        <v>1498</v>
      </c>
      <c r="L485" t="s">
        <v>2419</v>
      </c>
      <c r="M485" t="s">
        <v>2423</v>
      </c>
      <c r="N485" t="s">
        <v>2644</v>
      </c>
    </row>
    <row r="486" spans="1:14">
      <c r="A486" s="4">
        <v>484</v>
      </c>
      <c r="B486" t="s">
        <v>64</v>
      </c>
      <c r="C486" s="1">
        <v>120.8</v>
      </c>
      <c r="D486" s="2">
        <f>HYPERLINK("https://torgi.gov.ru/new/public/lots/lot/21000010870000000002_3/(lotInfo:info)", "21000010870000000002_3")</f>
        <v>0</v>
      </c>
      <c r="E486" t="s">
        <v>94</v>
      </c>
      <c r="F486" s="3">
        <v>31622.51655629139</v>
      </c>
      <c r="G486" s="3">
        <v>3820000</v>
      </c>
      <c r="H486" t="s">
        <v>967</v>
      </c>
      <c r="I486" t="s">
        <v>1499</v>
      </c>
      <c r="J486" t="s">
        <v>2142</v>
      </c>
      <c r="L486" t="s">
        <v>2419</v>
      </c>
      <c r="M486" t="s">
        <v>2423</v>
      </c>
      <c r="N486" t="s">
        <v>2645</v>
      </c>
    </row>
    <row r="487" spans="1:14">
      <c r="A487" s="4">
        <v>485</v>
      </c>
      <c r="B487" t="s">
        <v>20</v>
      </c>
      <c r="C487" s="1">
        <v>119.6</v>
      </c>
      <c r="D487" s="2">
        <f>HYPERLINK("https://torgi.gov.ru/new/public/lots/lot/22000007100000000022_1/(lotInfo:info)", "22000007100000000022_1")</f>
        <v>0</v>
      </c>
      <c r="E487" t="s">
        <v>370</v>
      </c>
      <c r="F487" s="3">
        <v>53105.39297658863</v>
      </c>
      <c r="G487" s="3">
        <v>6351405</v>
      </c>
      <c r="H487" t="s">
        <v>968</v>
      </c>
      <c r="I487" t="s">
        <v>1498</v>
      </c>
      <c r="J487" t="s">
        <v>2143</v>
      </c>
      <c r="K487" s="3">
        <v>1745740.2</v>
      </c>
      <c r="L487" t="s">
        <v>2419</v>
      </c>
      <c r="M487" t="s">
        <v>2423</v>
      </c>
      <c r="N487" t="s">
        <v>2425</v>
      </c>
    </row>
    <row r="488" spans="1:14">
      <c r="A488" s="4">
        <v>486</v>
      </c>
      <c r="B488" t="s">
        <v>54</v>
      </c>
      <c r="C488" s="1">
        <v>45.1</v>
      </c>
      <c r="D488" s="2">
        <f>HYPERLINK("https://torgi.gov.ru/new/public/lots/lot/21000011320000000030_5/(lotInfo:info)", "21000011320000000030_5")</f>
        <v>0</v>
      </c>
      <c r="E488" t="s">
        <v>371</v>
      </c>
      <c r="F488" s="3">
        <v>18847.0066518847</v>
      </c>
      <c r="G488" s="3">
        <v>850000</v>
      </c>
      <c r="H488" t="s">
        <v>969</v>
      </c>
      <c r="I488" t="s">
        <v>1471</v>
      </c>
      <c r="L488" t="s">
        <v>2421</v>
      </c>
      <c r="M488" t="s">
        <v>2423</v>
      </c>
      <c r="N488" t="s">
        <v>2425</v>
      </c>
    </row>
    <row r="489" spans="1:14">
      <c r="A489" s="4">
        <v>487</v>
      </c>
      <c r="B489" t="s">
        <v>15</v>
      </c>
      <c r="C489" s="1">
        <v>15.4</v>
      </c>
      <c r="D489" s="2">
        <f>HYPERLINK("https://torgi.gov.ru/new/public/lots/lot/21000016080000000068_3/(lotInfo:info)", "21000016080000000068_3")</f>
        <v>0</v>
      </c>
      <c r="E489" t="s">
        <v>372</v>
      </c>
      <c r="F489" s="3">
        <v>362.1428571428571</v>
      </c>
      <c r="G489" s="3">
        <v>5577</v>
      </c>
      <c r="H489" t="s">
        <v>970</v>
      </c>
      <c r="I489" t="s">
        <v>1235</v>
      </c>
      <c r="J489" t="s">
        <v>2144</v>
      </c>
      <c r="L489" t="s">
        <v>2420</v>
      </c>
      <c r="M489" t="s">
        <v>2423</v>
      </c>
      <c r="N489" t="s">
        <v>2425</v>
      </c>
    </row>
    <row r="490" spans="1:14">
      <c r="A490" s="4">
        <v>488</v>
      </c>
      <c r="B490" t="s">
        <v>15</v>
      </c>
      <c r="C490" s="1">
        <v>22.2</v>
      </c>
      <c r="D490" s="2">
        <f>HYPERLINK("https://torgi.gov.ru/new/public/lots/lot/21000016080000000068_2/(lotInfo:info)", "21000016080000000068_2")</f>
        <v>0</v>
      </c>
      <c r="E490" t="s">
        <v>373</v>
      </c>
      <c r="F490" s="3">
        <v>251.2162162162162</v>
      </c>
      <c r="G490" s="3">
        <v>5577</v>
      </c>
      <c r="H490" t="s">
        <v>971</v>
      </c>
      <c r="I490" t="s">
        <v>1235</v>
      </c>
      <c r="J490" t="s">
        <v>2145</v>
      </c>
      <c r="L490" t="s">
        <v>2420</v>
      </c>
      <c r="M490" t="s">
        <v>2423</v>
      </c>
      <c r="N490" t="s">
        <v>2425</v>
      </c>
    </row>
    <row r="491" spans="1:14">
      <c r="A491" s="4">
        <v>489</v>
      </c>
      <c r="B491" t="s">
        <v>15</v>
      </c>
      <c r="C491" s="1">
        <v>45.3</v>
      </c>
      <c r="D491" s="2">
        <f>HYPERLINK("https://torgi.gov.ru/new/public/lots/lot/21000016080000000068_1/(lotInfo:info)", "21000016080000000068_1")</f>
        <v>0</v>
      </c>
      <c r="E491" t="s">
        <v>374</v>
      </c>
      <c r="F491" s="3">
        <v>171.6777041942605</v>
      </c>
      <c r="G491" s="3">
        <v>7777</v>
      </c>
      <c r="H491" t="s">
        <v>972</v>
      </c>
      <c r="I491" t="s">
        <v>1235</v>
      </c>
      <c r="J491" t="s">
        <v>2146</v>
      </c>
      <c r="L491" t="s">
        <v>2420</v>
      </c>
      <c r="M491" t="s">
        <v>2423</v>
      </c>
      <c r="N491" t="s">
        <v>2425</v>
      </c>
    </row>
    <row r="492" spans="1:14">
      <c r="A492" s="4">
        <v>490</v>
      </c>
      <c r="B492" t="s">
        <v>15</v>
      </c>
      <c r="C492" s="1">
        <v>108.7</v>
      </c>
      <c r="D492" s="2">
        <f>HYPERLINK("https://torgi.gov.ru/new/public/lots/lot/21000016080000000065_1/(lotInfo:info)", "21000016080000000065_1")</f>
        <v>0</v>
      </c>
      <c r="E492" t="s">
        <v>375</v>
      </c>
      <c r="F492" s="3">
        <v>100.0091996320147</v>
      </c>
      <c r="G492" s="3">
        <v>10871</v>
      </c>
      <c r="H492" t="s">
        <v>973</v>
      </c>
      <c r="I492" t="s">
        <v>1235</v>
      </c>
      <c r="J492" t="s">
        <v>2147</v>
      </c>
      <c r="L492" t="s">
        <v>2420</v>
      </c>
      <c r="M492" t="s">
        <v>2423</v>
      </c>
      <c r="N492" t="s">
        <v>2425</v>
      </c>
    </row>
    <row r="493" spans="1:14">
      <c r="A493" s="4">
        <v>491</v>
      </c>
      <c r="B493" t="s">
        <v>15</v>
      </c>
      <c r="C493" s="1">
        <v>75.3</v>
      </c>
      <c r="D493" s="2">
        <f>HYPERLINK("https://torgi.gov.ru/new/public/lots/lot/21000016080000000065_3/(lotInfo:info)", "21000016080000000065_3")</f>
        <v>0</v>
      </c>
      <c r="E493" t="s">
        <v>376</v>
      </c>
      <c r="F493" s="3">
        <v>100.0132802124834</v>
      </c>
      <c r="G493" s="3">
        <v>7531</v>
      </c>
      <c r="H493" t="s">
        <v>974</v>
      </c>
      <c r="I493" t="s">
        <v>1235</v>
      </c>
      <c r="J493" t="s">
        <v>2148</v>
      </c>
      <c r="L493" t="s">
        <v>2420</v>
      </c>
      <c r="M493" t="s">
        <v>2423</v>
      </c>
      <c r="N493" t="s">
        <v>2425</v>
      </c>
    </row>
    <row r="494" spans="1:14">
      <c r="A494" s="4">
        <v>492</v>
      </c>
      <c r="B494" t="s">
        <v>15</v>
      </c>
      <c r="C494" s="1">
        <v>78.7</v>
      </c>
      <c r="D494" s="2">
        <f>HYPERLINK("https://torgi.gov.ru/new/public/lots/lot/21000016080000000065_5/(lotInfo:info)", "21000016080000000065_5")</f>
        <v>0</v>
      </c>
      <c r="E494" t="s">
        <v>377</v>
      </c>
      <c r="F494" s="3">
        <v>479.0343074968234</v>
      </c>
      <c r="G494" s="3">
        <v>37700</v>
      </c>
      <c r="H494" t="s">
        <v>975</v>
      </c>
      <c r="I494" t="s">
        <v>1235</v>
      </c>
      <c r="J494" t="s">
        <v>2149</v>
      </c>
      <c r="L494" t="s">
        <v>2420</v>
      </c>
      <c r="M494" t="s">
        <v>2423</v>
      </c>
      <c r="N494" t="s">
        <v>2425</v>
      </c>
    </row>
    <row r="495" spans="1:14">
      <c r="A495" s="4">
        <v>493</v>
      </c>
      <c r="B495" t="s">
        <v>15</v>
      </c>
      <c r="C495" s="1">
        <v>100.7</v>
      </c>
      <c r="D495" s="2">
        <f>HYPERLINK("https://torgi.gov.ru/new/public/lots/lot/21000016080000000065_2/(lotInfo:info)", "21000016080000000065_2")</f>
        <v>0</v>
      </c>
      <c r="E495" t="s">
        <v>378</v>
      </c>
      <c r="F495" s="3">
        <v>100.0099304865938</v>
      </c>
      <c r="G495" s="3">
        <v>10071</v>
      </c>
      <c r="H495" t="s">
        <v>976</v>
      </c>
      <c r="I495" t="s">
        <v>1235</v>
      </c>
      <c r="J495" t="s">
        <v>2150</v>
      </c>
      <c r="L495" t="s">
        <v>2420</v>
      </c>
      <c r="M495" t="s">
        <v>2423</v>
      </c>
      <c r="N495" t="s">
        <v>2646</v>
      </c>
    </row>
    <row r="496" spans="1:14">
      <c r="A496" s="4">
        <v>494</v>
      </c>
      <c r="B496" t="s">
        <v>15</v>
      </c>
      <c r="C496" s="1">
        <v>94.09999999999999</v>
      </c>
      <c r="D496" s="2">
        <f>HYPERLINK("https://torgi.gov.ru/new/public/lots/lot/21000016080000000065_4/(lotInfo:info)", "21000016080000000065_4")</f>
        <v>0</v>
      </c>
      <c r="E496" t="s">
        <v>379</v>
      </c>
      <c r="F496" s="3">
        <v>100.0106269925611</v>
      </c>
      <c r="G496" s="3">
        <v>9411</v>
      </c>
      <c r="H496" t="s">
        <v>977</v>
      </c>
      <c r="I496" t="s">
        <v>1235</v>
      </c>
      <c r="J496" t="s">
        <v>2151</v>
      </c>
      <c r="L496" t="s">
        <v>2420</v>
      </c>
      <c r="M496" t="s">
        <v>2423</v>
      </c>
      <c r="N496" t="s">
        <v>2425</v>
      </c>
    </row>
    <row r="497" spans="1:14">
      <c r="A497" s="4">
        <v>495</v>
      </c>
      <c r="B497" t="s">
        <v>40</v>
      </c>
      <c r="C497" s="1">
        <v>130.5</v>
      </c>
      <c r="D497" s="2">
        <f>HYPERLINK("https://torgi.gov.ru/new/public/lots/lot/21000002210000000268_1/(lotInfo:info)", "21000002210000000268_1")</f>
        <v>0</v>
      </c>
      <c r="E497" t="s">
        <v>99</v>
      </c>
      <c r="F497" s="3">
        <v>63310.34482758621</v>
      </c>
      <c r="G497" s="3">
        <v>8262000</v>
      </c>
      <c r="H497" t="s">
        <v>978</v>
      </c>
      <c r="I497" t="s">
        <v>1500</v>
      </c>
      <c r="J497" t="s">
        <v>2152</v>
      </c>
      <c r="L497" t="s">
        <v>2419</v>
      </c>
      <c r="M497" t="s">
        <v>2423</v>
      </c>
      <c r="N497" t="s">
        <v>2647</v>
      </c>
    </row>
    <row r="498" spans="1:14">
      <c r="A498" s="4">
        <v>496</v>
      </c>
      <c r="B498" t="s">
        <v>40</v>
      </c>
      <c r="C498" s="1">
        <v>19.5</v>
      </c>
      <c r="D498" s="2">
        <f>HYPERLINK("https://torgi.gov.ru/new/public/lots/lot/21000002210000000273_1/(lotInfo:info)", "21000002210000000273_1")</f>
        <v>0</v>
      </c>
      <c r="E498" t="s">
        <v>99</v>
      </c>
      <c r="F498" s="3">
        <v>209538.4615384615</v>
      </c>
      <c r="G498" s="3">
        <v>4086000</v>
      </c>
      <c r="H498" t="s">
        <v>979</v>
      </c>
      <c r="I498" t="s">
        <v>1500</v>
      </c>
      <c r="J498" t="s">
        <v>2153</v>
      </c>
      <c r="L498" t="s">
        <v>2419</v>
      </c>
      <c r="M498" t="s">
        <v>2423</v>
      </c>
      <c r="N498" t="s">
        <v>2648</v>
      </c>
    </row>
    <row r="499" spans="1:14">
      <c r="A499" s="4">
        <v>497</v>
      </c>
      <c r="B499" t="s">
        <v>40</v>
      </c>
      <c r="C499" s="1">
        <v>86.8</v>
      </c>
      <c r="D499" s="2">
        <f>HYPERLINK("https://torgi.gov.ru/new/public/lots/lot/21000002210000000274_1/(lotInfo:info)", "21000002210000000274_1")</f>
        <v>0</v>
      </c>
      <c r="E499" t="s">
        <v>99</v>
      </c>
      <c r="F499" s="3">
        <v>99078.34101382489</v>
      </c>
      <c r="G499" s="3">
        <v>8600000</v>
      </c>
      <c r="H499" t="s">
        <v>980</v>
      </c>
      <c r="I499" t="s">
        <v>1500</v>
      </c>
      <c r="J499" t="s">
        <v>2154</v>
      </c>
      <c r="L499" t="s">
        <v>2419</v>
      </c>
      <c r="M499" t="s">
        <v>2423</v>
      </c>
      <c r="N499" t="s">
        <v>2649</v>
      </c>
    </row>
    <row r="500" spans="1:14">
      <c r="A500" s="4">
        <v>498</v>
      </c>
      <c r="B500" t="s">
        <v>40</v>
      </c>
      <c r="C500" s="1">
        <v>25.9</v>
      </c>
      <c r="D500" s="2">
        <f>HYPERLINK("https://torgi.gov.ru/new/public/lots/lot/21000002210000000267_1/(lotInfo:info)", "21000002210000000267_1")</f>
        <v>0</v>
      </c>
      <c r="E500" t="s">
        <v>99</v>
      </c>
      <c r="F500" s="3">
        <v>113822.3938223938</v>
      </c>
      <c r="G500" s="3">
        <v>2948000</v>
      </c>
      <c r="H500" t="s">
        <v>981</v>
      </c>
      <c r="I500" t="s">
        <v>1500</v>
      </c>
      <c r="J500" t="s">
        <v>2155</v>
      </c>
      <c r="L500" t="s">
        <v>2419</v>
      </c>
      <c r="M500" t="s">
        <v>2423</v>
      </c>
      <c r="N500" t="s">
        <v>2497</v>
      </c>
    </row>
    <row r="501" spans="1:14">
      <c r="A501" s="4">
        <v>499</v>
      </c>
      <c r="B501" t="s">
        <v>40</v>
      </c>
      <c r="C501" s="1">
        <v>14</v>
      </c>
      <c r="D501" s="2">
        <f>HYPERLINK("https://torgi.gov.ru/new/public/lots/lot/21000002210000000271_1/(lotInfo:info)", "21000002210000000271_1")</f>
        <v>0</v>
      </c>
      <c r="E501" t="s">
        <v>99</v>
      </c>
      <c r="F501" s="3">
        <v>77142.85714285714</v>
      </c>
      <c r="G501" s="3">
        <v>1080000</v>
      </c>
      <c r="H501" t="s">
        <v>982</v>
      </c>
      <c r="I501" t="s">
        <v>1500</v>
      </c>
      <c r="J501" t="s">
        <v>2156</v>
      </c>
      <c r="L501" t="s">
        <v>2419</v>
      </c>
      <c r="M501" t="s">
        <v>2423</v>
      </c>
      <c r="N501" t="s">
        <v>2650</v>
      </c>
    </row>
    <row r="502" spans="1:14">
      <c r="A502" s="4">
        <v>500</v>
      </c>
      <c r="B502" t="s">
        <v>23</v>
      </c>
      <c r="C502" s="1">
        <v>35.9</v>
      </c>
      <c r="D502" s="2">
        <f>HYPERLINK("https://torgi.gov.ru/new/public/lots/lot/21000014860000000002_2/(lotInfo:info)", "21000014860000000002_2")</f>
        <v>0</v>
      </c>
      <c r="E502" t="s">
        <v>380</v>
      </c>
      <c r="F502" s="3">
        <v>39917.13091922006</v>
      </c>
      <c r="G502" s="3">
        <v>1433025</v>
      </c>
      <c r="H502" t="s">
        <v>983</v>
      </c>
      <c r="I502" t="s">
        <v>1501</v>
      </c>
      <c r="L502" t="s">
        <v>2419</v>
      </c>
      <c r="M502" t="s">
        <v>2423</v>
      </c>
      <c r="N502" t="s">
        <v>2651</v>
      </c>
    </row>
    <row r="503" spans="1:14">
      <c r="A503" s="4">
        <v>501</v>
      </c>
      <c r="B503" t="s">
        <v>23</v>
      </c>
      <c r="C503" s="1">
        <v>35</v>
      </c>
      <c r="D503" s="2">
        <f>HYPERLINK("https://torgi.gov.ru/new/public/lots/lot/21000014860000000002_1/(lotInfo:info)", "21000014860000000002_1")</f>
        <v>0</v>
      </c>
      <c r="E503" t="s">
        <v>380</v>
      </c>
      <c r="F503" s="3">
        <v>31047</v>
      </c>
      <c r="G503" s="3">
        <v>1086645</v>
      </c>
      <c r="H503" t="s">
        <v>984</v>
      </c>
      <c r="I503" t="s">
        <v>1501</v>
      </c>
      <c r="L503" t="s">
        <v>2419</v>
      </c>
      <c r="M503" t="s">
        <v>2423</v>
      </c>
      <c r="N503" t="s">
        <v>2652</v>
      </c>
    </row>
    <row r="504" spans="1:14">
      <c r="A504" s="4">
        <v>502</v>
      </c>
      <c r="B504" t="s">
        <v>46</v>
      </c>
      <c r="C504" s="1">
        <v>64.7</v>
      </c>
      <c r="D504" s="2">
        <f>HYPERLINK("https://torgi.gov.ru/new/public/lots/lot/21000010890000000001_2/(lotInfo:info)", "21000010890000000001_2")</f>
        <v>0</v>
      </c>
      <c r="E504" t="s">
        <v>381</v>
      </c>
      <c r="F504" s="3">
        <v>4327.666151468316</v>
      </c>
      <c r="G504" s="3">
        <v>280000</v>
      </c>
      <c r="H504" t="s">
        <v>985</v>
      </c>
      <c r="I504" t="s">
        <v>1502</v>
      </c>
      <c r="J504" t="s">
        <v>2157</v>
      </c>
      <c r="L504" t="s">
        <v>2421</v>
      </c>
      <c r="M504" t="s">
        <v>2423</v>
      </c>
      <c r="N504" t="s">
        <v>2425</v>
      </c>
    </row>
    <row r="505" spans="1:14">
      <c r="A505" s="4">
        <v>503</v>
      </c>
      <c r="B505" t="s">
        <v>54</v>
      </c>
      <c r="C505" s="1">
        <v>150.8</v>
      </c>
      <c r="D505" s="2">
        <f>HYPERLINK("https://torgi.gov.ru/new/public/lots/lot/21000019800000000007_1/(lotInfo:info)", "21000019800000000007_1")</f>
        <v>0</v>
      </c>
      <c r="E505" t="s">
        <v>202</v>
      </c>
      <c r="F505" s="3">
        <v>0</v>
      </c>
      <c r="G505" s="3">
        <v>0</v>
      </c>
      <c r="H505" t="s">
        <v>684</v>
      </c>
      <c r="I505" t="s">
        <v>1503</v>
      </c>
      <c r="J505" t="s">
        <v>1828</v>
      </c>
      <c r="L505" t="s">
        <v>2420</v>
      </c>
      <c r="M505" t="s">
        <v>2423</v>
      </c>
      <c r="N505" t="s">
        <v>2488</v>
      </c>
    </row>
    <row r="506" spans="1:14">
      <c r="A506" s="4">
        <v>504</v>
      </c>
      <c r="B506" t="s">
        <v>54</v>
      </c>
      <c r="C506" s="1">
        <v>213.3</v>
      </c>
      <c r="D506" s="2">
        <f>HYPERLINK("https://torgi.gov.ru/new/public/lots/lot/21000019800000000007_2/(lotInfo:info)", "21000019800000000007_2")</f>
        <v>0</v>
      </c>
      <c r="E506" t="s">
        <v>203</v>
      </c>
      <c r="F506" s="3">
        <v>0</v>
      </c>
      <c r="G506" s="3">
        <v>0</v>
      </c>
      <c r="H506" t="s">
        <v>685</v>
      </c>
      <c r="I506" t="s">
        <v>1503</v>
      </c>
      <c r="J506" t="s">
        <v>1829</v>
      </c>
      <c r="L506" t="s">
        <v>2420</v>
      </c>
      <c r="M506" t="s">
        <v>2423</v>
      </c>
      <c r="N506" t="s">
        <v>2425</v>
      </c>
    </row>
    <row r="507" spans="1:14">
      <c r="A507" s="4">
        <v>505</v>
      </c>
      <c r="B507" t="s">
        <v>14</v>
      </c>
      <c r="C507" s="1">
        <v>103.1</v>
      </c>
      <c r="D507" s="2">
        <f>HYPERLINK("https://torgi.gov.ru/new/public/lots/lot/21000005000000000690_1/(lotInfo:info)", "21000005000000000690_1")</f>
        <v>0</v>
      </c>
      <c r="E507" t="s">
        <v>86</v>
      </c>
      <c r="F507" s="3">
        <v>41125.12124151309</v>
      </c>
      <c r="G507" s="3">
        <v>4240000</v>
      </c>
      <c r="H507" t="s">
        <v>986</v>
      </c>
      <c r="I507" t="s">
        <v>1461</v>
      </c>
      <c r="J507" t="s">
        <v>2158</v>
      </c>
      <c r="L507" t="s">
        <v>2421</v>
      </c>
      <c r="M507" t="s">
        <v>2423</v>
      </c>
      <c r="N507" t="s">
        <v>2425</v>
      </c>
    </row>
    <row r="508" spans="1:14">
      <c r="A508" s="4">
        <v>506</v>
      </c>
      <c r="B508" t="s">
        <v>14</v>
      </c>
      <c r="C508" s="1">
        <v>72.7</v>
      </c>
      <c r="D508" s="2">
        <f>HYPERLINK("https://torgi.gov.ru/new/public/lots/lot/21000005000000000691_1/(lotInfo:info)", "21000005000000000691_1")</f>
        <v>0</v>
      </c>
      <c r="E508" t="s">
        <v>86</v>
      </c>
      <c r="F508" s="3">
        <v>92654.74552957359</v>
      </c>
      <c r="G508" s="3">
        <v>6736000</v>
      </c>
      <c r="H508" t="s">
        <v>987</v>
      </c>
      <c r="I508" t="s">
        <v>1461</v>
      </c>
      <c r="J508" t="s">
        <v>2159</v>
      </c>
      <c r="L508" t="s">
        <v>2421</v>
      </c>
      <c r="M508" t="s">
        <v>2423</v>
      </c>
      <c r="N508" t="s">
        <v>2425</v>
      </c>
    </row>
    <row r="509" spans="1:14">
      <c r="A509" s="4">
        <v>507</v>
      </c>
      <c r="B509" t="s">
        <v>40</v>
      </c>
      <c r="C509" s="1">
        <v>148.1</v>
      </c>
      <c r="D509" s="2">
        <f>HYPERLINK("https://torgi.gov.ru/new/public/lots/lot/21000002210000000258_1/(lotInfo:info)", "21000002210000000258_1")</f>
        <v>0</v>
      </c>
      <c r="E509" t="s">
        <v>99</v>
      </c>
      <c r="F509" s="3">
        <v>52667.11681296422</v>
      </c>
      <c r="G509" s="3">
        <v>7800000</v>
      </c>
      <c r="H509" t="s">
        <v>988</v>
      </c>
      <c r="I509" t="s">
        <v>1504</v>
      </c>
      <c r="J509" t="s">
        <v>2160</v>
      </c>
      <c r="L509" t="s">
        <v>2419</v>
      </c>
      <c r="M509" t="s">
        <v>2423</v>
      </c>
      <c r="N509" t="s">
        <v>2653</v>
      </c>
    </row>
    <row r="510" spans="1:14">
      <c r="A510" s="4">
        <v>508</v>
      </c>
      <c r="B510" t="s">
        <v>36</v>
      </c>
      <c r="C510" s="1">
        <v>33.7</v>
      </c>
      <c r="D510" s="2">
        <f>HYPERLINK("https://torgi.gov.ru/new/public/lots/lot/21000018780000000001_9/(lotInfo:info)", "21000018780000000001_9")</f>
        <v>0</v>
      </c>
      <c r="E510" t="s">
        <v>382</v>
      </c>
      <c r="F510" s="3">
        <v>9198.81305637982</v>
      </c>
      <c r="G510" s="3">
        <v>310000</v>
      </c>
      <c r="I510" t="s">
        <v>1505</v>
      </c>
      <c r="J510" t="s">
        <v>2161</v>
      </c>
      <c r="L510" t="s">
        <v>2419</v>
      </c>
      <c r="M510" t="s">
        <v>2423</v>
      </c>
      <c r="N510" t="s">
        <v>2425</v>
      </c>
    </row>
    <row r="511" spans="1:14">
      <c r="A511" s="4">
        <v>509</v>
      </c>
      <c r="B511" t="s">
        <v>19</v>
      </c>
      <c r="C511" s="1">
        <v>149.6</v>
      </c>
      <c r="D511" s="2">
        <f>HYPERLINK("https://torgi.gov.ru/new/public/lots/lot/21000016050000000007_1/(lotInfo:info)", "21000016050000000007_1")</f>
        <v>0</v>
      </c>
      <c r="E511" t="s">
        <v>383</v>
      </c>
      <c r="F511" s="3">
        <v>675.1336898395722</v>
      </c>
      <c r="G511" s="3">
        <v>101000</v>
      </c>
      <c r="I511" t="s">
        <v>1506</v>
      </c>
      <c r="J511" t="s">
        <v>2162</v>
      </c>
      <c r="L511" t="s">
        <v>2420</v>
      </c>
      <c r="M511" t="s">
        <v>2423</v>
      </c>
      <c r="N511" t="s">
        <v>2425</v>
      </c>
    </row>
    <row r="512" spans="1:14">
      <c r="A512" s="4">
        <v>510</v>
      </c>
      <c r="B512" t="s">
        <v>19</v>
      </c>
      <c r="C512" s="1">
        <v>93.59999999999999</v>
      </c>
      <c r="D512" s="2">
        <f>HYPERLINK("https://torgi.gov.ru/new/public/lots/lot/21000016050000000007_2/(lotInfo:info)", "21000016050000000007_2")</f>
        <v>0</v>
      </c>
      <c r="E512" t="s">
        <v>383</v>
      </c>
      <c r="F512" s="3">
        <v>1079.059829059829</v>
      </c>
      <c r="G512" s="3">
        <v>101000</v>
      </c>
      <c r="I512" t="s">
        <v>1506</v>
      </c>
      <c r="J512" t="s">
        <v>2163</v>
      </c>
      <c r="L512" t="s">
        <v>2420</v>
      </c>
      <c r="M512" t="s">
        <v>2423</v>
      </c>
      <c r="N512" t="s">
        <v>2425</v>
      </c>
    </row>
    <row r="513" spans="1:14">
      <c r="A513" s="4">
        <v>511</v>
      </c>
      <c r="B513" t="s">
        <v>72</v>
      </c>
      <c r="C513" s="1">
        <v>84.2</v>
      </c>
      <c r="D513" s="2">
        <f>HYPERLINK("https://torgi.gov.ru/new/public/lots/lot/21000024540000000002_1/(lotInfo:info)", "21000024540000000002_1")</f>
        <v>0</v>
      </c>
      <c r="E513" t="s">
        <v>384</v>
      </c>
      <c r="F513" s="3">
        <v>34354.82957244656</v>
      </c>
      <c r="G513" s="3">
        <v>2892676.65</v>
      </c>
      <c r="H513" t="s">
        <v>989</v>
      </c>
      <c r="I513" t="s">
        <v>1507</v>
      </c>
      <c r="J513" t="s">
        <v>2164</v>
      </c>
      <c r="K513" s="3">
        <v>1301396.88</v>
      </c>
      <c r="L513" t="s">
        <v>2419</v>
      </c>
      <c r="M513" t="s">
        <v>2423</v>
      </c>
      <c r="N513" t="s">
        <v>2425</v>
      </c>
    </row>
    <row r="514" spans="1:14">
      <c r="A514" s="4">
        <v>512</v>
      </c>
      <c r="B514" t="s">
        <v>42</v>
      </c>
      <c r="C514" s="1">
        <v>66.5</v>
      </c>
      <c r="D514" s="2">
        <f>HYPERLINK("https://torgi.gov.ru/new/public/lots/lot/21000031780000000003_1/(lotInfo:info)", "21000031780000000003_1")</f>
        <v>0</v>
      </c>
      <c r="E514" t="s">
        <v>385</v>
      </c>
      <c r="F514" s="3">
        <v>9203.007518796992</v>
      </c>
      <c r="G514" s="3">
        <v>612000</v>
      </c>
      <c r="H514" t="s">
        <v>990</v>
      </c>
      <c r="I514" t="s">
        <v>1508</v>
      </c>
      <c r="J514" t="s">
        <v>2165</v>
      </c>
      <c r="K514" s="3">
        <v>164628.73</v>
      </c>
      <c r="L514" t="s">
        <v>2420</v>
      </c>
      <c r="M514" t="s">
        <v>2423</v>
      </c>
      <c r="N514" t="s">
        <v>2654</v>
      </c>
    </row>
    <row r="515" spans="1:14">
      <c r="A515" s="4">
        <v>513</v>
      </c>
      <c r="B515" t="s">
        <v>79</v>
      </c>
      <c r="C515" s="1">
        <v>519.6</v>
      </c>
      <c r="D515" s="2">
        <f>HYPERLINK("https://torgi.gov.ru/new/public/lots/lot/21000010520000000003_1/(lotInfo:info)", "21000010520000000003_1")</f>
        <v>0</v>
      </c>
      <c r="E515" t="s">
        <v>386</v>
      </c>
      <c r="F515" s="3">
        <v>4170.900692840646</v>
      </c>
      <c r="G515" s="3">
        <v>2167200</v>
      </c>
      <c r="H515" t="s">
        <v>991</v>
      </c>
      <c r="I515" t="s">
        <v>1509</v>
      </c>
      <c r="J515" t="s">
        <v>2166</v>
      </c>
      <c r="K515" s="3">
        <v>1170347.05</v>
      </c>
      <c r="L515" t="s">
        <v>2419</v>
      </c>
      <c r="M515" t="s">
        <v>2423</v>
      </c>
      <c r="N515" t="s">
        <v>2425</v>
      </c>
    </row>
    <row r="516" spans="1:14">
      <c r="A516" s="4">
        <v>514</v>
      </c>
      <c r="B516" t="s">
        <v>79</v>
      </c>
      <c r="C516" s="1">
        <v>3164.4</v>
      </c>
      <c r="D516" s="2">
        <f>HYPERLINK("https://torgi.gov.ru/new/public/lots/lot/21000010520000000003_2/(lotInfo:info)", "21000010520000000003_2")</f>
        <v>0</v>
      </c>
      <c r="E516" t="s">
        <v>387</v>
      </c>
      <c r="F516" s="3">
        <v>10255.05625079004</v>
      </c>
      <c r="G516" s="3">
        <v>32451100</v>
      </c>
      <c r="H516" t="s">
        <v>992</v>
      </c>
      <c r="I516" t="s">
        <v>1509</v>
      </c>
      <c r="J516" t="s">
        <v>2167</v>
      </c>
      <c r="K516" s="3">
        <v>12023359.31</v>
      </c>
      <c r="L516" t="s">
        <v>2419</v>
      </c>
      <c r="M516" t="s">
        <v>2423</v>
      </c>
      <c r="N516" t="s">
        <v>2425</v>
      </c>
    </row>
    <row r="517" spans="1:14">
      <c r="A517" s="4">
        <v>515</v>
      </c>
      <c r="B517" t="s">
        <v>54</v>
      </c>
      <c r="C517" s="1">
        <v>116.8</v>
      </c>
      <c r="D517" s="2">
        <f>HYPERLINK("https://torgi.gov.ru/new/public/lots/lot/21000012580000000003_1/(lotInfo:info)", "21000012580000000003_1")</f>
        <v>0</v>
      </c>
      <c r="E517" t="s">
        <v>388</v>
      </c>
      <c r="F517" s="3">
        <v>42260.27397260274</v>
      </c>
      <c r="G517" s="3">
        <v>4936000</v>
      </c>
      <c r="H517" t="s">
        <v>993</v>
      </c>
      <c r="I517" t="s">
        <v>1510</v>
      </c>
      <c r="L517" t="s">
        <v>2419</v>
      </c>
      <c r="M517" t="s">
        <v>2423</v>
      </c>
      <c r="N517" t="s">
        <v>2425</v>
      </c>
    </row>
    <row r="518" spans="1:14">
      <c r="A518" s="4">
        <v>516</v>
      </c>
      <c r="B518" t="s">
        <v>47</v>
      </c>
      <c r="C518" s="1">
        <v>211.66</v>
      </c>
      <c r="D518" s="2">
        <f>HYPERLINK("https://torgi.gov.ru/new/public/lots/lot/22000065910000000001_1/(lotInfo:info)", "22000065910000000001_1")</f>
        <v>0</v>
      </c>
      <c r="E518" t="s">
        <v>389</v>
      </c>
      <c r="F518" s="3">
        <v>8858.54672588113</v>
      </c>
      <c r="G518" s="3">
        <v>1875000</v>
      </c>
      <c r="H518" t="s">
        <v>994</v>
      </c>
      <c r="I518" t="s">
        <v>1511</v>
      </c>
      <c r="J518" t="s">
        <v>2168</v>
      </c>
      <c r="L518" t="s">
        <v>2419</v>
      </c>
      <c r="M518" t="s">
        <v>2423</v>
      </c>
      <c r="N518" t="s">
        <v>2655</v>
      </c>
    </row>
    <row r="519" spans="1:14">
      <c r="A519" s="4">
        <v>517</v>
      </c>
      <c r="B519" t="s">
        <v>22</v>
      </c>
      <c r="C519" s="1">
        <v>11.1</v>
      </c>
      <c r="D519" s="2">
        <f>HYPERLINK("https://torgi.gov.ru/new/public/lots/lot/22000061910000000001_4/(lotInfo:info)", "22000061910000000001_4")</f>
        <v>0</v>
      </c>
      <c r="E519" t="s">
        <v>390</v>
      </c>
      <c r="F519" s="3">
        <v>12882.88288288288</v>
      </c>
      <c r="G519" s="3">
        <v>143000</v>
      </c>
      <c r="I519" t="s">
        <v>1512</v>
      </c>
      <c r="J519" t="s">
        <v>2169</v>
      </c>
      <c r="L519" t="s">
        <v>2419</v>
      </c>
      <c r="M519" t="s">
        <v>2423</v>
      </c>
      <c r="N519" t="s">
        <v>2425</v>
      </c>
    </row>
    <row r="520" spans="1:14">
      <c r="A520" s="4">
        <v>518</v>
      </c>
      <c r="B520" t="s">
        <v>13</v>
      </c>
      <c r="C520" s="1">
        <v>683.7</v>
      </c>
      <c r="D520" s="2">
        <f>HYPERLINK("https://torgi.gov.ru/new/public/lots/lot/22000039410000000006_1/(lotInfo:info)", "22000039410000000006_1")</f>
        <v>0</v>
      </c>
      <c r="E520" t="s">
        <v>163</v>
      </c>
      <c r="F520" s="3">
        <v>339.6226415094339</v>
      </c>
      <c r="G520" s="3">
        <v>232200</v>
      </c>
      <c r="H520" t="s">
        <v>995</v>
      </c>
      <c r="I520" t="s">
        <v>1513</v>
      </c>
      <c r="J520" t="s">
        <v>2170</v>
      </c>
      <c r="L520" t="s">
        <v>2419</v>
      </c>
      <c r="M520" t="s">
        <v>2423</v>
      </c>
      <c r="N520" t="s">
        <v>2656</v>
      </c>
    </row>
    <row r="521" spans="1:14">
      <c r="A521" s="4">
        <v>519</v>
      </c>
      <c r="B521" t="s">
        <v>52</v>
      </c>
      <c r="C521" s="1">
        <v>81.5</v>
      </c>
      <c r="D521" s="2">
        <f>HYPERLINK("https://torgi.gov.ru/new/public/lots/lot/21000004820000000003_3/(lotInfo:info)", "21000004820000000003_3")</f>
        <v>0</v>
      </c>
      <c r="E521" t="s">
        <v>391</v>
      </c>
      <c r="F521" s="3">
        <v>14429.44785276074</v>
      </c>
      <c r="G521" s="3">
        <v>1176000</v>
      </c>
      <c r="I521" t="s">
        <v>1514</v>
      </c>
      <c r="J521" t="s">
        <v>2171</v>
      </c>
      <c r="K521" s="3">
        <v>2639272.36</v>
      </c>
      <c r="L521" t="s">
        <v>2419</v>
      </c>
      <c r="M521" t="s">
        <v>2423</v>
      </c>
      <c r="N521" t="s">
        <v>2425</v>
      </c>
    </row>
    <row r="522" spans="1:14">
      <c r="A522" s="4">
        <v>520</v>
      </c>
      <c r="B522" t="s">
        <v>41</v>
      </c>
      <c r="C522" s="1">
        <v>758.4</v>
      </c>
      <c r="D522" s="2">
        <f>HYPERLINK("https://torgi.gov.ru/new/public/lots/lot/21000001470000000002_1/(lotInfo:info)", "21000001470000000002_1")</f>
        <v>0</v>
      </c>
      <c r="E522" t="s">
        <v>392</v>
      </c>
      <c r="F522" s="3">
        <v>2640.427215189874</v>
      </c>
      <c r="G522" s="3">
        <v>2002500</v>
      </c>
      <c r="I522" t="s">
        <v>1515</v>
      </c>
      <c r="J522" t="s">
        <v>2172</v>
      </c>
      <c r="L522" t="s">
        <v>2421</v>
      </c>
      <c r="M522" t="s">
        <v>2423</v>
      </c>
      <c r="N522" t="s">
        <v>2425</v>
      </c>
    </row>
    <row r="523" spans="1:14">
      <c r="A523" s="4">
        <v>521</v>
      </c>
      <c r="B523" t="s">
        <v>26</v>
      </c>
      <c r="C523" s="1">
        <v>1900</v>
      </c>
      <c r="D523" s="2">
        <f>HYPERLINK("https://torgi.gov.ru/new/public/lots/lot/22000003210000000003_1/(lotInfo:info)", "22000003210000000003_1")</f>
        <v>0</v>
      </c>
      <c r="E523" t="s">
        <v>393</v>
      </c>
      <c r="F523" s="3">
        <v>7868.421052631579</v>
      </c>
      <c r="G523" s="3">
        <v>14950000</v>
      </c>
      <c r="H523" t="s">
        <v>996</v>
      </c>
      <c r="I523" t="s">
        <v>1511</v>
      </c>
      <c r="J523" t="s">
        <v>2173</v>
      </c>
      <c r="L523" t="s">
        <v>2421</v>
      </c>
      <c r="M523" t="s">
        <v>2423</v>
      </c>
      <c r="N523" t="s">
        <v>2425</v>
      </c>
    </row>
    <row r="524" spans="1:14">
      <c r="A524" s="4">
        <v>522</v>
      </c>
      <c r="B524" t="s">
        <v>74</v>
      </c>
      <c r="C524" s="1">
        <v>293.4</v>
      </c>
      <c r="D524" s="2">
        <f>HYPERLINK("https://torgi.gov.ru/new/public/lots/lot/21000023030000000007_1/(lotInfo:info)", "21000023030000000007_1")</f>
        <v>0</v>
      </c>
      <c r="E524" t="s">
        <v>394</v>
      </c>
      <c r="F524" s="3">
        <v>11711.99727334697</v>
      </c>
      <c r="G524" s="3">
        <v>3436300</v>
      </c>
      <c r="H524" t="s">
        <v>997</v>
      </c>
      <c r="I524" t="s">
        <v>1516</v>
      </c>
      <c r="J524" t="s">
        <v>2174</v>
      </c>
      <c r="L524" t="s">
        <v>2419</v>
      </c>
      <c r="M524" t="s">
        <v>2423</v>
      </c>
      <c r="N524" t="s">
        <v>2657</v>
      </c>
    </row>
    <row r="525" spans="1:14">
      <c r="A525" s="4">
        <v>523</v>
      </c>
      <c r="B525" t="s">
        <v>20</v>
      </c>
      <c r="C525" s="1">
        <v>950</v>
      </c>
      <c r="D525" s="2">
        <f>HYPERLINK("https://torgi.gov.ru/new/public/lots/lot/22000007100000000017_1/(lotInfo:info)", "22000007100000000017_1")</f>
        <v>0</v>
      </c>
      <c r="E525" t="s">
        <v>395</v>
      </c>
      <c r="F525" s="3">
        <v>22585.75263157895</v>
      </c>
      <c r="G525" s="3">
        <v>21456465</v>
      </c>
      <c r="H525" t="s">
        <v>998</v>
      </c>
      <c r="I525" t="s">
        <v>1517</v>
      </c>
      <c r="J525" t="s">
        <v>2175</v>
      </c>
      <c r="K525" s="3">
        <v>25323641.86</v>
      </c>
      <c r="L525" t="s">
        <v>2419</v>
      </c>
      <c r="M525" t="s">
        <v>2423</v>
      </c>
      <c r="N525" t="s">
        <v>2658</v>
      </c>
    </row>
    <row r="526" spans="1:14">
      <c r="A526" s="4">
        <v>524</v>
      </c>
      <c r="B526" t="s">
        <v>45</v>
      </c>
      <c r="C526" s="1">
        <v>40.1</v>
      </c>
      <c r="D526" s="2">
        <f>HYPERLINK("https://torgi.gov.ru/new/public/lots/lot/21000001570000000011_1/(lotInfo:info)", "21000001570000000011_1")</f>
        <v>0</v>
      </c>
      <c r="E526" t="s">
        <v>396</v>
      </c>
      <c r="F526" s="3">
        <v>39346.07905236907</v>
      </c>
      <c r="G526" s="3">
        <v>1577777.77</v>
      </c>
      <c r="H526" t="s">
        <v>999</v>
      </c>
      <c r="I526" t="s">
        <v>1518</v>
      </c>
      <c r="J526" t="s">
        <v>2176</v>
      </c>
      <c r="L526" t="s">
        <v>2420</v>
      </c>
      <c r="M526" t="s">
        <v>2423</v>
      </c>
      <c r="N526" t="s">
        <v>2425</v>
      </c>
    </row>
    <row r="527" spans="1:14">
      <c r="A527" s="4">
        <v>525</v>
      </c>
      <c r="B527" t="s">
        <v>34</v>
      </c>
      <c r="C527" s="1">
        <v>845.2</v>
      </c>
      <c r="D527" s="2">
        <f>HYPERLINK("https://torgi.gov.ru/new/public/lots/lot/21000017550000000021_1/(lotInfo:info)", "21000017550000000021_1")</f>
        <v>0</v>
      </c>
      <c r="E527" t="s">
        <v>397</v>
      </c>
      <c r="F527" s="3">
        <v>2638.428774254614</v>
      </c>
      <c r="G527" s="3">
        <v>2230000</v>
      </c>
      <c r="H527" t="s">
        <v>1000</v>
      </c>
      <c r="I527" t="s">
        <v>1519</v>
      </c>
      <c r="J527" t="s">
        <v>2177</v>
      </c>
      <c r="L527" t="s">
        <v>2420</v>
      </c>
      <c r="M527" t="s">
        <v>2423</v>
      </c>
      <c r="N527" t="s">
        <v>2425</v>
      </c>
    </row>
    <row r="528" spans="1:14">
      <c r="A528" s="4">
        <v>526</v>
      </c>
      <c r="B528" t="s">
        <v>40</v>
      </c>
      <c r="C528" s="1">
        <v>24.7</v>
      </c>
      <c r="D528" s="2">
        <f>HYPERLINK("https://torgi.gov.ru/new/public/lots/lot/21000002210000000236_1/(lotInfo:info)", "21000002210000000236_1")</f>
        <v>0</v>
      </c>
      <c r="E528" t="s">
        <v>99</v>
      </c>
      <c r="F528" s="3">
        <v>107692.3076923077</v>
      </c>
      <c r="G528" s="3">
        <v>2660000</v>
      </c>
      <c r="H528" t="s">
        <v>1001</v>
      </c>
      <c r="I528" t="s">
        <v>1520</v>
      </c>
      <c r="J528" t="s">
        <v>2178</v>
      </c>
      <c r="L528" t="s">
        <v>2419</v>
      </c>
      <c r="M528" t="s">
        <v>2423</v>
      </c>
      <c r="N528" t="s">
        <v>2659</v>
      </c>
    </row>
    <row r="529" spans="1:14">
      <c r="A529" s="4">
        <v>527</v>
      </c>
      <c r="B529" t="s">
        <v>80</v>
      </c>
      <c r="C529" s="1">
        <v>109.6</v>
      </c>
      <c r="D529" s="2">
        <f>HYPERLINK("https://torgi.gov.ru/new/public/lots/lot/22000064520000000001_1/(lotInfo:info)", "22000064520000000001_1")</f>
        <v>0</v>
      </c>
      <c r="E529" t="s">
        <v>103</v>
      </c>
      <c r="F529" s="3">
        <v>4109.753649635037</v>
      </c>
      <c r="G529" s="3">
        <v>450429</v>
      </c>
      <c r="H529" t="s">
        <v>1002</v>
      </c>
      <c r="I529" t="s">
        <v>1521</v>
      </c>
      <c r="J529" t="s">
        <v>2179</v>
      </c>
      <c r="K529" s="3">
        <v>0</v>
      </c>
      <c r="L529" t="s">
        <v>2419</v>
      </c>
      <c r="M529" t="s">
        <v>2423</v>
      </c>
      <c r="N529" t="s">
        <v>2660</v>
      </c>
    </row>
    <row r="530" spans="1:14">
      <c r="A530" s="4">
        <v>528</v>
      </c>
      <c r="B530" t="s">
        <v>57</v>
      </c>
      <c r="C530" s="1">
        <v>129.9</v>
      </c>
      <c r="D530" s="2">
        <f>HYPERLINK("https://torgi.gov.ru/new/public/lots/lot/21000028380000000003_5/(lotInfo:info)", "21000028380000000003_5")</f>
        <v>0</v>
      </c>
      <c r="E530" t="s">
        <v>398</v>
      </c>
      <c r="F530" s="3">
        <v>12646.65127020785</v>
      </c>
      <c r="G530" s="3">
        <v>1642800</v>
      </c>
      <c r="H530" t="s">
        <v>1003</v>
      </c>
      <c r="I530" t="s">
        <v>1522</v>
      </c>
      <c r="J530" t="s">
        <v>2180</v>
      </c>
      <c r="L530" t="s">
        <v>2419</v>
      </c>
      <c r="M530" t="s">
        <v>2423</v>
      </c>
      <c r="N530" t="s">
        <v>2425</v>
      </c>
    </row>
    <row r="531" spans="1:14">
      <c r="A531" s="4">
        <v>529</v>
      </c>
      <c r="B531" t="s">
        <v>28</v>
      </c>
      <c r="C531" s="1">
        <v>233.5</v>
      </c>
      <c r="D531" s="2">
        <f>HYPERLINK("https://torgi.gov.ru/new/public/lots/lot/22000061890000000001_1/(lotInfo:info)", "22000061890000000001_1")</f>
        <v>0</v>
      </c>
      <c r="E531" t="s">
        <v>399</v>
      </c>
      <c r="F531" s="3">
        <v>12038.54389721627</v>
      </c>
      <c r="G531" s="3">
        <v>2811000</v>
      </c>
      <c r="H531" t="s">
        <v>1004</v>
      </c>
      <c r="I531" t="s">
        <v>1523</v>
      </c>
      <c r="J531" t="s">
        <v>2181</v>
      </c>
      <c r="L531" t="s">
        <v>2419</v>
      </c>
      <c r="M531" t="s">
        <v>2423</v>
      </c>
      <c r="N531" t="s">
        <v>2661</v>
      </c>
    </row>
    <row r="532" spans="1:14">
      <c r="A532" s="4">
        <v>530</v>
      </c>
      <c r="B532" t="s">
        <v>32</v>
      </c>
      <c r="C532" s="1">
        <v>615.3</v>
      </c>
      <c r="D532" s="2">
        <f>HYPERLINK("https://torgi.gov.ru/new/public/lots/lot/22000027660000000001_1/(lotInfo:info)", "22000027660000000001_1")</f>
        <v>0</v>
      </c>
      <c r="E532" t="s">
        <v>400</v>
      </c>
      <c r="F532" s="3">
        <v>195.0268161872258</v>
      </c>
      <c r="G532" s="3">
        <v>120000</v>
      </c>
      <c r="H532" t="s">
        <v>1005</v>
      </c>
      <c r="I532" t="s">
        <v>1524</v>
      </c>
      <c r="J532" t="s">
        <v>2182</v>
      </c>
      <c r="L532" t="s">
        <v>2420</v>
      </c>
      <c r="M532" t="s">
        <v>2423</v>
      </c>
      <c r="N532" t="s">
        <v>2662</v>
      </c>
    </row>
    <row r="533" spans="1:14">
      <c r="A533" s="4">
        <v>531</v>
      </c>
      <c r="B533" t="s">
        <v>46</v>
      </c>
      <c r="C533" s="1">
        <v>11.2</v>
      </c>
      <c r="D533" s="2">
        <f>HYPERLINK("https://torgi.gov.ru/new/public/lots/lot/21000020420000000001_1/(lotInfo:info)", "21000020420000000001_1")</f>
        <v>0</v>
      </c>
      <c r="E533" t="s">
        <v>166</v>
      </c>
      <c r="F533" s="3">
        <v>11526.78571428572</v>
      </c>
      <c r="G533" s="3">
        <v>129100</v>
      </c>
      <c r="I533" t="s">
        <v>1525</v>
      </c>
      <c r="J533" t="s">
        <v>2183</v>
      </c>
      <c r="K533" s="3">
        <v>132315.9</v>
      </c>
      <c r="L533" t="s">
        <v>2422</v>
      </c>
      <c r="M533" t="s">
        <v>2423</v>
      </c>
      <c r="N533" t="s">
        <v>2425</v>
      </c>
    </row>
    <row r="534" spans="1:14">
      <c r="A534" s="4">
        <v>532</v>
      </c>
      <c r="B534" t="s">
        <v>64</v>
      </c>
      <c r="C534" s="1">
        <v>239.1</v>
      </c>
      <c r="D534" s="2">
        <f>HYPERLINK("https://torgi.gov.ru/new/public/lots/lot/21000007300000000003_1/(lotInfo:info)", "21000007300000000003_1")</f>
        <v>0</v>
      </c>
      <c r="E534" t="s">
        <v>401</v>
      </c>
      <c r="F534" s="3">
        <v>18090.33877038896</v>
      </c>
      <c r="G534" s="3">
        <v>4325400</v>
      </c>
      <c r="H534" t="s">
        <v>1006</v>
      </c>
      <c r="I534" t="s">
        <v>1526</v>
      </c>
      <c r="J534" t="s">
        <v>2184</v>
      </c>
      <c r="K534" s="3">
        <v>191944.7</v>
      </c>
      <c r="L534" t="s">
        <v>2419</v>
      </c>
      <c r="M534" t="s">
        <v>2423</v>
      </c>
      <c r="N534" t="s">
        <v>2425</v>
      </c>
    </row>
    <row r="535" spans="1:14">
      <c r="A535" s="4">
        <v>533</v>
      </c>
      <c r="B535" t="s">
        <v>34</v>
      </c>
      <c r="C535" s="1">
        <v>289.4</v>
      </c>
      <c r="D535" s="2">
        <f>HYPERLINK("https://torgi.gov.ru/new/public/lots/lot/22000007820000000001_2/(lotInfo:info)", "22000007820000000001_2")</f>
        <v>0</v>
      </c>
      <c r="E535" t="s">
        <v>402</v>
      </c>
      <c r="F535" s="3">
        <v>729.0946786454734</v>
      </c>
      <c r="G535" s="3">
        <v>211000</v>
      </c>
      <c r="I535" t="s">
        <v>1527</v>
      </c>
      <c r="J535" t="s">
        <v>2185</v>
      </c>
      <c r="L535" t="s">
        <v>2421</v>
      </c>
      <c r="M535" t="s">
        <v>2423</v>
      </c>
      <c r="N535" t="s">
        <v>2425</v>
      </c>
    </row>
    <row r="536" spans="1:14">
      <c r="A536" s="4">
        <v>534</v>
      </c>
      <c r="B536" t="s">
        <v>46</v>
      </c>
      <c r="C536" s="1">
        <v>36.5</v>
      </c>
      <c r="D536" s="2">
        <f>HYPERLINK("https://torgi.gov.ru/new/public/lots/lot/22000038240000000001_1/(lotInfo:info)", "22000038240000000001_1")</f>
        <v>0</v>
      </c>
      <c r="E536" t="s">
        <v>129</v>
      </c>
      <c r="F536" s="3">
        <v>17260.27397260274</v>
      </c>
      <c r="G536" s="3">
        <v>630000</v>
      </c>
      <c r="H536" t="s">
        <v>1007</v>
      </c>
      <c r="I536" t="s">
        <v>1528</v>
      </c>
      <c r="J536" t="s">
        <v>2186</v>
      </c>
      <c r="K536" s="3">
        <v>175846.05</v>
      </c>
      <c r="L536" t="s">
        <v>2419</v>
      </c>
      <c r="M536" t="s">
        <v>2423</v>
      </c>
      <c r="N536" t="s">
        <v>2425</v>
      </c>
    </row>
    <row r="537" spans="1:14">
      <c r="A537" s="4">
        <v>535</v>
      </c>
      <c r="B537" t="s">
        <v>30</v>
      </c>
      <c r="C537" s="1">
        <v>203</v>
      </c>
      <c r="D537" s="2">
        <f>HYPERLINK("https://torgi.gov.ru/new/public/lots/lot/21000024440000000002_1/(lotInfo:info)", "21000024440000000002_1")</f>
        <v>0</v>
      </c>
      <c r="E537" t="s">
        <v>403</v>
      </c>
      <c r="F537" s="3">
        <v>4131.03448275862</v>
      </c>
      <c r="G537" s="3">
        <v>838600</v>
      </c>
      <c r="H537" t="s">
        <v>1008</v>
      </c>
      <c r="I537" t="s">
        <v>1529</v>
      </c>
      <c r="J537" t="s">
        <v>2187</v>
      </c>
      <c r="K537" s="3">
        <v>4455087.72</v>
      </c>
      <c r="L537" t="s">
        <v>2419</v>
      </c>
      <c r="M537" t="s">
        <v>2423</v>
      </c>
      <c r="N537" t="s">
        <v>2425</v>
      </c>
    </row>
    <row r="538" spans="1:14">
      <c r="A538" s="4">
        <v>536</v>
      </c>
      <c r="B538" t="s">
        <v>67</v>
      </c>
      <c r="C538" s="1">
        <v>20.3</v>
      </c>
      <c r="D538" s="2">
        <f>HYPERLINK("https://torgi.gov.ru/new/public/lots/lot/21000003520000000002_1/(lotInfo:info)", "21000003520000000002_1")</f>
        <v>0</v>
      </c>
      <c r="E538" t="s">
        <v>404</v>
      </c>
      <c r="F538" s="3">
        <v>9852.216748768473</v>
      </c>
      <c r="G538" s="3">
        <v>200000</v>
      </c>
      <c r="H538" t="s">
        <v>1009</v>
      </c>
      <c r="I538" t="s">
        <v>1530</v>
      </c>
      <c r="J538" t="s">
        <v>2188</v>
      </c>
      <c r="K538" s="3">
        <v>244731.32</v>
      </c>
      <c r="L538" t="s">
        <v>2419</v>
      </c>
      <c r="M538" t="s">
        <v>2423</v>
      </c>
      <c r="N538" t="s">
        <v>2663</v>
      </c>
    </row>
    <row r="539" spans="1:14">
      <c r="A539" s="4">
        <v>537</v>
      </c>
      <c r="B539" t="s">
        <v>70</v>
      </c>
      <c r="C539" s="1">
        <v>545</v>
      </c>
      <c r="D539" s="2">
        <f>HYPERLINK("https://torgi.gov.ru/new/public/lots/lot/21000016640000000002_1/(lotInfo:info)", "21000016640000000002_1")</f>
        <v>0</v>
      </c>
      <c r="E539" t="s">
        <v>405</v>
      </c>
      <c r="F539" s="3">
        <v>688.9908256880734</v>
      </c>
      <c r="G539" s="3">
        <v>375500</v>
      </c>
      <c r="I539" t="s">
        <v>1531</v>
      </c>
      <c r="J539" t="s">
        <v>2189</v>
      </c>
      <c r="L539" t="s">
        <v>2420</v>
      </c>
      <c r="M539" t="s">
        <v>2423</v>
      </c>
      <c r="N539" t="s">
        <v>2425</v>
      </c>
    </row>
    <row r="540" spans="1:14">
      <c r="A540" s="4">
        <v>538</v>
      </c>
      <c r="B540" t="s">
        <v>34</v>
      </c>
      <c r="C540" s="1">
        <v>116.1</v>
      </c>
      <c r="D540" s="2">
        <f>HYPERLINK("https://torgi.gov.ru/new/public/lots/lot/21000007680000000006_1/(lotInfo:info)", "21000007680000000006_1")</f>
        <v>0</v>
      </c>
      <c r="E540" t="s">
        <v>406</v>
      </c>
      <c r="F540" s="3">
        <v>5628.914728682171</v>
      </c>
      <c r="G540" s="3">
        <v>653517</v>
      </c>
      <c r="H540" t="s">
        <v>1010</v>
      </c>
      <c r="I540" t="s">
        <v>1532</v>
      </c>
      <c r="J540" t="s">
        <v>2190</v>
      </c>
      <c r="K540" s="3">
        <v>366725.07</v>
      </c>
      <c r="L540" t="s">
        <v>2419</v>
      </c>
      <c r="M540" t="s">
        <v>2423</v>
      </c>
      <c r="N540" t="s">
        <v>2664</v>
      </c>
    </row>
    <row r="541" spans="1:14">
      <c r="A541" s="4">
        <v>539</v>
      </c>
      <c r="B541" t="s">
        <v>34</v>
      </c>
      <c r="C541" s="1">
        <v>69.7</v>
      </c>
      <c r="D541" s="2">
        <f>HYPERLINK("https://torgi.gov.ru/new/public/lots/lot/21000007680000000005_1/(lotInfo:info)", "21000007680000000005_1")</f>
        <v>0</v>
      </c>
      <c r="E541" t="s">
        <v>407</v>
      </c>
      <c r="F541" s="3">
        <v>4721.750358680058</v>
      </c>
      <c r="G541" s="3">
        <v>329106</v>
      </c>
      <c r="H541" t="s">
        <v>1011</v>
      </c>
      <c r="I541" t="s">
        <v>1532</v>
      </c>
      <c r="J541" t="s">
        <v>2191</v>
      </c>
      <c r="K541" s="3">
        <v>1104110.03</v>
      </c>
      <c r="L541" t="s">
        <v>2419</v>
      </c>
      <c r="M541" t="s">
        <v>2423</v>
      </c>
      <c r="N541" t="s">
        <v>2665</v>
      </c>
    </row>
    <row r="542" spans="1:14">
      <c r="A542" s="4">
        <v>540</v>
      </c>
      <c r="B542" t="s">
        <v>34</v>
      </c>
      <c r="C542" s="1">
        <v>165.8</v>
      </c>
      <c r="D542" s="2">
        <f>HYPERLINK("https://torgi.gov.ru/new/public/lots/lot/21000007680000000009_1/(lotInfo:info)", "21000007680000000009_1")</f>
        <v>0</v>
      </c>
      <c r="E542" t="s">
        <v>406</v>
      </c>
      <c r="F542" s="3">
        <v>1974.517490952955</v>
      </c>
      <c r="G542" s="3">
        <v>327375</v>
      </c>
      <c r="H542" t="s">
        <v>1012</v>
      </c>
      <c r="I542" t="s">
        <v>1533</v>
      </c>
      <c r="J542" t="s">
        <v>2192</v>
      </c>
      <c r="L542" t="s">
        <v>2419</v>
      </c>
      <c r="M542" t="s">
        <v>2423</v>
      </c>
      <c r="N542" t="s">
        <v>2666</v>
      </c>
    </row>
    <row r="543" spans="1:14">
      <c r="A543" s="4">
        <v>541</v>
      </c>
      <c r="B543" t="s">
        <v>17</v>
      </c>
      <c r="C543" s="1">
        <v>63.9</v>
      </c>
      <c r="D543" s="2">
        <f>HYPERLINK("https://torgi.gov.ru/new/public/lots/lot/21000032710000000004_2/(lotInfo:info)", "21000032710000000004_2")</f>
        <v>0</v>
      </c>
      <c r="E543" t="s">
        <v>408</v>
      </c>
      <c r="F543" s="3">
        <v>2081.377151799687</v>
      </c>
      <c r="G543" s="3">
        <v>133000</v>
      </c>
      <c r="H543" t="s">
        <v>1013</v>
      </c>
      <c r="I543" t="s">
        <v>1534</v>
      </c>
      <c r="J543" t="s">
        <v>2193</v>
      </c>
      <c r="L543" t="s">
        <v>2420</v>
      </c>
      <c r="M543" t="s">
        <v>2423</v>
      </c>
      <c r="N543" t="s">
        <v>2425</v>
      </c>
    </row>
    <row r="544" spans="1:14">
      <c r="A544" s="4">
        <v>542</v>
      </c>
      <c r="B544" t="s">
        <v>17</v>
      </c>
      <c r="C544" s="1">
        <v>129.5</v>
      </c>
      <c r="D544" s="2">
        <f>HYPERLINK("https://torgi.gov.ru/new/public/lots/lot/21000032710000000004_1/(lotInfo:info)", "21000032710000000004_1")</f>
        <v>0</v>
      </c>
      <c r="E544" t="s">
        <v>408</v>
      </c>
      <c r="F544" s="3">
        <v>1181.467181467181</v>
      </c>
      <c r="G544" s="3">
        <v>153000</v>
      </c>
      <c r="H544" t="s">
        <v>1014</v>
      </c>
      <c r="I544" t="s">
        <v>1534</v>
      </c>
      <c r="J544" t="s">
        <v>2194</v>
      </c>
      <c r="L544" t="s">
        <v>2420</v>
      </c>
      <c r="M544" t="s">
        <v>2423</v>
      </c>
      <c r="N544" t="s">
        <v>2425</v>
      </c>
    </row>
    <row r="545" spans="1:14">
      <c r="A545" s="4">
        <v>543</v>
      </c>
      <c r="B545" t="s">
        <v>34</v>
      </c>
      <c r="C545" s="1">
        <v>216.7</v>
      </c>
      <c r="D545" s="2">
        <f>HYPERLINK("https://torgi.gov.ru/new/public/lots/lot/21000007680000000007_1/(lotInfo:info)", "21000007680000000007_1")</f>
        <v>0</v>
      </c>
      <c r="E545" t="s">
        <v>406</v>
      </c>
      <c r="F545" s="3">
        <v>2781.199815413013</v>
      </c>
      <c r="G545" s="3">
        <v>602686</v>
      </c>
      <c r="H545" t="s">
        <v>1015</v>
      </c>
      <c r="I545" t="s">
        <v>1535</v>
      </c>
      <c r="J545" t="s">
        <v>2195</v>
      </c>
      <c r="L545" t="s">
        <v>2419</v>
      </c>
      <c r="M545" t="s">
        <v>2423</v>
      </c>
      <c r="N545" t="s">
        <v>2425</v>
      </c>
    </row>
    <row r="546" spans="1:14">
      <c r="A546" s="4">
        <v>544</v>
      </c>
      <c r="B546" t="s">
        <v>41</v>
      </c>
      <c r="C546" s="1">
        <v>48.8</v>
      </c>
      <c r="D546" s="2">
        <f>HYPERLINK("https://torgi.gov.ru/new/public/lots/lot/21000003210000000004_1/(lotInfo:info)", "21000003210000000004_1")</f>
        <v>0</v>
      </c>
      <c r="E546" t="s">
        <v>409</v>
      </c>
      <c r="F546" s="3">
        <v>7283.299180327869</v>
      </c>
      <c r="G546" s="3">
        <v>355425</v>
      </c>
      <c r="H546" t="s">
        <v>1016</v>
      </c>
      <c r="I546" t="s">
        <v>1536</v>
      </c>
      <c r="J546" t="s">
        <v>2196</v>
      </c>
      <c r="L546" t="s">
        <v>2419</v>
      </c>
      <c r="M546" t="s">
        <v>2423</v>
      </c>
      <c r="N546" t="s">
        <v>2425</v>
      </c>
    </row>
    <row r="547" spans="1:14">
      <c r="A547" s="4">
        <v>545</v>
      </c>
      <c r="B547" t="s">
        <v>34</v>
      </c>
      <c r="C547" s="1">
        <v>13</v>
      </c>
      <c r="D547" s="2">
        <f>HYPERLINK("https://torgi.gov.ru/new/public/lots/lot/21000007680000000004_1/(lotInfo:info)", "21000007680000000004_1")</f>
        <v>0</v>
      </c>
      <c r="E547" t="s">
        <v>406</v>
      </c>
      <c r="F547" s="3">
        <v>7888.538461538462</v>
      </c>
      <c r="G547" s="3">
        <v>102551</v>
      </c>
      <c r="H547" t="s">
        <v>1017</v>
      </c>
      <c r="I547" t="s">
        <v>1532</v>
      </c>
      <c r="J547" t="s">
        <v>2197</v>
      </c>
      <c r="L547" t="s">
        <v>2419</v>
      </c>
      <c r="M547" t="s">
        <v>2423</v>
      </c>
      <c r="N547" t="s">
        <v>2667</v>
      </c>
    </row>
    <row r="548" spans="1:14">
      <c r="A548" s="4">
        <v>546</v>
      </c>
      <c r="B548" t="s">
        <v>40</v>
      </c>
      <c r="C548" s="1">
        <v>2530.4</v>
      </c>
      <c r="D548" s="2">
        <f>HYPERLINK("https://torgi.gov.ru/new/public/lots/lot/21000002210000000187_1/(lotInfo:info)", "21000002210000000187_1")</f>
        <v>0</v>
      </c>
      <c r="E548" t="s">
        <v>99</v>
      </c>
      <c r="F548" s="3">
        <v>70897.88175782484</v>
      </c>
      <c r="G548" s="3">
        <v>179400000</v>
      </c>
      <c r="H548" t="s">
        <v>1018</v>
      </c>
      <c r="I548" t="s">
        <v>1537</v>
      </c>
      <c r="J548" t="s">
        <v>2198</v>
      </c>
      <c r="L548" t="s">
        <v>2419</v>
      </c>
      <c r="M548" t="s">
        <v>2423</v>
      </c>
      <c r="N548" t="s">
        <v>2668</v>
      </c>
    </row>
    <row r="549" spans="1:14">
      <c r="A549" s="4">
        <v>547</v>
      </c>
      <c r="B549" t="s">
        <v>41</v>
      </c>
      <c r="C549" s="1">
        <v>97.2</v>
      </c>
      <c r="D549" s="2">
        <f>HYPERLINK("https://torgi.gov.ru/new/public/lots/lot/22000058400000000001_1/(lotInfo:info)", "22000058400000000001_1")</f>
        <v>0</v>
      </c>
      <c r="E549" t="s">
        <v>410</v>
      </c>
      <c r="F549" s="3">
        <v>3117.283950617284</v>
      </c>
      <c r="G549" s="3">
        <v>303000</v>
      </c>
      <c r="H549" t="s">
        <v>1019</v>
      </c>
      <c r="I549" t="s">
        <v>1538</v>
      </c>
      <c r="J549" t="s">
        <v>2199</v>
      </c>
      <c r="L549" t="s">
        <v>2419</v>
      </c>
      <c r="M549" t="s">
        <v>2423</v>
      </c>
      <c r="N549" t="s">
        <v>2425</v>
      </c>
    </row>
    <row r="550" spans="1:14">
      <c r="A550" s="4">
        <v>548</v>
      </c>
      <c r="B550" t="s">
        <v>77</v>
      </c>
      <c r="C550" s="1">
        <v>77.09999999999999</v>
      </c>
      <c r="D550" s="2">
        <f>HYPERLINK("https://torgi.gov.ru/new/public/lots/lot/22000009520000000003_1/(lotInfo:info)", "22000009520000000003_1")</f>
        <v>0</v>
      </c>
      <c r="E550" t="s">
        <v>411</v>
      </c>
      <c r="F550" s="3">
        <v>2101.167315175097</v>
      </c>
      <c r="G550" s="3">
        <v>162000</v>
      </c>
      <c r="H550" t="s">
        <v>1020</v>
      </c>
      <c r="I550" t="s">
        <v>1539</v>
      </c>
      <c r="J550" t="s">
        <v>2200</v>
      </c>
      <c r="K550" s="3">
        <v>498337.39</v>
      </c>
      <c r="L550" t="s">
        <v>2419</v>
      </c>
      <c r="M550" t="s">
        <v>2423</v>
      </c>
      <c r="N550" t="s">
        <v>2669</v>
      </c>
    </row>
    <row r="551" spans="1:14">
      <c r="A551" s="4">
        <v>549</v>
      </c>
      <c r="B551" t="s">
        <v>57</v>
      </c>
      <c r="C551" s="1">
        <v>69.8</v>
      </c>
      <c r="D551" s="2">
        <f>HYPERLINK("https://torgi.gov.ru/new/public/lots/lot/21000028810000000001_1/(lotInfo:info)", "21000028810000000001_1")</f>
        <v>0</v>
      </c>
      <c r="E551" t="s">
        <v>412</v>
      </c>
      <c r="F551" s="3">
        <v>22592.76504297994</v>
      </c>
      <c r="G551" s="3">
        <v>1576975</v>
      </c>
      <c r="H551" t="s">
        <v>1021</v>
      </c>
      <c r="I551" t="s">
        <v>1540</v>
      </c>
      <c r="J551" t="s">
        <v>2201</v>
      </c>
      <c r="L551" t="s">
        <v>2419</v>
      </c>
      <c r="M551" t="s">
        <v>2423</v>
      </c>
      <c r="N551" t="s">
        <v>2425</v>
      </c>
    </row>
    <row r="552" spans="1:14">
      <c r="A552" s="4">
        <v>550</v>
      </c>
      <c r="B552" t="s">
        <v>81</v>
      </c>
      <c r="C552" s="1">
        <v>23.7</v>
      </c>
      <c r="D552" s="2">
        <f>HYPERLINK("https://torgi.gov.ru/new/public/lots/lot/21000029310000000004_1/(lotInfo:info)", "21000029310000000004_1")</f>
        <v>0</v>
      </c>
      <c r="E552" t="s">
        <v>413</v>
      </c>
      <c r="F552" s="3">
        <v>539.1561181434599</v>
      </c>
      <c r="G552" s="3">
        <v>12778</v>
      </c>
      <c r="I552" t="s">
        <v>1541</v>
      </c>
      <c r="J552" t="s">
        <v>2202</v>
      </c>
      <c r="L552" t="s">
        <v>2420</v>
      </c>
      <c r="M552" t="s">
        <v>2423</v>
      </c>
      <c r="N552" t="s">
        <v>2425</v>
      </c>
    </row>
    <row r="553" spans="1:14">
      <c r="A553" s="4">
        <v>551</v>
      </c>
      <c r="B553" t="s">
        <v>54</v>
      </c>
      <c r="C553" s="1">
        <v>22</v>
      </c>
      <c r="D553" s="2">
        <f>HYPERLINK("https://torgi.gov.ru/new/public/lots/lot/22000049590000000001_1/(lotInfo:info)", "22000049590000000001_1")</f>
        <v>0</v>
      </c>
      <c r="E553" t="s">
        <v>414</v>
      </c>
      <c r="F553" s="3">
        <v>3181.818181818182</v>
      </c>
      <c r="G553" s="3">
        <v>70000</v>
      </c>
      <c r="H553" t="s">
        <v>1022</v>
      </c>
      <c r="I553" t="s">
        <v>1542</v>
      </c>
      <c r="J553" t="s">
        <v>2203</v>
      </c>
      <c r="K553" s="3">
        <v>130785.82</v>
      </c>
      <c r="L553" t="s">
        <v>2419</v>
      </c>
      <c r="M553" t="s">
        <v>2423</v>
      </c>
      <c r="N553" t="s">
        <v>2425</v>
      </c>
    </row>
    <row r="554" spans="1:14">
      <c r="A554" s="4">
        <v>552</v>
      </c>
      <c r="B554" t="s">
        <v>27</v>
      </c>
      <c r="C554" s="1">
        <v>467.8</v>
      </c>
      <c r="D554" s="2">
        <f>HYPERLINK("https://torgi.gov.ru/new/public/lots/lot/22000009410000000002_1/(lotInfo:info)", "22000009410000000002_1")</f>
        <v>0</v>
      </c>
      <c r="E554" t="s">
        <v>415</v>
      </c>
      <c r="F554" s="3">
        <v>3743.629756306113</v>
      </c>
      <c r="G554" s="3">
        <v>1751270</v>
      </c>
      <c r="H554" t="s">
        <v>1023</v>
      </c>
      <c r="I554" t="s">
        <v>1543</v>
      </c>
      <c r="J554" t="s">
        <v>2204</v>
      </c>
      <c r="L554" t="s">
        <v>2419</v>
      </c>
      <c r="M554" t="s">
        <v>2423</v>
      </c>
      <c r="N554" t="s">
        <v>2670</v>
      </c>
    </row>
    <row r="555" spans="1:14">
      <c r="A555" s="4">
        <v>553</v>
      </c>
      <c r="B555" t="s">
        <v>49</v>
      </c>
      <c r="C555" s="1">
        <v>66.2</v>
      </c>
      <c r="D555" s="2">
        <f>HYPERLINK("https://torgi.gov.ru/new/public/lots/lot/21000033140000000009_1/(lotInfo:info)", "21000033140000000009_1")</f>
        <v>0</v>
      </c>
      <c r="E555" t="s">
        <v>416</v>
      </c>
      <c r="F555" s="3">
        <v>2462.235649546828</v>
      </c>
      <c r="G555" s="3">
        <v>163000</v>
      </c>
      <c r="H555" t="s">
        <v>1024</v>
      </c>
      <c r="I555" t="s">
        <v>1544</v>
      </c>
      <c r="J555" t="s">
        <v>2205</v>
      </c>
      <c r="L555" t="s">
        <v>2419</v>
      </c>
      <c r="M555" t="s">
        <v>2423</v>
      </c>
      <c r="N555" t="s">
        <v>2425</v>
      </c>
    </row>
    <row r="556" spans="1:14">
      <c r="A556" s="4">
        <v>554</v>
      </c>
      <c r="B556" t="s">
        <v>29</v>
      </c>
      <c r="C556" s="1">
        <v>144.7</v>
      </c>
      <c r="D556" s="2">
        <f>HYPERLINK("https://torgi.gov.ru/new/public/lots/lot/22000061470000000001_10/(lotInfo:info)", "22000061470000000001_10")</f>
        <v>0</v>
      </c>
      <c r="E556" t="s">
        <v>417</v>
      </c>
      <c r="F556" s="3">
        <v>11610.22805805114</v>
      </c>
      <c r="G556" s="3">
        <v>1680000</v>
      </c>
      <c r="H556" t="s">
        <v>1025</v>
      </c>
      <c r="I556" t="s">
        <v>1543</v>
      </c>
      <c r="J556" t="s">
        <v>2206</v>
      </c>
      <c r="K556" s="3">
        <v>1583929.61</v>
      </c>
      <c r="L556" t="s">
        <v>2419</v>
      </c>
      <c r="M556" t="s">
        <v>2423</v>
      </c>
      <c r="N556" t="s">
        <v>2425</v>
      </c>
    </row>
    <row r="557" spans="1:14">
      <c r="A557" s="4">
        <v>555</v>
      </c>
      <c r="B557" t="s">
        <v>29</v>
      </c>
      <c r="C557" s="1">
        <v>40.5</v>
      </c>
      <c r="D557" s="2">
        <f>HYPERLINK("https://torgi.gov.ru/new/public/lots/lot/22000061470000000001_11/(lotInfo:info)", "22000061470000000001_11")</f>
        <v>0</v>
      </c>
      <c r="E557" t="s">
        <v>418</v>
      </c>
      <c r="F557" s="3">
        <v>11703.7037037037</v>
      </c>
      <c r="G557" s="3">
        <v>474000</v>
      </c>
      <c r="H557" t="s">
        <v>1026</v>
      </c>
      <c r="I557" t="s">
        <v>1543</v>
      </c>
      <c r="J557" t="s">
        <v>2207</v>
      </c>
      <c r="K557" s="3">
        <v>443325.15</v>
      </c>
      <c r="L557" t="s">
        <v>2419</v>
      </c>
      <c r="M557" t="s">
        <v>2423</v>
      </c>
      <c r="N557" t="s">
        <v>2425</v>
      </c>
    </row>
    <row r="558" spans="1:14">
      <c r="A558" s="4">
        <v>556</v>
      </c>
      <c r="B558" t="s">
        <v>66</v>
      </c>
      <c r="C558" s="1">
        <v>94.09999999999999</v>
      </c>
      <c r="D558" s="2">
        <f>HYPERLINK("https://torgi.gov.ru/new/public/lots/lot/22000007320000000008_1/(lotInfo:info)", "22000007320000000008_1")</f>
        <v>0</v>
      </c>
      <c r="E558" t="s">
        <v>419</v>
      </c>
      <c r="F558" s="3">
        <v>60688.62911795962</v>
      </c>
      <c r="G558" s="3">
        <v>5710800</v>
      </c>
      <c r="H558" t="s">
        <v>1027</v>
      </c>
      <c r="I558" t="s">
        <v>1545</v>
      </c>
      <c r="J558" t="s">
        <v>2208</v>
      </c>
      <c r="L558" t="s">
        <v>2419</v>
      </c>
      <c r="M558" t="s">
        <v>2423</v>
      </c>
      <c r="N558" t="s">
        <v>2425</v>
      </c>
    </row>
    <row r="559" spans="1:14">
      <c r="A559" s="4">
        <v>557</v>
      </c>
      <c r="B559" t="s">
        <v>20</v>
      </c>
      <c r="C559" s="1">
        <v>18.8</v>
      </c>
      <c r="D559" s="2">
        <f>HYPERLINK("https://torgi.gov.ru/new/public/lots/lot/22000010840000000001_4/(lotInfo:info)", "22000010840000000001_4")</f>
        <v>0</v>
      </c>
      <c r="E559" t="s">
        <v>420</v>
      </c>
      <c r="F559" s="3">
        <v>1329.787234042553</v>
      </c>
      <c r="G559" s="3">
        <v>25000</v>
      </c>
      <c r="H559" t="s">
        <v>1028</v>
      </c>
      <c r="I559" t="s">
        <v>1546</v>
      </c>
      <c r="J559" t="s">
        <v>2209</v>
      </c>
      <c r="L559" t="s">
        <v>2420</v>
      </c>
      <c r="M559" t="s">
        <v>2423</v>
      </c>
      <c r="N559" t="s">
        <v>2671</v>
      </c>
    </row>
    <row r="560" spans="1:14">
      <c r="A560" s="4">
        <v>558</v>
      </c>
      <c r="B560" t="s">
        <v>44</v>
      </c>
      <c r="C560" s="1">
        <v>128.9</v>
      </c>
      <c r="D560" s="2">
        <f>HYPERLINK("https://torgi.gov.ru/new/public/lots/lot/21000032160000000004_1/(lotInfo:info)", "21000032160000000004_1")</f>
        <v>0</v>
      </c>
      <c r="E560" t="s">
        <v>103</v>
      </c>
      <c r="F560" s="3">
        <v>6749.418153607447</v>
      </c>
      <c r="G560" s="3">
        <v>870000</v>
      </c>
      <c r="H560" t="s">
        <v>1029</v>
      </c>
      <c r="I560" t="s">
        <v>1547</v>
      </c>
      <c r="J560" t="s">
        <v>2210</v>
      </c>
      <c r="L560" t="s">
        <v>2419</v>
      </c>
      <c r="M560" t="s">
        <v>2423</v>
      </c>
      <c r="N560" t="s">
        <v>2425</v>
      </c>
    </row>
    <row r="561" spans="1:14">
      <c r="A561" s="4">
        <v>559</v>
      </c>
      <c r="B561" t="s">
        <v>39</v>
      </c>
      <c r="C561" s="1">
        <v>103.3</v>
      </c>
      <c r="D561" s="2">
        <f>HYPERLINK("https://torgi.gov.ru/new/public/lots/lot/21000004710000000527_1/(lotInfo:info)", "21000004710000000527_1")</f>
        <v>0</v>
      </c>
      <c r="E561" t="s">
        <v>421</v>
      </c>
      <c r="F561" s="3">
        <v>100104.5498547919</v>
      </c>
      <c r="G561" s="3">
        <v>10340800</v>
      </c>
      <c r="I561" t="s">
        <v>1548</v>
      </c>
      <c r="J561" t="s">
        <v>2211</v>
      </c>
      <c r="L561" t="s">
        <v>2419</v>
      </c>
      <c r="M561" t="s">
        <v>2423</v>
      </c>
      <c r="N561" t="s">
        <v>2425</v>
      </c>
    </row>
    <row r="562" spans="1:14">
      <c r="A562" s="4">
        <v>560</v>
      </c>
      <c r="B562" t="s">
        <v>54</v>
      </c>
      <c r="C562" s="1">
        <v>248.8</v>
      </c>
      <c r="D562" s="2">
        <f>HYPERLINK("https://torgi.gov.ru/new/public/lots/lot/21000008350000000002_1/(lotInfo:info)", "21000008350000000002_1")</f>
        <v>0</v>
      </c>
      <c r="E562" t="s">
        <v>208</v>
      </c>
      <c r="F562" s="3">
        <v>233.1189710610932</v>
      </c>
      <c r="G562" s="3">
        <v>58000</v>
      </c>
      <c r="I562" t="s">
        <v>1536</v>
      </c>
      <c r="J562" t="s">
        <v>2212</v>
      </c>
      <c r="L562" t="s">
        <v>2419</v>
      </c>
      <c r="M562" t="s">
        <v>2423</v>
      </c>
      <c r="N562" t="s">
        <v>2425</v>
      </c>
    </row>
    <row r="563" spans="1:14">
      <c r="A563" s="4">
        <v>561</v>
      </c>
      <c r="B563" t="s">
        <v>58</v>
      </c>
      <c r="C563" s="1">
        <v>260.6</v>
      </c>
      <c r="D563" s="2">
        <f>HYPERLINK("https://torgi.gov.ru/new/public/lots/lot/22000037620000000002_4/(lotInfo:info)", "22000037620000000002_4")</f>
        <v>0</v>
      </c>
      <c r="E563" t="s">
        <v>422</v>
      </c>
      <c r="F563" s="3">
        <v>1473.522640061397</v>
      </c>
      <c r="G563" s="3">
        <v>384000</v>
      </c>
      <c r="I563" t="s">
        <v>1549</v>
      </c>
      <c r="J563" t="s">
        <v>2213</v>
      </c>
      <c r="K563" s="3">
        <v>2367332.1</v>
      </c>
      <c r="L563" t="s">
        <v>2419</v>
      </c>
      <c r="M563" t="s">
        <v>2423</v>
      </c>
      <c r="N563" t="s">
        <v>2425</v>
      </c>
    </row>
    <row r="564" spans="1:14">
      <c r="A564" s="4">
        <v>562</v>
      </c>
      <c r="B564" t="s">
        <v>58</v>
      </c>
      <c r="C564" s="1">
        <v>295.3</v>
      </c>
      <c r="D564" s="2">
        <f>HYPERLINK("https://torgi.gov.ru/new/public/lots/lot/22000037620000000002_1/(lotInfo:info)", "22000037620000000002_1")</f>
        <v>0</v>
      </c>
      <c r="E564" t="s">
        <v>423</v>
      </c>
      <c r="F564" s="3">
        <v>20554.01286826955</v>
      </c>
      <c r="G564" s="3">
        <v>6069600</v>
      </c>
      <c r="I564" t="s">
        <v>1549</v>
      </c>
      <c r="J564" t="s">
        <v>2214</v>
      </c>
      <c r="K564" s="3">
        <v>6059784.18</v>
      </c>
      <c r="L564" t="s">
        <v>2419</v>
      </c>
      <c r="M564" t="s">
        <v>2423</v>
      </c>
      <c r="N564" t="s">
        <v>2425</v>
      </c>
    </row>
    <row r="565" spans="1:14">
      <c r="A565" s="4">
        <v>563</v>
      </c>
      <c r="B565" t="s">
        <v>34</v>
      </c>
      <c r="C565" s="1">
        <v>91.5</v>
      </c>
      <c r="D565" s="2">
        <f>HYPERLINK("https://torgi.gov.ru/new/public/lots/lot/22000044760000000001_1/(lotInfo:info)", "22000044760000000001_1")</f>
        <v>0</v>
      </c>
      <c r="E565" t="s">
        <v>424</v>
      </c>
      <c r="F565" s="3">
        <v>21836.06557377049</v>
      </c>
      <c r="G565" s="3">
        <v>1998000</v>
      </c>
      <c r="H565" t="s">
        <v>1030</v>
      </c>
      <c r="I565" t="s">
        <v>1550</v>
      </c>
      <c r="J565" t="s">
        <v>2215</v>
      </c>
      <c r="L565" t="s">
        <v>2419</v>
      </c>
      <c r="M565" t="s">
        <v>2423</v>
      </c>
      <c r="N565" t="s">
        <v>2672</v>
      </c>
    </row>
    <row r="566" spans="1:14">
      <c r="A566" s="4">
        <v>564</v>
      </c>
      <c r="B566" t="s">
        <v>44</v>
      </c>
      <c r="C566" s="1">
        <v>319.3</v>
      </c>
      <c r="D566" s="2">
        <f>HYPERLINK("https://torgi.gov.ru/new/public/lots/lot/22000013150000000004_1/(lotInfo:info)", "22000013150000000004_1")</f>
        <v>0</v>
      </c>
      <c r="E566" t="s">
        <v>425</v>
      </c>
      <c r="F566" s="3">
        <v>5693.704979642969</v>
      </c>
      <c r="G566" s="3">
        <v>1818000</v>
      </c>
      <c r="H566" t="s">
        <v>1031</v>
      </c>
      <c r="I566" t="s">
        <v>1551</v>
      </c>
      <c r="J566" t="s">
        <v>2216</v>
      </c>
      <c r="K566" s="3">
        <v>8175689.27</v>
      </c>
      <c r="L566" t="s">
        <v>2419</v>
      </c>
      <c r="M566" t="s">
        <v>2423</v>
      </c>
      <c r="N566" t="s">
        <v>2673</v>
      </c>
    </row>
    <row r="567" spans="1:14">
      <c r="A567" s="4">
        <v>565</v>
      </c>
      <c r="B567" t="s">
        <v>39</v>
      </c>
      <c r="C567" s="1">
        <v>45.7</v>
      </c>
      <c r="D567" s="2">
        <f>HYPERLINK("https://torgi.gov.ru/new/public/lots/lot/21000004710000000512_1/(lotInfo:info)", "21000004710000000512_1")</f>
        <v>0</v>
      </c>
      <c r="E567" t="s">
        <v>426</v>
      </c>
      <c r="F567" s="3">
        <v>115887.5273522976</v>
      </c>
      <c r="G567" s="3">
        <v>5296060</v>
      </c>
      <c r="I567" t="s">
        <v>1552</v>
      </c>
      <c r="J567" t="s">
        <v>2217</v>
      </c>
      <c r="L567" t="s">
        <v>2419</v>
      </c>
      <c r="M567" t="s">
        <v>2423</v>
      </c>
      <c r="N567" t="s">
        <v>2425</v>
      </c>
    </row>
    <row r="568" spans="1:14">
      <c r="A568" s="4">
        <v>566</v>
      </c>
      <c r="B568" t="s">
        <v>36</v>
      </c>
      <c r="C568" s="1">
        <v>50.7</v>
      </c>
      <c r="D568" s="2">
        <f>HYPERLINK("https://torgi.gov.ru/new/public/lots/lot/21000013350000000012_1/(lotInfo:info)", "21000013350000000012_1")</f>
        <v>0</v>
      </c>
      <c r="E568" t="s">
        <v>93</v>
      </c>
      <c r="F568" s="3">
        <v>4852.07100591716</v>
      </c>
      <c r="G568" s="3">
        <v>246000</v>
      </c>
      <c r="H568" t="s">
        <v>1032</v>
      </c>
      <c r="I568" t="s">
        <v>1553</v>
      </c>
      <c r="J568" t="s">
        <v>2218</v>
      </c>
      <c r="L568" t="s">
        <v>2419</v>
      </c>
      <c r="M568" t="s">
        <v>2423</v>
      </c>
      <c r="N568" t="s">
        <v>2674</v>
      </c>
    </row>
    <row r="569" spans="1:14">
      <c r="A569" s="4">
        <v>567</v>
      </c>
      <c r="B569" t="s">
        <v>28</v>
      </c>
      <c r="C569" s="1">
        <v>1977.2</v>
      </c>
      <c r="D569" s="2">
        <f>HYPERLINK("https://torgi.gov.ru/new/public/lots/lot/21000015330000000004_1/(lotInfo:info)", "21000015330000000004_1")</f>
        <v>0</v>
      </c>
      <c r="E569" t="s">
        <v>99</v>
      </c>
      <c r="F569" s="3">
        <v>3295.962472182885</v>
      </c>
      <c r="G569" s="3">
        <v>6516777</v>
      </c>
      <c r="H569" t="s">
        <v>1033</v>
      </c>
      <c r="I569" t="s">
        <v>1554</v>
      </c>
      <c r="J569" t="s">
        <v>2219</v>
      </c>
      <c r="K569" s="3">
        <v>4068523.98</v>
      </c>
      <c r="L569" t="s">
        <v>2419</v>
      </c>
      <c r="M569" t="s">
        <v>2423</v>
      </c>
      <c r="N569" t="s">
        <v>2675</v>
      </c>
    </row>
    <row r="570" spans="1:14">
      <c r="A570" s="4">
        <v>568</v>
      </c>
      <c r="B570" t="s">
        <v>38</v>
      </c>
      <c r="C570" s="1">
        <v>28.7</v>
      </c>
      <c r="D570" s="2">
        <f>HYPERLINK("https://torgi.gov.ru/new/public/lots/lot/21000029060000000002_1/(lotInfo:info)", "21000029060000000002_1")</f>
        <v>0</v>
      </c>
      <c r="E570" t="s">
        <v>427</v>
      </c>
      <c r="F570" s="3">
        <v>7149.825783972125</v>
      </c>
      <c r="G570" s="3">
        <v>205200</v>
      </c>
      <c r="H570" t="s">
        <v>1034</v>
      </c>
      <c r="I570" t="s">
        <v>1555</v>
      </c>
      <c r="J570" t="s">
        <v>2220</v>
      </c>
      <c r="K570" s="3">
        <v>21344.72</v>
      </c>
      <c r="L570" t="s">
        <v>2419</v>
      </c>
      <c r="M570" t="s">
        <v>2423</v>
      </c>
      <c r="N570" t="s">
        <v>2425</v>
      </c>
    </row>
    <row r="571" spans="1:14">
      <c r="A571" s="4">
        <v>569</v>
      </c>
      <c r="B571" t="s">
        <v>38</v>
      </c>
      <c r="C571" s="1">
        <v>20.6</v>
      </c>
      <c r="D571" s="2">
        <f>HYPERLINK("https://torgi.gov.ru/new/public/lots/lot/21000029060000000002_2/(lotInfo:info)", "21000029060000000002_2")</f>
        <v>0</v>
      </c>
      <c r="E571" t="s">
        <v>427</v>
      </c>
      <c r="F571" s="3">
        <v>7165.04854368932</v>
      </c>
      <c r="G571" s="3">
        <v>147600</v>
      </c>
      <c r="H571" t="s">
        <v>1035</v>
      </c>
      <c r="I571" t="s">
        <v>1555</v>
      </c>
      <c r="J571" t="s">
        <v>2221</v>
      </c>
      <c r="K571" s="3">
        <v>15320.6</v>
      </c>
      <c r="L571" t="s">
        <v>2419</v>
      </c>
      <c r="M571" t="s">
        <v>2423</v>
      </c>
      <c r="N571" t="s">
        <v>2425</v>
      </c>
    </row>
    <row r="572" spans="1:14">
      <c r="A572" s="4">
        <v>570</v>
      </c>
      <c r="B572" t="s">
        <v>40</v>
      </c>
      <c r="C572" s="1">
        <v>57.7</v>
      </c>
      <c r="D572" s="2">
        <f>HYPERLINK("https://torgi.gov.ru/new/public/lots/lot/21000002210000000212_1/(lotInfo:info)", "21000002210000000212_1")</f>
        <v>0</v>
      </c>
      <c r="E572" t="s">
        <v>99</v>
      </c>
      <c r="F572" s="3">
        <v>71057.19237435008</v>
      </c>
      <c r="G572" s="3">
        <v>4100000</v>
      </c>
      <c r="H572" t="s">
        <v>1036</v>
      </c>
      <c r="I572" t="s">
        <v>1556</v>
      </c>
      <c r="J572" t="s">
        <v>2222</v>
      </c>
      <c r="L572" t="s">
        <v>2419</v>
      </c>
      <c r="M572" t="s">
        <v>2423</v>
      </c>
      <c r="N572" t="s">
        <v>2676</v>
      </c>
    </row>
    <row r="573" spans="1:14">
      <c r="A573" s="4">
        <v>571</v>
      </c>
      <c r="B573" t="s">
        <v>40</v>
      </c>
      <c r="C573" s="1">
        <v>31.4</v>
      </c>
      <c r="D573" s="2">
        <f>HYPERLINK("https://torgi.gov.ru/new/public/lots/lot/21000002210000000211_1/(lotInfo:info)", "21000002210000000211_1")</f>
        <v>0</v>
      </c>
      <c r="E573" t="s">
        <v>99</v>
      </c>
      <c r="F573" s="3">
        <v>126114.6496815287</v>
      </c>
      <c r="G573" s="3">
        <v>3960000</v>
      </c>
      <c r="H573" t="s">
        <v>1037</v>
      </c>
      <c r="I573" t="s">
        <v>1556</v>
      </c>
      <c r="J573" t="s">
        <v>2223</v>
      </c>
      <c r="L573" t="s">
        <v>2419</v>
      </c>
      <c r="M573" t="s">
        <v>2423</v>
      </c>
      <c r="N573" t="s">
        <v>2677</v>
      </c>
    </row>
    <row r="574" spans="1:14">
      <c r="A574" s="4">
        <v>572</v>
      </c>
      <c r="B574" t="s">
        <v>50</v>
      </c>
      <c r="C574" s="1">
        <v>1047.2</v>
      </c>
      <c r="D574" s="2">
        <f>HYPERLINK("https://torgi.gov.ru/new/public/lots/lot/22000052020000000001_1/(lotInfo:info)", "22000052020000000001_1")</f>
        <v>0</v>
      </c>
      <c r="E574" t="s">
        <v>428</v>
      </c>
      <c r="F574" s="3">
        <v>231.0924369747899</v>
      </c>
      <c r="G574" s="3">
        <v>242000</v>
      </c>
      <c r="I574" t="s">
        <v>1557</v>
      </c>
      <c r="J574" t="s">
        <v>2224</v>
      </c>
      <c r="K574" s="3">
        <v>242000</v>
      </c>
      <c r="L574" t="s">
        <v>2419</v>
      </c>
      <c r="M574" t="s">
        <v>2423</v>
      </c>
      <c r="N574" t="s">
        <v>2425</v>
      </c>
    </row>
    <row r="575" spans="1:14">
      <c r="A575" s="4">
        <v>573</v>
      </c>
      <c r="B575" t="s">
        <v>37</v>
      </c>
      <c r="C575" s="1">
        <v>16.6</v>
      </c>
      <c r="D575" s="2">
        <f>HYPERLINK("https://torgi.gov.ru/new/public/lots/lot/22000020350000000004_1/(lotInfo:info)", "22000020350000000004_1")</f>
        <v>0</v>
      </c>
      <c r="E575" t="s">
        <v>429</v>
      </c>
      <c r="F575" s="3">
        <v>23635.5421686747</v>
      </c>
      <c r="G575" s="3">
        <v>392350</v>
      </c>
      <c r="H575" t="s">
        <v>1038</v>
      </c>
      <c r="I575" t="s">
        <v>1558</v>
      </c>
      <c r="J575" t="s">
        <v>2225</v>
      </c>
      <c r="L575" t="s">
        <v>2419</v>
      </c>
      <c r="M575" t="s">
        <v>2423</v>
      </c>
      <c r="N575" t="s">
        <v>2425</v>
      </c>
    </row>
    <row r="576" spans="1:14">
      <c r="A576" s="4">
        <v>574</v>
      </c>
      <c r="B576" t="s">
        <v>22</v>
      </c>
      <c r="C576" s="1">
        <v>205.7</v>
      </c>
      <c r="D576" s="2">
        <f>HYPERLINK("https://torgi.gov.ru/new/public/lots/lot/21000020190000000001_3/(lotInfo:info)", "21000020190000000001_3")</f>
        <v>0</v>
      </c>
      <c r="E576" t="s">
        <v>430</v>
      </c>
      <c r="F576" s="3">
        <v>15611.3271754983</v>
      </c>
      <c r="G576" s="3">
        <v>3211250</v>
      </c>
      <c r="H576" t="s">
        <v>1039</v>
      </c>
      <c r="I576" t="s">
        <v>1559</v>
      </c>
      <c r="J576" t="s">
        <v>2226</v>
      </c>
      <c r="L576" t="s">
        <v>2419</v>
      </c>
      <c r="M576" t="s">
        <v>2423</v>
      </c>
      <c r="N576" t="s">
        <v>2678</v>
      </c>
    </row>
    <row r="577" spans="1:14">
      <c r="A577" s="4">
        <v>575</v>
      </c>
      <c r="B577" t="s">
        <v>39</v>
      </c>
      <c r="C577" s="1">
        <v>118.8</v>
      </c>
      <c r="D577" s="2">
        <f>HYPERLINK("https://torgi.gov.ru/new/public/lots/lot/21000004710000000492_1/(lotInfo:info)", "21000004710000000492_1")</f>
        <v>0</v>
      </c>
      <c r="E577" t="s">
        <v>431</v>
      </c>
      <c r="F577" s="3">
        <v>258435.1851851852</v>
      </c>
      <c r="G577" s="3">
        <v>30702100</v>
      </c>
      <c r="I577" t="s">
        <v>1560</v>
      </c>
      <c r="J577" t="s">
        <v>2227</v>
      </c>
      <c r="L577" t="s">
        <v>2419</v>
      </c>
      <c r="M577" t="s">
        <v>2423</v>
      </c>
      <c r="N577" t="s">
        <v>2425</v>
      </c>
    </row>
    <row r="578" spans="1:14">
      <c r="A578" s="4">
        <v>576</v>
      </c>
      <c r="B578" t="s">
        <v>22</v>
      </c>
      <c r="C578" s="1">
        <v>436.1</v>
      </c>
      <c r="D578" s="2">
        <f>HYPERLINK("https://torgi.gov.ru/new/public/lots/lot/21000004700000000002_2/(lotInfo:info)", "21000004700000000002_2")</f>
        <v>0</v>
      </c>
      <c r="E578" t="s">
        <v>432</v>
      </c>
      <c r="F578" s="3">
        <v>12756.24856684247</v>
      </c>
      <c r="G578" s="3">
        <v>5563000</v>
      </c>
      <c r="H578" t="s">
        <v>1040</v>
      </c>
      <c r="I578" t="s">
        <v>1561</v>
      </c>
      <c r="J578" t="s">
        <v>2228</v>
      </c>
      <c r="K578" s="3">
        <v>4223233.74</v>
      </c>
      <c r="L578" t="s">
        <v>2419</v>
      </c>
      <c r="M578" t="s">
        <v>2423</v>
      </c>
      <c r="N578" t="s">
        <v>2425</v>
      </c>
    </row>
    <row r="579" spans="1:14">
      <c r="A579" s="4">
        <v>577</v>
      </c>
      <c r="B579" t="s">
        <v>82</v>
      </c>
      <c r="C579" s="1">
        <v>294.7</v>
      </c>
      <c r="D579" s="2">
        <f>HYPERLINK("https://torgi.gov.ru/new/public/lots/lot/21000034510000000014_1/(lotInfo:info)", "21000034510000000014_1")</f>
        <v>0</v>
      </c>
      <c r="E579" t="s">
        <v>433</v>
      </c>
      <c r="F579" s="3">
        <v>12046.14862572107</v>
      </c>
      <c r="G579" s="3">
        <v>3550000</v>
      </c>
      <c r="H579" t="s">
        <v>1041</v>
      </c>
      <c r="I579" t="s">
        <v>1562</v>
      </c>
      <c r="J579" t="s">
        <v>2229</v>
      </c>
      <c r="K579" s="3">
        <v>7062382.35</v>
      </c>
      <c r="L579" t="s">
        <v>2420</v>
      </c>
      <c r="M579" t="s">
        <v>2423</v>
      </c>
      <c r="N579" t="s">
        <v>2679</v>
      </c>
    </row>
    <row r="580" spans="1:14">
      <c r="A580" s="4">
        <v>578</v>
      </c>
      <c r="B580" t="s">
        <v>60</v>
      </c>
      <c r="C580" s="1">
        <v>138.3</v>
      </c>
      <c r="D580" s="2">
        <f>HYPERLINK("https://torgi.gov.ru/new/public/lots/lot/22000034210000000002_1/(lotInfo:info)", "22000034210000000002_1")</f>
        <v>0</v>
      </c>
      <c r="E580" t="s">
        <v>434</v>
      </c>
      <c r="F580" s="3">
        <v>1800.433839479392</v>
      </c>
      <c r="G580" s="3">
        <v>249000</v>
      </c>
      <c r="I580" t="s">
        <v>1563</v>
      </c>
      <c r="J580" t="s">
        <v>2230</v>
      </c>
      <c r="L580" t="s">
        <v>2421</v>
      </c>
      <c r="M580" t="s">
        <v>2423</v>
      </c>
      <c r="N580" t="s">
        <v>2425</v>
      </c>
    </row>
    <row r="581" spans="1:14">
      <c r="A581" s="4">
        <v>579</v>
      </c>
      <c r="B581" t="s">
        <v>76</v>
      </c>
      <c r="C581" s="1">
        <v>11.9</v>
      </c>
      <c r="D581" s="2">
        <f>HYPERLINK("https://torgi.gov.ru/new/public/lots/lot/22000030340000000002_2/(lotInfo:info)", "22000030340000000002_2")</f>
        <v>0</v>
      </c>
      <c r="E581" t="s">
        <v>435</v>
      </c>
      <c r="F581" s="3">
        <v>6806.72268907563</v>
      </c>
      <c r="G581" s="3">
        <v>81000</v>
      </c>
      <c r="H581" t="s">
        <v>1042</v>
      </c>
      <c r="I581" t="s">
        <v>1564</v>
      </c>
      <c r="J581" t="s">
        <v>2231</v>
      </c>
      <c r="L581" t="s">
        <v>2420</v>
      </c>
      <c r="M581" t="s">
        <v>2423</v>
      </c>
      <c r="N581" t="s">
        <v>2425</v>
      </c>
    </row>
    <row r="582" spans="1:14">
      <c r="A582" s="4">
        <v>580</v>
      </c>
      <c r="B582" t="s">
        <v>76</v>
      </c>
      <c r="C582" s="1">
        <v>12.1</v>
      </c>
      <c r="D582" s="2">
        <f>HYPERLINK("https://torgi.gov.ru/new/public/lots/lot/22000030340000000002_1/(lotInfo:info)", "22000030340000000002_1")</f>
        <v>0</v>
      </c>
      <c r="E582" t="s">
        <v>435</v>
      </c>
      <c r="F582" s="3">
        <v>6611.570247933884</v>
      </c>
      <c r="G582" s="3">
        <v>80000</v>
      </c>
      <c r="H582" t="s">
        <v>1043</v>
      </c>
      <c r="I582" t="s">
        <v>1564</v>
      </c>
      <c r="J582" t="s">
        <v>2232</v>
      </c>
      <c r="L582" t="s">
        <v>2420</v>
      </c>
      <c r="M582" t="s">
        <v>2423</v>
      </c>
      <c r="N582" t="s">
        <v>2425</v>
      </c>
    </row>
    <row r="583" spans="1:14">
      <c r="A583" s="4">
        <v>581</v>
      </c>
      <c r="B583" t="s">
        <v>74</v>
      </c>
      <c r="C583" s="1">
        <v>515.5</v>
      </c>
      <c r="D583" s="2">
        <f>HYPERLINK("https://torgi.gov.ru/new/public/lots/lot/21000030710000000003_1/(lotInfo:info)", "21000030710000000003_1")</f>
        <v>0</v>
      </c>
      <c r="E583" t="s">
        <v>436</v>
      </c>
      <c r="F583" s="3">
        <v>1180.349175557711</v>
      </c>
      <c r="G583" s="3">
        <v>608470</v>
      </c>
      <c r="H583" t="s">
        <v>1044</v>
      </c>
      <c r="I583" t="s">
        <v>1565</v>
      </c>
      <c r="J583" t="s">
        <v>2233</v>
      </c>
      <c r="K583" s="3">
        <v>2937453.03</v>
      </c>
      <c r="L583" t="s">
        <v>2419</v>
      </c>
      <c r="M583" t="s">
        <v>2423</v>
      </c>
      <c r="N583" t="s">
        <v>2680</v>
      </c>
    </row>
    <row r="584" spans="1:14">
      <c r="A584" s="4">
        <v>582</v>
      </c>
      <c r="B584" t="s">
        <v>17</v>
      </c>
      <c r="C584" s="1">
        <v>64.09999999999999</v>
      </c>
      <c r="D584" s="2">
        <f>HYPERLINK("https://torgi.gov.ru/new/public/lots/lot/21000032710000000003_3/(lotInfo:info)", "21000032710000000003_3")</f>
        <v>0</v>
      </c>
      <c r="E584" t="s">
        <v>437</v>
      </c>
      <c r="F584" s="3">
        <v>2449.297971918877</v>
      </c>
      <c r="G584" s="3">
        <v>157000</v>
      </c>
      <c r="H584" t="s">
        <v>1045</v>
      </c>
      <c r="I584" t="s">
        <v>1566</v>
      </c>
      <c r="J584" t="s">
        <v>2234</v>
      </c>
      <c r="L584" t="s">
        <v>2419</v>
      </c>
      <c r="M584" t="s">
        <v>2423</v>
      </c>
      <c r="N584" t="s">
        <v>2425</v>
      </c>
    </row>
    <row r="585" spans="1:14">
      <c r="A585" s="4">
        <v>583</v>
      </c>
      <c r="B585" t="s">
        <v>17</v>
      </c>
      <c r="C585" s="1">
        <v>51.8</v>
      </c>
      <c r="D585" s="2">
        <f>HYPERLINK("https://torgi.gov.ru/new/public/lots/lot/21000032710000000003_1/(lotInfo:info)", "21000032710000000003_1")</f>
        <v>0</v>
      </c>
      <c r="E585" t="s">
        <v>437</v>
      </c>
      <c r="F585" s="3">
        <v>2722.007722007722</v>
      </c>
      <c r="G585" s="3">
        <v>141000</v>
      </c>
      <c r="H585" t="s">
        <v>1046</v>
      </c>
      <c r="I585" t="s">
        <v>1566</v>
      </c>
      <c r="J585" t="s">
        <v>2235</v>
      </c>
      <c r="L585" t="s">
        <v>2419</v>
      </c>
      <c r="M585" t="s">
        <v>2423</v>
      </c>
      <c r="N585" t="s">
        <v>2425</v>
      </c>
    </row>
    <row r="586" spans="1:14">
      <c r="A586" s="4">
        <v>584</v>
      </c>
      <c r="B586" t="s">
        <v>39</v>
      </c>
      <c r="C586" s="1">
        <v>39.5</v>
      </c>
      <c r="D586" s="2">
        <f>HYPERLINK("https://torgi.gov.ru/new/public/lots/lot/21000004710000000472_1/(lotInfo:info)", "21000004710000000472_1")</f>
        <v>0</v>
      </c>
      <c r="E586" t="s">
        <v>438</v>
      </c>
      <c r="F586" s="3">
        <v>90191.74683544303</v>
      </c>
      <c r="G586" s="3">
        <v>3562574</v>
      </c>
      <c r="I586" t="s">
        <v>1548</v>
      </c>
      <c r="J586" t="s">
        <v>2236</v>
      </c>
      <c r="L586" t="s">
        <v>2419</v>
      </c>
      <c r="M586" t="s">
        <v>2423</v>
      </c>
      <c r="N586" t="s">
        <v>2425</v>
      </c>
    </row>
    <row r="587" spans="1:14">
      <c r="A587" s="4">
        <v>585</v>
      </c>
      <c r="B587" t="s">
        <v>39</v>
      </c>
      <c r="C587" s="1">
        <v>46.3</v>
      </c>
      <c r="D587" s="2">
        <f>HYPERLINK("https://torgi.gov.ru/new/public/lots/lot/21000004710000000452_1/(lotInfo:info)", "21000004710000000452_1")</f>
        <v>0</v>
      </c>
      <c r="E587" t="s">
        <v>439</v>
      </c>
      <c r="F587" s="3">
        <v>46900</v>
      </c>
      <c r="G587" s="3">
        <v>2171470</v>
      </c>
      <c r="I587" t="s">
        <v>1567</v>
      </c>
      <c r="J587" t="s">
        <v>2237</v>
      </c>
      <c r="L587" t="s">
        <v>2419</v>
      </c>
      <c r="M587" t="s">
        <v>2423</v>
      </c>
      <c r="N587" t="s">
        <v>2425</v>
      </c>
    </row>
    <row r="588" spans="1:14">
      <c r="A588" s="4">
        <v>586</v>
      </c>
      <c r="B588" t="s">
        <v>36</v>
      </c>
      <c r="C588" s="1">
        <v>95.90000000000001</v>
      </c>
      <c r="D588" s="2">
        <f>HYPERLINK("https://torgi.gov.ru/new/public/lots/lot/22000017210000000002_1/(lotInfo:info)", "22000017210000000002_1")</f>
        <v>0</v>
      </c>
      <c r="E588" t="s">
        <v>306</v>
      </c>
      <c r="F588" s="3">
        <v>2823.774765380605</v>
      </c>
      <c r="G588" s="3">
        <v>270800</v>
      </c>
      <c r="H588" t="s">
        <v>1047</v>
      </c>
      <c r="I588" t="s">
        <v>1558</v>
      </c>
      <c r="J588" t="s">
        <v>2238</v>
      </c>
      <c r="K588" s="3">
        <v>533984.63</v>
      </c>
      <c r="L588" t="s">
        <v>2419</v>
      </c>
      <c r="M588" t="s">
        <v>2423</v>
      </c>
      <c r="N588" t="s">
        <v>2681</v>
      </c>
    </row>
    <row r="589" spans="1:14">
      <c r="A589" s="4">
        <v>587</v>
      </c>
      <c r="B589" t="s">
        <v>25</v>
      </c>
      <c r="C589" s="1">
        <v>73.2</v>
      </c>
      <c r="D589" s="2">
        <f>HYPERLINK("https://torgi.gov.ru/new/public/lots/lot/21000032990000000005_1/(lotInfo:info)", "21000032990000000005_1")</f>
        <v>0</v>
      </c>
      <c r="E589" t="s">
        <v>440</v>
      </c>
      <c r="F589" s="3">
        <v>9963.661202185793</v>
      </c>
      <c r="G589" s="3">
        <v>729340</v>
      </c>
      <c r="H589" t="s">
        <v>1048</v>
      </c>
      <c r="I589" t="s">
        <v>1542</v>
      </c>
      <c r="J589" t="s">
        <v>2239</v>
      </c>
      <c r="K589" s="3">
        <v>3705226.62</v>
      </c>
      <c r="L589" t="s">
        <v>2419</v>
      </c>
      <c r="M589" t="s">
        <v>2423</v>
      </c>
      <c r="N589" t="s">
        <v>2425</v>
      </c>
    </row>
    <row r="590" spans="1:14">
      <c r="A590" s="4">
        <v>588</v>
      </c>
      <c r="B590" t="s">
        <v>56</v>
      </c>
      <c r="C590" s="1">
        <v>270.3</v>
      </c>
      <c r="D590" s="2">
        <f>HYPERLINK("https://torgi.gov.ru/new/public/lots/lot/21000019870000000003_1/(lotInfo:info)", "21000019870000000003_1")</f>
        <v>0</v>
      </c>
      <c r="E590" t="s">
        <v>94</v>
      </c>
      <c r="F590" s="3">
        <v>20292.26785053644</v>
      </c>
      <c r="G590" s="3">
        <v>5485000</v>
      </c>
      <c r="H590" t="s">
        <v>1049</v>
      </c>
      <c r="I590" t="s">
        <v>1568</v>
      </c>
      <c r="J590" t="s">
        <v>2240</v>
      </c>
      <c r="K590" s="3">
        <v>897801776</v>
      </c>
      <c r="L590" t="s">
        <v>2419</v>
      </c>
      <c r="M590" t="s">
        <v>2423</v>
      </c>
      <c r="N590" t="s">
        <v>2425</v>
      </c>
    </row>
    <row r="591" spans="1:14">
      <c r="A591" s="4">
        <v>589</v>
      </c>
      <c r="B591" t="s">
        <v>83</v>
      </c>
      <c r="C591" s="1">
        <v>36.9</v>
      </c>
      <c r="D591" s="2">
        <f>HYPERLINK("https://torgi.gov.ru/new/public/lots/lot/21000026630000000004_1/(lotInfo:info)", "21000026630000000004_1")</f>
        <v>0</v>
      </c>
      <c r="E591" t="s">
        <v>99</v>
      </c>
      <c r="F591" s="3">
        <v>48970.18970189702</v>
      </c>
      <c r="G591" s="3">
        <v>1807000</v>
      </c>
      <c r="H591" t="s">
        <v>1050</v>
      </c>
      <c r="I591" t="s">
        <v>1569</v>
      </c>
      <c r="J591" t="s">
        <v>2202</v>
      </c>
      <c r="L591" t="s">
        <v>2419</v>
      </c>
      <c r="M591" t="s">
        <v>2423</v>
      </c>
      <c r="N591" t="s">
        <v>2682</v>
      </c>
    </row>
    <row r="592" spans="1:14">
      <c r="A592" s="4">
        <v>590</v>
      </c>
      <c r="B592" t="s">
        <v>44</v>
      </c>
      <c r="C592" s="1">
        <v>127.6</v>
      </c>
      <c r="D592" s="2">
        <f>HYPERLINK("https://torgi.gov.ru/new/public/lots/lot/22000046850000000003_4/(lotInfo:info)", "22000046850000000003_4")</f>
        <v>0</v>
      </c>
      <c r="E592" t="s">
        <v>441</v>
      </c>
      <c r="F592" s="3">
        <v>1996.865203761756</v>
      </c>
      <c r="G592" s="3">
        <v>254800</v>
      </c>
      <c r="H592" t="s">
        <v>1051</v>
      </c>
      <c r="I592" t="s">
        <v>1570</v>
      </c>
      <c r="J592" t="s">
        <v>2241</v>
      </c>
      <c r="L592" t="s">
        <v>2419</v>
      </c>
      <c r="M592" t="s">
        <v>2423</v>
      </c>
      <c r="N592" t="s">
        <v>2425</v>
      </c>
    </row>
    <row r="593" spans="1:14">
      <c r="A593" s="4">
        <v>591</v>
      </c>
      <c r="B593" t="s">
        <v>44</v>
      </c>
      <c r="C593" s="1">
        <v>35.3</v>
      </c>
      <c r="D593" s="2">
        <f>HYPERLINK("https://torgi.gov.ru/new/public/lots/lot/22000046850000000002_2/(lotInfo:info)", "22000046850000000002_2")</f>
        <v>0</v>
      </c>
      <c r="E593" t="s">
        <v>442</v>
      </c>
      <c r="F593" s="3">
        <v>446.9623229461757</v>
      </c>
      <c r="G593" s="3">
        <v>15777.77</v>
      </c>
      <c r="H593" t="s">
        <v>1052</v>
      </c>
      <c r="I593" t="s">
        <v>1571</v>
      </c>
      <c r="J593" t="s">
        <v>2242</v>
      </c>
      <c r="K593" s="3">
        <v>31472386</v>
      </c>
      <c r="L593" t="s">
        <v>2420</v>
      </c>
      <c r="M593" t="s">
        <v>2423</v>
      </c>
      <c r="N593" t="s">
        <v>2683</v>
      </c>
    </row>
    <row r="594" spans="1:14">
      <c r="A594" s="4">
        <v>592</v>
      </c>
      <c r="B594" t="s">
        <v>44</v>
      </c>
      <c r="C594" s="1">
        <v>44.7</v>
      </c>
      <c r="D594" s="2">
        <f>HYPERLINK("https://torgi.gov.ru/new/public/lots/lot/22000046850000000002_1/(lotInfo:info)", "22000046850000000002_1")</f>
        <v>0</v>
      </c>
      <c r="E594" t="s">
        <v>443</v>
      </c>
      <c r="F594" s="3">
        <v>509.5697986577181</v>
      </c>
      <c r="G594" s="3">
        <v>22777.77</v>
      </c>
      <c r="H594" t="s">
        <v>1053</v>
      </c>
      <c r="I594" t="s">
        <v>1571</v>
      </c>
      <c r="J594" t="s">
        <v>2243</v>
      </c>
      <c r="K594" s="3">
        <v>1027653</v>
      </c>
      <c r="L594" t="s">
        <v>2420</v>
      </c>
      <c r="M594" t="s">
        <v>2423</v>
      </c>
      <c r="N594" t="s">
        <v>2684</v>
      </c>
    </row>
    <row r="595" spans="1:14">
      <c r="A595" s="4">
        <v>593</v>
      </c>
      <c r="B595" t="s">
        <v>31</v>
      </c>
      <c r="C595" s="1">
        <v>47</v>
      </c>
      <c r="D595" s="2">
        <f>HYPERLINK("https://torgi.gov.ru/new/public/lots/lot/21000018800000000002_1/(lotInfo:info)", "21000018800000000002_1")</f>
        <v>0</v>
      </c>
      <c r="E595" t="s">
        <v>444</v>
      </c>
      <c r="F595" s="3">
        <v>18468.08510638298</v>
      </c>
      <c r="G595" s="3">
        <v>868000</v>
      </c>
      <c r="I595" t="s">
        <v>1572</v>
      </c>
      <c r="J595" t="s">
        <v>2244</v>
      </c>
      <c r="L595" t="s">
        <v>2422</v>
      </c>
      <c r="M595" t="s">
        <v>2423</v>
      </c>
      <c r="N595" t="s">
        <v>2425</v>
      </c>
    </row>
    <row r="596" spans="1:14">
      <c r="A596" s="4">
        <v>594</v>
      </c>
      <c r="B596" t="s">
        <v>24</v>
      </c>
      <c r="C596" s="1">
        <v>327.6</v>
      </c>
      <c r="D596" s="2">
        <f>HYPERLINK("https://torgi.gov.ru/new/public/lots/lot/21000013570000000004_3/(lotInfo:info)", "21000013570000000004_3")</f>
        <v>0</v>
      </c>
      <c r="E596" t="s">
        <v>445</v>
      </c>
      <c r="F596" s="3">
        <v>2478.665750915751</v>
      </c>
      <c r="G596" s="3">
        <v>812010.9</v>
      </c>
      <c r="H596" t="s">
        <v>1054</v>
      </c>
      <c r="I596" t="s">
        <v>1573</v>
      </c>
      <c r="L596" t="s">
        <v>2419</v>
      </c>
      <c r="M596" t="s">
        <v>2423</v>
      </c>
      <c r="N596" t="s">
        <v>2685</v>
      </c>
    </row>
    <row r="597" spans="1:14">
      <c r="A597" s="4">
        <v>595</v>
      </c>
      <c r="B597" t="s">
        <v>54</v>
      </c>
      <c r="C597" s="1">
        <v>84.2</v>
      </c>
      <c r="D597" s="2">
        <f>HYPERLINK("https://torgi.gov.ru/new/public/lots/lot/21000012580000000001_1/(lotInfo:info)", "21000012580000000001_1")</f>
        <v>0</v>
      </c>
      <c r="E597" t="s">
        <v>446</v>
      </c>
      <c r="F597" s="3">
        <v>14311.16389548694</v>
      </c>
      <c r="G597" s="3">
        <v>1205000</v>
      </c>
      <c r="H597" t="s">
        <v>1055</v>
      </c>
      <c r="I597" t="s">
        <v>1574</v>
      </c>
      <c r="J597" t="s">
        <v>2245</v>
      </c>
      <c r="L597" t="s">
        <v>2419</v>
      </c>
      <c r="M597" t="s">
        <v>2423</v>
      </c>
      <c r="N597" t="s">
        <v>2425</v>
      </c>
    </row>
    <row r="598" spans="1:14">
      <c r="A598" s="4">
        <v>596</v>
      </c>
      <c r="B598" t="s">
        <v>36</v>
      </c>
      <c r="C598" s="1">
        <v>45.5</v>
      </c>
      <c r="D598" s="2">
        <f>HYPERLINK("https://torgi.gov.ru/new/public/lots/lot/22000017210000000001_1/(lotInfo:info)", "22000017210000000001_1")</f>
        <v>0</v>
      </c>
      <c r="E598" t="s">
        <v>306</v>
      </c>
      <c r="F598" s="3">
        <v>4134.065934065934</v>
      </c>
      <c r="G598" s="3">
        <v>188100</v>
      </c>
      <c r="H598" t="s">
        <v>1056</v>
      </c>
      <c r="I598" t="s">
        <v>1558</v>
      </c>
      <c r="J598" t="s">
        <v>2246</v>
      </c>
      <c r="K598" s="3">
        <v>94919.37</v>
      </c>
      <c r="L598" t="s">
        <v>2419</v>
      </c>
      <c r="M598" t="s">
        <v>2423</v>
      </c>
      <c r="N598" t="s">
        <v>2686</v>
      </c>
    </row>
    <row r="599" spans="1:14">
      <c r="A599" s="4">
        <v>597</v>
      </c>
      <c r="B599" t="s">
        <v>16</v>
      </c>
      <c r="C599" s="1">
        <v>31.8</v>
      </c>
      <c r="D599" s="2">
        <f>HYPERLINK("https://torgi.gov.ru/new/public/lots/lot/21000025240000000011_1/(lotInfo:info)", "21000025240000000011_1")</f>
        <v>0</v>
      </c>
      <c r="E599" t="s">
        <v>447</v>
      </c>
      <c r="F599" s="3">
        <v>22233.99371069182</v>
      </c>
      <c r="G599" s="3">
        <v>707041</v>
      </c>
      <c r="I599" t="s">
        <v>1575</v>
      </c>
      <c r="J599" t="s">
        <v>2247</v>
      </c>
      <c r="L599" t="s">
        <v>2419</v>
      </c>
      <c r="M599" t="s">
        <v>2423</v>
      </c>
      <c r="N599" t="s">
        <v>2425</v>
      </c>
    </row>
    <row r="600" spans="1:14">
      <c r="A600" s="4">
        <v>598</v>
      </c>
      <c r="B600" t="s">
        <v>55</v>
      </c>
      <c r="C600" s="1">
        <v>110.4</v>
      </c>
      <c r="D600" s="2">
        <f>HYPERLINK("https://torgi.gov.ru/new/public/lots/lot/22000054540000000001_2/(lotInfo:info)", "22000054540000000001_2")</f>
        <v>0</v>
      </c>
      <c r="E600" t="s">
        <v>448</v>
      </c>
      <c r="F600" s="3">
        <v>910.2355072463768</v>
      </c>
      <c r="G600" s="3">
        <v>100490</v>
      </c>
      <c r="I600" t="s">
        <v>1576</v>
      </c>
      <c r="J600" t="s">
        <v>2248</v>
      </c>
      <c r="K600" s="3">
        <v>897076.1800000001</v>
      </c>
      <c r="L600" t="s">
        <v>2419</v>
      </c>
      <c r="M600" t="s">
        <v>2423</v>
      </c>
      <c r="N600" t="s">
        <v>2425</v>
      </c>
    </row>
    <row r="601" spans="1:14">
      <c r="A601" s="4">
        <v>599</v>
      </c>
      <c r="B601" t="s">
        <v>83</v>
      </c>
      <c r="C601" s="1">
        <v>14.6</v>
      </c>
      <c r="D601" s="2">
        <f>HYPERLINK("https://torgi.gov.ru/new/public/lots/lot/21000026630000000002_1/(lotInfo:info)", "21000026630000000002_1")</f>
        <v>0</v>
      </c>
      <c r="E601" t="s">
        <v>94</v>
      </c>
      <c r="F601" s="3">
        <v>53958.90410958904</v>
      </c>
      <c r="G601" s="3">
        <v>787800</v>
      </c>
      <c r="H601" t="s">
        <v>1057</v>
      </c>
      <c r="I601" t="s">
        <v>1569</v>
      </c>
      <c r="J601" t="s">
        <v>2249</v>
      </c>
      <c r="L601" t="s">
        <v>2419</v>
      </c>
      <c r="M601" t="s">
        <v>2423</v>
      </c>
      <c r="N601" t="s">
        <v>2687</v>
      </c>
    </row>
    <row r="602" spans="1:14">
      <c r="A602" s="4">
        <v>600</v>
      </c>
      <c r="B602" t="s">
        <v>39</v>
      </c>
      <c r="C602" s="1">
        <v>37.1</v>
      </c>
      <c r="D602" s="2">
        <f>HYPERLINK("https://torgi.gov.ru/new/public/lots/lot/21000004710000000416_1/(lotInfo:info)", "21000004710000000416_1")</f>
        <v>0</v>
      </c>
      <c r="E602" t="s">
        <v>449</v>
      </c>
      <c r="F602" s="3">
        <v>5453.77358490566</v>
      </c>
      <c r="G602" s="3">
        <v>202335</v>
      </c>
      <c r="I602" t="s">
        <v>1567</v>
      </c>
      <c r="J602" t="s">
        <v>2250</v>
      </c>
      <c r="L602" t="s">
        <v>2419</v>
      </c>
      <c r="M602" t="s">
        <v>2423</v>
      </c>
      <c r="N602" t="s">
        <v>2425</v>
      </c>
    </row>
    <row r="603" spans="1:14">
      <c r="A603" s="4">
        <v>601</v>
      </c>
      <c r="B603" t="s">
        <v>15</v>
      </c>
      <c r="C603" s="1">
        <v>146.7</v>
      </c>
      <c r="D603" s="2">
        <f>HYPERLINK("https://torgi.gov.ru/new/public/lots/lot/22000043230000000001_1/(lotInfo:info)", "22000043230000000001_1")</f>
        <v>0</v>
      </c>
      <c r="E603" t="s">
        <v>450</v>
      </c>
      <c r="F603" s="3">
        <v>14389.91138377642</v>
      </c>
      <c r="G603" s="3">
        <v>2111000</v>
      </c>
      <c r="H603" t="s">
        <v>1058</v>
      </c>
      <c r="I603" t="s">
        <v>1374</v>
      </c>
      <c r="J603" t="s">
        <v>2251</v>
      </c>
      <c r="L603" t="s">
        <v>2422</v>
      </c>
      <c r="M603" t="s">
        <v>2423</v>
      </c>
      <c r="N603" t="s">
        <v>2688</v>
      </c>
    </row>
    <row r="604" spans="1:14">
      <c r="A604" s="4">
        <v>602</v>
      </c>
      <c r="B604" t="s">
        <v>54</v>
      </c>
      <c r="C604" s="1">
        <v>213.3</v>
      </c>
      <c r="D604" s="2">
        <f>HYPERLINK("https://torgi.gov.ru/new/public/lots/lot/21000019800000000003_2/(lotInfo:info)", "21000019800000000003_2")</f>
        <v>0</v>
      </c>
      <c r="E604" t="s">
        <v>203</v>
      </c>
      <c r="F604" s="3">
        <v>0</v>
      </c>
      <c r="G604" s="3">
        <v>0</v>
      </c>
      <c r="H604" t="s">
        <v>1059</v>
      </c>
      <c r="I604" t="s">
        <v>1577</v>
      </c>
      <c r="J604" t="s">
        <v>1829</v>
      </c>
      <c r="L604" t="s">
        <v>2420</v>
      </c>
      <c r="M604" t="s">
        <v>2423</v>
      </c>
      <c r="N604" t="s">
        <v>2425</v>
      </c>
    </row>
    <row r="605" spans="1:14">
      <c r="A605" s="4">
        <v>603</v>
      </c>
      <c r="B605" t="s">
        <v>54</v>
      </c>
      <c r="C605" s="1">
        <v>150.8</v>
      </c>
      <c r="D605" s="2">
        <f>HYPERLINK("https://torgi.gov.ru/new/public/lots/lot/21000019800000000003_1/(lotInfo:info)", "21000019800000000003_1")</f>
        <v>0</v>
      </c>
      <c r="E605" t="s">
        <v>202</v>
      </c>
      <c r="F605" s="3">
        <v>0</v>
      </c>
      <c r="G605" s="3">
        <v>0</v>
      </c>
      <c r="H605" t="s">
        <v>684</v>
      </c>
      <c r="I605" t="s">
        <v>1577</v>
      </c>
      <c r="J605" t="s">
        <v>1828</v>
      </c>
      <c r="L605" t="s">
        <v>2420</v>
      </c>
      <c r="M605" t="s">
        <v>2423</v>
      </c>
      <c r="N605" t="s">
        <v>2488</v>
      </c>
    </row>
    <row r="606" spans="1:14">
      <c r="A606" s="4">
        <v>604</v>
      </c>
      <c r="B606" t="s">
        <v>40</v>
      </c>
      <c r="C606" s="1">
        <v>11.9</v>
      </c>
      <c r="D606" s="2">
        <f>HYPERLINK("https://torgi.gov.ru/new/public/lots/lot/21000002210000000183_1/(lotInfo:info)", "21000002210000000183_1")</f>
        <v>0</v>
      </c>
      <c r="E606" t="s">
        <v>99</v>
      </c>
      <c r="F606" s="3">
        <v>142857.1428571428</v>
      </c>
      <c r="G606" s="3">
        <v>1700000</v>
      </c>
      <c r="H606" t="s">
        <v>1060</v>
      </c>
      <c r="I606" t="s">
        <v>1578</v>
      </c>
      <c r="J606" t="s">
        <v>2252</v>
      </c>
      <c r="L606" t="s">
        <v>2419</v>
      </c>
      <c r="M606" t="s">
        <v>2423</v>
      </c>
      <c r="N606" t="s">
        <v>2689</v>
      </c>
    </row>
    <row r="607" spans="1:14">
      <c r="A607" s="4">
        <v>605</v>
      </c>
      <c r="B607" t="s">
        <v>22</v>
      </c>
      <c r="C607" s="1">
        <v>28.8</v>
      </c>
      <c r="D607" s="2">
        <f>HYPERLINK("https://torgi.gov.ru/new/public/lots/lot/21000003140000000005_1/(lotInfo:info)", "21000003140000000005_1")</f>
        <v>0</v>
      </c>
      <c r="E607" t="s">
        <v>451</v>
      </c>
      <c r="F607" s="3">
        <v>8932.291666666666</v>
      </c>
      <c r="G607" s="3">
        <v>257250</v>
      </c>
      <c r="H607" t="s">
        <v>1061</v>
      </c>
      <c r="I607" t="s">
        <v>1579</v>
      </c>
      <c r="J607" t="s">
        <v>2253</v>
      </c>
      <c r="L607" t="s">
        <v>2419</v>
      </c>
      <c r="M607" t="s">
        <v>2423</v>
      </c>
      <c r="N607" t="s">
        <v>2690</v>
      </c>
    </row>
    <row r="608" spans="1:14">
      <c r="A608" s="4">
        <v>606</v>
      </c>
      <c r="B608" t="s">
        <v>54</v>
      </c>
      <c r="C608" s="1">
        <v>44.2</v>
      </c>
      <c r="D608" s="2">
        <f>HYPERLINK("https://torgi.gov.ru/new/public/lots/lot/21000019800000000004_1/(lotInfo:info)", "21000019800000000004_1")</f>
        <v>0</v>
      </c>
      <c r="E608" t="s">
        <v>452</v>
      </c>
      <c r="F608" s="3">
        <v>0</v>
      </c>
      <c r="G608" s="3">
        <v>0</v>
      </c>
      <c r="H608" t="s">
        <v>674</v>
      </c>
      <c r="I608" t="s">
        <v>1580</v>
      </c>
      <c r="J608" t="s">
        <v>1813</v>
      </c>
      <c r="L608" t="s">
        <v>2420</v>
      </c>
      <c r="M608" t="s">
        <v>2423</v>
      </c>
      <c r="N608" t="s">
        <v>2481</v>
      </c>
    </row>
    <row r="609" spans="1:14">
      <c r="A609" s="4">
        <v>607</v>
      </c>
      <c r="B609" t="s">
        <v>51</v>
      </c>
      <c r="C609" s="1">
        <v>586</v>
      </c>
      <c r="D609" s="2">
        <f>HYPERLINK("https://torgi.gov.ru/new/public/lots/lot/21000022100000000002_1/(lotInfo:info)", "21000022100000000002_1")</f>
        <v>0</v>
      </c>
      <c r="E609" t="s">
        <v>329</v>
      </c>
      <c r="F609" s="3">
        <v>3194.539249146758</v>
      </c>
      <c r="G609" s="3">
        <v>1872000</v>
      </c>
      <c r="H609" t="s">
        <v>1062</v>
      </c>
      <c r="I609" t="s">
        <v>1581</v>
      </c>
      <c r="J609" t="s">
        <v>2254</v>
      </c>
      <c r="K609" s="3">
        <v>11837668.8</v>
      </c>
      <c r="L609" t="s">
        <v>2421</v>
      </c>
      <c r="M609" t="s">
        <v>2423</v>
      </c>
      <c r="N609" t="s">
        <v>2691</v>
      </c>
    </row>
    <row r="610" spans="1:14">
      <c r="A610" s="4">
        <v>608</v>
      </c>
      <c r="B610" t="s">
        <v>44</v>
      </c>
      <c r="C610" s="1">
        <v>110.2</v>
      </c>
      <c r="D610" s="2">
        <f>HYPERLINK("https://torgi.gov.ru/new/public/lots/lot/21000023740000000001_3/(lotInfo:info)", "21000023740000000001_3")</f>
        <v>0</v>
      </c>
      <c r="E610" t="s">
        <v>453</v>
      </c>
      <c r="F610" s="3">
        <v>16243.1941923775</v>
      </c>
      <c r="G610" s="3">
        <v>1790000</v>
      </c>
      <c r="I610" t="s">
        <v>1582</v>
      </c>
      <c r="J610" t="s">
        <v>2255</v>
      </c>
      <c r="L610" t="s">
        <v>2419</v>
      </c>
      <c r="M610" t="s">
        <v>2423</v>
      </c>
      <c r="N610" t="s">
        <v>2425</v>
      </c>
    </row>
    <row r="611" spans="1:14">
      <c r="A611" s="4">
        <v>609</v>
      </c>
      <c r="B611" t="s">
        <v>50</v>
      </c>
      <c r="C611" s="1">
        <v>114</v>
      </c>
      <c r="D611" s="2">
        <f>HYPERLINK("https://torgi.gov.ru/new/public/lots/lot/22000053850000000001_1/(lotInfo:info)", "22000053850000000001_1")</f>
        <v>0</v>
      </c>
      <c r="E611" t="s">
        <v>99</v>
      </c>
      <c r="F611" s="3">
        <v>48938.59649122807</v>
      </c>
      <c r="G611" s="3">
        <v>5579000</v>
      </c>
      <c r="H611" t="s">
        <v>1063</v>
      </c>
      <c r="I611" t="s">
        <v>1583</v>
      </c>
      <c r="J611" t="s">
        <v>2256</v>
      </c>
      <c r="L611" t="s">
        <v>2419</v>
      </c>
      <c r="M611" t="s">
        <v>2423</v>
      </c>
      <c r="N611" t="s">
        <v>2425</v>
      </c>
    </row>
    <row r="612" spans="1:14">
      <c r="A612" s="4">
        <v>610</v>
      </c>
      <c r="B612" t="s">
        <v>52</v>
      </c>
      <c r="C612" s="1">
        <v>45.8</v>
      </c>
      <c r="D612" s="2">
        <f>HYPERLINK("https://torgi.gov.ru/new/public/lots/lot/21000016400000000002_14/(lotInfo:info)", "21000016400000000002_14")</f>
        <v>0</v>
      </c>
      <c r="E612" t="s">
        <v>454</v>
      </c>
      <c r="F612" s="3">
        <v>25633.18777292576</v>
      </c>
      <c r="G612" s="3">
        <v>1174000</v>
      </c>
      <c r="I612" t="s">
        <v>1584</v>
      </c>
      <c r="J612" t="s">
        <v>2257</v>
      </c>
      <c r="L612" t="s">
        <v>2419</v>
      </c>
      <c r="M612" t="s">
        <v>2423</v>
      </c>
      <c r="N612" t="s">
        <v>2425</v>
      </c>
    </row>
    <row r="613" spans="1:14">
      <c r="A613" s="4">
        <v>611</v>
      </c>
      <c r="B613" t="s">
        <v>37</v>
      </c>
      <c r="C613" s="1">
        <v>16</v>
      </c>
      <c r="D613" s="2">
        <f>HYPERLINK("https://torgi.gov.ru/new/public/lots/lot/22000009470000000001_5/(lotInfo:info)", "22000009470000000001_5")</f>
        <v>0</v>
      </c>
      <c r="F613" s="3">
        <v>2062.5</v>
      </c>
      <c r="G613" s="3">
        <v>33000</v>
      </c>
      <c r="H613" t="s">
        <v>1064</v>
      </c>
      <c r="I613" t="s">
        <v>1585</v>
      </c>
      <c r="J613" t="s">
        <v>2258</v>
      </c>
      <c r="L613" t="s">
        <v>2419</v>
      </c>
      <c r="M613" t="s">
        <v>2423</v>
      </c>
      <c r="N613" t="s">
        <v>2425</v>
      </c>
    </row>
    <row r="614" spans="1:14">
      <c r="A614" s="4">
        <v>612</v>
      </c>
      <c r="B614" t="s">
        <v>37</v>
      </c>
      <c r="C614" s="1">
        <v>16.2</v>
      </c>
      <c r="D614" s="2">
        <f>HYPERLINK("https://torgi.gov.ru/new/public/lots/lot/22000009470000000001_6/(lotInfo:info)", "22000009470000000001_6")</f>
        <v>0</v>
      </c>
      <c r="F614" s="3">
        <v>2037.037037037037</v>
      </c>
      <c r="G614" s="3">
        <v>33000</v>
      </c>
      <c r="H614" t="s">
        <v>1065</v>
      </c>
      <c r="I614" t="s">
        <v>1585</v>
      </c>
      <c r="J614" t="s">
        <v>2259</v>
      </c>
      <c r="L614" t="s">
        <v>2419</v>
      </c>
      <c r="M614" t="s">
        <v>2423</v>
      </c>
      <c r="N614" t="s">
        <v>2425</v>
      </c>
    </row>
    <row r="615" spans="1:14">
      <c r="A615" s="4">
        <v>613</v>
      </c>
      <c r="B615" t="s">
        <v>37</v>
      </c>
      <c r="C615" s="1">
        <v>16.6</v>
      </c>
      <c r="D615" s="2">
        <f>HYPERLINK("https://torgi.gov.ru/new/public/lots/lot/22000009470000000001_7/(lotInfo:info)", "22000009470000000001_7")</f>
        <v>0</v>
      </c>
      <c r="F615" s="3">
        <v>2048.192771084337</v>
      </c>
      <c r="G615" s="3">
        <v>34000</v>
      </c>
      <c r="H615" t="s">
        <v>1066</v>
      </c>
      <c r="I615" t="s">
        <v>1585</v>
      </c>
      <c r="J615" t="s">
        <v>2260</v>
      </c>
      <c r="L615" t="s">
        <v>2419</v>
      </c>
      <c r="M615" t="s">
        <v>2423</v>
      </c>
      <c r="N615" t="s">
        <v>2425</v>
      </c>
    </row>
    <row r="616" spans="1:14">
      <c r="A616" s="4">
        <v>614</v>
      </c>
      <c r="B616" t="s">
        <v>37</v>
      </c>
      <c r="C616" s="1">
        <v>16.3</v>
      </c>
      <c r="D616" s="2">
        <f>HYPERLINK("https://torgi.gov.ru/new/public/lots/lot/22000009470000000001_3/(lotInfo:info)", "22000009470000000001_3")</f>
        <v>0</v>
      </c>
      <c r="F616" s="3">
        <v>2085.889570552147</v>
      </c>
      <c r="G616" s="3">
        <v>34000</v>
      </c>
      <c r="H616" t="s">
        <v>1067</v>
      </c>
      <c r="I616" t="s">
        <v>1585</v>
      </c>
      <c r="J616" t="s">
        <v>2261</v>
      </c>
      <c r="L616" t="s">
        <v>2419</v>
      </c>
      <c r="M616" t="s">
        <v>2423</v>
      </c>
      <c r="N616" t="s">
        <v>2425</v>
      </c>
    </row>
    <row r="617" spans="1:14">
      <c r="A617" s="4">
        <v>615</v>
      </c>
      <c r="B617" t="s">
        <v>37</v>
      </c>
      <c r="C617" s="1">
        <v>16</v>
      </c>
      <c r="D617" s="2">
        <f>HYPERLINK("https://torgi.gov.ru/new/public/lots/lot/22000009470000000001_4/(lotInfo:info)", "22000009470000000001_4")</f>
        <v>0</v>
      </c>
      <c r="F617" s="3">
        <v>2062.5</v>
      </c>
      <c r="G617" s="3">
        <v>33000</v>
      </c>
      <c r="H617" t="s">
        <v>1068</v>
      </c>
      <c r="I617" t="s">
        <v>1585</v>
      </c>
      <c r="J617" t="s">
        <v>2262</v>
      </c>
      <c r="L617" t="s">
        <v>2419</v>
      </c>
      <c r="M617" t="s">
        <v>2423</v>
      </c>
      <c r="N617" t="s">
        <v>2425</v>
      </c>
    </row>
    <row r="618" spans="1:14">
      <c r="A618" s="4">
        <v>616</v>
      </c>
      <c r="B618" t="s">
        <v>37</v>
      </c>
      <c r="C618" s="1">
        <v>15.6</v>
      </c>
      <c r="D618" s="2">
        <f>HYPERLINK("https://torgi.gov.ru/new/public/lots/lot/22000009470000000001_2/(lotInfo:info)", "22000009470000000001_2")</f>
        <v>0</v>
      </c>
      <c r="F618" s="3">
        <v>2051.282051282051</v>
      </c>
      <c r="G618" s="3">
        <v>32000</v>
      </c>
      <c r="H618" t="s">
        <v>1069</v>
      </c>
      <c r="I618" t="s">
        <v>1585</v>
      </c>
      <c r="J618" t="s">
        <v>2263</v>
      </c>
      <c r="L618" t="s">
        <v>2419</v>
      </c>
      <c r="M618" t="s">
        <v>2423</v>
      </c>
      <c r="N618" t="s">
        <v>2425</v>
      </c>
    </row>
    <row r="619" spans="1:14">
      <c r="A619" s="4">
        <v>617</v>
      </c>
      <c r="B619" t="s">
        <v>37</v>
      </c>
      <c r="C619" s="1">
        <v>15.8</v>
      </c>
      <c r="D619" s="2">
        <f>HYPERLINK("https://torgi.gov.ru/new/public/lots/lot/22000009470000000001_1/(lotInfo:info)", "22000009470000000001_1")</f>
        <v>0</v>
      </c>
      <c r="F619" s="3">
        <v>2088.607594936709</v>
      </c>
      <c r="G619" s="3">
        <v>33000</v>
      </c>
      <c r="H619" t="s">
        <v>1070</v>
      </c>
      <c r="I619" t="s">
        <v>1585</v>
      </c>
      <c r="J619" t="s">
        <v>2264</v>
      </c>
      <c r="L619" t="s">
        <v>2419</v>
      </c>
      <c r="M619" t="s">
        <v>2423</v>
      </c>
      <c r="N619" t="s">
        <v>2425</v>
      </c>
    </row>
    <row r="620" spans="1:14">
      <c r="A620" s="4">
        <v>618</v>
      </c>
      <c r="B620" t="s">
        <v>20</v>
      </c>
      <c r="C620" s="1">
        <v>96.3</v>
      </c>
      <c r="D620" s="2">
        <f>HYPERLINK("https://torgi.gov.ru/new/public/lots/lot/21000003580000000001_15/(lotInfo:info)", "21000003580000000001_15")</f>
        <v>0</v>
      </c>
      <c r="E620" t="s">
        <v>455</v>
      </c>
      <c r="F620" s="3">
        <v>10415.36863966771</v>
      </c>
      <c r="G620" s="3">
        <v>1003000</v>
      </c>
      <c r="H620" t="s">
        <v>1071</v>
      </c>
      <c r="I620" t="s">
        <v>1586</v>
      </c>
      <c r="J620" t="s">
        <v>2265</v>
      </c>
      <c r="L620" t="s">
        <v>2419</v>
      </c>
      <c r="M620" t="s">
        <v>2423</v>
      </c>
      <c r="N620" t="s">
        <v>2692</v>
      </c>
    </row>
    <row r="621" spans="1:14">
      <c r="A621" s="4">
        <v>619</v>
      </c>
      <c r="B621" t="s">
        <v>26</v>
      </c>
      <c r="C621" s="1">
        <v>194.7</v>
      </c>
      <c r="D621" s="2">
        <f>HYPERLINK("https://torgi.gov.ru/new/public/lots/lot/22000053090000000001_1/(lotInfo:info)", "22000053090000000001_1")</f>
        <v>0</v>
      </c>
      <c r="E621" t="s">
        <v>163</v>
      </c>
      <c r="F621" s="3">
        <v>26120.26194144839</v>
      </c>
      <c r="G621" s="3">
        <v>5085615</v>
      </c>
      <c r="H621" t="s">
        <v>804</v>
      </c>
      <c r="I621" t="s">
        <v>1587</v>
      </c>
      <c r="J621" t="s">
        <v>1966</v>
      </c>
      <c r="L621" t="s">
        <v>2419</v>
      </c>
      <c r="M621" t="s">
        <v>2423</v>
      </c>
      <c r="N621" t="s">
        <v>2558</v>
      </c>
    </row>
    <row r="622" spans="1:14">
      <c r="A622" s="4">
        <v>620</v>
      </c>
      <c r="B622" t="s">
        <v>40</v>
      </c>
      <c r="C622" s="1">
        <v>64.90000000000001</v>
      </c>
      <c r="D622" s="2">
        <f>HYPERLINK("https://torgi.gov.ru/new/public/lots/lot/21000002210000000173_1/(lotInfo:info)", "21000002210000000173_1")</f>
        <v>0</v>
      </c>
      <c r="E622" t="s">
        <v>99</v>
      </c>
      <c r="F622" s="3">
        <v>97380.58551617873</v>
      </c>
      <c r="G622" s="3">
        <v>6320000</v>
      </c>
      <c r="H622" t="s">
        <v>1072</v>
      </c>
      <c r="I622" t="s">
        <v>1588</v>
      </c>
      <c r="J622" t="s">
        <v>2266</v>
      </c>
      <c r="L622" t="s">
        <v>2419</v>
      </c>
      <c r="M622" t="s">
        <v>2423</v>
      </c>
      <c r="N622" t="s">
        <v>2693</v>
      </c>
    </row>
    <row r="623" spans="1:14">
      <c r="A623" s="4">
        <v>621</v>
      </c>
      <c r="B623" t="s">
        <v>49</v>
      </c>
      <c r="C623" s="1">
        <v>30.3</v>
      </c>
      <c r="D623" s="2">
        <f>HYPERLINK("https://torgi.gov.ru/new/public/lots/lot/22000022680000000001_1/(lotInfo:info)", "22000022680000000001_1")</f>
        <v>0</v>
      </c>
      <c r="E623" t="s">
        <v>103</v>
      </c>
      <c r="F623" s="3">
        <v>71242.57425742575</v>
      </c>
      <c r="G623" s="3">
        <v>2158650</v>
      </c>
      <c r="H623" t="s">
        <v>1073</v>
      </c>
      <c r="I623" t="s">
        <v>1589</v>
      </c>
      <c r="J623" t="s">
        <v>2267</v>
      </c>
      <c r="K623" s="3">
        <v>37185.43</v>
      </c>
      <c r="L623" t="s">
        <v>2419</v>
      </c>
      <c r="M623" t="s">
        <v>2423</v>
      </c>
      <c r="N623" t="s">
        <v>2694</v>
      </c>
    </row>
    <row r="624" spans="1:14">
      <c r="A624" s="4">
        <v>622</v>
      </c>
      <c r="B624" t="s">
        <v>19</v>
      </c>
      <c r="C624" s="1">
        <v>125.7</v>
      </c>
      <c r="D624" s="2">
        <f>HYPERLINK("https://torgi.gov.ru/new/public/lots/lot/21000002310000000037_1/(lotInfo:info)", "21000002310000000037_1")</f>
        <v>0</v>
      </c>
      <c r="E624" t="s">
        <v>166</v>
      </c>
      <c r="F624" s="3">
        <v>5712.019093078759</v>
      </c>
      <c r="G624" s="3">
        <v>718000.8</v>
      </c>
      <c r="H624" t="s">
        <v>1074</v>
      </c>
      <c r="I624" t="s">
        <v>1590</v>
      </c>
      <c r="J624" t="s">
        <v>2268</v>
      </c>
      <c r="K624" s="3">
        <v>892894.87</v>
      </c>
      <c r="L624" t="s">
        <v>2421</v>
      </c>
      <c r="M624" t="s">
        <v>2423</v>
      </c>
      <c r="N624" t="s">
        <v>2425</v>
      </c>
    </row>
    <row r="625" spans="1:14">
      <c r="A625" s="4">
        <v>623</v>
      </c>
      <c r="B625" t="s">
        <v>19</v>
      </c>
      <c r="C625" s="1">
        <v>19.6</v>
      </c>
      <c r="D625" s="2">
        <f>HYPERLINK("https://torgi.gov.ru/new/public/lots/lot/21000002310000000035_1/(lotInfo:info)", "21000002310000000035_1")</f>
        <v>0</v>
      </c>
      <c r="E625" t="s">
        <v>166</v>
      </c>
      <c r="F625" s="3">
        <v>11698.40816326531</v>
      </c>
      <c r="G625" s="3">
        <v>229288.8</v>
      </c>
      <c r="H625" t="s">
        <v>1075</v>
      </c>
      <c r="I625" t="s">
        <v>1590</v>
      </c>
      <c r="J625" t="s">
        <v>2269</v>
      </c>
      <c r="K625" s="3">
        <v>4029.17</v>
      </c>
      <c r="L625" t="s">
        <v>2421</v>
      </c>
      <c r="M625" t="s">
        <v>2423</v>
      </c>
      <c r="N625" t="s">
        <v>2425</v>
      </c>
    </row>
    <row r="626" spans="1:14">
      <c r="A626" s="4">
        <v>624</v>
      </c>
      <c r="B626" t="s">
        <v>46</v>
      </c>
      <c r="C626" s="1">
        <v>12.5</v>
      </c>
      <c r="D626" s="2">
        <f>HYPERLINK("https://torgi.gov.ru/new/public/lots/lot/21000014400000000003_9/(lotInfo:info)", "21000014400000000003_9")</f>
        <v>0</v>
      </c>
      <c r="E626" t="s">
        <v>291</v>
      </c>
      <c r="F626" s="3">
        <v>17325.6</v>
      </c>
      <c r="G626" s="3">
        <v>216570</v>
      </c>
      <c r="H626" t="s">
        <v>1076</v>
      </c>
      <c r="I626" t="s">
        <v>1591</v>
      </c>
      <c r="J626" t="s">
        <v>2270</v>
      </c>
      <c r="L626" t="s">
        <v>2419</v>
      </c>
      <c r="M626" t="s">
        <v>2423</v>
      </c>
      <c r="N626" t="s">
        <v>2695</v>
      </c>
    </row>
    <row r="627" spans="1:14">
      <c r="A627" s="4">
        <v>625</v>
      </c>
      <c r="B627" t="s">
        <v>55</v>
      </c>
      <c r="C627" s="1">
        <v>116.7</v>
      </c>
      <c r="D627" s="2">
        <f>HYPERLINK("https://torgi.gov.ru/new/public/lots/lot/22000010960000000002_1/(lotInfo:info)", "22000010960000000002_1")</f>
        <v>0</v>
      </c>
      <c r="E627" t="s">
        <v>456</v>
      </c>
      <c r="F627" s="3">
        <v>4061.045415595544</v>
      </c>
      <c r="G627" s="3">
        <v>473924</v>
      </c>
      <c r="H627" t="s">
        <v>1077</v>
      </c>
      <c r="I627" t="s">
        <v>1592</v>
      </c>
      <c r="J627" t="s">
        <v>2271</v>
      </c>
      <c r="L627" t="s">
        <v>2419</v>
      </c>
      <c r="M627" t="s">
        <v>2423</v>
      </c>
      <c r="N627" t="s">
        <v>2425</v>
      </c>
    </row>
    <row r="628" spans="1:14">
      <c r="A628" s="4">
        <v>626</v>
      </c>
      <c r="B628" t="s">
        <v>13</v>
      </c>
      <c r="C628" s="1">
        <v>10.4</v>
      </c>
      <c r="D628" s="2">
        <f>HYPERLINK("https://torgi.gov.ru/new/public/lots/lot/21000014890000000014_1/(lotInfo:info)", "21000014890000000014_1")</f>
        <v>0</v>
      </c>
      <c r="E628" t="s">
        <v>93</v>
      </c>
      <c r="F628" s="3">
        <v>120841.3461538462</v>
      </c>
      <c r="G628" s="3">
        <v>1256750</v>
      </c>
      <c r="H628" t="s">
        <v>1078</v>
      </c>
      <c r="I628" t="s">
        <v>1593</v>
      </c>
      <c r="J628" t="s">
        <v>2272</v>
      </c>
      <c r="K628" s="3">
        <v>258620.44</v>
      </c>
      <c r="L628" t="s">
        <v>2419</v>
      </c>
      <c r="M628" t="s">
        <v>2423</v>
      </c>
      <c r="N628" t="s">
        <v>2425</v>
      </c>
    </row>
    <row r="629" spans="1:14">
      <c r="A629" s="4">
        <v>627</v>
      </c>
      <c r="B629" t="s">
        <v>76</v>
      </c>
      <c r="C629" s="1">
        <v>58</v>
      </c>
      <c r="D629" s="2">
        <f>HYPERLINK("https://torgi.gov.ru/new/public/lots/lot/21000013380000000005_2/(lotInfo:info)", "21000013380000000005_2")</f>
        <v>0</v>
      </c>
      <c r="E629" t="s">
        <v>457</v>
      </c>
      <c r="F629" s="3">
        <v>1373.275862068966</v>
      </c>
      <c r="G629" s="3">
        <v>79650</v>
      </c>
      <c r="H629" t="s">
        <v>1079</v>
      </c>
      <c r="I629" t="s">
        <v>1594</v>
      </c>
      <c r="J629" t="s">
        <v>2273</v>
      </c>
      <c r="L629" t="s">
        <v>2419</v>
      </c>
      <c r="M629" t="s">
        <v>2423</v>
      </c>
      <c r="N629" t="s">
        <v>2425</v>
      </c>
    </row>
    <row r="630" spans="1:14">
      <c r="A630" s="4">
        <v>628</v>
      </c>
      <c r="B630" t="s">
        <v>45</v>
      </c>
      <c r="C630" s="1">
        <v>21.1</v>
      </c>
      <c r="D630" s="2">
        <f>HYPERLINK("https://torgi.gov.ru/new/public/lots/lot/21000001570000000003_1/(lotInfo:info)", "21000001570000000003_1")</f>
        <v>0</v>
      </c>
      <c r="E630" t="s">
        <v>458</v>
      </c>
      <c r="F630" s="3">
        <v>15688.98578199052</v>
      </c>
      <c r="G630" s="3">
        <v>331037.6</v>
      </c>
      <c r="H630" t="s">
        <v>1080</v>
      </c>
      <c r="I630" t="s">
        <v>1595</v>
      </c>
      <c r="J630" t="s">
        <v>2274</v>
      </c>
      <c r="L630" t="s">
        <v>2421</v>
      </c>
      <c r="M630" t="s">
        <v>2423</v>
      </c>
      <c r="N630" t="s">
        <v>2425</v>
      </c>
    </row>
    <row r="631" spans="1:14">
      <c r="A631" s="4">
        <v>629</v>
      </c>
      <c r="B631" t="s">
        <v>13</v>
      </c>
      <c r="C631" s="1">
        <v>35.2</v>
      </c>
      <c r="D631" s="2">
        <f>HYPERLINK("https://torgi.gov.ru/new/public/lots/lot/21000014890000000011_1/(lotInfo:info)", "21000014890000000011_1")</f>
        <v>0</v>
      </c>
      <c r="E631" t="s">
        <v>93</v>
      </c>
      <c r="F631" s="3">
        <v>29659.09090909091</v>
      </c>
      <c r="G631" s="3">
        <v>1044000</v>
      </c>
      <c r="H631" t="s">
        <v>1081</v>
      </c>
      <c r="I631" t="s">
        <v>1593</v>
      </c>
      <c r="J631" t="s">
        <v>2275</v>
      </c>
      <c r="K631" s="3">
        <v>509485.5</v>
      </c>
      <c r="L631" t="s">
        <v>2419</v>
      </c>
      <c r="M631" t="s">
        <v>2423</v>
      </c>
      <c r="N631" t="s">
        <v>2425</v>
      </c>
    </row>
    <row r="632" spans="1:14">
      <c r="A632" s="4">
        <v>630</v>
      </c>
      <c r="B632" t="s">
        <v>34</v>
      </c>
      <c r="C632" s="1">
        <v>93.90000000000001</v>
      </c>
      <c r="D632" s="2">
        <f>HYPERLINK("https://torgi.gov.ru/new/public/lots/lot/21000003820000000014_1/(lotInfo:info)", "21000003820000000014_1")</f>
        <v>0</v>
      </c>
      <c r="E632" t="s">
        <v>459</v>
      </c>
      <c r="F632" s="3">
        <v>5074.547390841321</v>
      </c>
      <c r="G632" s="3">
        <v>476500</v>
      </c>
      <c r="H632" t="s">
        <v>1082</v>
      </c>
      <c r="I632" t="s">
        <v>1596</v>
      </c>
      <c r="J632" t="s">
        <v>2276</v>
      </c>
      <c r="L632" t="s">
        <v>2421</v>
      </c>
      <c r="M632" t="s">
        <v>2423</v>
      </c>
      <c r="N632" t="s">
        <v>2696</v>
      </c>
    </row>
    <row r="633" spans="1:14">
      <c r="A633" s="4">
        <v>631</v>
      </c>
      <c r="B633" t="s">
        <v>46</v>
      </c>
      <c r="C633" s="1">
        <v>73.2</v>
      </c>
      <c r="D633" s="2">
        <f>HYPERLINK("https://torgi.gov.ru/new/public/lots/lot/22000007080000000003_1/(lotInfo:info)", "22000007080000000003_1")</f>
        <v>0</v>
      </c>
      <c r="E633" t="s">
        <v>103</v>
      </c>
      <c r="F633" s="3">
        <v>21516.99453551913</v>
      </c>
      <c r="G633" s="3">
        <v>1575044</v>
      </c>
      <c r="H633" t="s">
        <v>1082</v>
      </c>
      <c r="I633" t="s">
        <v>1597</v>
      </c>
      <c r="L633" t="s">
        <v>2419</v>
      </c>
      <c r="M633" t="s">
        <v>2423</v>
      </c>
      <c r="N633" t="s">
        <v>2696</v>
      </c>
    </row>
    <row r="634" spans="1:14">
      <c r="A634" s="4">
        <v>632</v>
      </c>
      <c r="B634" t="s">
        <v>19</v>
      </c>
      <c r="C634" s="1">
        <v>129.2</v>
      </c>
      <c r="D634" s="2">
        <f>HYPERLINK("https://torgi.gov.ru/new/public/lots/lot/21000002310000000034_1/(lotInfo:info)", "21000002310000000034_1")</f>
        <v>0</v>
      </c>
      <c r="E634" t="s">
        <v>166</v>
      </c>
      <c r="F634" s="3">
        <v>1221.385448916409</v>
      </c>
      <c r="G634" s="3">
        <v>157803</v>
      </c>
      <c r="H634" t="s">
        <v>1083</v>
      </c>
      <c r="I634" t="s">
        <v>1598</v>
      </c>
      <c r="J634" t="s">
        <v>2277</v>
      </c>
      <c r="K634" s="3">
        <v>1060890.92</v>
      </c>
      <c r="L634" t="s">
        <v>2420</v>
      </c>
      <c r="M634" t="s">
        <v>2423</v>
      </c>
      <c r="N634" t="s">
        <v>2425</v>
      </c>
    </row>
    <row r="635" spans="1:14">
      <c r="A635" s="4">
        <v>633</v>
      </c>
      <c r="B635" t="s">
        <v>19</v>
      </c>
      <c r="C635" s="1">
        <v>164.4</v>
      </c>
      <c r="D635" s="2">
        <f>HYPERLINK("https://torgi.gov.ru/new/public/lots/lot/21000002310000000033_1/(lotInfo:info)", "21000002310000000033_1")</f>
        <v>0</v>
      </c>
      <c r="E635" t="s">
        <v>166</v>
      </c>
      <c r="F635" s="3">
        <v>1226.277372262774</v>
      </c>
      <c r="G635" s="3">
        <v>201600</v>
      </c>
      <c r="H635" t="s">
        <v>1084</v>
      </c>
      <c r="I635" t="s">
        <v>1598</v>
      </c>
      <c r="J635" t="s">
        <v>2278</v>
      </c>
      <c r="K635" s="3">
        <v>1349926.21</v>
      </c>
      <c r="L635" t="s">
        <v>2420</v>
      </c>
      <c r="M635" t="s">
        <v>2423</v>
      </c>
      <c r="N635" t="s">
        <v>2425</v>
      </c>
    </row>
    <row r="636" spans="1:14">
      <c r="A636" s="4">
        <v>634</v>
      </c>
      <c r="B636" t="s">
        <v>15</v>
      </c>
      <c r="C636" s="1">
        <v>15</v>
      </c>
      <c r="D636" s="2">
        <f>HYPERLINK("https://torgi.gov.ru/new/public/lots/lot/21000016080000000035_2/(lotInfo:info)", "21000016080000000035_2")</f>
        <v>0</v>
      </c>
      <c r="E636" t="s">
        <v>460</v>
      </c>
      <c r="F636" s="3">
        <v>666.6666666666666</v>
      </c>
      <c r="G636" s="3">
        <v>10000</v>
      </c>
      <c r="H636" t="s">
        <v>1085</v>
      </c>
      <c r="I636" t="s">
        <v>1598</v>
      </c>
      <c r="J636" t="s">
        <v>2279</v>
      </c>
      <c r="L636" t="s">
        <v>2420</v>
      </c>
      <c r="M636" t="s">
        <v>2423</v>
      </c>
      <c r="N636" t="s">
        <v>2425</v>
      </c>
    </row>
    <row r="637" spans="1:14">
      <c r="A637" s="4">
        <v>635</v>
      </c>
      <c r="B637" t="s">
        <v>15</v>
      </c>
      <c r="C637" s="1">
        <v>414.1</v>
      </c>
      <c r="D637" s="2">
        <f>HYPERLINK("https://torgi.gov.ru/new/public/lots/lot/21000016080000000035_1/(lotInfo:info)", "21000016080000000035_1")</f>
        <v>0</v>
      </c>
      <c r="E637" t="s">
        <v>461</v>
      </c>
      <c r="F637" s="3">
        <v>388.7949770586815</v>
      </c>
      <c r="G637" s="3">
        <v>161000</v>
      </c>
      <c r="H637" t="s">
        <v>1086</v>
      </c>
      <c r="I637" t="s">
        <v>1598</v>
      </c>
      <c r="J637" t="s">
        <v>2280</v>
      </c>
      <c r="L637" t="s">
        <v>2420</v>
      </c>
      <c r="M637" t="s">
        <v>2423</v>
      </c>
      <c r="N637" t="s">
        <v>2697</v>
      </c>
    </row>
    <row r="638" spans="1:14">
      <c r="A638" s="4">
        <v>636</v>
      </c>
      <c r="B638" t="s">
        <v>15</v>
      </c>
      <c r="C638" s="1">
        <v>165.9</v>
      </c>
      <c r="D638" s="2">
        <f>HYPERLINK("https://torgi.gov.ru/new/public/lots/lot/21000016080000000035_3/(lotInfo:info)", "21000016080000000035_3")</f>
        <v>0</v>
      </c>
      <c r="E638" t="s">
        <v>462</v>
      </c>
      <c r="F638" s="3">
        <v>137.298191681736</v>
      </c>
      <c r="G638" s="3">
        <v>22777.77</v>
      </c>
      <c r="H638" t="s">
        <v>1087</v>
      </c>
      <c r="I638" t="s">
        <v>1598</v>
      </c>
      <c r="J638" t="s">
        <v>2281</v>
      </c>
      <c r="L638" t="s">
        <v>2420</v>
      </c>
      <c r="M638" t="s">
        <v>2423</v>
      </c>
      <c r="N638" t="s">
        <v>2425</v>
      </c>
    </row>
    <row r="639" spans="1:14">
      <c r="A639" s="4">
        <v>637</v>
      </c>
      <c r="B639" t="s">
        <v>40</v>
      </c>
      <c r="C639" s="1">
        <v>27.4</v>
      </c>
      <c r="D639" s="2">
        <f>HYPERLINK("https://torgi.gov.ru/new/public/lots/lot/21000002210000000161_1/(lotInfo:info)", "21000002210000000161_1")</f>
        <v>0</v>
      </c>
      <c r="E639" t="s">
        <v>99</v>
      </c>
      <c r="F639" s="3">
        <v>135766.4233576642</v>
      </c>
      <c r="G639" s="3">
        <v>3720000</v>
      </c>
      <c r="H639" t="s">
        <v>1088</v>
      </c>
      <c r="I639" t="s">
        <v>1580</v>
      </c>
      <c r="J639" t="s">
        <v>2282</v>
      </c>
      <c r="L639" t="s">
        <v>2419</v>
      </c>
      <c r="M639" t="s">
        <v>2423</v>
      </c>
      <c r="N639" t="s">
        <v>2698</v>
      </c>
    </row>
    <row r="640" spans="1:14">
      <c r="A640" s="4">
        <v>638</v>
      </c>
      <c r="B640" t="s">
        <v>31</v>
      </c>
      <c r="C640" s="1">
        <v>256.1</v>
      </c>
      <c r="D640" s="2">
        <f>HYPERLINK("https://torgi.gov.ru/new/public/lots/lot/21000018800000000001_2/(lotInfo:info)", "21000018800000000001_2")</f>
        <v>0</v>
      </c>
      <c r="E640" t="s">
        <v>463</v>
      </c>
      <c r="F640" s="3">
        <v>4295.197188598204</v>
      </c>
      <c r="G640" s="3">
        <v>1100000</v>
      </c>
      <c r="H640" t="s">
        <v>1089</v>
      </c>
      <c r="I640" t="s">
        <v>1587</v>
      </c>
      <c r="J640" t="s">
        <v>2283</v>
      </c>
      <c r="L640" t="s">
        <v>2421</v>
      </c>
      <c r="M640" t="s">
        <v>2423</v>
      </c>
      <c r="N640" t="s">
        <v>2425</v>
      </c>
    </row>
    <row r="641" spans="1:14">
      <c r="A641" s="4">
        <v>639</v>
      </c>
      <c r="B641" t="s">
        <v>33</v>
      </c>
      <c r="C641" s="1">
        <v>118.1</v>
      </c>
      <c r="D641" s="2">
        <f>HYPERLINK("https://torgi.gov.ru/new/public/lots/lot/21000016450000000002_1/(lotInfo:info)", "21000016450000000002_1")</f>
        <v>0</v>
      </c>
      <c r="E641" t="s">
        <v>464</v>
      </c>
      <c r="F641" s="3">
        <v>9278.001693480102</v>
      </c>
      <c r="G641" s="3">
        <v>1095732</v>
      </c>
      <c r="H641" t="s">
        <v>1090</v>
      </c>
      <c r="I641" t="s">
        <v>1599</v>
      </c>
      <c r="J641" t="s">
        <v>2284</v>
      </c>
      <c r="K641" s="3">
        <v>4063047.44</v>
      </c>
      <c r="L641" t="s">
        <v>2419</v>
      </c>
      <c r="M641" t="s">
        <v>2423</v>
      </c>
      <c r="N641" t="s">
        <v>2699</v>
      </c>
    </row>
    <row r="642" spans="1:14">
      <c r="A642" s="4">
        <v>640</v>
      </c>
      <c r="B642" t="s">
        <v>74</v>
      </c>
      <c r="C642" s="1">
        <v>140.5</v>
      </c>
      <c r="D642" s="2">
        <f>HYPERLINK("https://torgi.gov.ru/new/public/lots/lot/21000008240000000005_1/(lotInfo:info)", "21000008240000000005_1")</f>
        <v>0</v>
      </c>
      <c r="E642" t="s">
        <v>465</v>
      </c>
      <c r="F642" s="3">
        <v>13928.8256227758</v>
      </c>
      <c r="G642" s="3">
        <v>1957000</v>
      </c>
      <c r="H642" t="s">
        <v>1091</v>
      </c>
      <c r="I642" t="s">
        <v>1595</v>
      </c>
      <c r="J642" t="s">
        <v>2285</v>
      </c>
      <c r="L642" t="s">
        <v>2419</v>
      </c>
      <c r="M642" t="s">
        <v>2423</v>
      </c>
      <c r="N642" t="s">
        <v>2700</v>
      </c>
    </row>
    <row r="643" spans="1:14">
      <c r="A643" s="4">
        <v>641</v>
      </c>
      <c r="B643" t="s">
        <v>74</v>
      </c>
      <c r="C643" s="1">
        <v>72.09999999999999</v>
      </c>
      <c r="D643" s="2">
        <f>HYPERLINK("https://torgi.gov.ru/new/public/lots/lot/21000008240000000005_4/(lotInfo:info)", "21000008240000000005_4")</f>
        <v>0</v>
      </c>
      <c r="E643" t="s">
        <v>466</v>
      </c>
      <c r="F643" s="3">
        <v>21317.61442441054</v>
      </c>
      <c r="G643" s="3">
        <v>1537000</v>
      </c>
      <c r="H643" t="s">
        <v>1092</v>
      </c>
      <c r="I643" t="s">
        <v>1595</v>
      </c>
      <c r="J643" t="s">
        <v>2286</v>
      </c>
      <c r="L643" t="s">
        <v>2419</v>
      </c>
      <c r="M643" t="s">
        <v>2423</v>
      </c>
      <c r="N643" t="s">
        <v>2701</v>
      </c>
    </row>
    <row r="644" spans="1:14">
      <c r="A644" s="4">
        <v>642</v>
      </c>
      <c r="B644" t="s">
        <v>74</v>
      </c>
      <c r="C644" s="1">
        <v>42.5</v>
      </c>
      <c r="D644" s="2">
        <f>HYPERLINK("https://torgi.gov.ru/new/public/lots/lot/22000030530000000001_1/(lotInfo:info)", "22000030530000000001_1")</f>
        <v>0</v>
      </c>
      <c r="E644" t="s">
        <v>467</v>
      </c>
      <c r="F644" s="3">
        <v>7230.588235294118</v>
      </c>
      <c r="G644" s="3">
        <v>307300</v>
      </c>
      <c r="I644" t="s">
        <v>1600</v>
      </c>
      <c r="J644" t="s">
        <v>2287</v>
      </c>
      <c r="L644" t="s">
        <v>2419</v>
      </c>
      <c r="M644" t="s">
        <v>2423</v>
      </c>
      <c r="N644" t="s">
        <v>2425</v>
      </c>
    </row>
    <row r="645" spans="1:14">
      <c r="A645" s="4">
        <v>643</v>
      </c>
      <c r="B645" t="s">
        <v>62</v>
      </c>
      <c r="C645" s="1">
        <v>73.2</v>
      </c>
      <c r="D645" s="2">
        <f>HYPERLINK("https://torgi.gov.ru/new/public/lots/lot/22000012250000000003_3/(lotInfo:info)", "22000012250000000003_3")</f>
        <v>0</v>
      </c>
      <c r="E645" t="s">
        <v>468</v>
      </c>
      <c r="F645" s="3">
        <v>26369.94535519126</v>
      </c>
      <c r="G645" s="3">
        <v>1930280</v>
      </c>
      <c r="I645" t="s">
        <v>1601</v>
      </c>
      <c r="J645" t="s">
        <v>2288</v>
      </c>
      <c r="L645" t="s">
        <v>2419</v>
      </c>
      <c r="M645" t="s">
        <v>2423</v>
      </c>
      <c r="N645" t="s">
        <v>2425</v>
      </c>
    </row>
    <row r="646" spans="1:14">
      <c r="A646" s="4">
        <v>644</v>
      </c>
      <c r="B646" t="s">
        <v>79</v>
      </c>
      <c r="C646" s="1">
        <v>310</v>
      </c>
      <c r="D646" s="2">
        <f>HYPERLINK("https://torgi.gov.ru/new/public/lots/lot/21000027580000000002_1/(lotInfo:info)", "21000027580000000002_1")</f>
        <v>0</v>
      </c>
      <c r="E646" t="s">
        <v>469</v>
      </c>
      <c r="F646" s="3">
        <v>4441.935483870968</v>
      </c>
      <c r="G646" s="3">
        <v>1377000</v>
      </c>
      <c r="H646" t="s">
        <v>1093</v>
      </c>
      <c r="I646" t="s">
        <v>1602</v>
      </c>
      <c r="J646" t="s">
        <v>2289</v>
      </c>
      <c r="K646" s="3">
        <v>45227977</v>
      </c>
      <c r="L646" t="s">
        <v>2419</v>
      </c>
      <c r="M646" t="s">
        <v>2423</v>
      </c>
      <c r="N646" t="s">
        <v>2425</v>
      </c>
    </row>
    <row r="647" spans="1:14">
      <c r="A647" s="4">
        <v>645</v>
      </c>
      <c r="B647" t="s">
        <v>50</v>
      </c>
      <c r="C647" s="1">
        <v>293.7</v>
      </c>
      <c r="D647" s="2">
        <f>HYPERLINK("https://torgi.gov.ru/new/public/lots/lot/22000038440000000001_1/(lotInfo:info)", "22000038440000000001_1")</f>
        <v>0</v>
      </c>
      <c r="E647" t="s">
        <v>470</v>
      </c>
      <c r="F647" s="3">
        <v>606.0606060606061</v>
      </c>
      <c r="G647" s="3">
        <v>178000</v>
      </c>
      <c r="H647" t="s">
        <v>1094</v>
      </c>
      <c r="I647" t="s">
        <v>1603</v>
      </c>
      <c r="J647" t="s">
        <v>2290</v>
      </c>
      <c r="L647" t="s">
        <v>2421</v>
      </c>
      <c r="M647" t="s">
        <v>2423</v>
      </c>
      <c r="N647" t="s">
        <v>2702</v>
      </c>
    </row>
    <row r="648" spans="1:14">
      <c r="A648" s="4">
        <v>646</v>
      </c>
      <c r="B648" t="s">
        <v>40</v>
      </c>
      <c r="C648" s="1">
        <v>150.6</v>
      </c>
      <c r="D648" s="2">
        <f>HYPERLINK("https://torgi.gov.ru/new/public/lots/lot/21000002210000000149_1/(lotInfo:info)", "21000002210000000149_1")</f>
        <v>0</v>
      </c>
      <c r="E648" t="s">
        <v>99</v>
      </c>
      <c r="F648" s="3">
        <v>112483.3997343958</v>
      </c>
      <c r="G648" s="3">
        <v>16940000</v>
      </c>
      <c r="H648" t="s">
        <v>1095</v>
      </c>
      <c r="I648" t="s">
        <v>1577</v>
      </c>
      <c r="J648" t="s">
        <v>2291</v>
      </c>
      <c r="L648" t="s">
        <v>2419</v>
      </c>
      <c r="M648" t="s">
        <v>2423</v>
      </c>
      <c r="N648" t="s">
        <v>2703</v>
      </c>
    </row>
    <row r="649" spans="1:14">
      <c r="A649" s="4">
        <v>647</v>
      </c>
      <c r="B649" t="s">
        <v>22</v>
      </c>
      <c r="C649" s="1">
        <v>201.1</v>
      </c>
      <c r="D649" s="2">
        <f>HYPERLINK("https://torgi.gov.ru/new/public/lots/lot/22000034760000000022_1/(lotInfo:info)", "22000034760000000022_1")</f>
        <v>0</v>
      </c>
      <c r="E649" t="s">
        <v>361</v>
      </c>
      <c r="F649" s="3">
        <v>31859.77125808056</v>
      </c>
      <c r="G649" s="3">
        <v>6407000</v>
      </c>
      <c r="H649" t="s">
        <v>1096</v>
      </c>
      <c r="I649" t="s">
        <v>1604</v>
      </c>
      <c r="J649" t="s">
        <v>2292</v>
      </c>
      <c r="L649" t="s">
        <v>2422</v>
      </c>
      <c r="M649" t="s">
        <v>2423</v>
      </c>
      <c r="N649" t="s">
        <v>2704</v>
      </c>
    </row>
    <row r="650" spans="1:14">
      <c r="A650" s="4">
        <v>648</v>
      </c>
      <c r="B650" t="s">
        <v>27</v>
      </c>
      <c r="C650" s="1">
        <v>137.3</v>
      </c>
      <c r="D650" s="2">
        <f>HYPERLINK("https://torgi.gov.ru/new/public/lots/lot/22000032990000000006_1/(lotInfo:info)", "22000032990000000006_1")</f>
        <v>0</v>
      </c>
      <c r="E650" t="s">
        <v>471</v>
      </c>
      <c r="F650" s="3">
        <v>8341.587764020393</v>
      </c>
      <c r="G650" s="3">
        <v>1145300</v>
      </c>
      <c r="H650" t="s">
        <v>1097</v>
      </c>
      <c r="I650" t="s">
        <v>1605</v>
      </c>
      <c r="J650" t="s">
        <v>2293</v>
      </c>
      <c r="L650" t="s">
        <v>2419</v>
      </c>
      <c r="M650" t="s">
        <v>2423</v>
      </c>
      <c r="N650" t="s">
        <v>2425</v>
      </c>
    </row>
    <row r="651" spans="1:14">
      <c r="A651" s="4">
        <v>649</v>
      </c>
      <c r="B651" t="s">
        <v>27</v>
      </c>
      <c r="C651" s="1">
        <v>12.2</v>
      </c>
      <c r="D651" s="2">
        <f>HYPERLINK("https://torgi.gov.ru/new/public/lots/lot/22000032990000000004_1/(lotInfo:info)", "22000032990000000004_1")</f>
        <v>0</v>
      </c>
      <c r="E651" t="s">
        <v>472</v>
      </c>
      <c r="F651" s="3">
        <v>2581.967213114754</v>
      </c>
      <c r="G651" s="3">
        <v>31500</v>
      </c>
      <c r="H651" t="s">
        <v>1098</v>
      </c>
      <c r="I651" t="s">
        <v>1581</v>
      </c>
      <c r="J651" t="s">
        <v>2294</v>
      </c>
      <c r="L651" t="s">
        <v>2421</v>
      </c>
      <c r="M651" t="s">
        <v>2423</v>
      </c>
      <c r="N651" t="s">
        <v>2705</v>
      </c>
    </row>
    <row r="652" spans="1:14">
      <c r="A652" s="4">
        <v>650</v>
      </c>
      <c r="B652" t="s">
        <v>40</v>
      </c>
      <c r="C652" s="1">
        <v>20.2</v>
      </c>
      <c r="D652" s="2">
        <f>HYPERLINK("https://torgi.gov.ru/new/public/lots/lot/21000002210000000147_1/(lotInfo:info)", "21000002210000000147_1")</f>
        <v>0</v>
      </c>
      <c r="E652" t="s">
        <v>99</v>
      </c>
      <c r="F652" s="3">
        <v>175247.5247524753</v>
      </c>
      <c r="G652" s="3">
        <v>3540000</v>
      </c>
      <c r="H652" t="s">
        <v>1099</v>
      </c>
      <c r="I652" t="s">
        <v>1577</v>
      </c>
      <c r="J652" t="s">
        <v>2295</v>
      </c>
      <c r="L652" t="s">
        <v>2419</v>
      </c>
      <c r="M652" t="s">
        <v>2423</v>
      </c>
      <c r="N652" t="s">
        <v>2706</v>
      </c>
    </row>
    <row r="653" spans="1:14">
      <c r="A653" s="4">
        <v>651</v>
      </c>
      <c r="B653" t="s">
        <v>54</v>
      </c>
      <c r="C653" s="1">
        <v>81.90000000000001</v>
      </c>
      <c r="D653" s="2">
        <f>HYPERLINK("https://torgi.gov.ru/new/public/lots/lot/21000019830000000001_1/(lotInfo:info)", "21000019830000000001_1")</f>
        <v>0</v>
      </c>
      <c r="E653" t="s">
        <v>473</v>
      </c>
      <c r="F653" s="3">
        <v>22307.6923076923</v>
      </c>
      <c r="G653" s="3">
        <v>1827000</v>
      </c>
      <c r="H653" t="s">
        <v>1100</v>
      </c>
      <c r="I653" t="s">
        <v>1606</v>
      </c>
      <c r="J653" t="s">
        <v>2296</v>
      </c>
      <c r="K653" s="3">
        <v>244413.35</v>
      </c>
      <c r="L653" t="s">
        <v>2419</v>
      </c>
      <c r="M653" t="s">
        <v>2423</v>
      </c>
      <c r="N653" t="s">
        <v>2707</v>
      </c>
    </row>
    <row r="654" spans="1:14">
      <c r="A654" s="4">
        <v>652</v>
      </c>
      <c r="B654" t="s">
        <v>40</v>
      </c>
      <c r="C654" s="1">
        <v>93.09999999999999</v>
      </c>
      <c r="D654" s="2">
        <f>HYPERLINK("https://torgi.gov.ru/new/public/lots/lot/21000002210000000145_1/(lotInfo:info)", "21000002210000000145_1")</f>
        <v>0</v>
      </c>
      <c r="E654" t="s">
        <v>99</v>
      </c>
      <c r="F654" s="3">
        <v>144360.9022556391</v>
      </c>
      <c r="G654" s="3">
        <v>13440000</v>
      </c>
      <c r="H654" t="s">
        <v>1101</v>
      </c>
      <c r="I654" t="s">
        <v>1607</v>
      </c>
      <c r="J654" t="s">
        <v>2297</v>
      </c>
      <c r="L654" t="s">
        <v>2419</v>
      </c>
      <c r="M654" t="s">
        <v>2423</v>
      </c>
      <c r="N654" t="s">
        <v>2708</v>
      </c>
    </row>
    <row r="655" spans="1:14">
      <c r="A655" s="4">
        <v>653</v>
      </c>
      <c r="B655" t="s">
        <v>48</v>
      </c>
      <c r="C655" s="1">
        <v>1838.6</v>
      </c>
      <c r="D655" s="2">
        <f>HYPERLINK("https://torgi.gov.ru/new/public/lots/lot/21000012500000000001_2/(lotInfo:info)", "21000012500000000001_2")</f>
        <v>0</v>
      </c>
      <c r="E655" t="s">
        <v>99</v>
      </c>
      <c r="F655" s="3">
        <v>1006.200369846622</v>
      </c>
      <c r="G655" s="3">
        <v>1850000</v>
      </c>
      <c r="H655" t="s">
        <v>1102</v>
      </c>
      <c r="I655" t="s">
        <v>1587</v>
      </c>
      <c r="J655" t="s">
        <v>2298</v>
      </c>
      <c r="L655" t="s">
        <v>2421</v>
      </c>
      <c r="M655" t="s">
        <v>2423</v>
      </c>
      <c r="N655" t="s">
        <v>2709</v>
      </c>
    </row>
    <row r="656" spans="1:14">
      <c r="A656" s="4">
        <v>654</v>
      </c>
      <c r="B656" t="s">
        <v>46</v>
      </c>
      <c r="C656" s="1">
        <v>11.6</v>
      </c>
      <c r="D656" s="2">
        <f>HYPERLINK("https://torgi.gov.ru/new/public/lots/lot/21000014400000000001_2/(lotInfo:info)", "21000014400000000001_2")</f>
        <v>0</v>
      </c>
      <c r="E656" t="s">
        <v>474</v>
      </c>
      <c r="F656" s="3">
        <v>13598.01724137931</v>
      </c>
      <c r="G656" s="3">
        <v>157737</v>
      </c>
      <c r="I656" t="s">
        <v>1608</v>
      </c>
      <c r="J656" t="s">
        <v>2299</v>
      </c>
      <c r="L656" t="s">
        <v>2419</v>
      </c>
      <c r="M656" t="s">
        <v>2423</v>
      </c>
      <c r="N656" t="s">
        <v>2425</v>
      </c>
    </row>
    <row r="657" spans="1:14">
      <c r="A657" s="4">
        <v>655</v>
      </c>
      <c r="B657" t="s">
        <v>39</v>
      </c>
      <c r="C657" s="1">
        <v>1840.3</v>
      </c>
      <c r="D657" s="2">
        <f>HYPERLINK("https://torgi.gov.ru/new/public/lots/lot/22000034760000000016_1/(lotInfo:info)", "22000034760000000016_1")</f>
        <v>0</v>
      </c>
      <c r="E657" t="s">
        <v>361</v>
      </c>
      <c r="F657" s="3">
        <v>44773.67820464055</v>
      </c>
      <c r="G657" s="3">
        <v>82397000</v>
      </c>
      <c r="H657" t="s">
        <v>1103</v>
      </c>
      <c r="I657" t="s">
        <v>1604</v>
      </c>
      <c r="J657" t="s">
        <v>2300</v>
      </c>
      <c r="L657" t="s">
        <v>2419</v>
      </c>
      <c r="M657" t="s">
        <v>2423</v>
      </c>
      <c r="N657" t="s">
        <v>2710</v>
      </c>
    </row>
    <row r="658" spans="1:14">
      <c r="A658" s="4">
        <v>656</v>
      </c>
      <c r="B658" t="s">
        <v>50</v>
      </c>
      <c r="C658" s="1">
        <v>126.3</v>
      </c>
      <c r="D658" s="2">
        <f>HYPERLINK("https://torgi.gov.ru/new/public/lots/lot/22000022990000000001_1/(lotInfo:info)", "22000022990000000001_1")</f>
        <v>0</v>
      </c>
      <c r="E658" t="s">
        <v>306</v>
      </c>
      <c r="F658" s="3">
        <v>2795.724465558195</v>
      </c>
      <c r="G658" s="3">
        <v>353100</v>
      </c>
      <c r="H658" t="s">
        <v>1104</v>
      </c>
      <c r="I658" t="s">
        <v>1488</v>
      </c>
      <c r="J658" t="s">
        <v>2301</v>
      </c>
      <c r="L658" t="s">
        <v>2419</v>
      </c>
      <c r="M658" t="s">
        <v>2423</v>
      </c>
      <c r="N658" t="s">
        <v>2425</v>
      </c>
    </row>
    <row r="659" spans="1:14">
      <c r="A659" s="4">
        <v>657</v>
      </c>
      <c r="B659" t="s">
        <v>33</v>
      </c>
      <c r="C659" s="1">
        <v>198.2</v>
      </c>
      <c r="D659" s="2">
        <f>HYPERLINK("https://torgi.gov.ru/new/public/lots/lot/21000015510000000006_1/(lotInfo:info)", "21000015510000000006_1")</f>
        <v>0</v>
      </c>
      <c r="E659" t="s">
        <v>475</v>
      </c>
      <c r="F659" s="3">
        <v>24621.59434914228</v>
      </c>
      <c r="G659" s="3">
        <v>4880000</v>
      </c>
      <c r="I659" t="s">
        <v>1587</v>
      </c>
      <c r="J659" t="s">
        <v>2302</v>
      </c>
      <c r="K659" s="3">
        <v>1998918.35</v>
      </c>
      <c r="L659" t="s">
        <v>2419</v>
      </c>
      <c r="M659" t="s">
        <v>2423</v>
      </c>
      <c r="N659" t="s">
        <v>2425</v>
      </c>
    </row>
    <row r="660" spans="1:14">
      <c r="A660" s="4">
        <v>658</v>
      </c>
      <c r="B660" t="s">
        <v>17</v>
      </c>
      <c r="C660" s="1">
        <v>104</v>
      </c>
      <c r="D660" s="2">
        <f>HYPERLINK("https://torgi.gov.ru/new/public/lots/lot/21000030170000000001_2/(lotInfo:info)", "21000030170000000001_2")</f>
        <v>0</v>
      </c>
      <c r="E660" t="s">
        <v>476</v>
      </c>
      <c r="F660" s="3">
        <v>7692.307692307692</v>
      </c>
      <c r="G660" s="3">
        <v>800000</v>
      </c>
      <c r="H660" t="s">
        <v>1105</v>
      </c>
      <c r="I660" t="s">
        <v>1609</v>
      </c>
      <c r="J660" t="s">
        <v>2303</v>
      </c>
      <c r="L660" t="s">
        <v>2419</v>
      </c>
      <c r="M660" t="s">
        <v>2423</v>
      </c>
      <c r="N660" t="s">
        <v>2425</v>
      </c>
    </row>
    <row r="661" spans="1:14">
      <c r="A661" s="4">
        <v>659</v>
      </c>
      <c r="B661" t="s">
        <v>25</v>
      </c>
      <c r="C661" s="1">
        <v>30.7</v>
      </c>
      <c r="D661" s="2">
        <f>HYPERLINK("https://torgi.gov.ru/new/public/lots/lot/21000005750000000024_1/(lotInfo:info)", "21000005750000000024_1")</f>
        <v>0</v>
      </c>
      <c r="E661" t="s">
        <v>477</v>
      </c>
      <c r="F661" s="3">
        <v>29635.01628664495</v>
      </c>
      <c r="G661" s="3">
        <v>909795</v>
      </c>
      <c r="H661" t="s">
        <v>1106</v>
      </c>
      <c r="I661" t="s">
        <v>1610</v>
      </c>
      <c r="J661" t="s">
        <v>2304</v>
      </c>
      <c r="L661" t="s">
        <v>2419</v>
      </c>
      <c r="M661" t="s">
        <v>2423</v>
      </c>
      <c r="N661" t="s">
        <v>2711</v>
      </c>
    </row>
    <row r="662" spans="1:14">
      <c r="A662" s="4">
        <v>660</v>
      </c>
      <c r="B662" t="s">
        <v>34</v>
      </c>
      <c r="C662" s="1">
        <v>169.1</v>
      </c>
      <c r="D662" s="2">
        <f>HYPERLINK("https://torgi.gov.ru/new/public/lots/lot/21000004870000000001_2/(lotInfo:info)", "21000004870000000001_2")</f>
        <v>0</v>
      </c>
      <c r="E662" t="s">
        <v>478</v>
      </c>
      <c r="F662" s="3">
        <v>6513.30573625074</v>
      </c>
      <c r="G662" s="3">
        <v>1101400</v>
      </c>
      <c r="H662" t="s">
        <v>1107</v>
      </c>
      <c r="I662" t="s">
        <v>1611</v>
      </c>
      <c r="J662" t="s">
        <v>2305</v>
      </c>
      <c r="L662" t="s">
        <v>2419</v>
      </c>
      <c r="M662" t="s">
        <v>2423</v>
      </c>
      <c r="N662" t="s">
        <v>2712</v>
      </c>
    </row>
    <row r="663" spans="1:14">
      <c r="A663" s="4">
        <v>661</v>
      </c>
      <c r="B663" t="s">
        <v>56</v>
      </c>
      <c r="C663" s="1">
        <v>26.4</v>
      </c>
      <c r="D663" s="2">
        <f>HYPERLINK("https://torgi.gov.ru/new/public/lots/lot/21000030390000000001_1/(lotInfo:info)", "21000030390000000001_1")</f>
        <v>0</v>
      </c>
      <c r="E663" t="s">
        <v>479</v>
      </c>
      <c r="F663" s="3">
        <v>1661.931818181818</v>
      </c>
      <c r="G663" s="3">
        <v>43875</v>
      </c>
      <c r="H663" t="s">
        <v>1108</v>
      </c>
      <c r="I663" t="s">
        <v>1612</v>
      </c>
      <c r="J663" t="s">
        <v>2306</v>
      </c>
      <c r="K663" s="3">
        <v>341277.63</v>
      </c>
      <c r="L663" t="s">
        <v>2419</v>
      </c>
      <c r="M663" t="s">
        <v>2423</v>
      </c>
      <c r="N663" t="s">
        <v>2713</v>
      </c>
    </row>
    <row r="664" spans="1:14">
      <c r="A664" s="4">
        <v>662</v>
      </c>
      <c r="B664" t="s">
        <v>50</v>
      </c>
      <c r="C664" s="1">
        <v>574.2</v>
      </c>
      <c r="D664" s="2">
        <f>HYPERLINK("https://torgi.gov.ru/new/public/lots/lot/22000036990000000001_1/(lotInfo:info)", "22000036990000000001_1")</f>
        <v>0</v>
      </c>
      <c r="E664" t="s">
        <v>480</v>
      </c>
      <c r="F664" s="3">
        <v>13431.7311041449</v>
      </c>
      <c r="G664" s="3">
        <v>7712500</v>
      </c>
      <c r="H664" t="s">
        <v>1109</v>
      </c>
      <c r="I664" t="s">
        <v>1613</v>
      </c>
      <c r="J664" t="s">
        <v>2307</v>
      </c>
      <c r="K664" s="3">
        <v>15109826.09</v>
      </c>
      <c r="L664" t="s">
        <v>2421</v>
      </c>
      <c r="M664" t="s">
        <v>2423</v>
      </c>
      <c r="N664" t="s">
        <v>2714</v>
      </c>
    </row>
    <row r="665" spans="1:14">
      <c r="A665" s="4">
        <v>663</v>
      </c>
      <c r="B665" t="s">
        <v>40</v>
      </c>
      <c r="C665" s="1">
        <v>28</v>
      </c>
      <c r="D665" s="2">
        <f>HYPERLINK("https://torgi.gov.ru/new/public/lots/lot/21000002210000000124_1/(lotInfo:info)", "21000002210000000124_1")</f>
        <v>0</v>
      </c>
      <c r="E665" t="s">
        <v>99</v>
      </c>
      <c r="F665" s="3">
        <v>160714.2857142857</v>
      </c>
      <c r="G665" s="3">
        <v>4500000</v>
      </c>
      <c r="H665" t="s">
        <v>1110</v>
      </c>
      <c r="I665" t="s">
        <v>1614</v>
      </c>
      <c r="J665" t="s">
        <v>2308</v>
      </c>
      <c r="L665" t="s">
        <v>2419</v>
      </c>
      <c r="M665" t="s">
        <v>2423</v>
      </c>
      <c r="N665" t="s">
        <v>2715</v>
      </c>
    </row>
    <row r="666" spans="1:14">
      <c r="A666" s="4">
        <v>664</v>
      </c>
      <c r="B666" t="s">
        <v>50</v>
      </c>
      <c r="C666" s="1">
        <v>38.8</v>
      </c>
      <c r="D666" s="2">
        <f>HYPERLINK("https://torgi.gov.ru/new/public/lots/lot/22000014830000000002_1/(lotInfo:info)", "22000014830000000002_1")</f>
        <v>0</v>
      </c>
      <c r="E666" t="s">
        <v>481</v>
      </c>
      <c r="F666" s="3">
        <v>35992.26804123712</v>
      </c>
      <c r="G666" s="3">
        <v>1396500</v>
      </c>
      <c r="H666" t="s">
        <v>1111</v>
      </c>
      <c r="I666" t="s">
        <v>1603</v>
      </c>
      <c r="J666" t="s">
        <v>2309</v>
      </c>
      <c r="K666" s="3">
        <v>1284248.06</v>
      </c>
      <c r="L666" t="s">
        <v>2419</v>
      </c>
      <c r="M666" t="s">
        <v>2423</v>
      </c>
      <c r="N666" t="s">
        <v>2425</v>
      </c>
    </row>
    <row r="667" spans="1:14">
      <c r="A667" s="4">
        <v>665</v>
      </c>
      <c r="B667" t="s">
        <v>38</v>
      </c>
      <c r="C667" s="1">
        <v>24</v>
      </c>
      <c r="D667" s="2">
        <f>HYPERLINK("https://torgi.gov.ru/new/public/lots/lot/22000020850000000003_1/(lotInfo:info)", "22000020850000000003_1")</f>
        <v>0</v>
      </c>
      <c r="E667" t="s">
        <v>99</v>
      </c>
      <c r="F667" s="3">
        <v>4012.5</v>
      </c>
      <c r="G667" s="3">
        <v>96300</v>
      </c>
      <c r="H667" t="s">
        <v>1112</v>
      </c>
      <c r="I667" t="s">
        <v>1615</v>
      </c>
      <c r="J667" t="s">
        <v>2310</v>
      </c>
      <c r="L667" t="s">
        <v>2419</v>
      </c>
      <c r="M667" t="s">
        <v>2423</v>
      </c>
      <c r="N667" t="s">
        <v>2716</v>
      </c>
    </row>
    <row r="668" spans="1:14">
      <c r="A668" s="4">
        <v>666</v>
      </c>
      <c r="B668" t="s">
        <v>19</v>
      </c>
      <c r="C668" s="1">
        <v>29</v>
      </c>
      <c r="D668" s="2">
        <f>HYPERLINK("https://torgi.gov.ru/new/public/lots/lot/21000002310000000028_1/(lotInfo:info)", "21000002310000000028_1")</f>
        <v>0</v>
      </c>
      <c r="E668" t="s">
        <v>482</v>
      </c>
      <c r="F668" s="3">
        <v>14755.88965517241</v>
      </c>
      <c r="G668" s="3">
        <v>427920.8</v>
      </c>
      <c r="H668" t="s">
        <v>1113</v>
      </c>
      <c r="I668" t="s">
        <v>1616</v>
      </c>
      <c r="J668" t="s">
        <v>2311</v>
      </c>
      <c r="K668" s="3">
        <v>462883.79</v>
      </c>
      <c r="L668" t="s">
        <v>2421</v>
      </c>
      <c r="M668" t="s">
        <v>2423</v>
      </c>
      <c r="N668" t="s">
        <v>2717</v>
      </c>
    </row>
    <row r="669" spans="1:14">
      <c r="A669" s="4">
        <v>667</v>
      </c>
      <c r="B669" t="s">
        <v>40</v>
      </c>
      <c r="C669" s="1">
        <v>13.3</v>
      </c>
      <c r="D669" s="2">
        <f>HYPERLINK("https://torgi.gov.ru/new/public/lots/lot/21000002210000000116_1/(lotInfo:info)", "21000002210000000116_1")</f>
        <v>0</v>
      </c>
      <c r="E669" t="s">
        <v>99</v>
      </c>
      <c r="F669" s="3">
        <v>178195.4887218045</v>
      </c>
      <c r="G669" s="3">
        <v>2370000</v>
      </c>
      <c r="H669" t="s">
        <v>1114</v>
      </c>
      <c r="I669" t="s">
        <v>1617</v>
      </c>
      <c r="J669" t="s">
        <v>2312</v>
      </c>
      <c r="L669" t="s">
        <v>2419</v>
      </c>
      <c r="M669" t="s">
        <v>2423</v>
      </c>
      <c r="N669" t="s">
        <v>2718</v>
      </c>
    </row>
    <row r="670" spans="1:14">
      <c r="A670" s="4">
        <v>668</v>
      </c>
      <c r="B670" t="s">
        <v>40</v>
      </c>
      <c r="C670" s="1">
        <v>10.7</v>
      </c>
      <c r="D670" s="2">
        <f>HYPERLINK("https://torgi.gov.ru/new/public/lots/lot/21000002210000000115_1/(lotInfo:info)", "21000002210000000115_1")</f>
        <v>0</v>
      </c>
      <c r="E670" t="s">
        <v>483</v>
      </c>
      <c r="F670" s="3">
        <v>80094.67289719627</v>
      </c>
      <c r="G670" s="3">
        <v>857013</v>
      </c>
      <c r="H670" t="s">
        <v>1115</v>
      </c>
      <c r="I670" t="s">
        <v>1617</v>
      </c>
      <c r="J670" t="s">
        <v>2313</v>
      </c>
      <c r="L670" t="s">
        <v>2422</v>
      </c>
      <c r="M670" t="s">
        <v>2423</v>
      </c>
      <c r="N670" t="s">
        <v>2719</v>
      </c>
    </row>
    <row r="671" spans="1:14">
      <c r="A671" s="4">
        <v>669</v>
      </c>
      <c r="B671" t="s">
        <v>13</v>
      </c>
      <c r="C671" s="1">
        <v>14.4</v>
      </c>
      <c r="D671" s="2">
        <f>HYPERLINK("https://torgi.gov.ru/new/public/lots/lot/21000014890000000009_1/(lotInfo:info)", "21000014890000000009_1")</f>
        <v>0</v>
      </c>
      <c r="E671" t="s">
        <v>93</v>
      </c>
      <c r="F671" s="3">
        <v>36583.33333333334</v>
      </c>
      <c r="G671" s="3">
        <v>526800</v>
      </c>
      <c r="H671" t="s">
        <v>1116</v>
      </c>
      <c r="I671" t="s">
        <v>1618</v>
      </c>
      <c r="J671" t="s">
        <v>2314</v>
      </c>
      <c r="K671" s="3">
        <v>499966.9</v>
      </c>
      <c r="L671" t="s">
        <v>2419</v>
      </c>
      <c r="M671" t="s">
        <v>2423</v>
      </c>
      <c r="N671" t="s">
        <v>2425</v>
      </c>
    </row>
    <row r="672" spans="1:14">
      <c r="A672" s="4">
        <v>670</v>
      </c>
      <c r="B672" t="s">
        <v>13</v>
      </c>
      <c r="C672" s="1">
        <v>10.5</v>
      </c>
      <c r="D672" s="2">
        <f>HYPERLINK("https://torgi.gov.ru/new/public/lots/lot/21000014890000000007_1/(lotInfo:info)", "21000014890000000007_1")</f>
        <v>0</v>
      </c>
      <c r="E672" t="s">
        <v>93</v>
      </c>
      <c r="F672" s="3">
        <v>32180.95238095238</v>
      </c>
      <c r="G672" s="3">
        <v>337900</v>
      </c>
      <c r="H672" t="s">
        <v>1117</v>
      </c>
      <c r="I672" t="s">
        <v>1618</v>
      </c>
      <c r="J672" t="s">
        <v>2315</v>
      </c>
      <c r="K672" s="3">
        <v>182994.42</v>
      </c>
      <c r="L672" t="s">
        <v>2419</v>
      </c>
      <c r="M672" t="s">
        <v>2423</v>
      </c>
      <c r="N672" t="s">
        <v>2425</v>
      </c>
    </row>
    <row r="673" spans="1:14">
      <c r="A673" s="4">
        <v>671</v>
      </c>
      <c r="B673" t="s">
        <v>15</v>
      </c>
      <c r="C673" s="1">
        <v>224.2</v>
      </c>
      <c r="D673" s="2">
        <f>HYPERLINK("https://torgi.gov.ru/new/public/lots/lot/21000016080000000030_4/(lotInfo:info)", "21000016080000000030_4")</f>
        <v>0</v>
      </c>
      <c r="E673" t="s">
        <v>484</v>
      </c>
      <c r="F673" s="3">
        <v>29174.84388938448</v>
      </c>
      <c r="G673" s="3">
        <v>6541000</v>
      </c>
      <c r="H673" t="s">
        <v>1118</v>
      </c>
      <c r="I673" t="s">
        <v>1619</v>
      </c>
      <c r="J673" t="s">
        <v>2316</v>
      </c>
      <c r="L673" t="s">
        <v>2419</v>
      </c>
      <c r="M673" t="s">
        <v>2423</v>
      </c>
      <c r="N673" t="s">
        <v>2514</v>
      </c>
    </row>
    <row r="674" spans="1:14">
      <c r="A674" s="4">
        <v>672</v>
      </c>
      <c r="B674" t="s">
        <v>63</v>
      </c>
      <c r="C674" s="1">
        <v>606.5</v>
      </c>
      <c r="D674" s="2">
        <f>HYPERLINK("https://torgi.gov.ru/new/public/lots/lot/21000004930000000003_1/(lotInfo:info)", "21000004930000000003_1")</f>
        <v>0</v>
      </c>
      <c r="E674" t="s">
        <v>485</v>
      </c>
      <c r="F674" s="3">
        <v>3480.809744435284</v>
      </c>
      <c r="G674" s="3">
        <v>2111111.11</v>
      </c>
      <c r="H674" t="s">
        <v>1119</v>
      </c>
      <c r="I674" t="s">
        <v>1620</v>
      </c>
      <c r="J674" t="s">
        <v>2317</v>
      </c>
      <c r="L674" t="s">
        <v>2420</v>
      </c>
      <c r="M674" t="s">
        <v>2423</v>
      </c>
      <c r="N674" t="s">
        <v>2425</v>
      </c>
    </row>
    <row r="675" spans="1:14">
      <c r="A675" s="4">
        <v>673</v>
      </c>
      <c r="B675" t="s">
        <v>28</v>
      </c>
      <c r="C675" s="1">
        <v>40.4</v>
      </c>
      <c r="D675" s="2">
        <f>HYPERLINK("https://torgi.gov.ru/new/public/lots/lot/21000019000000000003_1/(lotInfo:info)", "21000019000000000003_1")</f>
        <v>0</v>
      </c>
      <c r="E675" t="s">
        <v>486</v>
      </c>
      <c r="F675" s="3">
        <v>18811.88118811881</v>
      </c>
      <c r="G675" s="3">
        <v>760000</v>
      </c>
      <c r="H675" t="s">
        <v>1120</v>
      </c>
      <c r="I675" t="s">
        <v>1621</v>
      </c>
      <c r="J675" t="s">
        <v>2318</v>
      </c>
      <c r="L675" t="s">
        <v>2419</v>
      </c>
      <c r="M675" t="s">
        <v>2423</v>
      </c>
      <c r="N675" t="s">
        <v>2720</v>
      </c>
    </row>
    <row r="676" spans="1:14">
      <c r="A676" s="4">
        <v>674</v>
      </c>
      <c r="B676" t="s">
        <v>42</v>
      </c>
      <c r="C676" s="1">
        <v>79.59999999999999</v>
      </c>
      <c r="D676" s="2">
        <f>HYPERLINK("https://torgi.gov.ru/new/public/lots/lot/21000023350000000001_1/(lotInfo:info)", "21000023350000000001_1")</f>
        <v>0</v>
      </c>
      <c r="E676" t="s">
        <v>487</v>
      </c>
      <c r="F676" s="3">
        <v>19459.33756281407</v>
      </c>
      <c r="G676" s="3">
        <v>1548963.27</v>
      </c>
      <c r="H676" t="s">
        <v>1121</v>
      </c>
      <c r="I676" t="s">
        <v>1622</v>
      </c>
      <c r="J676" t="s">
        <v>2319</v>
      </c>
      <c r="L676" t="s">
        <v>2419</v>
      </c>
      <c r="M676" t="s">
        <v>2423</v>
      </c>
      <c r="N676" t="s">
        <v>2721</v>
      </c>
    </row>
    <row r="677" spans="1:14">
      <c r="A677" s="4">
        <v>675</v>
      </c>
      <c r="B677" t="s">
        <v>42</v>
      </c>
      <c r="C677" s="1">
        <v>262.1</v>
      </c>
      <c r="D677" s="2">
        <f>HYPERLINK("https://torgi.gov.ru/new/public/lots/lot/21000023350000000002_1/(lotInfo:info)", "21000023350000000002_1")</f>
        <v>0</v>
      </c>
      <c r="E677" t="s">
        <v>488</v>
      </c>
      <c r="F677" s="3">
        <v>14506.12789011827</v>
      </c>
      <c r="G677" s="3">
        <v>3802056.12</v>
      </c>
      <c r="H677" t="s">
        <v>1122</v>
      </c>
      <c r="I677" t="s">
        <v>1622</v>
      </c>
      <c r="J677" t="s">
        <v>2320</v>
      </c>
      <c r="L677" t="s">
        <v>2419</v>
      </c>
      <c r="M677" t="s">
        <v>2423</v>
      </c>
      <c r="N677" t="s">
        <v>2721</v>
      </c>
    </row>
    <row r="678" spans="1:14">
      <c r="A678" s="4">
        <v>676</v>
      </c>
      <c r="B678" t="s">
        <v>32</v>
      </c>
      <c r="C678" s="1">
        <v>1641.6</v>
      </c>
      <c r="D678" s="2">
        <f>HYPERLINK("https://torgi.gov.ru/new/public/lots/lot/21000002310000000020_1/(lotInfo:info)", "21000002310000000020_1")</f>
        <v>0</v>
      </c>
      <c r="E678" t="s">
        <v>489</v>
      </c>
      <c r="F678" s="3">
        <v>338.4228801169591</v>
      </c>
      <c r="G678" s="3">
        <v>555555</v>
      </c>
      <c r="H678" t="s">
        <v>1123</v>
      </c>
      <c r="I678" t="s">
        <v>1623</v>
      </c>
      <c r="J678" t="s">
        <v>2321</v>
      </c>
      <c r="K678" s="3">
        <v>16418964.45</v>
      </c>
      <c r="L678" t="s">
        <v>2420</v>
      </c>
      <c r="M678" t="s">
        <v>2423</v>
      </c>
      <c r="N678" t="s">
        <v>2425</v>
      </c>
    </row>
    <row r="679" spans="1:14">
      <c r="A679" s="4">
        <v>677</v>
      </c>
      <c r="B679" t="s">
        <v>19</v>
      </c>
      <c r="C679" s="1">
        <v>50.4</v>
      </c>
      <c r="D679" s="2">
        <f>HYPERLINK("https://torgi.gov.ru/new/public/lots/lot/22000030350000000002_1/(lotInfo:info)", "22000030350000000002_1")</f>
        <v>0</v>
      </c>
      <c r="E679" t="s">
        <v>490</v>
      </c>
      <c r="F679" s="3">
        <v>3675</v>
      </c>
      <c r="G679" s="3">
        <v>185220</v>
      </c>
      <c r="H679" t="s">
        <v>1124</v>
      </c>
      <c r="I679" t="s">
        <v>1624</v>
      </c>
      <c r="L679" t="s">
        <v>2419</v>
      </c>
      <c r="M679" t="s">
        <v>2423</v>
      </c>
      <c r="N679" t="s">
        <v>2722</v>
      </c>
    </row>
    <row r="680" spans="1:14">
      <c r="A680" s="4">
        <v>678</v>
      </c>
      <c r="B680" t="s">
        <v>54</v>
      </c>
      <c r="C680" s="1">
        <v>13.9</v>
      </c>
      <c r="D680" s="2">
        <f>HYPERLINK("https://torgi.gov.ru/new/public/lots/lot/21000011320000000014_1/(lotInfo:info)", "21000011320000000014_1")</f>
        <v>0</v>
      </c>
      <c r="E680" t="s">
        <v>491</v>
      </c>
      <c r="F680" s="3">
        <v>18525.46762589928</v>
      </c>
      <c r="G680" s="3">
        <v>257504</v>
      </c>
      <c r="H680" t="s">
        <v>1125</v>
      </c>
      <c r="I680" t="s">
        <v>1485</v>
      </c>
      <c r="J680" t="s">
        <v>2322</v>
      </c>
      <c r="L680" t="s">
        <v>2421</v>
      </c>
      <c r="M680" t="s">
        <v>2423</v>
      </c>
      <c r="N680" t="s">
        <v>2425</v>
      </c>
    </row>
    <row r="681" spans="1:14">
      <c r="A681" s="4">
        <v>679</v>
      </c>
      <c r="B681" t="s">
        <v>66</v>
      </c>
      <c r="C681" s="1">
        <v>17</v>
      </c>
      <c r="D681" s="2">
        <f>HYPERLINK("https://torgi.gov.ru/new/public/lots/lot/22000020710000000001_3/(lotInfo:info)", "22000020710000000001_3")</f>
        <v>0</v>
      </c>
      <c r="E681" t="s">
        <v>492</v>
      </c>
      <c r="F681" s="3">
        <v>51000</v>
      </c>
      <c r="G681" s="3">
        <v>867000</v>
      </c>
      <c r="H681" t="s">
        <v>1126</v>
      </c>
      <c r="I681" t="s">
        <v>1488</v>
      </c>
      <c r="J681" t="s">
        <v>2323</v>
      </c>
      <c r="L681" t="s">
        <v>2419</v>
      </c>
      <c r="M681" t="s">
        <v>2423</v>
      </c>
      <c r="N681" t="s">
        <v>2723</v>
      </c>
    </row>
    <row r="682" spans="1:14">
      <c r="A682" s="4">
        <v>680</v>
      </c>
      <c r="B682" t="s">
        <v>16</v>
      </c>
      <c r="C682" s="1">
        <v>1084.8</v>
      </c>
      <c r="D682" s="2">
        <f>HYPERLINK("https://torgi.gov.ru/new/public/lots/lot/22000039800000000001_1/(lotInfo:info)", "22000039800000000001_1")</f>
        <v>0</v>
      </c>
      <c r="E682" t="s">
        <v>493</v>
      </c>
      <c r="F682" s="3">
        <v>4609.144542772861</v>
      </c>
      <c r="G682" s="3">
        <v>5000000</v>
      </c>
      <c r="H682" t="s">
        <v>1127</v>
      </c>
      <c r="I682" t="s">
        <v>1485</v>
      </c>
      <c r="J682" t="s">
        <v>2324</v>
      </c>
      <c r="L682" t="s">
        <v>2421</v>
      </c>
      <c r="M682" t="s">
        <v>2423</v>
      </c>
      <c r="N682" t="s">
        <v>2724</v>
      </c>
    </row>
    <row r="683" spans="1:14">
      <c r="A683" s="4">
        <v>681</v>
      </c>
      <c r="B683" t="s">
        <v>64</v>
      </c>
      <c r="C683" s="1">
        <v>86</v>
      </c>
      <c r="D683" s="2">
        <f>HYPERLINK("https://torgi.gov.ru/new/public/lots/lot/22000034450000000001_1/(lotInfo:info)", "22000034450000000001_1")</f>
        <v>0</v>
      </c>
      <c r="E683" t="s">
        <v>94</v>
      </c>
      <c r="F683" s="3">
        <v>18313.95348837209</v>
      </c>
      <c r="G683" s="3">
        <v>1575000</v>
      </c>
      <c r="H683" t="s">
        <v>1128</v>
      </c>
      <c r="I683" t="s">
        <v>1625</v>
      </c>
      <c r="J683" t="s">
        <v>2325</v>
      </c>
      <c r="L683" t="s">
        <v>2419</v>
      </c>
      <c r="M683" t="s">
        <v>2423</v>
      </c>
      <c r="N683" t="s">
        <v>2425</v>
      </c>
    </row>
    <row r="684" spans="1:14">
      <c r="A684" s="4">
        <v>682</v>
      </c>
      <c r="B684" t="s">
        <v>34</v>
      </c>
      <c r="C684" s="1">
        <v>108.6</v>
      </c>
      <c r="D684" s="2">
        <f>HYPERLINK("https://torgi.gov.ru/new/public/lots/lot/21000034280000000009_1/(lotInfo:info)", "21000034280000000009_1")</f>
        <v>0</v>
      </c>
      <c r="E684" t="s">
        <v>494</v>
      </c>
      <c r="F684" s="3">
        <v>1298.342541436464</v>
      </c>
      <c r="G684" s="3">
        <v>141000</v>
      </c>
      <c r="H684" t="s">
        <v>1129</v>
      </c>
      <c r="I684" t="s">
        <v>1626</v>
      </c>
      <c r="L684" t="s">
        <v>2419</v>
      </c>
      <c r="M684" t="s">
        <v>2423</v>
      </c>
      <c r="N684" t="s">
        <v>2725</v>
      </c>
    </row>
    <row r="685" spans="1:14">
      <c r="A685" s="4">
        <v>683</v>
      </c>
      <c r="B685" t="s">
        <v>44</v>
      </c>
      <c r="C685" s="1">
        <v>48.5</v>
      </c>
      <c r="D685" s="2">
        <f>HYPERLINK("https://torgi.gov.ru/new/public/lots/lot/21000012310000000004_3/(lotInfo:info)", "21000012310000000004_3")</f>
        <v>0</v>
      </c>
      <c r="E685" t="s">
        <v>495</v>
      </c>
      <c r="F685" s="3">
        <v>16494.84536082474</v>
      </c>
      <c r="G685" s="3">
        <v>800000</v>
      </c>
      <c r="H685" t="s">
        <v>1130</v>
      </c>
      <c r="I685" t="s">
        <v>1627</v>
      </c>
      <c r="J685" t="s">
        <v>2326</v>
      </c>
      <c r="L685" t="s">
        <v>2419</v>
      </c>
      <c r="M685" t="s">
        <v>2423</v>
      </c>
      <c r="N685" t="s">
        <v>2425</v>
      </c>
    </row>
    <row r="686" spans="1:14">
      <c r="A686" s="4">
        <v>684</v>
      </c>
      <c r="B686" t="s">
        <v>44</v>
      </c>
      <c r="C686" s="1">
        <v>78.2</v>
      </c>
      <c r="D686" s="2">
        <f>HYPERLINK("https://torgi.gov.ru/new/public/lots/lot/21000012310000000004_4/(lotInfo:info)", "21000012310000000004_4")</f>
        <v>0</v>
      </c>
      <c r="E686" t="s">
        <v>496</v>
      </c>
      <c r="F686" s="3">
        <v>8343.989769820972</v>
      </c>
      <c r="G686" s="3">
        <v>652500</v>
      </c>
      <c r="H686" t="s">
        <v>1131</v>
      </c>
      <c r="I686" t="s">
        <v>1627</v>
      </c>
      <c r="J686" t="s">
        <v>2327</v>
      </c>
      <c r="L686" t="s">
        <v>2419</v>
      </c>
      <c r="M686" t="s">
        <v>2423</v>
      </c>
      <c r="N686" t="s">
        <v>2425</v>
      </c>
    </row>
    <row r="687" spans="1:14">
      <c r="A687" s="4">
        <v>685</v>
      </c>
      <c r="B687" t="s">
        <v>44</v>
      </c>
      <c r="C687" s="1">
        <v>199.6</v>
      </c>
      <c r="D687" s="2">
        <f>HYPERLINK("https://torgi.gov.ru/new/public/lots/lot/21000012310000000004_1/(lotInfo:info)", "21000012310000000004_1")</f>
        <v>0</v>
      </c>
      <c r="E687" t="s">
        <v>497</v>
      </c>
      <c r="F687" s="3">
        <v>32089.17835671343</v>
      </c>
      <c r="G687" s="3">
        <v>6405000</v>
      </c>
      <c r="H687" t="s">
        <v>1132</v>
      </c>
      <c r="I687" t="s">
        <v>1627</v>
      </c>
      <c r="J687" t="s">
        <v>2328</v>
      </c>
      <c r="L687" t="s">
        <v>2419</v>
      </c>
      <c r="M687" t="s">
        <v>2423</v>
      </c>
      <c r="N687" t="s">
        <v>2425</v>
      </c>
    </row>
    <row r="688" spans="1:14">
      <c r="A688" s="4">
        <v>686</v>
      </c>
      <c r="B688" t="s">
        <v>44</v>
      </c>
      <c r="C688" s="1">
        <v>11.5</v>
      </c>
      <c r="D688" s="2">
        <f>HYPERLINK("https://torgi.gov.ru/new/public/lots/lot/21000012310000000004_2/(lotInfo:info)", "21000012310000000004_2")</f>
        <v>0</v>
      </c>
      <c r="E688" t="s">
        <v>498</v>
      </c>
      <c r="F688" s="3">
        <v>176956.5217391304</v>
      </c>
      <c r="G688" s="3">
        <v>2035000</v>
      </c>
      <c r="H688" t="s">
        <v>1133</v>
      </c>
      <c r="I688" t="s">
        <v>1627</v>
      </c>
      <c r="J688" t="s">
        <v>2329</v>
      </c>
      <c r="L688" t="s">
        <v>2419</v>
      </c>
      <c r="M688" t="s">
        <v>2423</v>
      </c>
      <c r="N688" t="s">
        <v>2425</v>
      </c>
    </row>
    <row r="689" spans="1:14">
      <c r="A689" s="4">
        <v>687</v>
      </c>
      <c r="B689" t="s">
        <v>17</v>
      </c>
      <c r="C689" s="1">
        <v>60.7</v>
      </c>
      <c r="D689" s="2">
        <f>HYPERLINK("https://torgi.gov.ru/new/public/lots/lot/21000032710000000002_1/(lotInfo:info)", "21000032710000000002_1")</f>
        <v>0</v>
      </c>
      <c r="E689" t="s">
        <v>499</v>
      </c>
      <c r="F689" s="3">
        <v>848.4349258649094</v>
      </c>
      <c r="G689" s="3">
        <v>51500</v>
      </c>
      <c r="H689" t="s">
        <v>1134</v>
      </c>
      <c r="I689" t="s">
        <v>1628</v>
      </c>
      <c r="J689" t="s">
        <v>2330</v>
      </c>
      <c r="L689" t="s">
        <v>2420</v>
      </c>
      <c r="M689" t="s">
        <v>2423</v>
      </c>
      <c r="N689" t="s">
        <v>2425</v>
      </c>
    </row>
    <row r="690" spans="1:14">
      <c r="A690" s="4">
        <v>688</v>
      </c>
      <c r="B690" t="s">
        <v>48</v>
      </c>
      <c r="C690" s="1">
        <v>58.8</v>
      </c>
      <c r="D690" s="2">
        <f>HYPERLINK("https://torgi.gov.ru/new/public/lots/lot/21000026240000000005_1/(lotInfo:info)", "21000026240000000005_1")</f>
        <v>0</v>
      </c>
      <c r="E690" t="s">
        <v>500</v>
      </c>
      <c r="F690" s="3">
        <v>137680.8163265306</v>
      </c>
      <c r="G690" s="3">
        <v>8095632</v>
      </c>
      <c r="H690" t="s">
        <v>1135</v>
      </c>
      <c r="I690" t="s">
        <v>1629</v>
      </c>
      <c r="J690" t="s">
        <v>2331</v>
      </c>
      <c r="L690" t="s">
        <v>2419</v>
      </c>
      <c r="M690" t="s">
        <v>2423</v>
      </c>
      <c r="N690" t="s">
        <v>2726</v>
      </c>
    </row>
    <row r="691" spans="1:14">
      <c r="A691" s="4">
        <v>689</v>
      </c>
      <c r="B691" t="s">
        <v>40</v>
      </c>
      <c r="C691" s="1">
        <v>25.8</v>
      </c>
      <c r="D691" s="2">
        <f>HYPERLINK("https://torgi.gov.ru/new/public/lots/lot/21000002210000000097_1/(lotInfo:info)", "21000002210000000097_1")</f>
        <v>0</v>
      </c>
      <c r="E691" t="s">
        <v>99</v>
      </c>
      <c r="F691" s="3">
        <v>205426.3565891473</v>
      </c>
      <c r="G691" s="3">
        <v>5300000</v>
      </c>
      <c r="H691" t="s">
        <v>1136</v>
      </c>
      <c r="I691" t="s">
        <v>1630</v>
      </c>
      <c r="J691" t="s">
        <v>2332</v>
      </c>
      <c r="L691" t="s">
        <v>2419</v>
      </c>
      <c r="M691" t="s">
        <v>2423</v>
      </c>
      <c r="N691" t="s">
        <v>2727</v>
      </c>
    </row>
    <row r="692" spans="1:14">
      <c r="A692" s="4">
        <v>690</v>
      </c>
      <c r="B692" t="s">
        <v>44</v>
      </c>
      <c r="C692" s="1">
        <v>15.8</v>
      </c>
      <c r="D692" s="2">
        <f>HYPERLINK("https://torgi.gov.ru/new/public/lots/lot/21000012310000000003_3/(lotInfo:info)", "21000012310000000003_3")</f>
        <v>0</v>
      </c>
      <c r="E692" t="s">
        <v>501</v>
      </c>
      <c r="F692" s="3">
        <v>25316.45569620253</v>
      </c>
      <c r="G692" s="3">
        <v>400000</v>
      </c>
      <c r="H692" t="s">
        <v>1137</v>
      </c>
      <c r="I692" t="s">
        <v>1625</v>
      </c>
      <c r="J692" t="s">
        <v>2333</v>
      </c>
      <c r="L692" t="s">
        <v>2419</v>
      </c>
      <c r="M692" t="s">
        <v>2423</v>
      </c>
      <c r="N692" t="s">
        <v>2425</v>
      </c>
    </row>
    <row r="693" spans="1:14">
      <c r="A693" s="4">
        <v>691</v>
      </c>
      <c r="B693" t="s">
        <v>44</v>
      </c>
      <c r="C693" s="1">
        <v>12.8</v>
      </c>
      <c r="D693" s="2">
        <f>HYPERLINK("https://torgi.gov.ru/new/public/lots/lot/21000012310000000003_2/(lotInfo:info)", "21000012310000000003_2")</f>
        <v>0</v>
      </c>
      <c r="E693" t="s">
        <v>138</v>
      </c>
      <c r="F693" s="3">
        <v>185156.25</v>
      </c>
      <c r="G693" s="3">
        <v>2370000</v>
      </c>
      <c r="H693" t="s">
        <v>1138</v>
      </c>
      <c r="I693" t="s">
        <v>1625</v>
      </c>
      <c r="J693" t="s">
        <v>2334</v>
      </c>
      <c r="L693" t="s">
        <v>2419</v>
      </c>
      <c r="M693" t="s">
        <v>2423</v>
      </c>
      <c r="N693" t="s">
        <v>2425</v>
      </c>
    </row>
    <row r="694" spans="1:14">
      <c r="A694" s="4">
        <v>692</v>
      </c>
      <c r="B694" t="s">
        <v>44</v>
      </c>
      <c r="C694" s="1">
        <v>15.3</v>
      </c>
      <c r="D694" s="2">
        <f>HYPERLINK("https://torgi.gov.ru/new/public/lots/lot/21000012310000000003_1/(lotInfo:info)", "21000012310000000003_1")</f>
        <v>0</v>
      </c>
      <c r="E694" t="s">
        <v>138</v>
      </c>
      <c r="F694" s="3">
        <v>42320.26143790849</v>
      </c>
      <c r="G694" s="3">
        <v>647500</v>
      </c>
      <c r="H694" t="s">
        <v>619</v>
      </c>
      <c r="I694" t="s">
        <v>1625</v>
      </c>
      <c r="J694" t="s">
        <v>1756</v>
      </c>
      <c r="L694" t="s">
        <v>2419</v>
      </c>
      <c r="M694" t="s">
        <v>2423</v>
      </c>
      <c r="N694" t="s">
        <v>2425</v>
      </c>
    </row>
    <row r="695" spans="1:14">
      <c r="A695" s="4">
        <v>693</v>
      </c>
      <c r="B695" t="s">
        <v>42</v>
      </c>
      <c r="C695" s="1">
        <v>485</v>
      </c>
      <c r="D695" s="2">
        <f>HYPERLINK("https://torgi.gov.ru/new/public/lots/lot/22000022930000000009_1/(lotInfo:info)", "22000022930000000009_1")</f>
        <v>0</v>
      </c>
      <c r="E695" t="s">
        <v>502</v>
      </c>
      <c r="F695" s="3">
        <v>6597.938144329897</v>
      </c>
      <c r="G695" s="3">
        <v>3200000</v>
      </c>
      <c r="H695" t="s">
        <v>1139</v>
      </c>
      <c r="I695" t="s">
        <v>1598</v>
      </c>
      <c r="J695" t="s">
        <v>2335</v>
      </c>
      <c r="L695" t="s">
        <v>2420</v>
      </c>
      <c r="M695" t="s">
        <v>2423</v>
      </c>
      <c r="N695" t="s">
        <v>2425</v>
      </c>
    </row>
    <row r="696" spans="1:14">
      <c r="A696" s="4">
        <v>694</v>
      </c>
      <c r="B696" t="s">
        <v>34</v>
      </c>
      <c r="C696" s="1">
        <v>162.4</v>
      </c>
      <c r="D696" s="2">
        <f>HYPERLINK("https://torgi.gov.ru/new/public/lots/lot/21000034280000000005_1/(lotInfo:info)", "21000034280000000005_1")</f>
        <v>0</v>
      </c>
      <c r="E696" t="s">
        <v>94</v>
      </c>
      <c r="F696" s="3">
        <v>2543.103448275862</v>
      </c>
      <c r="G696" s="3">
        <v>413000</v>
      </c>
      <c r="H696" t="s">
        <v>1140</v>
      </c>
      <c r="I696" t="s">
        <v>1626</v>
      </c>
      <c r="L696" t="s">
        <v>2421</v>
      </c>
      <c r="M696" t="s">
        <v>2423</v>
      </c>
      <c r="N696" t="s">
        <v>2728</v>
      </c>
    </row>
    <row r="697" spans="1:14">
      <c r="A697" s="4">
        <v>695</v>
      </c>
      <c r="B697" t="s">
        <v>34</v>
      </c>
      <c r="C697" s="1">
        <v>122.8</v>
      </c>
      <c r="D697" s="2">
        <f>HYPERLINK("https://torgi.gov.ru/new/public/lots/lot/21000034280000000004_1/(lotInfo:info)", "21000034280000000004_1")</f>
        <v>0</v>
      </c>
      <c r="E697" t="s">
        <v>94</v>
      </c>
      <c r="F697" s="3">
        <v>4175.895765472313</v>
      </c>
      <c r="G697" s="3">
        <v>512800</v>
      </c>
      <c r="H697" t="s">
        <v>1141</v>
      </c>
      <c r="I697" t="s">
        <v>1626</v>
      </c>
      <c r="L697" t="s">
        <v>2421</v>
      </c>
      <c r="M697" t="s">
        <v>2423</v>
      </c>
      <c r="N697" t="s">
        <v>2729</v>
      </c>
    </row>
    <row r="698" spans="1:14">
      <c r="A698" s="4">
        <v>696</v>
      </c>
      <c r="B698" t="s">
        <v>34</v>
      </c>
      <c r="C698" s="1">
        <v>10.5</v>
      </c>
      <c r="D698" s="2">
        <f>HYPERLINK("https://torgi.gov.ru/new/public/lots/lot/21000003820000000008_1/(lotInfo:info)", "21000003820000000008_1")</f>
        <v>0</v>
      </c>
      <c r="E698" t="s">
        <v>503</v>
      </c>
      <c r="F698" s="3">
        <v>21992.38095238095</v>
      </c>
      <c r="G698" s="3">
        <v>230920</v>
      </c>
      <c r="H698" t="s">
        <v>1142</v>
      </c>
      <c r="I698" t="s">
        <v>1631</v>
      </c>
      <c r="J698" t="s">
        <v>2336</v>
      </c>
      <c r="L698" t="s">
        <v>2419</v>
      </c>
      <c r="M698" t="s">
        <v>2423</v>
      </c>
      <c r="N698" t="s">
        <v>2730</v>
      </c>
    </row>
    <row r="699" spans="1:14">
      <c r="A699" s="4">
        <v>697</v>
      </c>
      <c r="B699" t="s">
        <v>22</v>
      </c>
      <c r="C699" s="1">
        <v>96.40000000000001</v>
      </c>
      <c r="D699" s="2">
        <f>HYPERLINK("https://torgi.gov.ru/new/public/lots/lot/22000040720000000001_1/(lotInfo:info)", "22000040720000000001_1")</f>
        <v>0</v>
      </c>
      <c r="E699" t="s">
        <v>504</v>
      </c>
      <c r="F699" s="3">
        <v>11929.46058091286</v>
      </c>
      <c r="G699" s="3">
        <v>1150000</v>
      </c>
      <c r="I699" t="s">
        <v>1632</v>
      </c>
      <c r="J699" t="s">
        <v>2337</v>
      </c>
      <c r="L699" t="s">
        <v>2419</v>
      </c>
      <c r="M699" t="s">
        <v>2423</v>
      </c>
      <c r="N699" t="s">
        <v>2425</v>
      </c>
    </row>
    <row r="700" spans="1:14">
      <c r="A700" s="4">
        <v>698</v>
      </c>
      <c r="B700" t="s">
        <v>33</v>
      </c>
      <c r="C700" s="1">
        <v>71.90000000000001</v>
      </c>
      <c r="D700" s="2">
        <f>HYPERLINK("https://torgi.gov.ru/new/public/lots/lot/22000039390000000001_1/(lotInfo:info)", "22000039390000000001_1")</f>
        <v>0</v>
      </c>
      <c r="E700" t="s">
        <v>505</v>
      </c>
      <c r="F700" s="3">
        <v>2979.13769123783</v>
      </c>
      <c r="G700" s="3">
        <v>214200</v>
      </c>
      <c r="H700" t="s">
        <v>1143</v>
      </c>
      <c r="I700" t="s">
        <v>1633</v>
      </c>
      <c r="L700" t="s">
        <v>2419</v>
      </c>
      <c r="M700" t="s">
        <v>2423</v>
      </c>
      <c r="N700" t="s">
        <v>2425</v>
      </c>
    </row>
    <row r="701" spans="1:14">
      <c r="A701" s="4">
        <v>699</v>
      </c>
      <c r="B701" t="s">
        <v>40</v>
      </c>
      <c r="C701" s="1">
        <v>41.3</v>
      </c>
      <c r="D701" s="2">
        <f>HYPERLINK("https://torgi.gov.ru/new/public/lots/lot/21000002210000000086_1/(lotInfo:info)", "21000002210000000086_1")</f>
        <v>0</v>
      </c>
      <c r="E701" t="s">
        <v>99</v>
      </c>
      <c r="F701" s="3">
        <v>254479.4188861986</v>
      </c>
      <c r="G701" s="3">
        <v>10510000</v>
      </c>
      <c r="H701" t="s">
        <v>1144</v>
      </c>
      <c r="I701" t="s">
        <v>1634</v>
      </c>
      <c r="J701" t="s">
        <v>2338</v>
      </c>
      <c r="L701" t="s">
        <v>2419</v>
      </c>
      <c r="M701" t="s">
        <v>2423</v>
      </c>
      <c r="N701" t="s">
        <v>2731</v>
      </c>
    </row>
    <row r="702" spans="1:14">
      <c r="A702" s="4">
        <v>700</v>
      </c>
      <c r="B702" t="s">
        <v>64</v>
      </c>
      <c r="C702" s="1">
        <v>72.3</v>
      </c>
      <c r="D702" s="2">
        <f>HYPERLINK("https://torgi.gov.ru/new/public/lots/lot/21000012970000000001_1/(lotInfo:info)", "21000012970000000001_1")</f>
        <v>0</v>
      </c>
      <c r="E702" t="s">
        <v>145</v>
      </c>
      <c r="F702" s="3">
        <v>2302.904564315353</v>
      </c>
      <c r="G702" s="3">
        <v>166500</v>
      </c>
      <c r="H702" t="s">
        <v>1145</v>
      </c>
      <c r="I702" t="s">
        <v>1635</v>
      </c>
      <c r="L702" t="s">
        <v>2419</v>
      </c>
      <c r="M702" t="s">
        <v>2423</v>
      </c>
      <c r="N702" t="s">
        <v>2732</v>
      </c>
    </row>
    <row r="703" spans="1:14">
      <c r="A703" s="4">
        <v>701</v>
      </c>
      <c r="B703" t="s">
        <v>40</v>
      </c>
      <c r="C703" s="1">
        <v>15.8</v>
      </c>
      <c r="D703" s="2">
        <f>HYPERLINK("https://torgi.gov.ru/new/public/lots/lot/21000002210000000077_1/(lotInfo:info)", "21000002210000000077_1")</f>
        <v>0</v>
      </c>
      <c r="E703" t="s">
        <v>99</v>
      </c>
      <c r="F703" s="3">
        <v>92405.06329113923</v>
      </c>
      <c r="G703" s="3">
        <v>1460000</v>
      </c>
      <c r="H703" t="s">
        <v>1146</v>
      </c>
      <c r="I703" t="s">
        <v>1634</v>
      </c>
      <c r="J703" t="s">
        <v>2339</v>
      </c>
      <c r="L703" t="s">
        <v>2419</v>
      </c>
      <c r="M703" t="s">
        <v>2423</v>
      </c>
      <c r="N703" t="s">
        <v>2523</v>
      </c>
    </row>
    <row r="704" spans="1:14">
      <c r="A704" s="4">
        <v>702</v>
      </c>
      <c r="B704" t="s">
        <v>63</v>
      </c>
      <c r="C704" s="1">
        <v>878.2</v>
      </c>
      <c r="D704" s="2">
        <f>HYPERLINK("https://torgi.gov.ru/new/public/lots/lot/21000007070000000003_1/(lotInfo:info)", "21000007070000000003_1")</f>
        <v>0</v>
      </c>
      <c r="E704" t="s">
        <v>129</v>
      </c>
      <c r="F704" s="3">
        <v>287.7021179685721</v>
      </c>
      <c r="G704" s="3">
        <v>252660</v>
      </c>
      <c r="H704" t="s">
        <v>1147</v>
      </c>
      <c r="I704" t="s">
        <v>1636</v>
      </c>
      <c r="J704" t="s">
        <v>2340</v>
      </c>
      <c r="K704" s="3">
        <v>1398331.51</v>
      </c>
      <c r="L704" t="s">
        <v>2420</v>
      </c>
      <c r="M704" t="s">
        <v>2423</v>
      </c>
      <c r="N704" t="s">
        <v>2733</v>
      </c>
    </row>
    <row r="705" spans="1:14">
      <c r="A705" s="4">
        <v>703</v>
      </c>
      <c r="B705" t="s">
        <v>19</v>
      </c>
      <c r="C705" s="1">
        <v>67</v>
      </c>
      <c r="D705" s="2">
        <f>HYPERLINK("https://torgi.gov.ru/new/public/lots/lot/21000000010000000003_4/(lotInfo:info)", "21000000010000000003_4")</f>
        <v>0</v>
      </c>
      <c r="E705" t="s">
        <v>506</v>
      </c>
      <c r="F705" s="3">
        <v>18617.91044776119</v>
      </c>
      <c r="G705" s="3">
        <v>1247400</v>
      </c>
      <c r="H705" t="s">
        <v>1148</v>
      </c>
      <c r="I705" t="s">
        <v>1637</v>
      </c>
      <c r="J705" t="s">
        <v>2341</v>
      </c>
      <c r="L705" t="s">
        <v>2419</v>
      </c>
      <c r="M705" t="s">
        <v>2423</v>
      </c>
      <c r="N705" t="s">
        <v>2734</v>
      </c>
    </row>
    <row r="706" spans="1:14">
      <c r="A706" s="4">
        <v>704</v>
      </c>
      <c r="B706" t="s">
        <v>19</v>
      </c>
      <c r="C706" s="1">
        <v>493.1</v>
      </c>
      <c r="D706" s="2">
        <f>HYPERLINK("https://torgi.gov.ru/new/public/lots/lot/21000000010000000003_12/(lotInfo:info)", "21000000010000000003_12")</f>
        <v>0</v>
      </c>
      <c r="E706" t="s">
        <v>507</v>
      </c>
      <c r="F706" s="3">
        <v>14911.37700263638</v>
      </c>
      <c r="G706" s="3">
        <v>7352800</v>
      </c>
      <c r="H706" t="s">
        <v>1149</v>
      </c>
      <c r="I706" t="s">
        <v>1637</v>
      </c>
      <c r="J706" t="s">
        <v>2342</v>
      </c>
      <c r="L706" t="s">
        <v>2419</v>
      </c>
      <c r="M706" t="s">
        <v>2423</v>
      </c>
      <c r="N706" t="s">
        <v>2735</v>
      </c>
    </row>
    <row r="707" spans="1:14">
      <c r="A707" s="4">
        <v>705</v>
      </c>
      <c r="B707" t="s">
        <v>19</v>
      </c>
      <c r="C707" s="1">
        <v>321.9</v>
      </c>
      <c r="D707" s="2">
        <f>HYPERLINK("https://torgi.gov.ru/new/public/lots/lot/21000000010000000003_10/(lotInfo:info)", "21000000010000000003_10")</f>
        <v>0</v>
      </c>
      <c r="E707" t="s">
        <v>508</v>
      </c>
      <c r="F707" s="3">
        <v>6691.20844982914</v>
      </c>
      <c r="G707" s="3">
        <v>2153900</v>
      </c>
      <c r="H707" t="s">
        <v>1150</v>
      </c>
      <c r="I707" t="s">
        <v>1637</v>
      </c>
      <c r="J707" t="s">
        <v>2343</v>
      </c>
      <c r="L707" t="s">
        <v>2419</v>
      </c>
      <c r="M707" t="s">
        <v>2423</v>
      </c>
      <c r="N707" t="s">
        <v>2736</v>
      </c>
    </row>
    <row r="708" spans="1:14">
      <c r="A708" s="4">
        <v>706</v>
      </c>
      <c r="B708" t="s">
        <v>19</v>
      </c>
      <c r="C708" s="1">
        <v>593.7</v>
      </c>
      <c r="D708" s="2">
        <f>HYPERLINK("https://torgi.gov.ru/new/public/lots/lot/21000000010000000003_5/(lotInfo:info)", "21000000010000000003_5")</f>
        <v>0</v>
      </c>
      <c r="E708" t="s">
        <v>509</v>
      </c>
      <c r="F708" s="3">
        <v>18228.73505137275</v>
      </c>
      <c r="G708" s="3">
        <v>10822400</v>
      </c>
      <c r="H708" t="s">
        <v>1151</v>
      </c>
      <c r="I708" t="s">
        <v>1637</v>
      </c>
      <c r="J708" t="s">
        <v>2344</v>
      </c>
      <c r="L708" t="s">
        <v>2419</v>
      </c>
      <c r="M708" t="s">
        <v>2423</v>
      </c>
      <c r="N708" t="s">
        <v>2737</v>
      </c>
    </row>
    <row r="709" spans="1:14">
      <c r="A709" s="4">
        <v>707</v>
      </c>
      <c r="B709" t="s">
        <v>50</v>
      </c>
      <c r="C709" s="1">
        <v>613</v>
      </c>
      <c r="D709" s="2">
        <f>HYPERLINK("https://torgi.gov.ru/new/public/lots/lot/22000039540000000001_1/(lotInfo:info)", "22000039540000000001_1")</f>
        <v>0</v>
      </c>
      <c r="E709" t="s">
        <v>510</v>
      </c>
      <c r="F709" s="3">
        <v>2712.887438825448</v>
      </c>
      <c r="G709" s="3">
        <v>1663000</v>
      </c>
      <c r="H709" t="s">
        <v>1152</v>
      </c>
      <c r="I709" t="s">
        <v>1638</v>
      </c>
      <c r="J709" t="s">
        <v>2345</v>
      </c>
      <c r="L709" t="s">
        <v>2421</v>
      </c>
      <c r="M709" t="s">
        <v>2423</v>
      </c>
      <c r="N709" t="s">
        <v>2425</v>
      </c>
    </row>
    <row r="710" spans="1:14">
      <c r="A710" s="4">
        <v>708</v>
      </c>
      <c r="B710" t="s">
        <v>69</v>
      </c>
      <c r="C710" s="1">
        <v>208.1</v>
      </c>
      <c r="D710" s="2">
        <f>HYPERLINK("https://torgi.gov.ru/new/public/lots/lot/22000038950000000001_1/(lotInfo:info)", "22000038950000000001_1")</f>
        <v>0</v>
      </c>
      <c r="E710" t="s">
        <v>511</v>
      </c>
      <c r="F710" s="3">
        <v>4627.582892839981</v>
      </c>
      <c r="G710" s="3">
        <v>963000</v>
      </c>
      <c r="I710" t="s">
        <v>1621</v>
      </c>
      <c r="J710" t="s">
        <v>2346</v>
      </c>
      <c r="K710" s="3">
        <v>314782465</v>
      </c>
      <c r="L710" t="s">
        <v>2419</v>
      </c>
      <c r="M710" t="s">
        <v>2423</v>
      </c>
      <c r="N710" t="s">
        <v>2425</v>
      </c>
    </row>
    <row r="711" spans="1:14">
      <c r="A711" s="4">
        <v>709</v>
      </c>
      <c r="B711" t="s">
        <v>40</v>
      </c>
      <c r="C711" s="1">
        <v>15.8</v>
      </c>
      <c r="D711" s="2">
        <f>HYPERLINK("https://torgi.gov.ru/new/public/lots/lot/21000002210000000075_1/(lotInfo:info)", "21000002210000000075_1")</f>
        <v>0</v>
      </c>
      <c r="E711" t="s">
        <v>99</v>
      </c>
      <c r="F711" s="3">
        <v>119620.253164557</v>
      </c>
      <c r="G711" s="3">
        <v>1890000</v>
      </c>
      <c r="H711" t="s">
        <v>1153</v>
      </c>
      <c r="I711" t="s">
        <v>1639</v>
      </c>
      <c r="J711" t="s">
        <v>2347</v>
      </c>
      <c r="L711" t="s">
        <v>2419</v>
      </c>
      <c r="M711" t="s">
        <v>2423</v>
      </c>
      <c r="N711" t="s">
        <v>2738</v>
      </c>
    </row>
    <row r="712" spans="1:14">
      <c r="A712" s="4">
        <v>710</v>
      </c>
      <c r="B712" t="s">
        <v>40</v>
      </c>
      <c r="C712" s="1">
        <v>24.2</v>
      </c>
      <c r="D712" s="2">
        <f>HYPERLINK("https://torgi.gov.ru/new/public/lots/lot/21000002210000000072_1/(lotInfo:info)", "21000002210000000072_1")</f>
        <v>0</v>
      </c>
      <c r="E712" t="s">
        <v>99</v>
      </c>
      <c r="F712" s="3">
        <v>175206.6115702479</v>
      </c>
      <c r="G712" s="3">
        <v>4240000</v>
      </c>
      <c r="H712" t="s">
        <v>1154</v>
      </c>
      <c r="I712" t="s">
        <v>1639</v>
      </c>
      <c r="J712" t="s">
        <v>2348</v>
      </c>
      <c r="L712" t="s">
        <v>2419</v>
      </c>
      <c r="M712" t="s">
        <v>2423</v>
      </c>
      <c r="N712" t="s">
        <v>2739</v>
      </c>
    </row>
    <row r="713" spans="1:14">
      <c r="A713" s="4">
        <v>711</v>
      </c>
      <c r="B713" t="s">
        <v>40</v>
      </c>
      <c r="C713" s="1">
        <v>39.3</v>
      </c>
      <c r="D713" s="2">
        <f>HYPERLINK("https://torgi.gov.ru/new/public/lots/lot/21000002210000000068_1/(lotInfo:info)", "21000002210000000068_1")</f>
        <v>0</v>
      </c>
      <c r="E713" t="s">
        <v>99</v>
      </c>
      <c r="F713" s="3">
        <v>244783.7150127227</v>
      </c>
      <c r="G713" s="3">
        <v>9620000</v>
      </c>
      <c r="H713" t="s">
        <v>1155</v>
      </c>
      <c r="I713" t="s">
        <v>1639</v>
      </c>
      <c r="J713" t="s">
        <v>2349</v>
      </c>
      <c r="L713" t="s">
        <v>2419</v>
      </c>
      <c r="M713" t="s">
        <v>2423</v>
      </c>
      <c r="N713" t="s">
        <v>2740</v>
      </c>
    </row>
    <row r="714" spans="1:14">
      <c r="A714" s="4">
        <v>712</v>
      </c>
      <c r="B714" t="s">
        <v>40</v>
      </c>
      <c r="C714" s="1">
        <v>49.8</v>
      </c>
      <c r="D714" s="2">
        <f>HYPERLINK("https://torgi.gov.ru/new/public/lots/lot/21000002210000000066_1/(lotInfo:info)", "21000002210000000066_1")</f>
        <v>0</v>
      </c>
      <c r="E714" t="s">
        <v>99</v>
      </c>
      <c r="F714" s="3">
        <v>116666.6666666667</v>
      </c>
      <c r="G714" s="3">
        <v>5810000</v>
      </c>
      <c r="H714" t="s">
        <v>1156</v>
      </c>
      <c r="I714" t="s">
        <v>1639</v>
      </c>
      <c r="J714" t="s">
        <v>2350</v>
      </c>
      <c r="L714" t="s">
        <v>2419</v>
      </c>
      <c r="M714" t="s">
        <v>2423</v>
      </c>
      <c r="N714" t="s">
        <v>2741</v>
      </c>
    </row>
    <row r="715" spans="1:14">
      <c r="A715" s="4">
        <v>713</v>
      </c>
      <c r="B715" t="s">
        <v>38</v>
      </c>
      <c r="C715" s="1">
        <v>32.7</v>
      </c>
      <c r="D715" s="2">
        <f>HYPERLINK("https://torgi.gov.ru/new/public/lots/lot/22000023110000000002_1/(lotInfo:info)", "22000023110000000002_1")</f>
        <v>0</v>
      </c>
      <c r="E715" t="s">
        <v>103</v>
      </c>
      <c r="F715" s="3">
        <v>20045.87155963303</v>
      </c>
      <c r="G715" s="3">
        <v>655500</v>
      </c>
      <c r="H715" t="s">
        <v>1157</v>
      </c>
      <c r="I715" t="s">
        <v>1640</v>
      </c>
      <c r="J715" t="s">
        <v>2351</v>
      </c>
      <c r="K715" s="3">
        <v>828662.85</v>
      </c>
      <c r="L715" t="s">
        <v>2419</v>
      </c>
      <c r="M715" t="s">
        <v>2423</v>
      </c>
      <c r="N715" t="s">
        <v>2425</v>
      </c>
    </row>
    <row r="716" spans="1:14">
      <c r="A716" s="4">
        <v>714</v>
      </c>
      <c r="B716" t="s">
        <v>16</v>
      </c>
      <c r="C716" s="1">
        <v>101.5</v>
      </c>
      <c r="D716" s="2">
        <f>HYPERLINK("https://torgi.gov.ru/new/public/lots/lot/22000032110000000001_1/(lotInfo:info)", "22000032110000000001_1")</f>
        <v>0</v>
      </c>
      <c r="E716" t="s">
        <v>512</v>
      </c>
      <c r="F716" s="3">
        <v>3103.448275862069</v>
      </c>
      <c r="G716" s="3">
        <v>315000</v>
      </c>
      <c r="H716" t="s">
        <v>1158</v>
      </c>
      <c r="I716" t="s">
        <v>1641</v>
      </c>
      <c r="J716" t="s">
        <v>2352</v>
      </c>
      <c r="L716" t="s">
        <v>2419</v>
      </c>
      <c r="M716" t="s">
        <v>2423</v>
      </c>
      <c r="N716" t="s">
        <v>2425</v>
      </c>
    </row>
    <row r="717" spans="1:14">
      <c r="A717" s="4">
        <v>715</v>
      </c>
      <c r="B717" t="s">
        <v>44</v>
      </c>
      <c r="C717" s="1">
        <v>70.7</v>
      </c>
      <c r="D717" s="2">
        <f>HYPERLINK("https://torgi.gov.ru/new/public/lots/lot/22000019350000000002_2/(lotInfo:info)", "22000019350000000002_2")</f>
        <v>0</v>
      </c>
      <c r="E717" t="s">
        <v>513</v>
      </c>
      <c r="F717" s="3">
        <v>3040.077793493635</v>
      </c>
      <c r="G717" s="3">
        <v>214933.5</v>
      </c>
      <c r="I717" t="s">
        <v>1642</v>
      </c>
      <c r="J717" t="s">
        <v>2353</v>
      </c>
      <c r="L717" t="s">
        <v>2419</v>
      </c>
      <c r="M717" t="s">
        <v>2423</v>
      </c>
      <c r="N717" t="s">
        <v>2425</v>
      </c>
    </row>
    <row r="718" spans="1:14">
      <c r="A718" s="4">
        <v>716</v>
      </c>
      <c r="B718" t="s">
        <v>44</v>
      </c>
      <c r="C718" s="1">
        <v>149.4</v>
      </c>
      <c r="D718" s="2">
        <f>HYPERLINK("https://torgi.gov.ru/new/public/lots/lot/22000019350000000002_3/(lotInfo:info)", "22000019350000000002_3")</f>
        <v>0</v>
      </c>
      <c r="E718" t="s">
        <v>514</v>
      </c>
      <c r="F718" s="3">
        <v>860.7764390896921</v>
      </c>
      <c r="G718" s="3">
        <v>128600</v>
      </c>
      <c r="I718" t="s">
        <v>1642</v>
      </c>
      <c r="J718" t="s">
        <v>2354</v>
      </c>
      <c r="L718" t="s">
        <v>2419</v>
      </c>
      <c r="M718" t="s">
        <v>2423</v>
      </c>
      <c r="N718" t="s">
        <v>2425</v>
      </c>
    </row>
    <row r="719" spans="1:14">
      <c r="A719" s="4">
        <v>717</v>
      </c>
      <c r="B719" t="s">
        <v>44</v>
      </c>
      <c r="C719" s="1">
        <v>138.6</v>
      </c>
      <c r="D719" s="2">
        <f>HYPERLINK("https://torgi.gov.ru/new/public/lots/lot/22000019350000000002_4/(lotInfo:info)", "22000019350000000002_4")</f>
        <v>0</v>
      </c>
      <c r="E719" t="s">
        <v>515</v>
      </c>
      <c r="F719" s="3">
        <v>481.6666666666667</v>
      </c>
      <c r="G719" s="3">
        <v>66759</v>
      </c>
      <c r="I719" t="s">
        <v>1642</v>
      </c>
      <c r="J719" t="s">
        <v>2355</v>
      </c>
      <c r="L719" t="s">
        <v>2419</v>
      </c>
      <c r="M719" t="s">
        <v>2423</v>
      </c>
      <c r="N719" t="s">
        <v>2425</v>
      </c>
    </row>
    <row r="720" spans="1:14">
      <c r="A720" s="4">
        <v>718</v>
      </c>
      <c r="B720" t="s">
        <v>33</v>
      </c>
      <c r="C720" s="1">
        <v>986.2</v>
      </c>
      <c r="D720" s="2">
        <f>HYPERLINK("https://torgi.gov.ru/new/public/lots/lot/21000012240000000001_1/(lotInfo:info)", "21000012240000000001_1")</f>
        <v>0</v>
      </c>
      <c r="E720" t="s">
        <v>516</v>
      </c>
      <c r="F720" s="3">
        <v>569.9655242344352</v>
      </c>
      <c r="G720" s="3">
        <v>562100</v>
      </c>
      <c r="H720" t="s">
        <v>1159</v>
      </c>
      <c r="I720" t="s">
        <v>1643</v>
      </c>
      <c r="J720" t="s">
        <v>2356</v>
      </c>
      <c r="L720" t="s">
        <v>2419</v>
      </c>
      <c r="M720" t="s">
        <v>2423</v>
      </c>
      <c r="N720" t="s">
        <v>2742</v>
      </c>
    </row>
    <row r="721" spans="1:14">
      <c r="A721" s="4">
        <v>719</v>
      </c>
      <c r="B721" t="s">
        <v>40</v>
      </c>
      <c r="C721" s="1">
        <v>79.7</v>
      </c>
      <c r="D721" s="2">
        <f>HYPERLINK("https://torgi.gov.ru/new/public/lots/lot/21000002210000000061_1/(lotInfo:info)", "21000002210000000061_1")</f>
        <v>0</v>
      </c>
      <c r="E721" t="s">
        <v>99</v>
      </c>
      <c r="F721" s="3">
        <v>97867.00125470514</v>
      </c>
      <c r="G721" s="3">
        <v>7800000</v>
      </c>
      <c r="H721" t="s">
        <v>1160</v>
      </c>
      <c r="I721" t="s">
        <v>1644</v>
      </c>
      <c r="J721" t="s">
        <v>2357</v>
      </c>
      <c r="L721" t="s">
        <v>2419</v>
      </c>
      <c r="M721" t="s">
        <v>2423</v>
      </c>
      <c r="N721" t="s">
        <v>2743</v>
      </c>
    </row>
    <row r="722" spans="1:14">
      <c r="A722" s="4">
        <v>720</v>
      </c>
      <c r="B722" t="s">
        <v>40</v>
      </c>
      <c r="C722" s="1">
        <v>15</v>
      </c>
      <c r="D722" s="2">
        <f>HYPERLINK("https://torgi.gov.ru/new/public/lots/lot/21000002210000000060_1/(lotInfo:info)", "21000002210000000060_1")</f>
        <v>0</v>
      </c>
      <c r="E722" t="s">
        <v>99</v>
      </c>
      <c r="F722" s="3">
        <v>168666.6666666667</v>
      </c>
      <c r="G722" s="3">
        <v>2530000</v>
      </c>
      <c r="H722" t="s">
        <v>1161</v>
      </c>
      <c r="I722" t="s">
        <v>1644</v>
      </c>
      <c r="J722" t="s">
        <v>2358</v>
      </c>
      <c r="L722" t="s">
        <v>2419</v>
      </c>
      <c r="M722" t="s">
        <v>2423</v>
      </c>
      <c r="N722" t="s">
        <v>2744</v>
      </c>
    </row>
    <row r="723" spans="1:14">
      <c r="A723" s="4">
        <v>721</v>
      </c>
      <c r="B723" t="s">
        <v>66</v>
      </c>
      <c r="C723" s="1">
        <v>89.90000000000001</v>
      </c>
      <c r="D723" s="2">
        <f>HYPERLINK("https://torgi.gov.ru/new/public/lots/lot/22000007320000000001_1/(lotInfo:info)", "22000007320000000001_1")</f>
        <v>0</v>
      </c>
      <c r="E723" t="s">
        <v>517</v>
      </c>
      <c r="F723" s="3">
        <v>2242.491657397108</v>
      </c>
      <c r="G723" s="3">
        <v>201600</v>
      </c>
      <c r="H723" t="s">
        <v>1162</v>
      </c>
      <c r="I723" t="s">
        <v>1643</v>
      </c>
      <c r="J723" t="s">
        <v>2359</v>
      </c>
      <c r="L723" t="s">
        <v>2419</v>
      </c>
      <c r="M723" t="s">
        <v>2423</v>
      </c>
      <c r="N723" t="s">
        <v>2745</v>
      </c>
    </row>
    <row r="724" spans="1:14">
      <c r="A724" s="4">
        <v>722</v>
      </c>
      <c r="B724" t="s">
        <v>55</v>
      </c>
      <c r="C724" s="1">
        <v>12.9</v>
      </c>
      <c r="D724" s="2">
        <f>HYPERLINK("https://torgi.gov.ru/new/public/lots/lot/22000006760000000001_1/(lotInfo:info)", "22000006760000000001_1")</f>
        <v>0</v>
      </c>
      <c r="E724" t="s">
        <v>99</v>
      </c>
      <c r="F724" s="3">
        <v>33643.41085271318</v>
      </c>
      <c r="G724" s="3">
        <v>434000</v>
      </c>
      <c r="H724" t="s">
        <v>1163</v>
      </c>
      <c r="I724" t="s">
        <v>1645</v>
      </c>
      <c r="J724" t="s">
        <v>2360</v>
      </c>
      <c r="K724" s="3">
        <v>72092.81</v>
      </c>
      <c r="L724" t="s">
        <v>2419</v>
      </c>
      <c r="M724" t="s">
        <v>2423</v>
      </c>
      <c r="N724" t="s">
        <v>2425</v>
      </c>
    </row>
    <row r="725" spans="1:14">
      <c r="A725" s="4">
        <v>723</v>
      </c>
      <c r="B725" t="s">
        <v>81</v>
      </c>
      <c r="C725" s="1">
        <v>186.3</v>
      </c>
      <c r="D725" s="2">
        <f>HYPERLINK("https://torgi.gov.ru/new/public/lots/lot/22000025830000000001_1/(lotInfo:info)", "22000025830000000001_1")</f>
        <v>0</v>
      </c>
      <c r="E725" t="s">
        <v>94</v>
      </c>
      <c r="F725" s="3">
        <v>201.2882447665056</v>
      </c>
      <c r="G725" s="3">
        <v>37500</v>
      </c>
      <c r="H725" t="s">
        <v>1164</v>
      </c>
      <c r="I725" t="s">
        <v>1646</v>
      </c>
      <c r="J725" t="s">
        <v>2361</v>
      </c>
      <c r="K725" s="3">
        <v>1666175.91</v>
      </c>
      <c r="L725" t="s">
        <v>2420</v>
      </c>
      <c r="M725" t="s">
        <v>2423</v>
      </c>
      <c r="N725" t="s">
        <v>2425</v>
      </c>
    </row>
    <row r="726" spans="1:14">
      <c r="A726" s="4">
        <v>724</v>
      </c>
      <c r="B726" t="s">
        <v>63</v>
      </c>
      <c r="C726" s="1">
        <v>259.1</v>
      </c>
      <c r="D726" s="2">
        <f>HYPERLINK("https://torgi.gov.ru/new/public/lots/lot/21000014370000000004_1/(lotInfo:info)", "21000014370000000004_1")</f>
        <v>0</v>
      </c>
      <c r="E726" t="s">
        <v>518</v>
      </c>
      <c r="F726" s="3">
        <v>13553.84021613277</v>
      </c>
      <c r="G726" s="3">
        <v>3511800</v>
      </c>
      <c r="H726" t="s">
        <v>1165</v>
      </c>
      <c r="I726" t="s">
        <v>1647</v>
      </c>
      <c r="J726" t="s">
        <v>2362</v>
      </c>
      <c r="L726" t="s">
        <v>2421</v>
      </c>
      <c r="M726" t="s">
        <v>2423</v>
      </c>
      <c r="N726" t="s">
        <v>2425</v>
      </c>
    </row>
    <row r="727" spans="1:14">
      <c r="A727" s="4">
        <v>725</v>
      </c>
      <c r="B727" t="s">
        <v>56</v>
      </c>
      <c r="C727" s="1">
        <v>66.59999999999999</v>
      </c>
      <c r="D727" s="2">
        <f>HYPERLINK("https://torgi.gov.ru/new/public/lots/lot/21000012550000000012_1/(lotInfo:info)", "21000012550000000012_1")</f>
        <v>0</v>
      </c>
      <c r="E727" t="s">
        <v>519</v>
      </c>
      <c r="F727" s="3">
        <v>18085.58558558559</v>
      </c>
      <c r="G727" s="3">
        <v>1204500</v>
      </c>
      <c r="H727" t="s">
        <v>1166</v>
      </c>
      <c r="I727" t="s">
        <v>1483</v>
      </c>
      <c r="L727" t="s">
        <v>2421</v>
      </c>
      <c r="M727" t="s">
        <v>2423</v>
      </c>
      <c r="N727" t="s">
        <v>2425</v>
      </c>
    </row>
    <row r="728" spans="1:14">
      <c r="A728" s="4">
        <v>726</v>
      </c>
      <c r="B728" t="s">
        <v>56</v>
      </c>
      <c r="C728" s="1">
        <v>16.3</v>
      </c>
      <c r="D728" s="2">
        <f>HYPERLINK("https://torgi.gov.ru/new/public/lots/lot/21000012550000000011_1/(lotInfo:info)", "21000012550000000011_1")</f>
        <v>0</v>
      </c>
      <c r="E728" t="s">
        <v>520</v>
      </c>
      <c r="F728" s="3">
        <v>31886.50306748466</v>
      </c>
      <c r="G728" s="3">
        <v>519750</v>
      </c>
      <c r="H728" t="s">
        <v>1166</v>
      </c>
      <c r="I728" t="s">
        <v>1483</v>
      </c>
      <c r="L728" t="s">
        <v>2421</v>
      </c>
      <c r="M728" t="s">
        <v>2423</v>
      </c>
      <c r="N728" t="s">
        <v>2425</v>
      </c>
    </row>
    <row r="729" spans="1:14">
      <c r="A729" s="4">
        <v>727</v>
      </c>
      <c r="B729" t="s">
        <v>54</v>
      </c>
      <c r="C729" s="1">
        <v>125.4</v>
      </c>
      <c r="D729" s="2">
        <f>HYPERLINK("https://torgi.gov.ru/new/public/lots/lot/21000011320000000012_2/(lotInfo:info)", "21000011320000000012_2")</f>
        <v>0</v>
      </c>
      <c r="E729" t="s">
        <v>521</v>
      </c>
      <c r="F729" s="3">
        <v>71810.72216905901</v>
      </c>
      <c r="G729" s="3">
        <v>9005064.560000001</v>
      </c>
      <c r="H729" t="s">
        <v>1167</v>
      </c>
      <c r="I729" t="s">
        <v>1483</v>
      </c>
      <c r="J729" t="s">
        <v>2363</v>
      </c>
      <c r="L729" t="s">
        <v>2419</v>
      </c>
      <c r="M729" t="s">
        <v>2423</v>
      </c>
      <c r="N729" t="s">
        <v>2425</v>
      </c>
    </row>
    <row r="730" spans="1:14">
      <c r="A730" s="4">
        <v>728</v>
      </c>
      <c r="B730" t="s">
        <v>49</v>
      </c>
      <c r="C730" s="1">
        <v>81.09999999999999</v>
      </c>
      <c r="D730" s="2">
        <f>HYPERLINK("https://torgi.gov.ru/new/public/lots/lot/22000034000000000004_1/(lotInfo:info)", "22000034000000000004_1")</f>
        <v>0</v>
      </c>
      <c r="E730" t="s">
        <v>522</v>
      </c>
      <c r="F730" s="3">
        <v>3988.902589395808</v>
      </c>
      <c r="G730" s="3">
        <v>323500</v>
      </c>
      <c r="H730" t="s">
        <v>1168</v>
      </c>
      <c r="I730" t="s">
        <v>1648</v>
      </c>
      <c r="J730" t="s">
        <v>2364</v>
      </c>
      <c r="L730" t="s">
        <v>2421</v>
      </c>
      <c r="M730" t="s">
        <v>2423</v>
      </c>
      <c r="N730" t="s">
        <v>2746</v>
      </c>
    </row>
    <row r="731" spans="1:14">
      <c r="A731" s="4">
        <v>729</v>
      </c>
      <c r="B731" t="s">
        <v>49</v>
      </c>
      <c r="C731" s="1">
        <v>28.7</v>
      </c>
      <c r="D731" s="2">
        <f>HYPERLINK("https://torgi.gov.ru/new/public/lots/lot/22000034000000000005_1/(lotInfo:info)", "22000034000000000005_1")</f>
        <v>0</v>
      </c>
      <c r="E731" t="s">
        <v>523</v>
      </c>
      <c r="F731" s="3">
        <v>7609.756097560976</v>
      </c>
      <c r="G731" s="3">
        <v>218400</v>
      </c>
      <c r="H731" t="s">
        <v>1169</v>
      </c>
      <c r="I731" t="s">
        <v>1648</v>
      </c>
      <c r="J731" t="s">
        <v>2365</v>
      </c>
      <c r="L731" t="s">
        <v>2419</v>
      </c>
      <c r="M731" t="s">
        <v>2423</v>
      </c>
      <c r="N731" t="s">
        <v>2425</v>
      </c>
    </row>
    <row r="732" spans="1:14">
      <c r="A732" s="4">
        <v>730</v>
      </c>
      <c r="B732" t="s">
        <v>40</v>
      </c>
      <c r="C732" s="1">
        <v>17.4</v>
      </c>
      <c r="D732" s="2">
        <f>HYPERLINK("https://torgi.gov.ru/new/public/lots/lot/21000002210000000045_1/(lotInfo:info)", "21000002210000000045_1")</f>
        <v>0</v>
      </c>
      <c r="E732" t="s">
        <v>99</v>
      </c>
      <c r="F732" s="3">
        <v>177011.4942528736</v>
      </c>
      <c r="G732" s="3">
        <v>3080000</v>
      </c>
      <c r="H732" t="s">
        <v>1170</v>
      </c>
      <c r="I732" t="s">
        <v>1649</v>
      </c>
      <c r="J732" t="s">
        <v>2366</v>
      </c>
      <c r="L732" t="s">
        <v>2419</v>
      </c>
      <c r="M732" t="s">
        <v>2423</v>
      </c>
      <c r="N732" t="s">
        <v>2747</v>
      </c>
    </row>
    <row r="733" spans="1:14">
      <c r="A733" s="4">
        <v>731</v>
      </c>
      <c r="B733" t="s">
        <v>40</v>
      </c>
      <c r="C733" s="1">
        <v>56.3</v>
      </c>
      <c r="D733" s="2">
        <f>HYPERLINK("https://torgi.gov.ru/new/public/lots/lot/21000002210000000043_1/(lotInfo:info)", "21000002210000000043_1")</f>
        <v>0</v>
      </c>
      <c r="E733" t="s">
        <v>99</v>
      </c>
      <c r="F733" s="3">
        <v>101243.3392539965</v>
      </c>
      <c r="G733" s="3">
        <v>5700000</v>
      </c>
      <c r="H733" t="s">
        <v>1171</v>
      </c>
      <c r="I733" t="s">
        <v>1649</v>
      </c>
      <c r="J733" t="s">
        <v>2367</v>
      </c>
      <c r="L733" t="s">
        <v>2419</v>
      </c>
      <c r="M733" t="s">
        <v>2423</v>
      </c>
      <c r="N733" t="s">
        <v>2748</v>
      </c>
    </row>
    <row r="734" spans="1:14">
      <c r="A734" s="4">
        <v>732</v>
      </c>
      <c r="B734" t="s">
        <v>40</v>
      </c>
      <c r="C734" s="1">
        <v>26.1</v>
      </c>
      <c r="D734" s="2">
        <f>HYPERLINK("https://torgi.gov.ru/new/public/lots/lot/21000002210000000041_1/(lotInfo:info)", "21000002210000000041_1")</f>
        <v>0</v>
      </c>
      <c r="E734" t="s">
        <v>99</v>
      </c>
      <c r="F734" s="3">
        <v>111034.4827586207</v>
      </c>
      <c r="G734" s="3">
        <v>2898000</v>
      </c>
      <c r="H734" t="s">
        <v>1172</v>
      </c>
      <c r="I734" t="s">
        <v>1649</v>
      </c>
      <c r="J734" t="s">
        <v>2368</v>
      </c>
      <c r="L734" t="s">
        <v>2419</v>
      </c>
      <c r="M734" t="s">
        <v>2423</v>
      </c>
      <c r="N734" t="s">
        <v>2749</v>
      </c>
    </row>
    <row r="735" spans="1:14">
      <c r="A735" s="4">
        <v>733</v>
      </c>
      <c r="B735" t="s">
        <v>40</v>
      </c>
      <c r="C735" s="1">
        <v>20.9</v>
      </c>
      <c r="D735" s="2">
        <f>HYPERLINK("https://torgi.gov.ru/new/public/lots/lot/21000002210000000037_1/(lotInfo:info)", "21000002210000000037_1")</f>
        <v>0</v>
      </c>
      <c r="E735" t="s">
        <v>99</v>
      </c>
      <c r="F735" s="3">
        <v>211483.2535885168</v>
      </c>
      <c r="G735" s="3">
        <v>4420000</v>
      </c>
      <c r="H735" t="s">
        <v>1173</v>
      </c>
      <c r="I735" t="s">
        <v>1649</v>
      </c>
      <c r="J735" t="s">
        <v>2369</v>
      </c>
      <c r="L735" t="s">
        <v>2419</v>
      </c>
      <c r="M735" t="s">
        <v>2423</v>
      </c>
      <c r="N735" t="s">
        <v>2750</v>
      </c>
    </row>
    <row r="736" spans="1:14">
      <c r="A736" s="4">
        <v>734</v>
      </c>
      <c r="B736" t="s">
        <v>40</v>
      </c>
      <c r="C736" s="1">
        <v>17.2</v>
      </c>
      <c r="D736" s="2">
        <f>HYPERLINK("https://torgi.gov.ru/new/public/lots/lot/21000002210000000038_1/(lotInfo:info)", "21000002210000000038_1")</f>
        <v>0</v>
      </c>
      <c r="E736" t="s">
        <v>99</v>
      </c>
      <c r="F736" s="3">
        <v>159883.7209302326</v>
      </c>
      <c r="G736" s="3">
        <v>2750000</v>
      </c>
      <c r="H736" t="s">
        <v>1174</v>
      </c>
      <c r="I736" t="s">
        <v>1649</v>
      </c>
      <c r="J736" t="s">
        <v>2370</v>
      </c>
      <c r="L736" t="s">
        <v>2419</v>
      </c>
      <c r="M736" t="s">
        <v>2423</v>
      </c>
      <c r="N736" t="s">
        <v>2751</v>
      </c>
    </row>
    <row r="737" spans="1:14">
      <c r="A737" s="4">
        <v>735</v>
      </c>
      <c r="B737" t="s">
        <v>84</v>
      </c>
      <c r="C737" s="1">
        <v>45.6</v>
      </c>
      <c r="D737" s="2">
        <f>HYPERLINK("https://torgi.gov.ru/new/public/lots/lot/21000021980000000001_5/(lotInfo:info)", "21000021980000000001_5")</f>
        <v>0</v>
      </c>
      <c r="E737" t="s">
        <v>524</v>
      </c>
      <c r="F737" s="3">
        <v>38092.10526315789</v>
      </c>
      <c r="G737" s="3">
        <v>1737000</v>
      </c>
      <c r="H737" t="s">
        <v>1175</v>
      </c>
      <c r="I737" t="s">
        <v>1650</v>
      </c>
      <c r="J737" t="s">
        <v>2371</v>
      </c>
      <c r="L737" t="s">
        <v>2421</v>
      </c>
      <c r="M737" t="s">
        <v>2423</v>
      </c>
      <c r="N737" t="s">
        <v>2425</v>
      </c>
    </row>
    <row r="738" spans="1:14">
      <c r="A738" s="4">
        <v>736</v>
      </c>
      <c r="B738" t="s">
        <v>59</v>
      </c>
      <c r="C738" s="1">
        <v>3431.7</v>
      </c>
      <c r="D738" s="2">
        <f>HYPERLINK("https://torgi.gov.ru/new/public/lots/lot/22000018950000000001_1/(lotInfo:info)", "22000018950000000001_1")</f>
        <v>0</v>
      </c>
      <c r="E738" t="s">
        <v>525</v>
      </c>
      <c r="F738" s="3">
        <v>486.0564734679605</v>
      </c>
      <c r="G738" s="3">
        <v>1668000</v>
      </c>
      <c r="H738" t="s">
        <v>1176</v>
      </c>
      <c r="I738" t="s">
        <v>1651</v>
      </c>
      <c r="J738" t="s">
        <v>2372</v>
      </c>
      <c r="K738" s="3">
        <v>11867621.67</v>
      </c>
      <c r="L738" t="s">
        <v>2421</v>
      </c>
      <c r="M738" t="s">
        <v>2423</v>
      </c>
      <c r="N738" t="s">
        <v>2752</v>
      </c>
    </row>
    <row r="739" spans="1:14">
      <c r="A739" s="4">
        <v>737</v>
      </c>
      <c r="B739" t="s">
        <v>15</v>
      </c>
      <c r="C739" s="1">
        <v>64.59999999999999</v>
      </c>
      <c r="D739" s="2">
        <f>HYPERLINK("https://torgi.gov.ru/new/public/lots/lot/22000006140000000014_1/(lotInfo:info)", "22000006140000000014_1")</f>
        <v>0</v>
      </c>
      <c r="E739" t="s">
        <v>526</v>
      </c>
      <c r="F739" s="3">
        <v>9643.962848297215</v>
      </c>
      <c r="G739" s="3">
        <v>623000</v>
      </c>
      <c r="H739" t="s">
        <v>1177</v>
      </c>
      <c r="I739" t="s">
        <v>1652</v>
      </c>
      <c r="J739" t="s">
        <v>2373</v>
      </c>
      <c r="L739" t="s">
        <v>2419</v>
      </c>
      <c r="M739" t="s">
        <v>2423</v>
      </c>
      <c r="N739" t="s">
        <v>2425</v>
      </c>
    </row>
    <row r="740" spans="1:14">
      <c r="A740" s="4">
        <v>738</v>
      </c>
      <c r="B740" t="s">
        <v>40</v>
      </c>
      <c r="C740" s="1">
        <v>89.40000000000001</v>
      </c>
      <c r="D740" s="2">
        <f>HYPERLINK("https://torgi.gov.ru/new/public/lots/lot/21000002210000000033_1/(lotInfo:info)", "21000002210000000033_1")</f>
        <v>0</v>
      </c>
      <c r="E740" t="s">
        <v>99</v>
      </c>
      <c r="F740" s="3">
        <v>82550.33557046979</v>
      </c>
      <c r="G740" s="3">
        <v>7380000</v>
      </c>
      <c r="H740" t="s">
        <v>1178</v>
      </c>
      <c r="I740" t="s">
        <v>1653</v>
      </c>
      <c r="J740" t="s">
        <v>2374</v>
      </c>
      <c r="L740" t="s">
        <v>2419</v>
      </c>
      <c r="M740" t="s">
        <v>2423</v>
      </c>
      <c r="N740" t="s">
        <v>2753</v>
      </c>
    </row>
    <row r="741" spans="1:14">
      <c r="A741" s="4">
        <v>739</v>
      </c>
      <c r="B741" t="s">
        <v>40</v>
      </c>
      <c r="C741" s="1">
        <v>22.9</v>
      </c>
      <c r="D741" s="2">
        <f>HYPERLINK("https://torgi.gov.ru/new/public/lots/lot/21000002210000000031_1/(lotInfo:info)", "21000002210000000031_1")</f>
        <v>0</v>
      </c>
      <c r="E741" t="s">
        <v>483</v>
      </c>
      <c r="F741" s="3">
        <v>664192.1397379913</v>
      </c>
      <c r="G741" s="3">
        <v>15210000</v>
      </c>
      <c r="H741" t="s">
        <v>1179</v>
      </c>
      <c r="I741" t="s">
        <v>1653</v>
      </c>
      <c r="J741" t="s">
        <v>2375</v>
      </c>
      <c r="L741" t="s">
        <v>2422</v>
      </c>
      <c r="M741" t="s">
        <v>2423</v>
      </c>
      <c r="N741" t="s">
        <v>2425</v>
      </c>
    </row>
    <row r="742" spans="1:14">
      <c r="A742" s="4">
        <v>740</v>
      </c>
      <c r="B742" t="s">
        <v>40</v>
      </c>
      <c r="C742" s="1">
        <v>14.1</v>
      </c>
      <c r="D742" s="2">
        <f>HYPERLINK("https://torgi.gov.ru/new/public/lots/lot/21000002210000000029_1/(lotInfo:info)", "21000002210000000029_1")</f>
        <v>0</v>
      </c>
      <c r="E742" t="s">
        <v>99</v>
      </c>
      <c r="F742" s="3">
        <v>256028.3687943262</v>
      </c>
      <c r="G742" s="3">
        <v>3610000</v>
      </c>
      <c r="H742" t="s">
        <v>1180</v>
      </c>
      <c r="I742" t="s">
        <v>1653</v>
      </c>
      <c r="J742" t="s">
        <v>2376</v>
      </c>
      <c r="L742" t="s">
        <v>2419</v>
      </c>
      <c r="M742" t="s">
        <v>2423</v>
      </c>
      <c r="N742" t="s">
        <v>2754</v>
      </c>
    </row>
    <row r="743" spans="1:14">
      <c r="A743" s="4">
        <v>741</v>
      </c>
      <c r="B743" t="s">
        <v>41</v>
      </c>
      <c r="C743" s="1">
        <v>38.5</v>
      </c>
      <c r="D743" s="2">
        <f>HYPERLINK("https://torgi.gov.ru/new/public/lots/lot/22000002440000000003_1/(lotInfo:info)", "22000002440000000003_1")</f>
        <v>0</v>
      </c>
      <c r="E743" t="s">
        <v>527</v>
      </c>
      <c r="F743" s="3">
        <v>1045.974025974026</v>
      </c>
      <c r="G743" s="3">
        <v>40270</v>
      </c>
      <c r="H743" t="s">
        <v>1181</v>
      </c>
      <c r="I743" t="s">
        <v>1651</v>
      </c>
      <c r="J743" t="s">
        <v>2377</v>
      </c>
      <c r="K743" s="3">
        <v>284284.77</v>
      </c>
      <c r="L743" t="s">
        <v>2421</v>
      </c>
      <c r="M743" t="s">
        <v>2423</v>
      </c>
      <c r="N743" t="s">
        <v>2755</v>
      </c>
    </row>
    <row r="744" spans="1:14">
      <c r="A744" s="4">
        <v>742</v>
      </c>
      <c r="B744" t="s">
        <v>17</v>
      </c>
      <c r="C744" s="1">
        <v>70.09999999999999</v>
      </c>
      <c r="D744" s="2">
        <f>HYPERLINK("https://torgi.gov.ru/new/public/lots/lot/21000003100000000008_1/(lotInfo:info)", "21000003100000000008_1")</f>
        <v>0</v>
      </c>
      <c r="E744" t="s">
        <v>528</v>
      </c>
      <c r="F744" s="3">
        <v>50827.38944365193</v>
      </c>
      <c r="G744" s="3">
        <v>3563000</v>
      </c>
      <c r="H744" t="s">
        <v>1182</v>
      </c>
      <c r="I744" t="s">
        <v>1654</v>
      </c>
      <c r="J744" t="s">
        <v>2378</v>
      </c>
      <c r="L744" t="s">
        <v>2419</v>
      </c>
      <c r="M744" t="s">
        <v>2423</v>
      </c>
      <c r="N744" t="s">
        <v>2756</v>
      </c>
    </row>
    <row r="745" spans="1:14">
      <c r="A745" s="4">
        <v>743</v>
      </c>
      <c r="B745" t="s">
        <v>40</v>
      </c>
      <c r="C745" s="1">
        <v>37.9</v>
      </c>
      <c r="D745" s="2">
        <f>HYPERLINK("https://torgi.gov.ru/new/public/lots/lot/21000002210000000024_1/(lotInfo:info)", "21000002210000000024_1")</f>
        <v>0</v>
      </c>
      <c r="E745" t="s">
        <v>99</v>
      </c>
      <c r="F745" s="3">
        <v>141424.802110818</v>
      </c>
      <c r="G745" s="3">
        <v>5360000</v>
      </c>
      <c r="H745" t="s">
        <v>1183</v>
      </c>
      <c r="I745" t="s">
        <v>1655</v>
      </c>
      <c r="J745" t="s">
        <v>2379</v>
      </c>
      <c r="L745" t="s">
        <v>2419</v>
      </c>
      <c r="M745" t="s">
        <v>2423</v>
      </c>
      <c r="N745" t="s">
        <v>2757</v>
      </c>
    </row>
    <row r="746" spans="1:14">
      <c r="A746" s="4">
        <v>744</v>
      </c>
      <c r="B746" t="s">
        <v>40</v>
      </c>
      <c r="C746" s="1">
        <v>75.09999999999999</v>
      </c>
      <c r="D746" s="2">
        <f>HYPERLINK("https://torgi.gov.ru/new/public/lots/lot/21000002210000000023_1/(lotInfo:info)", "21000002210000000023_1")</f>
        <v>0</v>
      </c>
      <c r="E746" t="s">
        <v>99</v>
      </c>
      <c r="F746" s="3">
        <v>69241.01198402132</v>
      </c>
      <c r="G746" s="3">
        <v>5200000</v>
      </c>
      <c r="H746" t="s">
        <v>1184</v>
      </c>
      <c r="I746" t="s">
        <v>1655</v>
      </c>
      <c r="J746" t="s">
        <v>2380</v>
      </c>
      <c r="L746" t="s">
        <v>2419</v>
      </c>
      <c r="M746" t="s">
        <v>2423</v>
      </c>
      <c r="N746" t="s">
        <v>2758</v>
      </c>
    </row>
    <row r="747" spans="1:14">
      <c r="A747" s="4">
        <v>745</v>
      </c>
      <c r="B747" t="s">
        <v>40</v>
      </c>
      <c r="C747" s="1">
        <v>14.9</v>
      </c>
      <c r="D747" s="2">
        <f>HYPERLINK("https://torgi.gov.ru/new/public/lots/lot/21000002210000000022_1/(lotInfo:info)", "21000002210000000022_1")</f>
        <v>0</v>
      </c>
      <c r="E747" t="s">
        <v>99</v>
      </c>
      <c r="F747" s="3">
        <v>169127.5167785235</v>
      </c>
      <c r="G747" s="3">
        <v>2520000</v>
      </c>
      <c r="H747" t="s">
        <v>1185</v>
      </c>
      <c r="I747" t="s">
        <v>1655</v>
      </c>
      <c r="J747" t="s">
        <v>2381</v>
      </c>
      <c r="L747" t="s">
        <v>2419</v>
      </c>
      <c r="M747" t="s">
        <v>2423</v>
      </c>
      <c r="N747" t="s">
        <v>2759</v>
      </c>
    </row>
    <row r="748" spans="1:14">
      <c r="A748" s="4">
        <v>746</v>
      </c>
      <c r="B748" t="s">
        <v>15</v>
      </c>
      <c r="C748" s="1">
        <v>70</v>
      </c>
      <c r="D748" s="2">
        <f>HYPERLINK("https://torgi.gov.ru/new/public/lots/lot/21000013520000000001_2/(lotInfo:info)", "21000013520000000001_2")</f>
        <v>0</v>
      </c>
      <c r="E748" t="s">
        <v>529</v>
      </c>
      <c r="F748" s="3">
        <v>12195</v>
      </c>
      <c r="G748" s="3">
        <v>853650</v>
      </c>
      <c r="H748" t="s">
        <v>1186</v>
      </c>
      <c r="I748" t="s">
        <v>1656</v>
      </c>
      <c r="J748" t="s">
        <v>2382</v>
      </c>
      <c r="L748" t="s">
        <v>2419</v>
      </c>
      <c r="M748" t="s">
        <v>2423</v>
      </c>
      <c r="N748" t="s">
        <v>2760</v>
      </c>
    </row>
    <row r="749" spans="1:14">
      <c r="A749" s="4">
        <v>747</v>
      </c>
      <c r="B749" t="s">
        <v>15</v>
      </c>
      <c r="C749" s="1">
        <v>69.90000000000001</v>
      </c>
      <c r="D749" s="2">
        <f>HYPERLINK("https://torgi.gov.ru/new/public/lots/lot/21000013520000000001_3/(lotInfo:info)", "21000013520000000001_3")</f>
        <v>0</v>
      </c>
      <c r="E749" t="s">
        <v>529</v>
      </c>
      <c r="F749" s="3">
        <v>12197.42489270386</v>
      </c>
      <c r="G749" s="3">
        <v>852600</v>
      </c>
      <c r="H749" t="s">
        <v>1187</v>
      </c>
      <c r="I749" t="s">
        <v>1656</v>
      </c>
      <c r="J749" t="s">
        <v>2383</v>
      </c>
      <c r="L749" t="s">
        <v>2419</v>
      </c>
      <c r="M749" t="s">
        <v>2423</v>
      </c>
      <c r="N749" t="s">
        <v>2760</v>
      </c>
    </row>
    <row r="750" spans="1:14">
      <c r="A750" s="4">
        <v>748</v>
      </c>
      <c r="B750" t="s">
        <v>15</v>
      </c>
      <c r="C750" s="1">
        <v>52.5</v>
      </c>
      <c r="D750" s="2">
        <f>HYPERLINK("https://torgi.gov.ru/new/public/lots/lot/21000013520000000001_1/(lotInfo:info)", "21000013520000000001_1")</f>
        <v>0</v>
      </c>
      <c r="E750" t="s">
        <v>529</v>
      </c>
      <c r="F750" s="3">
        <v>12200</v>
      </c>
      <c r="G750" s="3">
        <v>640500</v>
      </c>
      <c r="H750" t="s">
        <v>1188</v>
      </c>
      <c r="I750" t="s">
        <v>1656</v>
      </c>
      <c r="J750" t="s">
        <v>2384</v>
      </c>
      <c r="L750" t="s">
        <v>2419</v>
      </c>
      <c r="M750" t="s">
        <v>2423</v>
      </c>
      <c r="N750" t="s">
        <v>2760</v>
      </c>
    </row>
    <row r="751" spans="1:14">
      <c r="A751" s="4">
        <v>749</v>
      </c>
      <c r="B751" t="s">
        <v>15</v>
      </c>
      <c r="C751" s="1">
        <v>17.1</v>
      </c>
      <c r="D751" s="2">
        <f>HYPERLINK("https://torgi.gov.ru/new/public/lots/lot/21000013520000000001_4/(lotInfo:info)", "21000013520000000001_4")</f>
        <v>0</v>
      </c>
      <c r="E751" t="s">
        <v>529</v>
      </c>
      <c r="F751" s="3">
        <v>20736.84210526316</v>
      </c>
      <c r="G751" s="3">
        <v>354600</v>
      </c>
      <c r="H751" t="s">
        <v>1189</v>
      </c>
      <c r="I751" t="s">
        <v>1656</v>
      </c>
      <c r="J751" t="s">
        <v>2385</v>
      </c>
      <c r="L751" t="s">
        <v>2419</v>
      </c>
      <c r="M751" t="s">
        <v>2423</v>
      </c>
      <c r="N751" t="s">
        <v>2761</v>
      </c>
    </row>
    <row r="752" spans="1:14">
      <c r="A752" s="4">
        <v>750</v>
      </c>
      <c r="B752" t="s">
        <v>57</v>
      </c>
      <c r="C752" s="1">
        <v>11.3</v>
      </c>
      <c r="D752" s="2">
        <f>HYPERLINK("https://torgi.gov.ru/new/public/lots/lot/21000028380000000002_2/(lotInfo:info)", "21000028380000000002_2")</f>
        <v>0</v>
      </c>
      <c r="E752" t="s">
        <v>530</v>
      </c>
      <c r="F752" s="3">
        <v>7003.097345132743</v>
      </c>
      <c r="G752" s="3">
        <v>79135</v>
      </c>
      <c r="H752" t="s">
        <v>1190</v>
      </c>
      <c r="I752" t="s">
        <v>1657</v>
      </c>
      <c r="J752" t="s">
        <v>2386</v>
      </c>
      <c r="L752" t="s">
        <v>2421</v>
      </c>
      <c r="M752" t="s">
        <v>2423</v>
      </c>
      <c r="N752" t="s">
        <v>2425</v>
      </c>
    </row>
    <row r="753" spans="1:14">
      <c r="A753" s="4">
        <v>751</v>
      </c>
      <c r="B753" t="s">
        <v>35</v>
      </c>
      <c r="C753" s="1">
        <v>667</v>
      </c>
      <c r="D753" s="2">
        <f>HYPERLINK("https://torgi.gov.ru/new/public/lots/lot/21000003120000000003_1/(lotInfo:info)", "21000003120000000003_1")</f>
        <v>0</v>
      </c>
      <c r="E753" t="s">
        <v>531</v>
      </c>
      <c r="F753" s="3">
        <v>1970.014992503748</v>
      </c>
      <c r="G753" s="3">
        <v>1314000</v>
      </c>
      <c r="H753" t="s">
        <v>1191</v>
      </c>
      <c r="I753" t="s">
        <v>1658</v>
      </c>
      <c r="J753" t="s">
        <v>2387</v>
      </c>
      <c r="L753" t="s">
        <v>2421</v>
      </c>
      <c r="M753" t="s">
        <v>2423</v>
      </c>
      <c r="N753" t="s">
        <v>2762</v>
      </c>
    </row>
    <row r="754" spans="1:14">
      <c r="A754" s="4">
        <v>752</v>
      </c>
      <c r="B754" t="s">
        <v>50</v>
      </c>
      <c r="C754" s="1">
        <v>13.4</v>
      </c>
      <c r="D754" s="2">
        <f>HYPERLINK("https://torgi.gov.ru/new/public/lots/lot/21000028230000000003_1/(lotInfo:info)", "21000028230000000003_1")</f>
        <v>0</v>
      </c>
      <c r="E754" t="s">
        <v>532</v>
      </c>
      <c r="F754" s="3">
        <v>28201.78358208955</v>
      </c>
      <c r="G754" s="3">
        <v>377903.9</v>
      </c>
      <c r="H754" t="s">
        <v>1192</v>
      </c>
      <c r="I754" t="s">
        <v>1659</v>
      </c>
      <c r="J754" t="s">
        <v>2388</v>
      </c>
      <c r="L754" t="s">
        <v>2419</v>
      </c>
      <c r="M754" t="s">
        <v>2423</v>
      </c>
      <c r="N754" t="s">
        <v>2763</v>
      </c>
    </row>
    <row r="755" spans="1:14">
      <c r="A755" s="4">
        <v>753</v>
      </c>
      <c r="B755" t="s">
        <v>52</v>
      </c>
      <c r="C755" s="1">
        <v>169.9</v>
      </c>
      <c r="D755" s="2">
        <f>HYPERLINK("https://torgi.gov.ru/new/public/lots/lot/21000004820000000001_5/(lotInfo:info)", "21000004820000000001_5")</f>
        <v>0</v>
      </c>
      <c r="E755" t="s">
        <v>533</v>
      </c>
      <c r="F755" s="3">
        <v>7174.808711006474</v>
      </c>
      <c r="G755" s="3">
        <v>1219000</v>
      </c>
      <c r="I755" t="s">
        <v>1660</v>
      </c>
      <c r="J755" t="s">
        <v>2389</v>
      </c>
      <c r="L755" t="s">
        <v>2419</v>
      </c>
      <c r="M755" t="s">
        <v>2423</v>
      </c>
      <c r="N755" t="s">
        <v>2425</v>
      </c>
    </row>
    <row r="756" spans="1:14">
      <c r="A756" s="4">
        <v>754</v>
      </c>
      <c r="B756" t="s">
        <v>34</v>
      </c>
      <c r="C756" s="1">
        <v>632.4</v>
      </c>
      <c r="D756" s="2">
        <f>HYPERLINK("https://torgi.gov.ru/new/public/lots/lot/21000017550000000005_1/(lotInfo:info)", "21000017550000000005_1")</f>
        <v>0</v>
      </c>
      <c r="E756" t="s">
        <v>397</v>
      </c>
      <c r="F756" s="3">
        <v>4269.449715370019</v>
      </c>
      <c r="G756" s="3">
        <v>2700000</v>
      </c>
      <c r="H756" t="s">
        <v>1193</v>
      </c>
      <c r="I756" t="s">
        <v>1661</v>
      </c>
      <c r="J756" t="s">
        <v>2390</v>
      </c>
      <c r="L756" t="s">
        <v>2420</v>
      </c>
      <c r="M756" t="s">
        <v>2423</v>
      </c>
      <c r="N756" t="s">
        <v>2425</v>
      </c>
    </row>
    <row r="757" spans="1:14">
      <c r="A757" s="4">
        <v>755</v>
      </c>
      <c r="B757" t="s">
        <v>33</v>
      </c>
      <c r="C757" s="1">
        <v>262.1</v>
      </c>
      <c r="D757" s="2">
        <f>HYPERLINK("https://torgi.gov.ru/new/public/lots/lot/21000015510000000003_8/(lotInfo:info)", "21000015510000000003_8")</f>
        <v>0</v>
      </c>
      <c r="E757" t="s">
        <v>534</v>
      </c>
      <c r="F757" s="3">
        <v>8008.393742846241</v>
      </c>
      <c r="G757" s="3">
        <v>2099000</v>
      </c>
      <c r="I757" t="s">
        <v>1662</v>
      </c>
      <c r="J757" t="s">
        <v>2391</v>
      </c>
      <c r="K757" s="3">
        <v>2008538</v>
      </c>
      <c r="L757" t="s">
        <v>2419</v>
      </c>
      <c r="M757" t="s">
        <v>2423</v>
      </c>
      <c r="N757" t="s">
        <v>2425</v>
      </c>
    </row>
    <row r="758" spans="1:14">
      <c r="A758" s="4">
        <v>756</v>
      </c>
      <c r="B758" t="s">
        <v>26</v>
      </c>
      <c r="C758" s="1">
        <v>46.5</v>
      </c>
      <c r="D758" s="2">
        <f>HYPERLINK("https://torgi.gov.ru/new/public/lots/lot/22000003210000000001_1/(lotInfo:info)", "22000003210000000001_1")</f>
        <v>0</v>
      </c>
      <c r="E758" t="s">
        <v>535</v>
      </c>
      <c r="F758" s="3">
        <v>21505.37634408602</v>
      </c>
      <c r="G758" s="3">
        <v>1000000</v>
      </c>
      <c r="H758" t="s">
        <v>1194</v>
      </c>
      <c r="I758" t="s">
        <v>1663</v>
      </c>
      <c r="J758" t="s">
        <v>2392</v>
      </c>
      <c r="L758" t="s">
        <v>2419</v>
      </c>
      <c r="M758" t="s">
        <v>2423</v>
      </c>
      <c r="N758" t="s">
        <v>2425</v>
      </c>
    </row>
    <row r="759" spans="1:14">
      <c r="A759" s="4">
        <v>757</v>
      </c>
      <c r="B759" t="s">
        <v>36</v>
      </c>
      <c r="C759" s="1">
        <v>197.9</v>
      </c>
      <c r="D759" s="2">
        <f>HYPERLINK("https://torgi.gov.ru/new/public/lots/lot/21000013350000000011_1/(lotInfo:info)", "21000013350000000011_1")</f>
        <v>0</v>
      </c>
      <c r="E759" t="s">
        <v>93</v>
      </c>
      <c r="F759" s="3">
        <v>641.7382516422435</v>
      </c>
      <c r="G759" s="3">
        <v>127000</v>
      </c>
      <c r="H759" t="s">
        <v>1195</v>
      </c>
      <c r="I759" t="s">
        <v>1651</v>
      </c>
      <c r="J759" t="s">
        <v>2393</v>
      </c>
      <c r="L759" t="s">
        <v>2419</v>
      </c>
      <c r="M759" t="s">
        <v>2423</v>
      </c>
      <c r="N759" t="s">
        <v>2764</v>
      </c>
    </row>
    <row r="760" spans="1:14">
      <c r="A760" s="4">
        <v>758</v>
      </c>
      <c r="B760" t="s">
        <v>36</v>
      </c>
      <c r="C760" s="1">
        <v>224</v>
      </c>
      <c r="D760" s="2">
        <f>HYPERLINK("https://torgi.gov.ru/new/public/lots/lot/21000013350000000010_1/(lotInfo:info)", "21000013350000000010_1")</f>
        <v>0</v>
      </c>
      <c r="E760" t="s">
        <v>93</v>
      </c>
      <c r="F760" s="3">
        <v>3995.535714285714</v>
      </c>
      <c r="G760" s="3">
        <v>895000</v>
      </c>
      <c r="H760" t="s">
        <v>1196</v>
      </c>
      <c r="I760" t="s">
        <v>1651</v>
      </c>
      <c r="J760" t="s">
        <v>2394</v>
      </c>
      <c r="L760" t="s">
        <v>2419</v>
      </c>
      <c r="M760" t="s">
        <v>2423</v>
      </c>
      <c r="N760" t="s">
        <v>2425</v>
      </c>
    </row>
    <row r="761" spans="1:14">
      <c r="A761" s="4">
        <v>759</v>
      </c>
      <c r="B761" t="s">
        <v>36</v>
      </c>
      <c r="C761" s="1">
        <v>76.8</v>
      </c>
      <c r="D761" s="2">
        <f>HYPERLINK("https://torgi.gov.ru/new/public/lots/lot/21000013350000000009_1/(lotInfo:info)", "21000013350000000009_1")</f>
        <v>0</v>
      </c>
      <c r="E761" t="s">
        <v>536</v>
      </c>
      <c r="F761" s="3">
        <v>4622.395833333334</v>
      </c>
      <c r="G761" s="3">
        <v>355000</v>
      </c>
      <c r="H761" t="s">
        <v>1197</v>
      </c>
      <c r="I761" t="s">
        <v>1651</v>
      </c>
      <c r="J761" t="s">
        <v>2395</v>
      </c>
      <c r="L761" t="s">
        <v>2419</v>
      </c>
      <c r="M761" t="s">
        <v>2423</v>
      </c>
      <c r="N761" t="s">
        <v>2765</v>
      </c>
    </row>
    <row r="762" spans="1:14">
      <c r="A762" s="4">
        <v>760</v>
      </c>
      <c r="B762" t="s">
        <v>36</v>
      </c>
      <c r="C762" s="1">
        <v>30.4</v>
      </c>
      <c r="D762" s="2">
        <f>HYPERLINK("https://torgi.gov.ru/new/public/lots/lot/21000013350000000005_1/(lotInfo:info)", "21000013350000000005_1")</f>
        <v>0</v>
      </c>
      <c r="E762" t="s">
        <v>93</v>
      </c>
      <c r="F762" s="3">
        <v>1208.881578947369</v>
      </c>
      <c r="G762" s="3">
        <v>36750</v>
      </c>
      <c r="H762" t="s">
        <v>1198</v>
      </c>
      <c r="I762" t="s">
        <v>1651</v>
      </c>
      <c r="J762" t="s">
        <v>2396</v>
      </c>
      <c r="L762" t="s">
        <v>2419</v>
      </c>
      <c r="M762" t="s">
        <v>2423</v>
      </c>
      <c r="N762" t="s">
        <v>2766</v>
      </c>
    </row>
    <row r="763" spans="1:14">
      <c r="A763" s="4">
        <v>761</v>
      </c>
      <c r="B763" t="s">
        <v>36</v>
      </c>
      <c r="C763" s="1">
        <v>59.1</v>
      </c>
      <c r="D763" s="2">
        <f>HYPERLINK("https://torgi.gov.ru/new/public/lots/lot/21000013350000000007_1/(lotInfo:info)", "21000013350000000007_1")</f>
        <v>0</v>
      </c>
      <c r="E763" t="s">
        <v>93</v>
      </c>
      <c r="F763" s="3">
        <v>6786.802030456853</v>
      </c>
      <c r="G763" s="3">
        <v>401100</v>
      </c>
      <c r="H763" t="s">
        <v>1199</v>
      </c>
      <c r="I763" t="s">
        <v>1651</v>
      </c>
      <c r="J763" t="s">
        <v>2397</v>
      </c>
      <c r="L763" t="s">
        <v>2419</v>
      </c>
      <c r="M763" t="s">
        <v>2423</v>
      </c>
      <c r="N763" t="s">
        <v>2767</v>
      </c>
    </row>
    <row r="764" spans="1:14">
      <c r="A764" s="4">
        <v>762</v>
      </c>
      <c r="B764" t="s">
        <v>40</v>
      </c>
      <c r="C764" s="1">
        <v>20.8</v>
      </c>
      <c r="D764" s="2">
        <f>HYPERLINK("https://torgi.gov.ru/new/public/lots/lot/21000002210000000016_1/(lotInfo:info)", "21000002210000000016_1")</f>
        <v>0</v>
      </c>
      <c r="E764" t="s">
        <v>99</v>
      </c>
      <c r="F764" s="3">
        <v>96153.84615384616</v>
      </c>
      <c r="G764" s="3">
        <v>2000000</v>
      </c>
      <c r="H764" t="s">
        <v>1200</v>
      </c>
      <c r="I764" t="s">
        <v>1664</v>
      </c>
      <c r="J764" t="s">
        <v>2398</v>
      </c>
      <c r="L764" t="s">
        <v>2419</v>
      </c>
      <c r="M764" t="s">
        <v>2423</v>
      </c>
      <c r="N764" t="s">
        <v>2768</v>
      </c>
    </row>
    <row r="765" spans="1:14">
      <c r="A765" s="4">
        <v>763</v>
      </c>
      <c r="B765" t="s">
        <v>81</v>
      </c>
      <c r="C765" s="1">
        <v>38.7</v>
      </c>
      <c r="D765" s="2">
        <f>HYPERLINK("https://torgi.gov.ru/new/public/lots/lot/21000034510000000011_1/(lotInfo:info)", "21000034510000000011_1")</f>
        <v>0</v>
      </c>
      <c r="E765" t="s">
        <v>537</v>
      </c>
      <c r="F765" s="3">
        <v>24293.04909560723</v>
      </c>
      <c r="G765" s="3">
        <v>940141</v>
      </c>
      <c r="H765" t="s">
        <v>1201</v>
      </c>
      <c r="I765" t="s">
        <v>1665</v>
      </c>
      <c r="J765" t="s">
        <v>2399</v>
      </c>
      <c r="K765" s="3">
        <v>413821.04</v>
      </c>
      <c r="L765" t="s">
        <v>2419</v>
      </c>
      <c r="M765" t="s">
        <v>2423</v>
      </c>
      <c r="N765" t="s">
        <v>2769</v>
      </c>
    </row>
    <row r="766" spans="1:14">
      <c r="A766" s="4">
        <v>764</v>
      </c>
      <c r="B766" t="s">
        <v>40</v>
      </c>
      <c r="C766" s="1">
        <v>30.8</v>
      </c>
      <c r="D766" s="2">
        <f>HYPERLINK("https://torgi.gov.ru/new/public/lots/lot/21000002210000000015_1/(lotInfo:info)", "21000002210000000015_1")</f>
        <v>0</v>
      </c>
      <c r="E766" t="s">
        <v>99</v>
      </c>
      <c r="F766" s="3">
        <v>85714.28571428571</v>
      </c>
      <c r="G766" s="3">
        <v>2640000</v>
      </c>
      <c r="H766" t="s">
        <v>1202</v>
      </c>
      <c r="I766" t="s">
        <v>1664</v>
      </c>
      <c r="J766" t="s">
        <v>2400</v>
      </c>
      <c r="L766" t="s">
        <v>2419</v>
      </c>
      <c r="M766" t="s">
        <v>2423</v>
      </c>
      <c r="N766" t="s">
        <v>2768</v>
      </c>
    </row>
    <row r="767" spans="1:14">
      <c r="A767" s="4">
        <v>765</v>
      </c>
      <c r="B767" t="s">
        <v>50</v>
      </c>
      <c r="C767" s="1">
        <v>31.3</v>
      </c>
      <c r="D767" s="2">
        <f>HYPERLINK("https://torgi.gov.ru/new/public/lots/lot/21000028230000000001_1/(lotInfo:info)", "21000028230000000001_1")</f>
        <v>0</v>
      </c>
      <c r="E767" t="s">
        <v>538</v>
      </c>
      <c r="F767" s="3">
        <v>30287.53993610224</v>
      </c>
      <c r="G767" s="3">
        <v>948000</v>
      </c>
      <c r="H767" t="s">
        <v>1203</v>
      </c>
      <c r="I767" t="s">
        <v>1666</v>
      </c>
      <c r="J767" t="s">
        <v>2401</v>
      </c>
      <c r="L767" t="s">
        <v>2419</v>
      </c>
      <c r="M767" t="s">
        <v>2423</v>
      </c>
      <c r="N767" t="s">
        <v>2770</v>
      </c>
    </row>
    <row r="768" spans="1:14">
      <c r="A768" s="4">
        <v>766</v>
      </c>
      <c r="B768" t="s">
        <v>58</v>
      </c>
      <c r="C768" s="1">
        <v>330.4</v>
      </c>
      <c r="D768" s="2">
        <f>HYPERLINK("https://torgi.gov.ru/new/public/lots/lot/21000014870000000001_1/(lotInfo:info)", "21000014870000000001_1")</f>
        <v>0</v>
      </c>
      <c r="E768" t="s">
        <v>99</v>
      </c>
      <c r="F768" s="3">
        <v>9806.295399515739</v>
      </c>
      <c r="G768" s="3">
        <v>3240000</v>
      </c>
      <c r="H768" t="s">
        <v>1204</v>
      </c>
      <c r="I768" t="s">
        <v>1667</v>
      </c>
      <c r="J768" t="s">
        <v>2402</v>
      </c>
      <c r="K768" s="3">
        <v>1085251.66</v>
      </c>
      <c r="L768" t="s">
        <v>2419</v>
      </c>
      <c r="M768" t="s">
        <v>2423</v>
      </c>
      <c r="N768" t="s">
        <v>2425</v>
      </c>
    </row>
    <row r="769" spans="1:14">
      <c r="A769" s="4">
        <v>767</v>
      </c>
      <c r="B769" t="s">
        <v>38</v>
      </c>
      <c r="C769" s="1">
        <v>78.59999999999999</v>
      </c>
      <c r="D769" s="2">
        <f>HYPERLINK("https://torgi.gov.ru/new/public/lots/lot/21000007760000000001_1/(lotInfo:info)", "21000007760000000001_1")</f>
        <v>0</v>
      </c>
      <c r="E769" t="s">
        <v>539</v>
      </c>
      <c r="F769" s="3">
        <v>35480.91603053435</v>
      </c>
      <c r="G769" s="3">
        <v>2788800</v>
      </c>
      <c r="I769" t="s">
        <v>1668</v>
      </c>
      <c r="J769" t="s">
        <v>2403</v>
      </c>
      <c r="L769" t="s">
        <v>2419</v>
      </c>
      <c r="M769" t="s">
        <v>2423</v>
      </c>
      <c r="N769" t="s">
        <v>2425</v>
      </c>
    </row>
    <row r="770" spans="1:14">
      <c r="A770" s="4">
        <v>768</v>
      </c>
      <c r="B770" t="s">
        <v>13</v>
      </c>
      <c r="C770" s="1">
        <v>178.9</v>
      </c>
      <c r="D770" s="2">
        <f>HYPERLINK("https://torgi.gov.ru/new/public/lots/lot/21000014890000000002_1/(lotInfo:info)", "21000014890000000002_1")</f>
        <v>0</v>
      </c>
      <c r="E770" t="s">
        <v>93</v>
      </c>
      <c r="F770" s="3">
        <v>18256.00894354388</v>
      </c>
      <c r="G770" s="3">
        <v>3266000</v>
      </c>
      <c r="H770" t="s">
        <v>1205</v>
      </c>
      <c r="I770" t="s">
        <v>1669</v>
      </c>
      <c r="J770" t="s">
        <v>2404</v>
      </c>
      <c r="K770" s="3">
        <v>1066403.22</v>
      </c>
      <c r="L770" t="s">
        <v>2419</v>
      </c>
      <c r="M770" t="s">
        <v>2423</v>
      </c>
      <c r="N770" t="s">
        <v>2425</v>
      </c>
    </row>
    <row r="771" spans="1:14">
      <c r="A771" s="4">
        <v>769</v>
      </c>
      <c r="B771" t="s">
        <v>29</v>
      </c>
      <c r="C771" s="1">
        <v>126.4</v>
      </c>
      <c r="D771" s="2">
        <f>HYPERLINK("https://torgi.gov.ru/new/public/lots/lot/22000021560000000001_1/(lotInfo:info)", "22000021560000000001_1")</f>
        <v>0</v>
      </c>
      <c r="E771" t="s">
        <v>540</v>
      </c>
      <c r="F771" s="3">
        <v>1408.227848101266</v>
      </c>
      <c r="G771" s="3">
        <v>178000</v>
      </c>
      <c r="H771" t="s">
        <v>1206</v>
      </c>
      <c r="I771" t="s">
        <v>1670</v>
      </c>
      <c r="J771" t="s">
        <v>2405</v>
      </c>
      <c r="L771" t="s">
        <v>2421</v>
      </c>
      <c r="M771" t="s">
        <v>2423</v>
      </c>
      <c r="N771" t="s">
        <v>2425</v>
      </c>
    </row>
    <row r="772" spans="1:14">
      <c r="A772" s="4">
        <v>770</v>
      </c>
      <c r="B772" t="s">
        <v>35</v>
      </c>
      <c r="C772" s="1">
        <v>266.3</v>
      </c>
      <c r="D772" s="2">
        <f>HYPERLINK("https://torgi.gov.ru/new/public/lots/lot/21000031670000000004_1/(lotInfo:info)", "21000031670000000004_1")</f>
        <v>0</v>
      </c>
      <c r="E772" t="s">
        <v>99</v>
      </c>
      <c r="F772" s="3">
        <v>405.5876830642133</v>
      </c>
      <c r="G772" s="3">
        <v>108008</v>
      </c>
      <c r="H772" t="s">
        <v>1207</v>
      </c>
      <c r="I772" t="s">
        <v>1671</v>
      </c>
      <c r="J772" t="s">
        <v>2406</v>
      </c>
      <c r="L772" t="s">
        <v>2420</v>
      </c>
      <c r="M772" t="s">
        <v>2423</v>
      </c>
      <c r="N772" t="s">
        <v>2425</v>
      </c>
    </row>
    <row r="773" spans="1:14">
      <c r="A773" s="4">
        <v>771</v>
      </c>
      <c r="B773" t="s">
        <v>46</v>
      </c>
      <c r="C773" s="1">
        <v>84.8</v>
      </c>
      <c r="D773" s="2">
        <f>HYPERLINK("https://torgi.gov.ru/new/public/lots/lot/21000035450000000001_1/(lotInfo:info)", "21000035450000000001_1")</f>
        <v>0</v>
      </c>
      <c r="E773" t="s">
        <v>541</v>
      </c>
      <c r="F773" s="3">
        <v>30306.60377358491</v>
      </c>
      <c r="G773" s="3">
        <v>2570000</v>
      </c>
      <c r="H773" t="s">
        <v>1208</v>
      </c>
      <c r="I773" t="s">
        <v>1672</v>
      </c>
      <c r="J773" t="s">
        <v>2407</v>
      </c>
      <c r="K773" s="3">
        <v>2581038.1</v>
      </c>
      <c r="L773" t="s">
        <v>2419</v>
      </c>
      <c r="M773" t="s">
        <v>2423</v>
      </c>
      <c r="N773" t="s">
        <v>2771</v>
      </c>
    </row>
    <row r="774" spans="1:14">
      <c r="A774" s="4">
        <v>772</v>
      </c>
      <c r="B774" t="s">
        <v>72</v>
      </c>
      <c r="C774" s="1">
        <v>30</v>
      </c>
      <c r="D774" s="2">
        <f>HYPERLINK("https://torgi.gov.ru/new/public/lots/lot/21000012860000000001_12/(lotInfo:info)", "21000012860000000001_12")</f>
        <v>0</v>
      </c>
      <c r="E774" t="s">
        <v>542</v>
      </c>
      <c r="F774" s="3">
        <v>21400</v>
      </c>
      <c r="G774" s="3">
        <v>642000</v>
      </c>
      <c r="I774" t="s">
        <v>1673</v>
      </c>
      <c r="J774" t="s">
        <v>2408</v>
      </c>
      <c r="K774" s="3">
        <v>5179359</v>
      </c>
      <c r="L774" t="s">
        <v>2419</v>
      </c>
      <c r="M774" t="s">
        <v>2423</v>
      </c>
      <c r="N774" t="s">
        <v>2425</v>
      </c>
    </row>
    <row r="775" spans="1:14">
      <c r="A775" s="4">
        <v>773</v>
      </c>
      <c r="B775" t="s">
        <v>17</v>
      </c>
      <c r="C775" s="1">
        <v>240</v>
      </c>
      <c r="D775" s="2">
        <f>HYPERLINK("https://torgi.gov.ru/new/public/lots/lot/22000016810000000001_1/(lotInfo:info)", "22000016810000000001_1")</f>
        <v>0</v>
      </c>
      <c r="E775" t="s">
        <v>543</v>
      </c>
      <c r="F775" s="3">
        <v>1041.666666666667</v>
      </c>
      <c r="G775" s="3">
        <v>250000</v>
      </c>
      <c r="H775" t="s">
        <v>1209</v>
      </c>
      <c r="I775" t="s">
        <v>1674</v>
      </c>
      <c r="L775" t="s">
        <v>2419</v>
      </c>
      <c r="M775" t="s">
        <v>2423</v>
      </c>
      <c r="N775" t="s">
        <v>2425</v>
      </c>
    </row>
    <row r="776" spans="1:14">
      <c r="A776" s="4">
        <v>774</v>
      </c>
      <c r="B776" t="s">
        <v>80</v>
      </c>
      <c r="C776" s="1">
        <v>41.5</v>
      </c>
      <c r="D776" s="2">
        <f>HYPERLINK("https://torgi.gov.ru/new/public/lots/lot/22000014810000000003_1/(lotInfo:info)", "22000014810000000003_1")</f>
        <v>0</v>
      </c>
      <c r="E776" t="s">
        <v>544</v>
      </c>
      <c r="F776" s="3">
        <v>34940.96385542169</v>
      </c>
      <c r="G776" s="3">
        <v>1450050</v>
      </c>
      <c r="H776" t="s">
        <v>1210</v>
      </c>
      <c r="I776" t="s">
        <v>1675</v>
      </c>
      <c r="J776" t="s">
        <v>2409</v>
      </c>
      <c r="L776" t="s">
        <v>2419</v>
      </c>
      <c r="M776" t="s">
        <v>2423</v>
      </c>
      <c r="N776" t="s">
        <v>2772</v>
      </c>
    </row>
    <row r="777" spans="1:14">
      <c r="A777" s="4">
        <v>775</v>
      </c>
      <c r="B777" t="s">
        <v>22</v>
      </c>
      <c r="C777" s="1">
        <v>250</v>
      </c>
      <c r="D777" s="2">
        <f>HYPERLINK("https://torgi.gov.ru/new/public/lots/lot/21000008920000000001_1/(lotInfo:info)", "21000008920000000001_1")</f>
        <v>0</v>
      </c>
      <c r="E777" t="s">
        <v>545</v>
      </c>
      <c r="F777" s="3">
        <v>80</v>
      </c>
      <c r="G777" s="3">
        <v>20000</v>
      </c>
      <c r="H777" t="s">
        <v>1211</v>
      </c>
      <c r="I777" t="s">
        <v>1676</v>
      </c>
      <c r="J777" t="s">
        <v>2410</v>
      </c>
      <c r="K777" s="3">
        <v>1563530.35</v>
      </c>
      <c r="L777" t="s">
        <v>2420</v>
      </c>
      <c r="M777" t="s">
        <v>2423</v>
      </c>
      <c r="N777" t="s">
        <v>2773</v>
      </c>
    </row>
    <row r="778" spans="1:14">
      <c r="A778" s="4">
        <v>776</v>
      </c>
      <c r="B778" t="s">
        <v>52</v>
      </c>
      <c r="C778" s="1">
        <v>311.9</v>
      </c>
      <c r="D778" s="2">
        <f>HYPERLINK("https://torgi.gov.ru/new/public/lots/lot/21000003150000000001_4/(lotInfo:info)", "21000003150000000001_4")</f>
        <v>0</v>
      </c>
      <c r="E778" t="s">
        <v>546</v>
      </c>
      <c r="F778" s="3">
        <v>10675.73000961847</v>
      </c>
      <c r="G778" s="3">
        <v>3329760.19</v>
      </c>
      <c r="H778" t="s">
        <v>1212</v>
      </c>
      <c r="I778" t="s">
        <v>1677</v>
      </c>
      <c r="J778" t="s">
        <v>2411</v>
      </c>
      <c r="L778" t="s">
        <v>2421</v>
      </c>
      <c r="M778" t="s">
        <v>2423</v>
      </c>
      <c r="N778" t="s">
        <v>2425</v>
      </c>
    </row>
    <row r="779" spans="1:14">
      <c r="A779" s="4">
        <v>777</v>
      </c>
      <c r="B779" t="s">
        <v>15</v>
      </c>
      <c r="C779" s="1">
        <v>37.6</v>
      </c>
      <c r="D779" s="2">
        <f>HYPERLINK("https://torgi.gov.ru/new/public/lots/lot/21000016080000000004_1/(lotInfo:info)", "21000016080000000004_1")</f>
        <v>0</v>
      </c>
      <c r="E779" t="s">
        <v>547</v>
      </c>
      <c r="F779" s="3">
        <v>2473.377659574468</v>
      </c>
      <c r="G779" s="3">
        <v>92999</v>
      </c>
      <c r="H779" t="s">
        <v>1213</v>
      </c>
      <c r="I779" t="s">
        <v>1678</v>
      </c>
      <c r="J779" t="s">
        <v>2412</v>
      </c>
      <c r="L779" t="s">
        <v>2420</v>
      </c>
      <c r="M779" t="s">
        <v>2423</v>
      </c>
      <c r="N779" t="s">
        <v>2774</v>
      </c>
    </row>
    <row r="780" spans="1:14">
      <c r="A780" s="4">
        <v>778</v>
      </c>
      <c r="B780" t="s">
        <v>15</v>
      </c>
      <c r="C780" s="1">
        <v>14.3</v>
      </c>
      <c r="D780" s="2">
        <f>HYPERLINK("https://torgi.gov.ru/new/public/lots/lot/21000016080000000005_1/(lotInfo:info)", "21000016080000000005_1")</f>
        <v>0</v>
      </c>
      <c r="E780" t="s">
        <v>548</v>
      </c>
      <c r="F780" s="3">
        <v>404.0398601398601</v>
      </c>
      <c r="G780" s="3">
        <v>5777.77</v>
      </c>
      <c r="H780" t="s">
        <v>1214</v>
      </c>
      <c r="I780" t="s">
        <v>1678</v>
      </c>
      <c r="J780" t="s">
        <v>2413</v>
      </c>
      <c r="L780" t="s">
        <v>2420</v>
      </c>
      <c r="M780" t="s">
        <v>2423</v>
      </c>
      <c r="N780" t="s">
        <v>2775</v>
      </c>
    </row>
    <row r="781" spans="1:14">
      <c r="A781" s="4">
        <v>779</v>
      </c>
      <c r="B781" t="s">
        <v>44</v>
      </c>
      <c r="C781" s="1">
        <v>16.9</v>
      </c>
      <c r="D781" s="2">
        <f>HYPERLINK("https://torgi.gov.ru/new/public/lots/lot/22000013150000000002_1/(lotInfo:info)", "22000013150000000002_1")</f>
        <v>0</v>
      </c>
      <c r="E781" t="s">
        <v>103</v>
      </c>
      <c r="F781" s="3">
        <v>0</v>
      </c>
      <c r="G781" s="3">
        <v>0</v>
      </c>
      <c r="H781" t="s">
        <v>1215</v>
      </c>
      <c r="I781" t="s">
        <v>1679</v>
      </c>
      <c r="J781" t="s">
        <v>2414</v>
      </c>
      <c r="K781" s="3">
        <v>182834</v>
      </c>
      <c r="L781" t="s">
        <v>2420</v>
      </c>
      <c r="M781" t="s">
        <v>2423</v>
      </c>
      <c r="N781" t="s">
        <v>2776</v>
      </c>
    </row>
    <row r="782" spans="1:14">
      <c r="A782" s="4">
        <v>780</v>
      </c>
      <c r="B782" t="s">
        <v>50</v>
      </c>
      <c r="C782" s="1">
        <v>476.4</v>
      </c>
      <c r="D782" s="2">
        <f>HYPERLINK("https://torgi.gov.ru/new/public/lots/lot/22000008970000000001_1/(lotInfo:info)", "22000008970000000001_1")</f>
        <v>0</v>
      </c>
      <c r="E782" t="s">
        <v>549</v>
      </c>
      <c r="F782" s="3">
        <v>524.7691015952981</v>
      </c>
      <c r="G782" s="3">
        <v>250000</v>
      </c>
      <c r="H782" t="s">
        <v>1216</v>
      </c>
      <c r="I782" t="s">
        <v>1680</v>
      </c>
      <c r="J782" t="s">
        <v>2415</v>
      </c>
      <c r="K782" s="3">
        <v>758669</v>
      </c>
      <c r="L782" t="s">
        <v>2419</v>
      </c>
      <c r="M782" t="s">
        <v>2423</v>
      </c>
      <c r="N782" t="s">
        <v>2777</v>
      </c>
    </row>
    <row r="783" spans="1:14">
      <c r="A783" s="4">
        <v>781</v>
      </c>
      <c r="B783" t="s">
        <v>50</v>
      </c>
      <c r="C783" s="1">
        <v>50.5</v>
      </c>
      <c r="D783" s="2">
        <f>HYPERLINK("https://torgi.gov.ru/new/public/lots/lot/22000005200000000002_1/(lotInfo:info)", "22000005200000000002_1")</f>
        <v>0</v>
      </c>
      <c r="E783" t="s">
        <v>550</v>
      </c>
      <c r="F783" s="3">
        <v>1544.554455445545</v>
      </c>
      <c r="G783" s="3">
        <v>78000</v>
      </c>
      <c r="H783" t="s">
        <v>1217</v>
      </c>
      <c r="I783" t="s">
        <v>1681</v>
      </c>
      <c r="J783" t="s">
        <v>2416</v>
      </c>
      <c r="L783" t="s">
        <v>2419</v>
      </c>
      <c r="M783" t="s">
        <v>2423</v>
      </c>
      <c r="N783" t="s">
        <v>2778</v>
      </c>
    </row>
    <row r="784" spans="1:14">
      <c r="A784" s="4">
        <v>782</v>
      </c>
      <c r="B784" t="s">
        <v>50</v>
      </c>
      <c r="C784" s="1">
        <v>78.2</v>
      </c>
      <c r="D784" s="2">
        <f>HYPERLINK("https://torgi.gov.ru/new/public/lots/lot/22000005200000000001_1/(lotInfo:info)", "22000005200000000001_1")</f>
        <v>0</v>
      </c>
      <c r="E784" t="s">
        <v>550</v>
      </c>
      <c r="F784" s="3">
        <v>3299.23273657289</v>
      </c>
      <c r="G784" s="3">
        <v>258000</v>
      </c>
      <c r="H784" t="s">
        <v>1217</v>
      </c>
      <c r="I784" t="s">
        <v>1682</v>
      </c>
      <c r="J784" t="s">
        <v>2417</v>
      </c>
      <c r="L784" t="s">
        <v>2419</v>
      </c>
      <c r="M784" t="s">
        <v>2423</v>
      </c>
      <c r="N784" t="s">
        <v>2778</v>
      </c>
    </row>
    <row r="785" spans="1:14">
      <c r="A785" s="4">
        <v>783</v>
      </c>
      <c r="B785" t="s">
        <v>54</v>
      </c>
      <c r="C785" s="1">
        <v>22.8</v>
      </c>
      <c r="D785" s="2">
        <f>HYPERLINK("https://torgi.gov.ru/new/public/lots/lot/21000011320000000001_3/(lotInfo:info)", "21000011320000000001_3")</f>
        <v>0</v>
      </c>
      <c r="E785" t="s">
        <v>551</v>
      </c>
      <c r="F785" s="3">
        <v>30710.08771929824</v>
      </c>
      <c r="G785" s="3">
        <v>700190</v>
      </c>
      <c r="H785" t="s">
        <v>1218</v>
      </c>
      <c r="I785" t="s">
        <v>1683</v>
      </c>
      <c r="J785" t="s">
        <v>2418</v>
      </c>
      <c r="L785" t="s">
        <v>2419</v>
      </c>
      <c r="M785" t="s">
        <v>2423</v>
      </c>
      <c r="N785" t="s">
        <v>2779</v>
      </c>
    </row>
  </sheetData>
  <autoFilter ref="A1:B100"/>
  <conditionalFormatting sqref="L1:L1000">
    <cfRule type="containsText" dxfId="0" priority="1" operator="containsText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2022-08-03T14:15:49Z</dcterms:created>
  <dcterms:modified xsi:type="dcterms:W3CDTF">2022-08-03T14:15:49Z</dcterms:modified>
</cp:coreProperties>
</file>