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\Desktop\"/>
    </mc:Choice>
  </mc:AlternateContent>
  <bookViews>
    <workbookView xWindow="0" yWindow="0" windowWidth="19200" windowHeight="6612" activeTab="4"/>
  </bookViews>
  <sheets>
    <sheet name="确定每年现金流" sheetId="1" r:id="rId1"/>
    <sheet name="确定每日平均客房营收" sheetId="2" r:id="rId2"/>
    <sheet name="客房数量确定" sheetId="4" r:id="rId3"/>
    <sheet name="功能平面及配比及客房面积" sheetId="5" r:id="rId4"/>
    <sheet name="项目酒店数据" sheetId="6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5" l="1"/>
  <c r="K9" i="5"/>
  <c r="K7" i="5"/>
  <c r="K4" i="5"/>
  <c r="K5" i="5"/>
  <c r="K3" i="5"/>
  <c r="G8" i="5"/>
  <c r="H8" i="5" s="1"/>
  <c r="I8" i="5" s="1"/>
  <c r="G9" i="5"/>
  <c r="H9" i="5" s="1"/>
  <c r="I9" i="5" s="1"/>
  <c r="H7" i="5"/>
  <c r="I7" i="5" s="1"/>
  <c r="G7" i="5"/>
  <c r="H5" i="5"/>
  <c r="I5" i="5" s="1"/>
  <c r="H4" i="5"/>
  <c r="I4" i="5" s="1"/>
  <c r="G4" i="5"/>
  <c r="G5" i="5"/>
  <c r="H3" i="5"/>
  <c r="I3" i="5" s="1"/>
  <c r="G3" i="5"/>
  <c r="F7" i="5"/>
  <c r="F8" i="5"/>
  <c r="F9" i="5" s="1"/>
  <c r="F5" i="5"/>
  <c r="F4" i="5"/>
  <c r="F3" i="5"/>
  <c r="F7" i="4"/>
  <c r="F2" i="4"/>
  <c r="F3" i="2"/>
  <c r="D3" i="2"/>
  <c r="E3" i="2" s="1"/>
  <c r="C3" i="2"/>
  <c r="B3" i="2"/>
  <c r="D10" i="4"/>
  <c r="D9" i="4"/>
  <c r="D8" i="4"/>
  <c r="D7" i="4"/>
  <c r="D5" i="4"/>
  <c r="D3" i="4"/>
  <c r="D2" i="4"/>
  <c r="D4" i="4" l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/>
  <c r="C7" i="1"/>
  <c r="D7" i="1" s="1"/>
  <c r="C6" i="1"/>
  <c r="D6" i="1" s="1"/>
  <c r="D5" i="1"/>
  <c r="G9" i="1" l="1"/>
  <c r="G13" i="1"/>
  <c r="G7" i="1"/>
  <c r="G15" i="1"/>
  <c r="G8" i="1"/>
  <c r="G6" i="1"/>
  <c r="G10" i="1"/>
  <c r="G14" i="1"/>
  <c r="G11" i="1"/>
  <c r="G12" i="1"/>
  <c r="E13" i="1"/>
  <c r="E8" i="1"/>
  <c r="E12" i="1"/>
  <c r="F12" i="1" s="1"/>
  <c r="H12" i="1" s="1"/>
  <c r="E14" i="1"/>
  <c r="F14" i="1" s="1"/>
  <c r="E9" i="1"/>
  <c r="E6" i="1"/>
  <c r="E15" i="1"/>
  <c r="F15" i="1" s="1"/>
  <c r="H15" i="1" s="1"/>
  <c r="E10" i="1"/>
  <c r="F10" i="1" s="1"/>
  <c r="E7" i="1"/>
  <c r="E11" i="1"/>
  <c r="H10" i="1" l="1"/>
  <c r="I10" i="1" s="1"/>
  <c r="H14" i="1"/>
  <c r="F11" i="1"/>
  <c r="H11" i="1" s="1"/>
  <c r="I11" i="1" s="1"/>
  <c r="F6" i="1"/>
  <c r="H6" i="1" s="1"/>
  <c r="I6" i="1" s="1"/>
  <c r="F8" i="1"/>
  <c r="H8" i="1" s="1"/>
  <c r="I8" i="1" s="1"/>
  <c r="F7" i="1"/>
  <c r="H7" i="1" s="1"/>
  <c r="I7" i="1" s="1"/>
  <c r="F9" i="1"/>
  <c r="H9" i="1" s="1"/>
  <c r="I9" i="1" s="1"/>
  <c r="F13" i="1"/>
  <c r="H13" i="1" s="1"/>
  <c r="I13" i="1" s="1"/>
  <c r="I14" i="1"/>
  <c r="I15" i="1"/>
  <c r="I12" i="1"/>
</calcChain>
</file>

<file path=xl/sharedStrings.xml><?xml version="1.0" encoding="utf-8"?>
<sst xmlns="http://schemas.openxmlformats.org/spreadsheetml/2006/main" count="75" uniqueCount="57">
  <si>
    <t>金额单位：元</t>
    <phoneticPr fontId="3" type="noConversion"/>
  </si>
  <si>
    <t>净现值表</t>
    <phoneticPr fontId="3" type="noConversion"/>
  </si>
  <si>
    <t>年数</t>
    <phoneticPr fontId="3" type="noConversion"/>
  </si>
  <si>
    <t>现金流</t>
    <phoneticPr fontId="3" type="noConversion"/>
  </si>
  <si>
    <t>现值系数</t>
    <phoneticPr fontId="3" type="noConversion"/>
  </si>
  <si>
    <t>现金流的现值</t>
    <phoneticPr fontId="3" type="noConversion"/>
  </si>
  <si>
    <t>每年应获得现金流</t>
    <phoneticPr fontId="2" type="noConversion"/>
  </si>
  <si>
    <t>摊销折旧</t>
    <phoneticPr fontId="2" type="noConversion"/>
  </si>
  <si>
    <t>税费及摊销前利润</t>
    <phoneticPr fontId="2" type="noConversion"/>
  </si>
  <si>
    <t>所得税前利润</t>
    <phoneticPr fontId="2" type="noConversion"/>
  </si>
  <si>
    <t>年均营收</t>
    <phoneticPr fontId="2" type="noConversion"/>
  </si>
  <si>
    <t>所得税率25%</t>
    <phoneticPr fontId="2" type="noConversion"/>
  </si>
  <si>
    <t>总投资/年数</t>
    <phoneticPr fontId="2" type="noConversion"/>
  </si>
  <si>
    <t>摊销及所得税前利润率18%</t>
    <phoneticPr fontId="2" type="noConversion"/>
  </si>
  <si>
    <t>客房收入</t>
    <phoneticPr fontId="2" type="noConversion"/>
  </si>
  <si>
    <t>餐饮收入</t>
    <phoneticPr fontId="2" type="noConversion"/>
  </si>
  <si>
    <t>其他收入</t>
    <phoneticPr fontId="2" type="noConversion"/>
  </si>
  <si>
    <t>每年营收</t>
    <phoneticPr fontId="2" type="noConversion"/>
  </si>
  <si>
    <t>客房</t>
    <phoneticPr fontId="2" type="noConversion"/>
  </si>
  <si>
    <t>餐饮</t>
    <phoneticPr fontId="2" type="noConversion"/>
  </si>
  <si>
    <t>其他</t>
    <phoneticPr fontId="2" type="noConversion"/>
  </si>
  <si>
    <t>日均客房营收</t>
    <phoneticPr fontId="2" type="noConversion"/>
  </si>
  <si>
    <t>等级</t>
  </si>
  <si>
    <t>建筑安装成本</t>
  </si>
  <si>
    <t>地区</t>
  </si>
  <si>
    <t>确定建筑面积</t>
  </si>
  <si>
    <t>五星级</t>
  </si>
  <si>
    <t>上海</t>
  </si>
  <si>
    <t>四星级</t>
  </si>
  <si>
    <t>四星级以下—经济型（中档）</t>
  </si>
  <si>
    <t>略</t>
  </si>
  <si>
    <t>经济型酒店</t>
  </si>
  <si>
    <t>自定义</t>
  </si>
  <si>
    <t>投资回收期</t>
    <phoneticPr fontId="2" type="noConversion"/>
  </si>
  <si>
    <t>上海</t>
    <phoneticPr fontId="2" type="noConversion"/>
  </si>
  <si>
    <t>RevPAR</t>
    <phoneticPr fontId="2" type="noConversion"/>
  </si>
  <si>
    <t>RevPAR</t>
    <phoneticPr fontId="2" type="noConversion"/>
  </si>
  <si>
    <t>客房数</t>
    <phoneticPr fontId="2" type="noConversion"/>
  </si>
  <si>
    <t>客房</t>
    <phoneticPr fontId="2" type="noConversion"/>
  </si>
  <si>
    <t>公共经营</t>
    <phoneticPr fontId="2" type="noConversion"/>
  </si>
  <si>
    <t>其他设施和交通面积</t>
    <phoneticPr fontId="2" type="noConversion"/>
  </si>
  <si>
    <t>酒店类型</t>
    <phoneticPr fontId="2" type="noConversion"/>
  </si>
  <si>
    <t>会议</t>
    <phoneticPr fontId="2" type="noConversion"/>
  </si>
  <si>
    <t>城市商务</t>
    <phoneticPr fontId="2" type="noConversion"/>
  </si>
  <si>
    <t>度假型</t>
    <phoneticPr fontId="2" type="noConversion"/>
  </si>
  <si>
    <t>酒店总面积</t>
    <phoneticPr fontId="2" type="noConversion"/>
  </si>
  <si>
    <t>星级</t>
    <phoneticPr fontId="2" type="noConversion"/>
  </si>
  <si>
    <t>五星级</t>
    <phoneticPr fontId="2" type="noConversion"/>
  </si>
  <si>
    <t>四星级</t>
    <phoneticPr fontId="2" type="noConversion"/>
  </si>
  <si>
    <t>项目酒店</t>
    <phoneticPr fontId="2" type="noConversion"/>
  </si>
  <si>
    <t>五星级</t>
    <phoneticPr fontId="2" type="noConversion"/>
  </si>
  <si>
    <t>客房数量</t>
    <phoneticPr fontId="2" type="noConversion"/>
  </si>
  <si>
    <t>客房面积</t>
    <phoneticPr fontId="2" type="noConversion"/>
  </si>
  <si>
    <t>酒店等级</t>
    <phoneticPr fontId="2" type="noConversion"/>
  </si>
  <si>
    <t>类型</t>
    <phoneticPr fontId="2" type="noConversion"/>
  </si>
  <si>
    <t>城市</t>
    <phoneticPr fontId="2" type="noConversion"/>
  </si>
  <si>
    <t>同城同类酒店客房最小面积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</si>
</sst>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0.000%"/>
    <numFmt numFmtId="177" formatCode="#,##0_);[Red]\(#,##0\)"/>
    <numFmt numFmtId="182" formatCode="0_ "/>
    <numFmt numFmtId="185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5" fontId="0" fillId="0" borderId="0" xfId="0" applyNumberForma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4" xfId="0" applyFont="1" applyBorder="1" applyAlignment="1">
      <alignment horizontal="justify" vertical="center" wrapText="1"/>
    </xf>
    <xf numFmtId="0" fontId="0" fillId="0" borderId="4" xfId="0" applyBorder="1">
      <alignment vertical="center"/>
    </xf>
    <xf numFmtId="0" fontId="5" fillId="0" borderId="5" xfId="0" applyFont="1" applyBorder="1" applyAlignment="1">
      <alignment horizontal="justify" vertical="center" wrapText="1"/>
    </xf>
    <xf numFmtId="0" fontId="0" fillId="0" borderId="5" xfId="0" applyBorder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>
      <alignment vertical="center"/>
    </xf>
    <xf numFmtId="0" fontId="5" fillId="0" borderId="11" xfId="0" applyFont="1" applyBorder="1" applyAlignment="1">
      <alignment horizontal="justify" vertical="center" wrapText="1"/>
    </xf>
    <xf numFmtId="0" fontId="0" fillId="0" borderId="12" xfId="0" applyBorder="1">
      <alignment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82" fontId="0" fillId="0" borderId="8" xfId="0" applyNumberFormat="1" applyBorder="1">
      <alignment vertical="center"/>
    </xf>
    <xf numFmtId="182" fontId="0" fillId="0" borderId="12" xfId="0" applyNumberFormat="1" applyBorder="1">
      <alignment vertical="center"/>
    </xf>
    <xf numFmtId="182" fontId="0" fillId="0" borderId="2" xfId="0" applyNumberFormat="1" applyBorder="1">
      <alignment vertical="center"/>
    </xf>
    <xf numFmtId="0" fontId="5" fillId="0" borderId="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right" vertical="center" wrapText="1"/>
    </xf>
    <xf numFmtId="182" fontId="5" fillId="0" borderId="2" xfId="0" applyNumberFormat="1" applyFont="1" applyBorder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>
      <alignment vertical="center"/>
    </xf>
    <xf numFmtId="185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>
      <alignment vertical="center"/>
    </xf>
    <xf numFmtId="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85" fontId="0" fillId="2" borderId="2" xfId="0" applyNumberFormat="1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5" fillId="2" borderId="2" xfId="0" applyFont="1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33829;&#22320;&#36130;&#21153;&#27979;&#31639;100&#20137;120&#39030;&#24080;&#31735;-5&#24180;&#25674;&#38144;&#23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投资"/>
      <sheetName val="运营价目表"/>
      <sheetName val="营收分析表"/>
      <sheetName val="10年收入预测"/>
      <sheetName val="10年固定费用估算"/>
      <sheetName val="10年营业费用预测"/>
      <sheetName val="10年利润预测"/>
      <sheetName val="10年现金流量预测"/>
      <sheetName val="净现值"/>
      <sheetName val="人员编制"/>
      <sheetName val="简化收入"/>
    </sheetNames>
    <sheetDataSet>
      <sheetData sheetId="0">
        <row r="14">
          <cell r="F14">
            <v>35531250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K5">
            <v>0.93500000000000005</v>
          </cell>
        </row>
        <row r="6">
          <cell r="K6">
            <v>0.873</v>
          </cell>
        </row>
        <row r="7">
          <cell r="K7">
            <v>0.81599999999999995</v>
          </cell>
        </row>
        <row r="8">
          <cell r="K8">
            <v>0.76300000000000001</v>
          </cell>
        </row>
        <row r="9">
          <cell r="K9">
            <v>0.71299999999999997</v>
          </cell>
        </row>
        <row r="10">
          <cell r="K10">
            <v>0.66600000000000004</v>
          </cell>
        </row>
        <row r="11">
          <cell r="K11">
            <v>0.623</v>
          </cell>
        </row>
        <row r="12">
          <cell r="K12">
            <v>0.58199999999999996</v>
          </cell>
        </row>
        <row r="13">
          <cell r="K13">
            <v>0.54400000000000004</v>
          </cell>
        </row>
        <row r="14">
          <cell r="K14">
            <v>0.50800000000000001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15" sqref="I15"/>
    </sheetView>
  </sheetViews>
  <sheetFormatPr defaultRowHeight="14.1" x14ac:dyDescent="0.5"/>
  <cols>
    <col min="1" max="1" width="5" bestFit="1" customWidth="1"/>
    <col min="2" max="2" width="12.69921875" bestFit="1" customWidth="1"/>
    <col min="3" max="3" width="9" bestFit="1" customWidth="1"/>
    <col min="4" max="4" width="13.1484375" bestFit="1" customWidth="1"/>
    <col min="5" max="6" width="16.34765625" customWidth="1"/>
    <col min="7" max="7" width="11.94921875" bestFit="1" customWidth="1"/>
    <col min="8" max="8" width="13.44921875" customWidth="1"/>
    <col min="9" max="9" width="27.19921875" customWidth="1"/>
    <col min="10" max="10" width="13" customWidth="1"/>
  </cols>
  <sheetData>
    <row r="1" spans="1:12" ht="19.8" x14ac:dyDescent="0.5">
      <c r="A1" s="7" t="s">
        <v>1</v>
      </c>
      <c r="B1" s="7"/>
      <c r="C1" s="7"/>
      <c r="D1" s="7"/>
    </row>
    <row r="2" spans="1:12" ht="15" x14ac:dyDescent="0.5">
      <c r="A2" s="8" t="s">
        <v>0</v>
      </c>
      <c r="B2" s="8"/>
      <c r="C2" s="8"/>
      <c r="D2" s="8"/>
    </row>
    <row r="3" spans="1:12" ht="30" x14ac:dyDescent="0.5">
      <c r="A3" s="1" t="s">
        <v>2</v>
      </c>
      <c r="B3" s="1" t="s">
        <v>3</v>
      </c>
      <c r="C3" s="1" t="s">
        <v>4</v>
      </c>
      <c r="D3" s="1" t="s">
        <v>5</v>
      </c>
      <c r="E3" s="5" t="s">
        <v>6</v>
      </c>
      <c r="F3" s="5" t="s">
        <v>9</v>
      </c>
      <c r="G3" s="5" t="s">
        <v>7</v>
      </c>
      <c r="H3" s="10" t="s">
        <v>8</v>
      </c>
      <c r="I3" s="5" t="s">
        <v>10</v>
      </c>
      <c r="J3" s="5" t="s">
        <v>14</v>
      </c>
      <c r="K3" s="5" t="s">
        <v>15</v>
      </c>
      <c r="L3" s="5" t="s">
        <v>16</v>
      </c>
    </row>
    <row r="4" spans="1:12" ht="15" x14ac:dyDescent="0.5">
      <c r="A4" s="1"/>
      <c r="B4" s="1"/>
      <c r="C4" s="2">
        <v>7.0000000000000007E-2</v>
      </c>
      <c r="D4" s="1"/>
      <c r="F4" s="11">
        <v>0.25</v>
      </c>
      <c r="H4" s="11"/>
      <c r="I4" s="11">
        <v>0.18</v>
      </c>
    </row>
    <row r="5" spans="1:12" ht="15" x14ac:dyDescent="0.5">
      <c r="A5" s="1">
        <v>0</v>
      </c>
      <c r="B5" s="3">
        <v>-100000000</v>
      </c>
      <c r="C5" s="4">
        <v>1</v>
      </c>
      <c r="D5" s="3">
        <f>B5</f>
        <v>-100000000</v>
      </c>
      <c r="F5" t="s">
        <v>11</v>
      </c>
      <c r="G5" t="s">
        <v>12</v>
      </c>
      <c r="I5" t="s">
        <v>13</v>
      </c>
    </row>
    <row r="6" spans="1:12" ht="15" x14ac:dyDescent="0.5">
      <c r="A6" s="1">
        <v>1</v>
      </c>
      <c r="B6" s="3"/>
      <c r="C6" s="4">
        <f>'[1]10年现金流量预测'!K5</f>
        <v>0.93500000000000005</v>
      </c>
      <c r="D6" s="3">
        <f>B6*C6</f>
        <v>0</v>
      </c>
      <c r="E6" s="6">
        <f>PMT($C$4,A6,$D$5)</f>
        <v>106999999.99999999</v>
      </c>
      <c r="F6" s="6">
        <f>E6/(1-$F$4)</f>
        <v>142666666.66666666</v>
      </c>
      <c r="G6" s="9">
        <f>(0-$D$5)/A6</f>
        <v>100000000</v>
      </c>
      <c r="H6" s="9">
        <f>F6-G6</f>
        <v>42666666.666666657</v>
      </c>
      <c r="I6" s="9">
        <f>H6/$I$4</f>
        <v>237037037.03703699</v>
      </c>
      <c r="J6" s="12"/>
    </row>
    <row r="7" spans="1:12" ht="15" x14ac:dyDescent="0.5">
      <c r="A7" s="1">
        <v>2</v>
      </c>
      <c r="B7" s="3"/>
      <c r="C7" s="4">
        <f>'[1]10年现金流量预测'!K6</f>
        <v>0.873</v>
      </c>
      <c r="D7" s="3">
        <f t="shared" ref="D7:D15" si="0">B7*C7</f>
        <v>0</v>
      </c>
      <c r="E7" s="6">
        <f t="shared" ref="E7:E15" si="1">PMT($C$4,A7,$D$5)</f>
        <v>55309178.743961349</v>
      </c>
      <c r="F7" s="6">
        <f t="shared" ref="F7:F15" si="2">E7/(1-$F$4)</f>
        <v>73745571.658615127</v>
      </c>
      <c r="G7" s="9">
        <f t="shared" ref="G7:G15" si="3">(0-$D$5)/A7</f>
        <v>50000000</v>
      </c>
      <c r="H7" s="9">
        <f t="shared" ref="H7:H15" si="4">F7-G7</f>
        <v>23745571.658615127</v>
      </c>
      <c r="I7" s="9">
        <f t="shared" ref="I7:I15" si="5">H7/$I$4</f>
        <v>131919842.54786183</v>
      </c>
    </row>
    <row r="8" spans="1:12" ht="15" x14ac:dyDescent="0.5">
      <c r="A8" s="1">
        <v>3</v>
      </c>
      <c r="B8" s="3"/>
      <c r="C8" s="4">
        <f>'[1]10年现金流量预测'!K7</f>
        <v>0.81599999999999995</v>
      </c>
      <c r="D8" s="3">
        <f t="shared" si="0"/>
        <v>0</v>
      </c>
      <c r="E8" s="6">
        <f t="shared" si="1"/>
        <v>38105166.568166971</v>
      </c>
      <c r="F8" s="6">
        <f t="shared" si="2"/>
        <v>50806888.757555962</v>
      </c>
      <c r="G8" s="9">
        <f t="shared" si="3"/>
        <v>33333333.333333332</v>
      </c>
      <c r="H8" s="9">
        <f t="shared" si="4"/>
        <v>17473555.42422263</v>
      </c>
      <c r="I8" s="9">
        <f t="shared" si="5"/>
        <v>97075307.912347943</v>
      </c>
    </row>
    <row r="9" spans="1:12" ht="15" x14ac:dyDescent="0.5">
      <c r="A9" s="1">
        <v>4</v>
      </c>
      <c r="B9" s="3"/>
      <c r="C9" s="4">
        <f>'[1]10年现金流量预测'!K8</f>
        <v>0.76300000000000001</v>
      </c>
      <c r="D9" s="3">
        <f t="shared" si="0"/>
        <v>0</v>
      </c>
      <c r="E9" s="6">
        <f t="shared" si="1"/>
        <v>29522811.666726355</v>
      </c>
      <c r="F9" s="6">
        <f t="shared" si="2"/>
        <v>39363748.888968475</v>
      </c>
      <c r="G9" s="9">
        <f t="shared" si="3"/>
        <v>25000000</v>
      </c>
      <c r="H9" s="9">
        <f t="shared" si="4"/>
        <v>14363748.888968475</v>
      </c>
      <c r="I9" s="9">
        <f t="shared" si="5"/>
        <v>79798604.938713759</v>
      </c>
    </row>
    <row r="10" spans="1:12" ht="15" x14ac:dyDescent="0.5">
      <c r="A10" s="1">
        <v>5</v>
      </c>
      <c r="B10" s="3"/>
      <c r="C10" s="4">
        <f>'[1]10年现金流量预测'!K9</f>
        <v>0.71299999999999997</v>
      </c>
      <c r="D10" s="3">
        <f t="shared" si="0"/>
        <v>0</v>
      </c>
      <c r="E10" s="6">
        <f t="shared" si="1"/>
        <v>24389069.444137409</v>
      </c>
      <c r="F10" s="6">
        <f t="shared" si="2"/>
        <v>32518759.258849878</v>
      </c>
      <c r="G10" s="9">
        <f t="shared" si="3"/>
        <v>20000000</v>
      </c>
      <c r="H10" s="9">
        <f t="shared" si="4"/>
        <v>12518759.258849878</v>
      </c>
      <c r="I10" s="9">
        <f t="shared" si="5"/>
        <v>69548662.549165994</v>
      </c>
    </row>
    <row r="11" spans="1:12" ht="15" x14ac:dyDescent="0.5">
      <c r="A11" s="1">
        <v>6</v>
      </c>
      <c r="B11" s="3"/>
      <c r="C11" s="4">
        <f>'[1]10年现金流量预测'!K10</f>
        <v>0.66600000000000004</v>
      </c>
      <c r="D11" s="3">
        <f t="shared" si="0"/>
        <v>0</v>
      </c>
      <c r="E11" s="6">
        <f t="shared" si="1"/>
        <v>20979579.975832812</v>
      </c>
      <c r="F11" s="6">
        <f t="shared" si="2"/>
        <v>27972773.301110417</v>
      </c>
      <c r="G11" s="9">
        <f t="shared" si="3"/>
        <v>16666666.666666666</v>
      </c>
      <c r="H11" s="9">
        <f t="shared" si="4"/>
        <v>11306106.634443751</v>
      </c>
      <c r="I11" s="9">
        <f t="shared" si="5"/>
        <v>62811703.524687506</v>
      </c>
    </row>
    <row r="12" spans="1:12" ht="15" x14ac:dyDescent="0.5">
      <c r="A12" s="1">
        <v>7</v>
      </c>
      <c r="B12" s="3"/>
      <c r="C12" s="4">
        <f>'[1]10年现金流量预测'!K11</f>
        <v>0.623</v>
      </c>
      <c r="D12" s="3">
        <f t="shared" si="0"/>
        <v>0</v>
      </c>
      <c r="E12" s="6">
        <f t="shared" si="1"/>
        <v>18555321.963115934</v>
      </c>
      <c r="F12" s="6">
        <f t="shared" si="2"/>
        <v>24740429.284154579</v>
      </c>
      <c r="G12" s="9">
        <f t="shared" si="3"/>
        <v>14285714.285714285</v>
      </c>
      <c r="H12" s="9">
        <f t="shared" si="4"/>
        <v>10454714.998440294</v>
      </c>
      <c r="I12" s="9">
        <f t="shared" si="5"/>
        <v>58081749.991334967</v>
      </c>
    </row>
    <row r="13" spans="1:12" ht="15" x14ac:dyDescent="0.5">
      <c r="A13" s="1">
        <v>8</v>
      </c>
      <c r="B13" s="3"/>
      <c r="C13" s="4">
        <f>'[1]10年现金流量预测'!K12</f>
        <v>0.58199999999999996</v>
      </c>
      <c r="D13" s="3">
        <f t="shared" si="0"/>
        <v>0</v>
      </c>
      <c r="E13" s="6">
        <f t="shared" si="1"/>
        <v>16746776.249075463</v>
      </c>
      <c r="F13" s="6">
        <f t="shared" si="2"/>
        <v>22329034.998767283</v>
      </c>
      <c r="G13" s="9">
        <f t="shared" si="3"/>
        <v>12500000</v>
      </c>
      <c r="H13" s="9">
        <f t="shared" si="4"/>
        <v>9829034.9987672828</v>
      </c>
      <c r="I13" s="9">
        <f t="shared" si="5"/>
        <v>54605749.993151575</v>
      </c>
    </row>
    <row r="14" spans="1:12" ht="15" x14ac:dyDescent="0.5">
      <c r="A14" s="1">
        <v>9</v>
      </c>
      <c r="B14" s="3"/>
      <c r="C14" s="4">
        <f>'[1]10年现金流量预测'!K13</f>
        <v>0.54400000000000004</v>
      </c>
      <c r="D14" s="3">
        <f t="shared" si="0"/>
        <v>0</v>
      </c>
      <c r="E14" s="6">
        <f t="shared" si="1"/>
        <v>15348647.013842192</v>
      </c>
      <c r="F14" s="6">
        <f t="shared" si="2"/>
        <v>20464862.685122922</v>
      </c>
      <c r="G14" s="9">
        <f t="shared" si="3"/>
        <v>11111111.111111112</v>
      </c>
      <c r="H14" s="9">
        <f t="shared" si="4"/>
        <v>9353751.5740118101</v>
      </c>
      <c r="I14" s="9">
        <f t="shared" si="5"/>
        <v>51965286.522287838</v>
      </c>
    </row>
    <row r="15" spans="1:12" ht="15" x14ac:dyDescent="0.5">
      <c r="A15" s="1">
        <v>10</v>
      </c>
      <c r="B15" s="3"/>
      <c r="C15" s="4">
        <f>'[1]10年现金流量预测'!K14</f>
        <v>0.50800000000000001</v>
      </c>
      <c r="D15" s="3">
        <f t="shared" si="0"/>
        <v>0</v>
      </c>
      <c r="E15" s="6">
        <f t="shared" si="1"/>
        <v>14237750.272736473</v>
      </c>
      <c r="F15" s="6">
        <f t="shared" si="2"/>
        <v>18983667.030315299</v>
      </c>
      <c r="G15" s="9">
        <f t="shared" si="3"/>
        <v>10000000</v>
      </c>
      <c r="H15" s="9">
        <f t="shared" si="4"/>
        <v>8983667.0303152986</v>
      </c>
      <c r="I15" s="9">
        <f t="shared" si="5"/>
        <v>49909261.279529437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" sqref="F3"/>
    </sheetView>
  </sheetViews>
  <sheetFormatPr defaultRowHeight="14.1" x14ac:dyDescent="0.5"/>
  <cols>
    <col min="1" max="1" width="11.34765625" customWidth="1"/>
    <col min="2" max="2" width="11.796875" bestFit="1" customWidth="1"/>
    <col min="3" max="3" width="13.25" bestFit="1" customWidth="1"/>
    <col min="4" max="4" width="14.09765625" customWidth="1"/>
    <col min="5" max="5" width="12.3984375" customWidth="1"/>
    <col min="6" max="6" width="12.1484375" customWidth="1"/>
  </cols>
  <sheetData>
    <row r="1" spans="1:6" x14ac:dyDescent="0.5">
      <c r="A1" t="s">
        <v>33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5">
      <c r="C2" s="11">
        <v>0.6</v>
      </c>
      <c r="D2" s="11">
        <v>0.3</v>
      </c>
      <c r="E2" s="11">
        <v>0.1</v>
      </c>
    </row>
    <row r="3" spans="1:6" x14ac:dyDescent="0.5">
      <c r="A3">
        <v>8</v>
      </c>
      <c r="B3" s="9">
        <f>确定每年现金流!I13</f>
        <v>54605749.993151575</v>
      </c>
      <c r="C3" s="12">
        <f>B3*C2</f>
        <v>32763449.995890945</v>
      </c>
      <c r="D3" s="12">
        <f t="shared" ref="D3:E3" si="0">C3*D2</f>
        <v>9829034.9987672828</v>
      </c>
      <c r="E3" s="12">
        <f t="shared" si="0"/>
        <v>982903.49987672828</v>
      </c>
      <c r="F3" s="12">
        <f>C3/365</f>
        <v>89762.876701071087</v>
      </c>
    </row>
    <row r="4" spans="1:6" x14ac:dyDescent="0.5">
      <c r="B4" s="9"/>
    </row>
    <row r="5" spans="1:6" x14ac:dyDescent="0.5">
      <c r="B5" s="9"/>
    </row>
    <row r="6" spans="1:6" x14ac:dyDescent="0.5">
      <c r="B6" s="9"/>
    </row>
    <row r="7" spans="1:6" x14ac:dyDescent="0.5">
      <c r="B7" s="9"/>
    </row>
    <row r="8" spans="1:6" x14ac:dyDescent="0.5">
      <c r="B8" s="9"/>
    </row>
    <row r="9" spans="1:6" x14ac:dyDescent="0.5">
      <c r="B9" s="9"/>
    </row>
    <row r="10" spans="1:6" x14ac:dyDescent="0.5">
      <c r="B10" s="9"/>
    </row>
    <row r="11" spans="1:6" x14ac:dyDescent="0.5">
      <c r="B11" s="9"/>
    </row>
    <row r="12" spans="1:6" x14ac:dyDescent="0.5">
      <c r="B12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" sqref="E2"/>
    </sheetView>
  </sheetViews>
  <sheetFormatPr defaultRowHeight="14.1" x14ac:dyDescent="0.5"/>
  <cols>
    <col min="1" max="1" width="27.796875" customWidth="1"/>
    <col min="2" max="2" width="9" bestFit="1" customWidth="1"/>
    <col min="3" max="3" width="4.3984375" bestFit="1" customWidth="1"/>
    <col min="4" max="4" width="10.34765625" bestFit="1" customWidth="1"/>
    <col min="5" max="5" width="13.94921875" customWidth="1"/>
    <col min="6" max="6" width="13.84765625" customWidth="1"/>
  </cols>
  <sheetData>
    <row r="1" spans="1:6" ht="26.7" thickBot="1" x14ac:dyDescent="0.55000000000000004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36</v>
      </c>
      <c r="F1" s="19" t="s">
        <v>37</v>
      </c>
    </row>
    <row r="2" spans="1:6" ht="14.4" thickBot="1" x14ac:dyDescent="0.55000000000000004">
      <c r="A2" s="22" t="s">
        <v>26</v>
      </c>
      <c r="B2" s="23">
        <v>11000</v>
      </c>
      <c r="C2" s="24" t="s">
        <v>27</v>
      </c>
      <c r="D2" s="25">
        <f>(0-确定每年现金流!$B$5)/客房数量确定!B2</f>
        <v>9090.9090909090901</v>
      </c>
      <c r="E2" s="39">
        <v>682.54</v>
      </c>
      <c r="F2" s="35">
        <f>确定每日平均客房营收!F3/客房数量确定!E2</f>
        <v>131.51299074203871</v>
      </c>
    </row>
    <row r="3" spans="1:6" ht="14.4" thickBot="1" x14ac:dyDescent="0.55000000000000004">
      <c r="A3" s="26"/>
      <c r="B3" s="16">
        <v>10000</v>
      </c>
      <c r="C3" s="14"/>
      <c r="D3" s="13">
        <f>(0-确定每年现金流!$B$5)/客房数量确定!B3</f>
        <v>10000</v>
      </c>
      <c r="E3" s="39">
        <v>682.54</v>
      </c>
      <c r="F3" s="35"/>
    </row>
    <row r="4" spans="1:6" ht="14.4" thickBot="1" x14ac:dyDescent="0.55000000000000004">
      <c r="A4" s="26"/>
      <c r="B4" s="16">
        <v>9000</v>
      </c>
      <c r="C4" s="14"/>
      <c r="D4" s="13">
        <f>(0-确定每年现金流!$B$5)/客房数量确定!B4</f>
        <v>11111.111111111111</v>
      </c>
      <c r="E4" s="39">
        <v>682.54</v>
      </c>
      <c r="F4" s="35"/>
    </row>
    <row r="5" spans="1:6" x14ac:dyDescent="0.5">
      <c r="A5" s="26"/>
      <c r="B5" s="17">
        <v>9000</v>
      </c>
      <c r="C5" s="15"/>
      <c r="D5" s="13">
        <f>(0-确定每年现金流!$B$5)/客房数量确定!B5</f>
        <v>11111.111111111111</v>
      </c>
      <c r="E5" s="39">
        <v>682.54</v>
      </c>
      <c r="F5" s="35"/>
    </row>
    <row r="6" spans="1:6" ht="14.4" thickBot="1" x14ac:dyDescent="0.55000000000000004">
      <c r="A6" s="27"/>
      <c r="B6" s="28">
        <v>9000</v>
      </c>
      <c r="C6" s="29"/>
      <c r="D6" s="30"/>
      <c r="E6" s="30"/>
      <c r="F6" s="36"/>
    </row>
    <row r="7" spans="1:6" ht="14.4" thickBot="1" x14ac:dyDescent="0.55000000000000004">
      <c r="A7" s="32" t="s">
        <v>28</v>
      </c>
      <c r="B7" s="25">
        <v>9000</v>
      </c>
      <c r="C7" s="25" t="s">
        <v>27</v>
      </c>
      <c r="D7" s="25">
        <f>(0-确定每年现金流!$B$5)/客房数量确定!B7</f>
        <v>11111.111111111111</v>
      </c>
      <c r="E7" s="40">
        <v>373.25</v>
      </c>
      <c r="F7" s="35">
        <f>确定每日平均客房营收!F3/客房数量确定!E7</f>
        <v>240.48995767199219</v>
      </c>
    </row>
    <row r="8" spans="1:6" ht="14.4" thickBot="1" x14ac:dyDescent="0.55000000000000004">
      <c r="A8" s="33"/>
      <c r="B8" s="13">
        <v>8000</v>
      </c>
      <c r="C8" s="13"/>
      <c r="D8" s="13">
        <f>(0-确定每年现金流!$B$5)/客房数量确定!B8</f>
        <v>12500</v>
      </c>
      <c r="E8" s="40">
        <v>373.25</v>
      </c>
      <c r="F8" s="35"/>
    </row>
    <row r="9" spans="1:6" ht="14.4" thickBot="1" x14ac:dyDescent="0.55000000000000004">
      <c r="A9" s="33"/>
      <c r="B9" s="13"/>
      <c r="C9" s="13"/>
      <c r="D9" s="13">
        <f>D8</f>
        <v>12500</v>
      </c>
      <c r="E9" s="40">
        <v>373.25</v>
      </c>
      <c r="F9" s="35"/>
    </row>
    <row r="10" spans="1:6" x14ac:dyDescent="0.5">
      <c r="A10" s="33"/>
      <c r="B10" s="13"/>
      <c r="C10" s="13"/>
      <c r="D10" s="13">
        <f>D9</f>
        <v>12500</v>
      </c>
      <c r="E10" s="40">
        <v>373.25</v>
      </c>
      <c r="F10" s="35"/>
    </row>
    <row r="11" spans="1:6" ht="14.4" thickBot="1" x14ac:dyDescent="0.55000000000000004">
      <c r="A11" s="34"/>
      <c r="B11" s="30"/>
      <c r="C11" s="30"/>
      <c r="D11" s="30"/>
      <c r="E11" s="30" t="s">
        <v>32</v>
      </c>
      <c r="F11" s="31"/>
    </row>
    <row r="12" spans="1:6" x14ac:dyDescent="0.5">
      <c r="A12" s="20" t="s">
        <v>29</v>
      </c>
      <c r="B12" s="20" t="s">
        <v>30</v>
      </c>
      <c r="C12" s="20" t="s">
        <v>27</v>
      </c>
      <c r="D12" s="20"/>
      <c r="E12" s="21"/>
      <c r="F12" s="21"/>
    </row>
    <row r="13" spans="1:6" x14ac:dyDescent="0.5">
      <c r="A13" s="13" t="s">
        <v>31</v>
      </c>
      <c r="B13" s="13"/>
      <c r="C13" s="13" t="s">
        <v>27</v>
      </c>
      <c r="D13" s="13"/>
      <c r="E13" s="15"/>
      <c r="F13" s="15"/>
    </row>
    <row r="14" spans="1:6" x14ac:dyDescent="0.5">
      <c r="A14" s="13" t="s">
        <v>32</v>
      </c>
      <c r="B14" s="13"/>
      <c r="C14" s="13" t="s">
        <v>27</v>
      </c>
      <c r="D14" s="13"/>
      <c r="E14" s="15"/>
      <c r="F14" s="15"/>
    </row>
  </sheetData>
  <mergeCells count="3">
    <mergeCell ref="C2:C4"/>
    <mergeCell ref="A2:A6"/>
    <mergeCell ref="A7:A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3" sqref="K3:K5"/>
    </sheetView>
  </sheetViews>
  <sheetFormatPr defaultRowHeight="14.1" x14ac:dyDescent="0.5"/>
  <cols>
    <col min="4" max="4" width="12.19921875" customWidth="1"/>
    <col min="5" max="5" width="9.69921875" customWidth="1"/>
    <col min="6" max="6" width="10.69921875" customWidth="1"/>
    <col min="7" max="7" width="8.59765625" customWidth="1"/>
  </cols>
  <sheetData>
    <row r="1" spans="1:11" ht="28.2" x14ac:dyDescent="0.5">
      <c r="A1" s="15" t="s">
        <v>41</v>
      </c>
      <c r="B1" s="15" t="s">
        <v>38</v>
      </c>
      <c r="C1" s="15" t="s">
        <v>39</v>
      </c>
      <c r="D1" s="45" t="s">
        <v>40</v>
      </c>
      <c r="E1" s="15" t="s">
        <v>46</v>
      </c>
      <c r="F1" s="15" t="s">
        <v>45</v>
      </c>
      <c r="G1" s="42" t="s">
        <v>49</v>
      </c>
      <c r="H1" s="42"/>
      <c r="I1" s="42"/>
      <c r="J1" s="46" t="s">
        <v>51</v>
      </c>
      <c r="K1" s="46" t="s">
        <v>52</v>
      </c>
    </row>
    <row r="2" spans="1:11" ht="42.3" x14ac:dyDescent="0.5">
      <c r="A2" s="15"/>
      <c r="B2" s="15"/>
      <c r="C2" s="15"/>
      <c r="D2" s="15"/>
      <c r="E2" s="47" t="s">
        <v>47</v>
      </c>
      <c r="F2" s="47"/>
      <c r="G2" s="15" t="s">
        <v>38</v>
      </c>
      <c r="H2" s="15" t="s">
        <v>39</v>
      </c>
      <c r="I2" s="45" t="s">
        <v>40</v>
      </c>
      <c r="J2" s="37">
        <v>132</v>
      </c>
      <c r="K2" s="15"/>
    </row>
    <row r="3" spans="1:11" x14ac:dyDescent="0.5">
      <c r="A3" s="15" t="s">
        <v>42</v>
      </c>
      <c r="B3" s="43">
        <v>0.44</v>
      </c>
      <c r="C3" s="43">
        <v>0.22</v>
      </c>
      <c r="D3" s="43">
        <v>0.34</v>
      </c>
      <c r="E3" s="15"/>
      <c r="F3" s="41">
        <f>(0-确定每年现金流!$B$5)/客房数量确定!D2</f>
        <v>11000.000000000002</v>
      </c>
      <c r="G3" s="44">
        <f>F3*B3</f>
        <v>4840.0000000000009</v>
      </c>
      <c r="H3" s="44">
        <f t="shared" ref="H3:I5" si="0">G3*C3</f>
        <v>1064.8000000000002</v>
      </c>
      <c r="I3" s="44">
        <f t="shared" si="0"/>
        <v>362.0320000000001</v>
      </c>
      <c r="J3" s="15"/>
      <c r="K3" s="49">
        <f>G3/$J$2</f>
        <v>36.666666666666671</v>
      </c>
    </row>
    <row r="4" spans="1:11" x14ac:dyDescent="0.5">
      <c r="A4" s="15" t="s">
        <v>43</v>
      </c>
      <c r="B4" s="43">
        <v>0.62</v>
      </c>
      <c r="C4" s="43">
        <v>0.25</v>
      </c>
      <c r="D4" s="43">
        <v>0.3</v>
      </c>
      <c r="E4" s="43"/>
      <c r="F4" s="41">
        <f>(0-确定每年现金流!$B$5)/客房数量确定!D3</f>
        <v>10000</v>
      </c>
      <c r="G4" s="44">
        <f t="shared" ref="G4:G5" si="1">F4*B4</f>
        <v>6200</v>
      </c>
      <c r="H4" s="44">
        <f t="shared" si="0"/>
        <v>1550</v>
      </c>
      <c r="I4" s="44">
        <f t="shared" si="0"/>
        <v>465</v>
      </c>
      <c r="J4" s="15"/>
      <c r="K4" s="49">
        <f t="shared" ref="K4:K5" si="2">G4/$J$2</f>
        <v>46.969696969696969</v>
      </c>
    </row>
    <row r="5" spans="1:11" x14ac:dyDescent="0.5">
      <c r="A5" s="15" t="s">
        <v>44</v>
      </c>
      <c r="B5" s="43">
        <v>0.45</v>
      </c>
      <c r="C5" s="43">
        <v>0.25</v>
      </c>
      <c r="D5" s="43">
        <v>0.3</v>
      </c>
      <c r="E5" s="43"/>
      <c r="F5" s="41">
        <f>(0-确定每年现金流!$B$5)/客房数量确定!D4</f>
        <v>9000</v>
      </c>
      <c r="G5" s="44">
        <f t="shared" si="1"/>
        <v>4050</v>
      </c>
      <c r="H5" s="44">
        <f t="shared" si="0"/>
        <v>1012.5</v>
      </c>
      <c r="I5" s="44">
        <f t="shared" si="0"/>
        <v>303.75</v>
      </c>
      <c r="J5" s="15"/>
      <c r="K5" s="49">
        <f t="shared" si="2"/>
        <v>30.681818181818183</v>
      </c>
    </row>
    <row r="6" spans="1:11" x14ac:dyDescent="0.5">
      <c r="A6" s="15"/>
      <c r="B6" s="15"/>
      <c r="C6" s="15"/>
      <c r="D6" s="15"/>
      <c r="E6" s="48" t="s">
        <v>48</v>
      </c>
      <c r="F6" s="48"/>
      <c r="G6" s="44"/>
      <c r="H6" s="44"/>
      <c r="I6" s="44"/>
      <c r="J6" s="15">
        <v>240</v>
      </c>
      <c r="K6" s="44"/>
    </row>
    <row r="7" spans="1:11" x14ac:dyDescent="0.5">
      <c r="A7" s="15" t="s">
        <v>42</v>
      </c>
      <c r="B7" s="43">
        <v>0.44</v>
      </c>
      <c r="C7" s="43">
        <v>0.22</v>
      </c>
      <c r="D7" s="43">
        <v>0.34</v>
      </c>
      <c r="E7" s="15"/>
      <c r="F7" s="41">
        <f>客房数量确定!D7</f>
        <v>11111.111111111111</v>
      </c>
      <c r="G7" s="44">
        <f>F7*B7</f>
        <v>4888.8888888888887</v>
      </c>
      <c r="H7" s="44">
        <f t="shared" ref="H7:I7" si="3">G7*C7</f>
        <v>1075.5555555555554</v>
      </c>
      <c r="I7" s="44">
        <f t="shared" si="3"/>
        <v>365.68888888888887</v>
      </c>
      <c r="J7" s="15"/>
      <c r="K7" s="44">
        <f>G7/$J$6</f>
        <v>20.37037037037037</v>
      </c>
    </row>
    <row r="8" spans="1:11" x14ac:dyDescent="0.5">
      <c r="A8" s="15" t="s">
        <v>43</v>
      </c>
      <c r="B8" s="43">
        <v>0.62</v>
      </c>
      <c r="C8" s="43">
        <v>0.25</v>
      </c>
      <c r="D8" s="43">
        <v>0.3</v>
      </c>
      <c r="E8" s="15"/>
      <c r="F8" s="41">
        <f>(0-确定每年现金流!$B$5)/客房数量确定!D7</f>
        <v>9000</v>
      </c>
      <c r="G8" s="44">
        <f t="shared" ref="G8:G9" si="4">F8*B8</f>
        <v>5580</v>
      </c>
      <c r="H8" s="44">
        <f t="shared" ref="H8:H9" si="5">G8*C8</f>
        <v>1395</v>
      </c>
      <c r="I8" s="44">
        <f t="shared" ref="I8:I9" si="6">H8*D8</f>
        <v>418.5</v>
      </c>
      <c r="J8" s="15"/>
      <c r="K8" s="44">
        <f t="shared" ref="K8:K9" si="7">G8/$J$6</f>
        <v>23.25</v>
      </c>
    </row>
    <row r="9" spans="1:11" x14ac:dyDescent="0.5">
      <c r="A9" s="15" t="s">
        <v>44</v>
      </c>
      <c r="B9" s="43">
        <v>0.45</v>
      </c>
      <c r="C9" s="43">
        <v>0.25</v>
      </c>
      <c r="D9" s="43">
        <v>0.3</v>
      </c>
      <c r="E9" s="15"/>
      <c r="F9" s="41">
        <f>F8</f>
        <v>9000</v>
      </c>
      <c r="G9" s="44">
        <f t="shared" si="4"/>
        <v>4050</v>
      </c>
      <c r="H9" s="44">
        <f t="shared" si="5"/>
        <v>1012.5</v>
      </c>
      <c r="I9" s="44">
        <f t="shared" si="6"/>
        <v>303.75</v>
      </c>
      <c r="J9" s="15"/>
      <c r="K9" s="44">
        <f t="shared" si="7"/>
        <v>16.875</v>
      </c>
    </row>
  </sheetData>
  <mergeCells count="1">
    <mergeCell ref="G1:I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4"/>
    </sheetView>
  </sheetViews>
  <sheetFormatPr defaultRowHeight="14.1" x14ac:dyDescent="0.5"/>
  <sheetData>
    <row r="1" spans="1:7" ht="42.3" x14ac:dyDescent="0.5">
      <c r="A1" s="15" t="s">
        <v>53</v>
      </c>
      <c r="B1" s="15" t="s">
        <v>54</v>
      </c>
      <c r="C1" s="15" t="s">
        <v>51</v>
      </c>
      <c r="D1" s="15" t="s">
        <v>52</v>
      </c>
      <c r="E1" s="15" t="s">
        <v>35</v>
      </c>
      <c r="F1" s="15" t="s">
        <v>55</v>
      </c>
      <c r="G1" s="50" t="s">
        <v>56</v>
      </c>
    </row>
    <row r="2" spans="1:7" x14ac:dyDescent="0.5">
      <c r="A2" s="42" t="s">
        <v>50</v>
      </c>
      <c r="B2" s="15" t="s">
        <v>42</v>
      </c>
      <c r="C2" s="37">
        <v>132</v>
      </c>
      <c r="D2" s="49">
        <v>36.666666666666671</v>
      </c>
      <c r="E2" s="51">
        <v>682.54</v>
      </c>
      <c r="F2" s="52" t="s">
        <v>34</v>
      </c>
      <c r="G2" s="52">
        <v>35</v>
      </c>
    </row>
    <row r="3" spans="1:7" x14ac:dyDescent="0.5">
      <c r="A3" s="42"/>
      <c r="B3" s="15" t="s">
        <v>43</v>
      </c>
      <c r="C3" s="37">
        <v>132</v>
      </c>
      <c r="D3" s="49">
        <v>46.969696969696969</v>
      </c>
      <c r="E3" s="51">
        <v>682.54</v>
      </c>
      <c r="F3" s="52" t="s">
        <v>34</v>
      </c>
      <c r="G3" s="52">
        <v>35</v>
      </c>
    </row>
    <row r="4" spans="1:7" x14ac:dyDescent="0.5">
      <c r="A4" s="42"/>
      <c r="B4" s="15" t="s">
        <v>44</v>
      </c>
      <c r="C4" s="37">
        <v>132</v>
      </c>
      <c r="D4" s="44">
        <v>30.681818181818183</v>
      </c>
      <c r="E4" s="38">
        <v>682.54</v>
      </c>
      <c r="F4" s="52" t="s">
        <v>34</v>
      </c>
      <c r="G4" s="46">
        <v>35</v>
      </c>
    </row>
  </sheetData>
  <mergeCells count="1">
    <mergeCell ref="A2:A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确定每年现金流</vt:lpstr>
      <vt:lpstr>确定每日平均客房营收</vt:lpstr>
      <vt:lpstr>客房数量确定</vt:lpstr>
      <vt:lpstr>功能平面及配比及客房面积</vt:lpstr>
      <vt:lpstr>项目酒店数据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Huang</dc:creator>
  <cp:lastModifiedBy>Qing Huang</cp:lastModifiedBy>
  <dcterms:created xsi:type="dcterms:W3CDTF">2017-12-12T05:28:00Z</dcterms:created>
  <dcterms:modified xsi:type="dcterms:W3CDTF">2017-12-12T14:18:17Z</dcterms:modified>
</cp:coreProperties>
</file>