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hxida\Desktop\Projects\Excel\"/>
    </mc:Choice>
  </mc:AlternateContent>
  <xr:revisionPtr revIDLastSave="0" documentId="8_{3A738493-5324-4492-BDB2-E15B0BF903D6}" xr6:coauthVersionLast="47" xr6:coauthVersionMax="47" xr10:uidLastSave="{00000000-0000-0000-0000-000000000000}"/>
  <bookViews>
    <workbookView xWindow="-120" yWindow="-120" windowWidth="29040" windowHeight="15720" firstSheet="1" activeTab="2"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 name="Sheet6" sheetId="20" r:id="rId6"/>
    <sheet name="Forecasting" sheetId="18" r:id="rId7"/>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4" l="1"/>
  <c r="F34" i="20"/>
  <c r="H34" i="20"/>
  <c r="F35" i="20"/>
  <c r="H35" i="20"/>
  <c r="F36" i="20"/>
  <c r="H36" i="20"/>
  <c r="F37" i="20"/>
  <c r="F32" i="20"/>
  <c r="H37" i="20"/>
  <c r="H32" i="20"/>
  <c r="F33" i="20"/>
  <c r="H33" i="20"/>
  <c r="C32" i="20"/>
  <c r="C33" i="20"/>
  <c r="C34" i="20"/>
  <c r="C35" i="20"/>
  <c r="C36" i="20"/>
  <c r="C37" i="20"/>
  <c r="C31" i="20"/>
  <c r="D31" i="20"/>
  <c r="E31" i="20"/>
  <c r="F31" i="20"/>
  <c r="G31" i="20"/>
  <c r="H27" i="20"/>
  <c r="H28" i="20"/>
  <c r="H29" i="20"/>
  <c r="H30" i="20"/>
  <c r="H31" i="20"/>
  <c r="H26" i="20"/>
  <c r="G26" i="20"/>
  <c r="G27" i="20"/>
  <c r="G28" i="20"/>
  <c r="G29" i="20"/>
  <c r="G30" i="20"/>
  <c r="D26" i="20"/>
  <c r="F28" i="20"/>
  <c r="F27" i="20"/>
  <c r="F29" i="20"/>
  <c r="F30" i="20"/>
  <c r="F26" i="20"/>
  <c r="C26" i="20"/>
  <c r="C27" i="20"/>
  <c r="C28" i="20"/>
  <c r="C29" i="20"/>
  <c r="C30" i="20"/>
  <c r="D30" i="20"/>
  <c r="E29" i="20"/>
  <c r="D29" i="20"/>
  <c r="E28" i="20"/>
  <c r="D28" i="20"/>
  <c r="D27" i="20"/>
  <c r="E26" i="20"/>
  <c r="E27" i="20"/>
  <c r="E30" i="20"/>
  <c r="D6" i="18" l="1"/>
  <c r="D7" i="18"/>
  <c r="D8" i="18"/>
  <c r="D9" i="18"/>
  <c r="D10" i="18"/>
  <c r="D11" i="18"/>
  <c r="D12" i="18"/>
  <c r="D13" i="18"/>
  <c r="D14" i="18"/>
  <c r="D15" i="18"/>
  <c r="D16" i="18"/>
  <c r="D17" i="18"/>
  <c r="D18" i="18"/>
  <c r="D19" i="18"/>
  <c r="D20" i="18"/>
  <c r="D21" i="18"/>
  <c r="D22" i="18"/>
  <c r="D23" i="18"/>
  <c r="D24" i="18"/>
  <c r="D25" i="18"/>
  <c r="D26" i="18"/>
  <c r="D5" i="18"/>
  <c r="B2" i="18"/>
  <c r="B3" i="18"/>
  <c r="B4" i="18"/>
  <c r="B5" i="18"/>
  <c r="B6" i="18"/>
  <c r="B7" i="18"/>
  <c r="B8" i="18"/>
  <c r="B9" i="18"/>
  <c r="B10" i="18"/>
  <c r="C13" i="18" s="1"/>
  <c r="B11" i="18"/>
  <c r="B12" i="18"/>
  <c r="C15" i="18" s="1"/>
  <c r="B13" i="18"/>
  <c r="C16" i="18" s="1"/>
  <c r="B14" i="18"/>
  <c r="C17" i="18" s="1"/>
  <c r="B15" i="18"/>
  <c r="C18" i="18" s="1"/>
  <c r="B16" i="18"/>
  <c r="C19" i="18" s="1"/>
  <c r="B17" i="18"/>
  <c r="B18" i="18"/>
  <c r="C20" i="18" s="1"/>
  <c r="B19" i="18"/>
  <c r="B20" i="18"/>
  <c r="C23" i="18" s="1"/>
  <c r="B21" i="18"/>
  <c r="B22" i="18"/>
  <c r="B23" i="18"/>
  <c r="B24" i="18"/>
  <c r="B25" i="18"/>
  <c r="B26" i="18"/>
  <c r="D14" i="15"/>
  <c r="A20" i="15" s="1"/>
  <c r="D15" i="15"/>
  <c r="D16" i="15"/>
  <c r="I10" i="16"/>
  <c r="C14" i="15"/>
  <c r="C15" i="15"/>
  <c r="C16" i="15"/>
  <c r="H2" i="14"/>
  <c r="A10" i="15"/>
  <c r="C10" i="15" s="1"/>
  <c r="D2" i="15"/>
  <c r="D3" i="15"/>
  <c r="D4" i="15"/>
  <c r="D5" i="15"/>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3" i="14"/>
  <c r="H4" i="14"/>
  <c r="H5" i="14"/>
  <c r="H6" i="14"/>
  <c r="H7" i="14"/>
  <c r="H8" i="14"/>
  <c r="H9" i="14"/>
  <c r="H10" i="14"/>
  <c r="H11" i="14"/>
  <c r="H12" i="14"/>
  <c r="H13" i="14"/>
  <c r="F2" i="14"/>
  <c r="F3" i="14"/>
  <c r="F4" i="14"/>
  <c r="F5" i="14"/>
  <c r="F6" i="14"/>
  <c r="F7" i="14"/>
  <c r="F8" i="14"/>
  <c r="F9" i="14"/>
  <c r="F10" i="14"/>
  <c r="F11" i="14"/>
  <c r="F12" i="14"/>
  <c r="F13" i="14"/>
  <c r="E2" i="14"/>
  <c r="E3" i="14"/>
  <c r="G3" i="14" s="1"/>
  <c r="E4" i="14"/>
  <c r="G4" i="14" s="1"/>
  <c r="E5" i="14"/>
  <c r="E6" i="14"/>
  <c r="G6" i="14" s="1"/>
  <c r="E7" i="14"/>
  <c r="G7" i="14" s="1"/>
  <c r="E8" i="14"/>
  <c r="G8" i="14" s="1"/>
  <c r="E9" i="14"/>
  <c r="G9" i="14" s="1"/>
  <c r="E10" i="14"/>
  <c r="G10" i="14" s="1"/>
  <c r="E11" i="14"/>
  <c r="G11" i="14" s="1"/>
  <c r="E12" i="14"/>
  <c r="G12" i="14" s="1"/>
  <c r="E13" i="14"/>
  <c r="G13" i="14" s="1"/>
  <c r="G33" i="20"/>
  <c r="G32" i="20"/>
  <c r="G37" i="20"/>
  <c r="G36" i="20"/>
  <c r="G35" i="20"/>
  <c r="G34" i="20"/>
  <c r="D37" i="20"/>
  <c r="E37" i="20"/>
  <c r="D36" i="20"/>
  <c r="E36" i="20"/>
  <c r="D35" i="20"/>
  <c r="E35" i="20"/>
  <c r="D34" i="20"/>
  <c r="E34" i="20"/>
  <c r="D33" i="20"/>
  <c r="E33" i="20"/>
  <c r="D32" i="20"/>
  <c r="E32" i="20"/>
  <c r="C5" i="18" l="1"/>
  <c r="C21" i="18"/>
  <c r="C10" i="18"/>
  <c r="C24" i="18"/>
  <c r="C7" i="18"/>
  <c r="C26" i="18"/>
  <c r="C9" i="18"/>
  <c r="C22" i="18"/>
  <c r="C12" i="18"/>
  <c r="C11" i="18"/>
  <c r="C25" i="18"/>
  <c r="C8" i="18"/>
  <c r="C6" i="18"/>
  <c r="C14" i="18"/>
  <c r="D17" i="15"/>
  <c r="D6" i="15"/>
  <c r="G5" i="14"/>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<sst xmlns="http://schemas.openxmlformats.org/spreadsheetml/2006/main" count="2314" uniqueCount="74">
  <si>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</si>
  <si>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</si>
  <si>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</si>
  <si>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</si>
  <si>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</si>
  <si>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</si>
  <si>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</si>
  <si>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</si>
  <si>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</si>
  <si>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</si>
  <si>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</si>
  <si>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</si>
  <si>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</si>
  <si>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</si>
  <si>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</si>
  <si>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</si>
  <si>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</si>
  <si>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</si>
  <si>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</si>
  <si>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</si>
  <si>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</si>
  <si>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</si>
  <si>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</si>
  <si>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</si>
  <si>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</si>
  <si>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</si>
  <si>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</si>
  <si>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</si>
  <si>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</si>
  <si>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</si>
  <si>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</si>
  <si>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</si>
  <si>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</si>
  <si>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</si>
  <si>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</si>
  <si>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</si>
  <si>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</si>
  <si>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</si>
  <si>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</si>
  <si>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</si>
  <si>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</si>
  <si>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Conversion Rates</t>
  </si>
  <si>
    <t>Projected Upsell Amount</t>
  </si>
  <si>
    <t>Total</t>
  </si>
  <si>
    <t>Sales Last Month</t>
  </si>
  <si>
    <t>Growth Rate</t>
  </si>
  <si>
    <t>Sales Target</t>
  </si>
  <si>
    <t>License Price</t>
  </si>
  <si>
    <t>Projected Sales</t>
  </si>
  <si>
    <t>$B$14</t>
  </si>
  <si>
    <t>$B$15</t>
  </si>
  <si>
    <t>$B$16</t>
  </si>
  <si>
    <t>$D$17</t>
  </si>
  <si>
    <t>Current</t>
  </si>
  <si>
    <t>Created by haidar ali on 25/08/2024</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</si>
  <si>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</si>
  <si>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</si>
  <si>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</si>
  <si>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</si>
  <si>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</si>
  <si>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</si>
  <si>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</si>
  <si>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</si>
  <si>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Difference</t>
  </si>
  <si>
    <t>Elasticity</t>
  </si>
  <si>
    <t>Elasticity of Demand</t>
  </si>
  <si>
    <t>SMA Forecast</t>
  </si>
  <si>
    <t>Weighted Moving Average</t>
  </si>
  <si>
    <t>Lower Bound 1</t>
  </si>
  <si>
    <t>Upper Bound 1</t>
  </si>
  <si>
    <t>Forecast 1</t>
  </si>
  <si>
    <t>Forecast 2</t>
  </si>
  <si>
    <t>Lower Bound 2</t>
  </si>
  <si>
    <t>Upper Bound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</si>
</sst>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quot;$&quot;#,##0"/>
    <numFmt numFmtId="166" formatCode="_(&quot;$&quot;* #,##0_);_(&quot;$&quot;* \(#,##0\);_(&quot;$&quot;* &quot;-&quot;??_);_(@_)"/>
    <numFmt numFmtId="167" formatCode="_-[$$-409]* #,##0_ ;_-[$$-409]* \-#,##0\ ;_-[$$-409]* &quot;-&quot;_ ;_-@_ "/>
    <numFmt numFmtId="171" formatCode="_-[$$-409]* #,##0.00_ ;_-[$$-409]* \-#,##0.00\ ;_-[$$-409]* &quot;-&quot;??_ ;_-@_ "/>
    <numFmt numFmtId="173" formatCode="_-[$$-409]* #,##0_ ;_-[$$-409]* \-#,##0\ ;_-[$$-409]* &quot;-&quot;??_ ;_-@_ "/>
  </numFmts>
  <fonts count="9" x14ac:knownFonts="1">
    <font>
      <sz val="12"/>
      <color theme="1"/>
      <name val="Calibri"/>
      <family val="2"/>
      <scheme val="minor"/>
    </font>
    <font>
      <sz val="12"/>
      <color theme="1"/>
      <name val="Calibri"/>
      <family val="2"/>
      <scheme val="minor"/>
    </font>
    <font>
      <b/>
      <sz val="12"/>
      <color theme="0"/>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b/>
      <sz val="11"/>
      <color theme="0"/>
      <name val="Arial"/>
      <family val="2"/>
    </font>
  </fonts>
  <fills count="6">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1" tint="0.249977111117893"/>
        <bgColor indexed="64"/>
      </patternFill>
    </fill>
  </fills>
  <borders count="11">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6" fontId="0" fillId="0" borderId="0" xfId="1" applyNumberFormat="1" applyFont="1"/>
    <xf numFmtId="167" fontId="0" fillId="0" borderId="0" xfId="0" applyNumberFormat="1"/>
    <xf numFmtId="2" fontId="0" fillId="0" borderId="0" xfId="0" applyNumberFormat="1"/>
    <xf numFmtId="9" fontId="0" fillId="0" borderId="0" xfId="2" applyFont="1"/>
    <xf numFmtId="10" fontId="0" fillId="0" borderId="0" xfId="0" applyNumberFormat="1"/>
    <xf numFmtId="9" fontId="0" fillId="0" borderId="0" xfId="0" applyNumberFormat="1"/>
    <xf numFmtId="49" fontId="0" fillId="0" borderId="0" xfId="0" applyNumberFormat="1"/>
    <xf numFmtId="171" fontId="0" fillId="0" borderId="0" xfId="0" applyNumberFormat="1"/>
    <xf numFmtId="173" fontId="0" fillId="0" borderId="0" xfId="0" applyNumberFormat="1"/>
    <xf numFmtId="0" fontId="0" fillId="0" borderId="0" xfId="0" applyFill="1" applyBorder="1" applyAlignment="1"/>
    <xf numFmtId="173" fontId="0" fillId="0" borderId="0" xfId="0" applyNumberFormat="1" applyFill="1" applyBorder="1" applyAlignment="1"/>
    <xf numFmtId="173" fontId="0" fillId="0" borderId="2" xfId="0" applyNumberFormat="1" applyFill="1" applyBorder="1" applyAlignment="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Fill="1" applyBorder="1" applyAlignment="1"/>
    <xf numFmtId="0" fontId="4" fillId="3" borderId="0" xfId="0" applyFont="1" applyFill="1" applyBorder="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173" fontId="0" fillId="4" borderId="0" xfId="0" applyNumberFormat="1" applyFill="1" applyBorder="1" applyAlignment="1"/>
    <xf numFmtId="0" fontId="7" fillId="0" borderId="0" xfId="0" applyFont="1" applyFill="1" applyBorder="1" applyAlignment="1">
      <alignment vertical="top" wrapText="1"/>
    </xf>
    <xf numFmtId="171" fontId="0" fillId="0" borderId="0" xfId="0" applyNumberFormat="1" applyBorder="1"/>
    <xf numFmtId="171" fontId="0" fillId="0" borderId="7" xfId="0" applyNumberFormat="1" applyBorder="1"/>
    <xf numFmtId="171" fontId="0" fillId="0" borderId="3" xfId="0" applyNumberFormat="1" applyBorder="1"/>
    <xf numFmtId="171" fontId="0" fillId="0" borderId="9" xfId="0" applyNumberFormat="1" applyBorder="1"/>
    <xf numFmtId="0" fontId="0" fillId="0" borderId="0" xfId="0" applyBorder="1"/>
    <xf numFmtId="171" fontId="0" fillId="0" borderId="6" xfId="1" applyNumberFormat="1" applyFont="1" applyBorder="1"/>
    <xf numFmtId="171" fontId="0" fillId="0" borderId="8" xfId="1" applyNumberFormat="1" applyFont="1" applyBorder="1"/>
    <xf numFmtId="171" fontId="2" fillId="5" borderId="5" xfId="0" applyNumberFormat="1" applyFont="1" applyFill="1" applyBorder="1"/>
    <xf numFmtId="0" fontId="8" fillId="5" borderId="10" xfId="0" applyFont="1" applyFill="1" applyBorder="1"/>
    <xf numFmtId="10" fontId="2" fillId="5" borderId="5" xfId="0" applyNumberFormat="1" applyFont="1" applyFill="1" applyBorder="1"/>
  </cellXfs>
  <cellStyles count="3">
    <cellStyle name="Currency" xfId="1" builtinId="4"/>
    <cellStyle name="Normal" xfId="0" builtinId="0"/>
    <cellStyle name="Percent" xfId="2" builtinId="5"/>
  </cellStyles>
  <dxfs count="40">
    <dxf>
      <numFmt numFmtId="171" formatCode="_-[$$-409]* #,##0.00_ ;_-[$$-409]* \-#,##0.00\ ;_-[$$-409]* &quot;-&quot;??_ ;_-@_ "/>
    </dxf>
    <dxf>
      <numFmt numFmtId="171" formatCode="_-[$$-409]* #,##0.00_ ;_-[$$-409]* \-#,##0.00\ ;_-[$$-409]* &quot;-&quot;??_ ;_-@_ "/>
    </dxf>
    <dxf>
      <numFmt numFmtId="171" formatCode="_-[$$-409]* #,##0.00_ ;_-[$$-409]* \-#,##0.00\ ;_-[$$-409]* &quot;-&quot;??_ ;_-@_ "/>
    </dxf>
    <dxf>
      <numFmt numFmtId="171" formatCode="_-[$$-409]* #,##0.00_ ;_-[$$-409]* \-#,##0.00\ ;_-[$$-409]* &quot;-&quot;??_ ;_-@_ "/>
    </dxf>
    <dxf>
      <numFmt numFmtId="171" formatCode="_-[$$-409]* #,##0.00_ ;_-[$$-409]* \-#,##0.00\ ;_-[$$-409]* &quot;-&quot;??_ ;_-@_ "/>
    </dxf>
    <dxf>
      <numFmt numFmtId="171" formatCode="_-[$$-409]* #,##0.00_ ;_-[$$-409]* \-#,##0.00\ ;_-[$$-409]* &quot;-&quot;??_ ;_-@_ "/>
    </dxf>
    <dxf>
      <numFmt numFmtId="19" formatCode="dd/mm/yyyy"/>
    </dxf>
    <dxf>
      <numFmt numFmtId="171" formatCode="_-[$$-409]* #,##0.00_ ;_-[$$-409]* \-#,##0.00\ ;_-[$$-409]* &quot;-&quot;??_ ;_-@_ "/>
    </dxf>
    <dxf>
      <numFmt numFmtId="171" formatCode="_-[$$-409]* #,##0.00_ ;_-[$$-409]* \-#,##0.00\ ;_-[$$-409]* &quot;-&quot;??_ ;_-@_ "/>
    </dxf>
    <dxf>
      <numFmt numFmtId="173" formatCode="_-[$$-409]* #,##0_ ;_-[$$-409]* \-#,##0\ ;_-[$$-409]* &quot;-&quot;??_ ;_-@_ "/>
    </dxf>
    <dxf>
      <numFmt numFmtId="173" formatCode="_-[$$-409]* #,##0_ ;_-[$$-409]* \-#,##0\ ;_-[$$-409]* &quot;-&quot;??_ ;_-@_ "/>
    </dxf>
    <dxf>
      <numFmt numFmtId="13" formatCode="0%"/>
    </dxf>
    <dxf>
      <numFmt numFmtId="0" formatCode="General"/>
    </dxf>
    <dxf>
      <numFmt numFmtId="173" formatCode="_-[$$-409]* #,##0_ ;_-[$$-409]* \-#,##0\ ;_-[$$-409]* &quot;-&quot;??_ ;_-@_ "/>
    </dxf>
    <dxf>
      <numFmt numFmtId="173" formatCode="_-[$$-409]* #,##0_ ;_-[$$-409]* \-#,##0\ ;_-[$$-409]* &quot;-&quot;??_ ;_-@_ "/>
    </dxf>
    <dxf>
      <numFmt numFmtId="13" formatCode="0%"/>
    </dxf>
    <dxf>
      <numFmt numFmtId="173" formatCode="_-[$$-409]* #,##0_ ;_-[$$-409]* \-#,##0\ ;_-[$$-409]* &quot;-&quot;??_ ;_-@_ "/>
    </dxf>
    <dxf>
      <numFmt numFmtId="171" formatCode="_-[$$-409]* #,##0.00_ ;_-[$$-409]* \-#,##0.00\ ;_-[$$-409]* &quot;-&quot;??_ ;_-@_ "/>
    </dxf>
    <dxf>
      <numFmt numFmtId="171" formatCode="_-[$$-409]* #,##0.00_ ;_-[$$-409]* \-#,##0.00\ ;_-[$$-409]* &quot;-&quot;??_ ;_-@_ "/>
    </dxf>
    <dxf>
      <numFmt numFmtId="13" formatCode="0%"/>
    </dxf>
    <dxf>
      <numFmt numFmtId="167" formatCode="_-[$$-409]* #,##0_ ;_-[$$-409]* \-#,##0\ ;_-[$$-409]* &quot;-&quot;_ ;_-@_ "/>
    </dxf>
    <dxf>
      <numFmt numFmtId="167" formatCode="_-[$$-409]* #,##0_ ;_-[$$-409]* \-#,##0\ ;_-[$$-409]* &quot;-&quot;_ ;_-@_ "/>
    </dxf>
    <dxf>
      <numFmt numFmtId="166" formatCode="_(&quot;$&quot;* #,##0_);_(&quot;$&quot;* \(#,##0\);_(&quot;$&quot;* &quot;-&quot;??_);_(@_)"/>
    </dxf>
    <dxf>
      <numFmt numFmtId="166" formatCode="_(&quot;$&quot;* #,##0_);_(&quot;$&quot;* \(#,##0\);_(&quot;$&quot;* &quot;-&quot;??_);_(@_)"/>
    </dxf>
    <dxf>
      <numFmt numFmtId="166" formatCode="_(&quot;$&quot;* #,##0_);_(&quot;$&quot;* \(#,##0\);_(&quot;$&quot;* &quot;-&quot;??_);_(@_)"/>
    </dxf>
    <dxf>
      <numFmt numFmtId="2" formatCode="0.00"/>
    </dxf>
    <dxf>
      <numFmt numFmtId="0" formatCode="General"/>
    </dxf>
    <dxf>
      <numFmt numFmtId="0" formatCode="General"/>
    </dxf>
    <dxf>
      <numFmt numFmtId="166" formatCode="_(&quot;$&quot;* #,##0_);_(&quot;$&quot;* \(#,##0\);_(&quot;$&quot;* &quot;-&quot;??_);_(@_)"/>
    </dxf>
    <dxf>
      <numFmt numFmtId="166" formatCode="_(&quot;$&quot;* #,##0_);_(&quot;$&quot;* \(#,##0\);_(&quot;$&quot;* &quot;-&quot;??_);_(@_)"/>
    </dxf>
    <dxf>
      <numFmt numFmtId="0" formatCode="General"/>
    </dxf>
    <dxf>
      <numFmt numFmtId="168" formatCode="m/d/yyyy"/>
    </dxf>
    <dxf>
      <numFmt numFmtId="0" formatCode="General"/>
    </dxf>
    <dxf>
      <numFmt numFmtId="0" formatCode="General"/>
    </dxf>
    <dxf>
      <numFmt numFmtId="167" formatCode="_-[$$-409]* #,##0_ ;_-[$$-409]* \-#,##0\ ;_-[$$-409]* &quot;-&quot;_ ;_-@_ "/>
    </dxf>
    <dxf>
      <numFmt numFmtId="0" formatCode="General"/>
    </dxf>
    <dxf>
      <numFmt numFmtId="167" formatCode="_-[$$-409]* #,##0_ ;_-[$$-409]* \-#,##0\ ;_-[$$-409]* &quot;-&quot;_ ;_-@_ "/>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Sheet6!$B$1</c:f>
              <c:strCache>
                <c:ptCount val="1"/>
                <c:pt idx="0">
                  <c:v>Total Sales</c:v>
                </c:pt>
              </c:strCache>
            </c:strRef>
          </c:tx>
          <c:spPr>
            <a:ln w="28575" cap="rnd">
              <a:solidFill>
                <a:schemeClr val="accent1"/>
              </a:solidFill>
              <a:round/>
            </a:ln>
            <a:effectLst/>
          </c:spPr>
          <c:marker>
            <c:symbol val="none"/>
          </c:marker>
          <c:cat>
            <c:numRef>
              <c:f>Sheet6!$A$2:$A$37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Sheet6!$B$2:$B$37</c:f>
              <c:numCache>
                <c:formatCode>_-[$$-409]* #,##0.00_ ;_-[$$-409]* \-#,##0.00\ ;_-[$$-409]* "-"??_ ;_-@_ </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B7F4-4D46-AB3B-6FCA038260F4}"/>
            </c:ext>
          </c:extLst>
        </c:ser>
        <c:ser>
          <c:idx val="1"/>
          <c:order val="1"/>
          <c:tx>
            <c:strRef>
              <c:f>Sheet6!$C$1</c:f>
              <c:strCache>
                <c:ptCount val="1"/>
                <c:pt idx="0">
                  <c:v>Forecast 1</c:v>
                </c:pt>
              </c:strCache>
            </c:strRef>
          </c:tx>
          <c:spPr>
            <a:ln w="28575" cap="rnd">
              <a:solidFill>
                <a:srgbClr val="7030A0"/>
              </a:solidFill>
              <a:prstDash val="sysDash"/>
              <a:round/>
            </a:ln>
            <a:effectLst/>
          </c:spPr>
          <c:marker>
            <c:symbol val="none"/>
          </c:marker>
          <c:cat>
            <c:numRef>
              <c:f>Sheet6!$A$2:$A$37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Sheet6!$C$2:$C$37</c:f>
              <c:numCache>
                <c:formatCode>General</c:formatCode>
                <c:ptCount val="36"/>
                <c:pt idx="23" formatCode="_-[$$-409]* #,##0.00_ ;_-[$$-409]* \-#,##0.00\ ;_-[$$-409]* &quot;-&quot;??_ ;_-@_ ">
                  <c:v>80335</c:v>
                </c:pt>
                <c:pt idx="24" formatCode="_-[$$-409]* #,##0.00_ ;_-[$$-409]* \-#,##0.00\ ;_-[$$-409]* &quot;-&quot;??_ ;_-@_ ">
                  <c:v>82995.899706484532</c:v>
                </c:pt>
                <c:pt idx="25" formatCode="_-[$$-409]* #,##0.00_ ;_-[$$-409]* \-#,##0.00\ ;_-[$$-409]* &quot;-&quot;??_ ;_-@_ ">
                  <c:v>86538.844926448161</c:v>
                </c:pt>
                <c:pt idx="26" formatCode="_-[$$-409]* #,##0.00_ ;_-[$$-409]* \-#,##0.00\ ;_-[$$-409]* &quot;-&quot;??_ ;_-@_ ">
                  <c:v>90081.790146411789</c:v>
                </c:pt>
                <c:pt idx="27" formatCode="_-[$$-409]* #,##0.00_ ;_-[$$-409]* \-#,##0.00\ ;_-[$$-409]* &quot;-&quot;??_ ;_-@_ ">
                  <c:v>93624.735366375418</c:v>
                </c:pt>
                <c:pt idx="28" formatCode="_-[$$-409]* #,##0.00_ ;_-[$$-409]* \-#,##0.00\ ;_-[$$-409]* &quot;-&quot;??_ ;_-@_ ">
                  <c:v>97167.680586339047</c:v>
                </c:pt>
                <c:pt idx="29" formatCode="_-[$$-409]* #,##0.00_ ;_-[$$-409]* \-#,##0.00\ ;_-[$$-409]* &quot;-&quot;??_ ;_-@_ ">
                  <c:v>100710.62580630268</c:v>
                </c:pt>
                <c:pt idx="30" formatCode="_-[$$-409]* #,##0.00_ ;_-[$$-409]* \-#,##0.00\ ;_-[$$-409]* &quot;-&quot;??_ ;_-@_ ">
                  <c:v>104253.57102626631</c:v>
                </c:pt>
                <c:pt idx="31" formatCode="_-[$$-409]* #,##0.00_ ;_-[$$-409]* \-#,##0.00\ ;_-[$$-409]* &quot;-&quot;??_ ;_-@_ ">
                  <c:v>107796.51624622993</c:v>
                </c:pt>
                <c:pt idx="32" formatCode="_-[$$-409]* #,##0.00_ ;_-[$$-409]* \-#,##0.00\ ;_-[$$-409]* &quot;-&quot;??_ ;_-@_ ">
                  <c:v>111339.46146619356</c:v>
                </c:pt>
                <c:pt idx="33" formatCode="_-[$$-409]* #,##0.00_ ;_-[$$-409]* \-#,##0.00\ ;_-[$$-409]* &quot;-&quot;??_ ;_-@_ ">
                  <c:v>114882.40668615719</c:v>
                </c:pt>
                <c:pt idx="34" formatCode="_-[$$-409]* #,##0.00_ ;_-[$$-409]* \-#,##0.00\ ;_-[$$-409]* &quot;-&quot;??_ ;_-@_ ">
                  <c:v>118425.35190612082</c:v>
                </c:pt>
                <c:pt idx="35" formatCode="_-[$$-409]* #,##0.00_ ;_-[$$-409]* \-#,##0.00\ ;_-[$$-409]* &quot;-&quot;??_ ;_-@_ ">
                  <c:v>121968.29712608445</c:v>
                </c:pt>
              </c:numCache>
            </c:numRef>
          </c:val>
          <c:smooth val="0"/>
          <c:extLst>
            <c:ext xmlns:c16="http://schemas.microsoft.com/office/drawing/2014/chart" uri="{C3380CC4-5D6E-409C-BE32-E72D297353CC}">
              <c16:uniqueId val="{00000001-B7F4-4D46-AB3B-6FCA038260F4}"/>
            </c:ext>
          </c:extLst>
        </c:ser>
        <c:ser>
          <c:idx val="2"/>
          <c:order val="2"/>
          <c:tx>
            <c:strRef>
              <c:f>Sheet6!$D$1</c:f>
              <c:strCache>
                <c:ptCount val="1"/>
                <c:pt idx="0">
                  <c:v>Lower Bound 1</c:v>
                </c:pt>
              </c:strCache>
            </c:strRef>
          </c:tx>
          <c:spPr>
            <a:ln w="12700" cap="rnd">
              <a:solidFill>
                <a:srgbClr val="7030A0"/>
              </a:solidFill>
              <a:prstDash val="solid"/>
              <a:round/>
            </a:ln>
            <a:effectLst/>
          </c:spPr>
          <c:marker>
            <c:symbol val="none"/>
          </c:marker>
          <c:cat>
            <c:numRef>
              <c:f>Sheet6!$A$2:$A$37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Sheet6!$D$2:$D$37</c:f>
              <c:numCache>
                <c:formatCode>General</c:formatCode>
                <c:ptCount val="36"/>
                <c:pt idx="23" formatCode="_-[$$-409]* #,##0.00_ ;_-[$$-409]* \-#,##0.00\ ;_-[$$-409]* &quot;-&quot;??_ ;_-@_ ">
                  <c:v>80335</c:v>
                </c:pt>
                <c:pt idx="24" formatCode="_-[$$-409]* #,##0.00_ ;_-[$$-409]* \-#,##0.00\ ;_-[$$-409]* &quot;-&quot;??_ ;_-@_ ">
                  <c:v>77967.187598291886</c:v>
                </c:pt>
                <c:pt idx="25" formatCode="_-[$$-409]* #,##0.00_ ;_-[$$-409]* \-#,##0.00\ ;_-[$$-409]* &quot;-&quot;??_ ;_-@_ ">
                  <c:v>79770.039648911581</c:v>
                </c:pt>
                <c:pt idx="26" formatCode="_-[$$-409]* #,##0.00_ ;_-[$$-409]* \-#,##0.00\ ;_-[$$-409]* &quot;-&quot;??_ ;_-@_ ">
                  <c:v>81933.716848446944</c:v>
                </c:pt>
                <c:pt idx="27" formatCode="_-[$$-409]* #,##0.00_ ;_-[$$-409]* \-#,##0.00\ ;_-[$$-409]* &quot;-&quot;??_ ;_-@_ ">
                  <c:v>84296.760409592098</c:v>
                </c:pt>
                <c:pt idx="28" formatCode="_-[$$-409]* #,##0.00_ ;_-[$$-409]* \-#,##0.00\ ;_-[$$-409]* &quot;-&quot;??_ ;_-@_ ">
                  <c:v>86790.935892688503</c:v>
                </c:pt>
                <c:pt idx="29" formatCode="_-[$$-409]* #,##0.00_ ;_-[$$-409]* \-#,##0.00\ ;_-[$$-409]* &quot;-&quot;??_ ;_-@_ ">
                  <c:v>89379.770146936848</c:v>
                </c:pt>
                <c:pt idx="30" formatCode="_-[$$-409]* #,##0.00_ ;_-[$$-409]* \-#,##0.00\ ;_-[$$-409]* &quot;-&quot;??_ ;_-@_ ">
                  <c:v>92041.055070133385</c:v>
                </c:pt>
                <c:pt idx="31" formatCode="_-[$$-409]* #,##0.00_ ;_-[$$-409]* \-#,##0.00\ ;_-[$$-409]* &quot;-&quot;??_ ;_-@_ ">
                  <c:v>94760.080804386482</c:v>
                </c:pt>
                <c:pt idx="32" formatCode="_-[$$-409]* #,##0.00_ ;_-[$$-409]* \-#,##0.00\ ;_-[$$-409]* &quot;-&quot;??_ ;_-@_ ">
                  <c:v>97526.50922197997</c:v>
                </c:pt>
                <c:pt idx="33" formatCode="_-[$$-409]* #,##0.00_ ;_-[$$-409]* \-#,##0.00\ ;_-[$$-409]* &quot;-&quot;??_ ;_-@_ ">
                  <c:v>100332.74694548242</c:v>
                </c:pt>
                <c:pt idx="34" formatCode="_-[$$-409]* #,##0.00_ ;_-[$$-409]* \-#,##0.00\ ;_-[$$-409]* &quot;-&quot;??_ ;_-@_ ">
                  <c:v>103173.02270003875</c:v>
                </c:pt>
                <c:pt idx="35" formatCode="_-[$$-409]* #,##0.00_ ;_-[$$-409]* \-#,##0.00\ ;_-[$$-409]* &quot;-&quot;??_ ;_-@_ ">
                  <c:v>106042.82874362577</c:v>
                </c:pt>
              </c:numCache>
            </c:numRef>
          </c:val>
          <c:smooth val="0"/>
          <c:extLst>
            <c:ext xmlns:c16="http://schemas.microsoft.com/office/drawing/2014/chart" uri="{C3380CC4-5D6E-409C-BE32-E72D297353CC}">
              <c16:uniqueId val="{00000002-B7F4-4D46-AB3B-6FCA038260F4}"/>
            </c:ext>
          </c:extLst>
        </c:ser>
        <c:ser>
          <c:idx val="3"/>
          <c:order val="3"/>
          <c:tx>
            <c:strRef>
              <c:f>Sheet6!$E$1</c:f>
              <c:strCache>
                <c:ptCount val="1"/>
                <c:pt idx="0">
                  <c:v>Upper Bound 1</c:v>
                </c:pt>
              </c:strCache>
            </c:strRef>
          </c:tx>
          <c:spPr>
            <a:ln w="28575" cap="rnd">
              <a:solidFill>
                <a:srgbClr val="7030A0"/>
              </a:solidFill>
              <a:round/>
            </a:ln>
            <a:effectLst/>
          </c:spPr>
          <c:marker>
            <c:symbol val="none"/>
          </c:marker>
          <c:cat>
            <c:numRef>
              <c:f>Sheet6!$A$2:$A$37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Sheet6!$E$2:$E$37</c:f>
              <c:numCache>
                <c:formatCode>General</c:formatCode>
                <c:ptCount val="36"/>
                <c:pt idx="23" formatCode="_-[$$-409]* #,##0.00_ ;_-[$$-409]* \-#,##0.00\ ;_-[$$-409]* &quot;-&quot;??_ ;_-@_ ">
                  <c:v>80335</c:v>
                </c:pt>
                <c:pt idx="24" formatCode="_-[$$-409]* #,##0.00_ ;_-[$$-409]* \-#,##0.00\ ;_-[$$-409]* &quot;-&quot;??_ ;_-@_ ">
                  <c:v>88024.611814677177</c:v>
                </c:pt>
                <c:pt idx="25" formatCode="_-[$$-409]* #,##0.00_ ;_-[$$-409]* \-#,##0.00\ ;_-[$$-409]* &quot;-&quot;??_ ;_-@_ ">
                  <c:v>93307.65020398474</c:v>
                </c:pt>
                <c:pt idx="26" formatCode="_-[$$-409]* #,##0.00_ ;_-[$$-409]* \-#,##0.00\ ;_-[$$-409]* &quot;-&quot;??_ ;_-@_ ">
                  <c:v>98229.863444376635</c:v>
                </c:pt>
                <c:pt idx="27" formatCode="_-[$$-409]* #,##0.00_ ;_-[$$-409]* \-#,##0.00\ ;_-[$$-409]* &quot;-&quot;??_ ;_-@_ ">
                  <c:v>102952.71032315874</c:v>
                </c:pt>
                <c:pt idx="28" formatCode="_-[$$-409]* #,##0.00_ ;_-[$$-409]* \-#,##0.00\ ;_-[$$-409]* &quot;-&quot;??_ ;_-@_ ">
                  <c:v>107544.42527998959</c:v>
                </c:pt>
                <c:pt idx="29" formatCode="_-[$$-409]* #,##0.00_ ;_-[$$-409]* \-#,##0.00\ ;_-[$$-409]* &quot;-&quot;??_ ;_-@_ ">
                  <c:v>112041.4814656685</c:v>
                </c:pt>
                <c:pt idx="30" formatCode="_-[$$-409]* #,##0.00_ ;_-[$$-409]* \-#,##0.00\ ;_-[$$-409]* &quot;-&quot;??_ ;_-@_ ">
                  <c:v>116466.08698239923</c:v>
                </c:pt>
                <c:pt idx="31" formatCode="_-[$$-409]* #,##0.00_ ;_-[$$-409]* \-#,##0.00\ ;_-[$$-409]* &quot;-&quot;??_ ;_-@_ ">
                  <c:v>120832.95168807339</c:v>
                </c:pt>
                <c:pt idx="32" formatCode="_-[$$-409]* #,##0.00_ ;_-[$$-409]* \-#,##0.00\ ;_-[$$-409]* &quot;-&quot;??_ ;_-@_ ">
                  <c:v>125152.41371040716</c:v>
                </c:pt>
                <c:pt idx="33" formatCode="_-[$$-409]* #,##0.00_ ;_-[$$-409]* \-#,##0.00\ ;_-[$$-409]* &quot;-&quot;??_ ;_-@_ ">
                  <c:v>129432.06642683197</c:v>
                </c:pt>
                <c:pt idx="34" formatCode="_-[$$-409]* #,##0.00_ ;_-[$$-409]* \-#,##0.00\ ;_-[$$-409]* &quot;-&quot;??_ ;_-@_ ">
                  <c:v>133677.68111220287</c:v>
                </c:pt>
                <c:pt idx="35" formatCode="_-[$$-409]* #,##0.00_ ;_-[$$-409]* \-#,##0.00\ ;_-[$$-409]* &quot;-&quot;??_ ;_-@_ ">
                  <c:v>137893.76550854315</c:v>
                </c:pt>
              </c:numCache>
            </c:numRef>
          </c:val>
          <c:smooth val="0"/>
          <c:extLst>
            <c:ext xmlns:c16="http://schemas.microsoft.com/office/drawing/2014/chart" uri="{C3380CC4-5D6E-409C-BE32-E72D297353CC}">
              <c16:uniqueId val="{00000003-B7F4-4D46-AB3B-6FCA038260F4}"/>
            </c:ext>
          </c:extLst>
        </c:ser>
        <c:dLbls>
          <c:showLegendKey val="0"/>
          <c:showVal val="0"/>
          <c:showCatName val="0"/>
          <c:showSerName val="0"/>
          <c:showPercent val="0"/>
          <c:showBubbleSize val="0"/>
        </c:dLbls>
        <c:smooth val="0"/>
        <c:axId val="1358124768"/>
        <c:axId val="1358123808"/>
        <c:extLst>
          <c:ext xmlns:c15="http://schemas.microsoft.com/office/drawing/2012/chart" uri="{02D57815-91ED-43cb-92C2-25804820EDAC}">
            <c15:filteredLineSeries>
              <c15:ser>
                <c:idx val="4"/>
                <c:order val="4"/>
                <c:tx>
                  <c:strRef>
                    <c:extLst>
                      <c:ext uri="{02D57815-91ED-43cb-92C2-25804820EDAC}">
                        <c15:formulaRef>
                          <c15:sqref>Sheet6!$F$1</c15:sqref>
                        </c15:formulaRef>
                      </c:ext>
                    </c:extLst>
                    <c:strCache>
                      <c:ptCount val="1"/>
                      <c:pt idx="0">
                        <c:v>Forecast 2</c:v>
                      </c:pt>
                    </c:strCache>
                  </c:strRef>
                </c:tx>
                <c:spPr>
                  <a:ln w="22225" cap="rnd">
                    <a:solidFill>
                      <a:srgbClr val="FFC000"/>
                    </a:solidFill>
                    <a:prstDash val="sysDash"/>
                    <a:round/>
                  </a:ln>
                  <a:effectLst/>
                </c:spPr>
                <c:marker>
                  <c:symbol val="none"/>
                </c:marker>
                <c:cat>
                  <c:numRef>
                    <c:extLst>
                      <c:ext uri="{02D57815-91ED-43cb-92C2-25804820EDAC}">
                        <c15:formulaRef>
                          <c15:sqref>Sheet6!$A$2:$A$37</c15:sqref>
                        </c15:formulaRef>
                      </c:ext>
                    </c:extLst>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extLst>
                      <c:ext uri="{02D57815-91ED-43cb-92C2-25804820EDAC}">
                        <c15:formulaRef>
                          <c15:sqref>Sheet6!$F$2:$F$37</c15:sqref>
                        </c15:formulaRef>
                      </c:ext>
                    </c:extLst>
                    <c:numCache>
                      <c:formatCode>_-[$$-409]* #,##0.00_ ;_-[$$-409]* \-#,##0.00\ ;_-[$$-409]* "-"??_ ;_-@_ </c:formatCode>
                      <c:ptCount val="36"/>
                      <c:pt idx="23">
                        <c:v>80335</c:v>
                      </c:pt>
                      <c:pt idx="24">
                        <c:v>82995.899706484532</c:v>
                      </c:pt>
                      <c:pt idx="25">
                        <c:v>86538.844926448161</c:v>
                      </c:pt>
                      <c:pt idx="26">
                        <c:v>90081.790146411789</c:v>
                      </c:pt>
                      <c:pt idx="27">
                        <c:v>93624.735366375418</c:v>
                      </c:pt>
                      <c:pt idx="28">
                        <c:v>97167.680586339047</c:v>
                      </c:pt>
                      <c:pt idx="29">
                        <c:v>100710.62580630268</c:v>
                      </c:pt>
                      <c:pt idx="30">
                        <c:v>104253.57102626631</c:v>
                      </c:pt>
                      <c:pt idx="31">
                        <c:v>107796.51624622993</c:v>
                      </c:pt>
                      <c:pt idx="32">
                        <c:v>111339.46146619356</c:v>
                      </c:pt>
                      <c:pt idx="33">
                        <c:v>114882.40668615719</c:v>
                      </c:pt>
                      <c:pt idx="34">
                        <c:v>118425.35190612082</c:v>
                      </c:pt>
                      <c:pt idx="35">
                        <c:v>121968.29712608445</c:v>
                      </c:pt>
                    </c:numCache>
                  </c:numRef>
                </c:val>
                <c:smooth val="0"/>
                <c:extLst>
                  <c:ext xmlns:c16="http://schemas.microsoft.com/office/drawing/2014/chart" uri="{C3380CC4-5D6E-409C-BE32-E72D297353CC}">
                    <c16:uniqueId val="{00000005-B7F4-4D46-AB3B-6FCA038260F4}"/>
                  </c:ext>
                </c:extLst>
              </c15:ser>
            </c15:filteredLineSeries>
            <c15:filteredLineSeries>
              <c15:ser>
                <c:idx val="5"/>
                <c:order val="5"/>
                <c:tx>
                  <c:strRef>
                    <c:extLst>
                      <c:ext xmlns:c15="http://schemas.microsoft.com/office/drawing/2012/chart" uri="{02D57815-91ED-43cb-92C2-25804820EDAC}">
                        <c15:formulaRef>
                          <c15:sqref>Sheet6!$G$1</c15:sqref>
                        </c15:formulaRef>
                      </c:ext>
                    </c:extLst>
                    <c:strCache>
                      <c:ptCount val="1"/>
                      <c:pt idx="0">
                        <c:v>Lower Bound 2</c:v>
                      </c:pt>
                    </c:strCache>
                  </c:strRef>
                </c:tx>
                <c:spPr>
                  <a:ln w="28575" cap="rnd">
                    <a:solidFill>
                      <a:srgbClr val="FFC000"/>
                    </a:solidFill>
                    <a:round/>
                  </a:ln>
                  <a:effectLst/>
                </c:spPr>
                <c:marker>
                  <c:symbol val="none"/>
                </c:marker>
                <c:cat>
                  <c:numRef>
                    <c:extLst>
                      <c:ext xmlns:c15="http://schemas.microsoft.com/office/drawing/2012/chart" uri="{02D57815-91ED-43cb-92C2-25804820EDAC}">
                        <c15:formulaRef>
                          <c15:sqref>Sheet6!$A$2:$A$37</c15:sqref>
                        </c15:formulaRef>
                      </c:ext>
                    </c:extLst>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extLst>
                      <c:ext xmlns:c15="http://schemas.microsoft.com/office/drawing/2012/chart" uri="{02D57815-91ED-43cb-92C2-25804820EDAC}">
                        <c15:formulaRef>
                          <c15:sqref>Sheet6!$G$2:$G$37</c15:sqref>
                        </c15:formulaRef>
                      </c:ext>
                    </c:extLst>
                    <c:numCache>
                      <c:formatCode>_-[$$-409]* #,##0.00_ ;_-[$$-409]* \-#,##0.00\ ;_-[$$-409]* "-"??_ ;_-@_ </c:formatCode>
                      <c:ptCount val="36"/>
                      <c:pt idx="23">
                        <c:v>80335</c:v>
                      </c:pt>
                      <c:pt idx="24">
                        <c:v>77003.819645874464</c:v>
                      </c:pt>
                      <c:pt idx="25">
                        <c:v>78473.315966935625</c:v>
                      </c:pt>
                      <c:pt idx="26">
                        <c:v>80372.761971666623</c:v>
                      </c:pt>
                      <c:pt idx="27">
                        <c:v>82509.767648627079</c:v>
                      </c:pt>
                      <c:pt idx="28">
                        <c:v>84803.02664809399</c:v>
                      </c:pt>
                      <c:pt idx="29">
                        <c:v>87209.078530306637</c:v>
                      </c:pt>
                      <c:pt idx="30">
                        <c:v>89701.460709311359</c:v>
                      </c:pt>
                      <c:pt idx="31">
                        <c:v>92262.645308333711</c:v>
                      </c:pt>
                      <c:pt idx="32">
                        <c:v>94880.31368840221</c:v>
                      </c:pt>
                      <c:pt idx="33">
                        <c:v>97545.417782234334</c:v>
                      </c:pt>
                      <c:pt idx="34">
                        <c:v>100251.08069168212</c:v>
                      </c:pt>
                      <c:pt idx="35">
                        <c:v>102991.93111082973</c:v>
                      </c:pt>
                    </c:numCache>
                  </c:numRef>
                </c:val>
                <c:smooth val="0"/>
                <c:extLst>
                  <c:ext xmlns:c16="http://schemas.microsoft.com/office/drawing/2014/chart" uri="{C3380CC4-5D6E-409C-BE32-E72D297353CC}">
                    <c16:uniqueId val="{00000006-B7F4-4D46-AB3B-6FCA038260F4}"/>
                  </c:ext>
                </c:extLst>
              </c15:ser>
            </c15:filteredLineSeries>
            <c15:filteredLineSeries>
              <c15:ser>
                <c:idx val="6"/>
                <c:order val="6"/>
                <c:tx>
                  <c:strRef>
                    <c:extLst>
                      <c:ext xmlns:c15="http://schemas.microsoft.com/office/drawing/2012/chart" uri="{02D57815-91ED-43cb-92C2-25804820EDAC}">
                        <c15:formulaRef>
                          <c15:sqref>Sheet6!$H$1</c15:sqref>
                        </c15:formulaRef>
                      </c:ext>
                    </c:extLst>
                    <c:strCache>
                      <c:ptCount val="1"/>
                      <c:pt idx="0">
                        <c:v>Upper Bound 2</c:v>
                      </c:pt>
                    </c:strCache>
                  </c:strRef>
                </c:tx>
                <c:spPr>
                  <a:ln w="28575" cap="rnd">
                    <a:solidFill>
                      <a:srgbClr val="FFC000"/>
                    </a:solidFill>
                    <a:round/>
                  </a:ln>
                  <a:effectLst/>
                </c:spPr>
                <c:marker>
                  <c:symbol val="none"/>
                </c:marker>
                <c:cat>
                  <c:numRef>
                    <c:extLst>
                      <c:ext xmlns:c15="http://schemas.microsoft.com/office/drawing/2012/chart" uri="{02D57815-91ED-43cb-92C2-25804820EDAC}">
                        <c15:formulaRef>
                          <c15:sqref>Sheet6!$A$2:$A$37</c15:sqref>
                        </c15:formulaRef>
                      </c:ext>
                    </c:extLst>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extLst>
                      <c:ext xmlns:c15="http://schemas.microsoft.com/office/drawing/2012/chart" uri="{02D57815-91ED-43cb-92C2-25804820EDAC}">
                        <c15:formulaRef>
                          <c15:sqref>Sheet6!$H$2:$H$37</c15:sqref>
                        </c15:formulaRef>
                      </c:ext>
                    </c:extLst>
                    <c:numCache>
                      <c:formatCode>_-[$$-409]* #,##0.00_ ;_-[$$-409]* \-#,##0.00\ ;_-[$$-409]* "-"??_ ;_-@_ </c:formatCode>
                      <c:ptCount val="36"/>
                      <c:pt idx="23">
                        <c:v>80335</c:v>
                      </c:pt>
                      <c:pt idx="24">
                        <c:v>88987.979767094599</c:v>
                      </c:pt>
                      <c:pt idx="25">
                        <c:v>91061.428665997068</c:v>
                      </c:pt>
                      <c:pt idx="26">
                        <c:v>92704.927881229698</c:v>
                      </c:pt>
                      <c:pt idx="27">
                        <c:v>94110.867424232856</c:v>
                      </c:pt>
                      <c:pt idx="28">
                        <c:v>95360.553644729589</c:v>
                      </c:pt>
                      <c:pt idx="29">
                        <c:v>96497.446982480586</c:v>
                      </c:pt>
                      <c:pt idx="30">
                        <c:v>97548.010023439478</c:v>
                      </c:pt>
                      <c:pt idx="31">
                        <c:v>98529.770644380755</c:v>
                      </c:pt>
                      <c:pt idx="32">
                        <c:v>99455.047484275885</c:v>
                      </c:pt>
                      <c:pt idx="33">
                        <c:v>100332.88861040739</c:v>
                      </c:pt>
                      <c:pt idx="34">
                        <c:v>101170.17092092324</c:v>
                      </c:pt>
                      <c:pt idx="35">
                        <c:v>101972.26572173926</c:v>
                      </c:pt>
                    </c:numCache>
                  </c:numRef>
                </c:val>
                <c:smooth val="0"/>
                <c:extLst>
                  <c:ext xmlns:c16="http://schemas.microsoft.com/office/drawing/2014/chart" uri="{C3380CC4-5D6E-409C-BE32-E72D297353CC}">
                    <c16:uniqueId val="{00000007-B7F4-4D46-AB3B-6FCA038260F4}"/>
                  </c:ext>
                </c:extLst>
              </c15:ser>
            </c15:filteredLineSeries>
          </c:ext>
        </c:extLst>
      </c:lineChart>
      <c:dateAx>
        <c:axId val="1358124768"/>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123808"/>
        <c:crosses val="autoZero"/>
        <c:auto val="1"/>
        <c:lblOffset val="100"/>
        <c:baseTimeUnit val="months"/>
      </c:dateAx>
      <c:valAx>
        <c:axId val="135812380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1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Forecasting!$B$1</c:f>
              <c:strCache>
                <c:ptCount val="1"/>
                <c:pt idx="0">
                  <c:v>Total Sales</c:v>
                </c:pt>
              </c:strCache>
            </c:strRef>
          </c:tx>
          <c:spPr>
            <a:ln w="28575" cap="rnd">
              <a:solidFill>
                <a:schemeClr val="accent1"/>
              </a:solidFill>
              <a:round/>
            </a:ln>
            <a:effectLst/>
          </c:spPr>
          <c:marker>
            <c:symbol val="none"/>
          </c:marker>
          <c:trendline>
            <c:spPr>
              <a:ln w="25400" cap="rnd">
                <a:solidFill>
                  <a:srgbClr val="FF0000"/>
                </a:solidFill>
                <a:prstDash val="sysDot"/>
              </a:ln>
              <a:effectLst/>
            </c:spPr>
            <c:trendlineType val="exp"/>
            <c:forward val="6"/>
            <c:dispRSqr val="0"/>
            <c:dispEq val="1"/>
            <c:trendlineLbl>
              <c:layout>
                <c:manualLayout>
                  <c:x val="5.9981189851268595E-2"/>
                  <c:y val="0.135622995042286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_-[$$-409]* #,##0.00_ ;_-[$$-409]* \-#,##0.00\ ;_-[$$-409]* "-"??_ ;_-@_ </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65FC-4FFA-9F0B-4E6DACF07833}"/>
            </c:ext>
          </c:extLst>
        </c:ser>
        <c:dLbls>
          <c:showLegendKey val="0"/>
          <c:showVal val="0"/>
          <c:showCatName val="0"/>
          <c:showSerName val="0"/>
          <c:showPercent val="0"/>
          <c:showBubbleSize val="0"/>
        </c:dLbls>
        <c:smooth val="0"/>
        <c:axId val="1295218736"/>
        <c:axId val="1299078256"/>
      </c:lineChart>
      <c:dateAx>
        <c:axId val="129521873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078256"/>
        <c:crosses val="autoZero"/>
        <c:auto val="1"/>
        <c:lblOffset val="100"/>
        <c:baseTimeUnit val="months"/>
      </c:dateAx>
      <c:valAx>
        <c:axId val="129907825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21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41275</xdr:colOff>
      <xdr:row>2</xdr:row>
      <xdr:rowOff>130174</xdr:rowOff>
    </xdr:from>
    <xdr:to>
      <xdr:col>19</xdr:col>
      <xdr:colOff>531916</xdr:colOff>
      <xdr:row>25</xdr:row>
      <xdr:rowOff>98961</xdr:rowOff>
    </xdr:to>
    <xdr:graphicFrame macro="">
      <xdr:nvGraphicFramePr>
        <xdr:cNvPr id="2" name="Chart 1">
          <a:extLst>
            <a:ext uri="{FF2B5EF4-FFF2-40B4-BE49-F238E27FC236}">
              <a16:creationId xmlns:a16="http://schemas.microsoft.com/office/drawing/2014/main" id="{C02E2706-050B-6AF8-5731-D04BD7D5AB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166687</xdr:colOff>
      <xdr:row>1</xdr:row>
      <xdr:rowOff>152400</xdr:rowOff>
    </xdr:from>
    <xdr:to>
      <xdr:col>10</xdr:col>
      <xdr:colOff>623887</xdr:colOff>
      <xdr:row>15</xdr:row>
      <xdr:rowOff>95250</xdr:rowOff>
    </xdr:to>
    <xdr:graphicFrame macro="">
      <xdr:nvGraphicFramePr>
        <xdr:cNvPr id="2" name="Chart 1">
          <a:extLst>
            <a:ext uri="{FF2B5EF4-FFF2-40B4-BE49-F238E27FC236}">
              <a16:creationId xmlns:a16="http://schemas.microsoft.com/office/drawing/2014/main" id="{B8D6A953-5E3F-9E72-5E4D-501090706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5"/>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39"/>
    <tableColumn id="9" xr3:uid="{5A0D49D3-AFC8-6648-8B2D-DF34C54E7AEF}" name="Last Active" dataDxfId="38"/>
    <tableColumn id="10" xr3:uid="{04DC4D48-DBED-CF43-89B1-CD5E4845D0E4}" name="Months Active"/>
    <tableColumn id="11" xr3:uid="{F768D0A4-6BAA-F14C-BA52-42EEECDB610D}" name="Months Since Last Active"/>
    <tableColumn id="12" xr3:uid="{42132D9C-A1A7-3043-899E-EA2812A1E8D6}" name="Sales Month" dataDxfId="37"/>
    <tableColumn id="13" xr3:uid="{944310C4-BD91-AF4B-9C2B-2F96EE915C88}" name="Sales Amount"/>
    <tableColumn id="14" xr3:uid="{65DECF70-C8D6-4145-8CF9-C78F1977AC35}" name="Upsell $ per Non-Paying User" dataDxfId="36">
      <calculatedColumnFormula array="1">_xlfn.SWITCH(Sales[[#This Row],[Subscription Type]],"Basic",10,"Premium",10,"Business",25,"Enterprise",27)</calculatedColumnFormula>
    </tableColumn>
    <tableColumn id="15" xr3:uid="{519FAB29-69E8-9A40-BA18-3ECC2F79B256}" name="Non-Paying Users" dataDxfId="35">
      <calculatedColumnFormula>IF(Sales[[#This Row],[Number of Users]]-Sales[[#This Row],[Licenses Bought]]&lt;0,0,Sales[[#This Row],[Number of Users]]-Sales[[#This Row],[Licenses Bought]])</calculatedColumnFormula>
    </tableColumn>
    <tableColumn id="16" xr3:uid="{DD28D43D-10C0-E746-973D-D8E4910129DD}" name="Current Upsell $" dataDxfId="34">
      <calculatedColumnFormula>IF(Sales[[#This Row],[Sales Month]]=MAX(Sales[Sales Month]),Sales[[#This Row],[Non-Paying Users]]*Sales[[#This Row],[Upsell $ per Non-Paying User]],0)</calculatedColumnFormula>
    </tableColumn>
    <tableColumn id="17" xr3:uid="{4CA831DD-0C68-B148-B9C7-02226A32CA72}" name="Upsell Priority" dataDxfId="33">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32">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31"/>
    <tableColumn id="2" xr3:uid="{BC11522F-0C1B-4816-88EB-4E66E5616E2F}" name="Number of Customers" dataDxfId="30">
      <calculatedColumnFormula>COUNTIF(Sales[Sales Month],Sales_Trends[[#This Row],[Sales Month]])</calculatedColumnFormula>
    </tableColumn>
    <tableColumn id="3" xr3:uid="{D3F2C104-BB2B-41B4-B019-6DF3A8AEF90E}" name="Total Sales" dataDxfId="29" dataCellStyle="Currency">
      <calculatedColumnFormula>SUMIF(Sales[Sales Month],Sales_Trends[[#This Row],[Sales Month]],Sales[Sales Amount])</calculatedColumnFormula>
    </tableColumn>
    <tableColumn id="4" xr3:uid="{F68F93F7-E4F6-4DDA-A5C7-77204E9A65DD}" name="Avg Sales Per Customer" dataDxfId="28" dataCellStyle="Currency">
      <calculatedColumnFormula>AVERAGEIF(Sales[Sales Month],Sales_Trends[[#This Row],[Sales Month]],Sales[Sales Amount])</calculatedColumnFormula>
    </tableColumn>
    <tableColumn id="6" xr3:uid="{E95B566D-8E62-49FB-AB2E-5F9E5C2261F6}" name="Non-Paying Customers" dataDxfId="27">
      <calculatedColumnFormula>COUNTIFS(Sales[Sales Month],Sales_Trends[[#This Row],[Sales Month]],Sales[Subscription Type],"Basic")</calculatedColumnFormula>
    </tableColumn>
    <tableColumn id="7" xr3:uid="{D2232185-CA97-4BAA-84C8-83F50C9D60A7}" name="Paying Customers" dataDxfId="26">
      <calculatedColumnFormula>COUNTIFS(Sales[Sales Month],Sales_Trends[[#This Row],[Sales Month]],Sales[Subscription Type],"&lt;&gt;Basic")</calculatedColumnFormula>
    </tableColumn>
    <tableColumn id="8" xr3:uid="{8EA86C49-DD72-42A4-A9C1-50DBE9791912}" name="Basic to Paying Ratio" dataDxfId="25">
      <calculatedColumnFormula>Sales_Trends[[#This Row],[Non-Paying Customers]]/Sales_Trends[[#This Row],[Paying Customers]]</calculatedColumnFormula>
    </tableColumn>
    <tableColumn id="9" xr3:uid="{FD791786-9D23-42A3-BAFB-E59C94E374EB}" name="Premium Sales" dataDxfId="24" dataCellStyle="Currency">
      <calculatedColumnFormula>SUMIFS(Sales[Sales Amount],Sales[Sales Month],Sales_Trends[[#This Row],[Sales Month]],Sales[Subscription Type],"Premium")</calculatedColumnFormula>
    </tableColumn>
    <tableColumn id="10" xr3:uid="{E07D7E21-DEEF-4E53-8BF1-BD57349BB591}" name="Business Sales" dataDxfId="23" dataCellStyle="Currency">
      <calculatedColumnFormula>SUMIFS(Sales[Sales Amount],Sales[Sales Month],Sales_Trends[[#This Row],[Sales Month]],Sales[Subscription Type],"Business")</calculatedColumnFormula>
    </tableColumn>
    <tableColumn id="11" xr3:uid="{F31B7EB3-856F-4FB9-9612-0CA19B9E0740}" name="Enterprise Sales" dataDxfId="22"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77E978-1BA0-4A1E-82C7-448BC8AD10C7}" name="Scenario1" displayName="Scenario1" ref="A1:D6" totalsRowCount="1">
  <autoFilter ref="A1:D5" xr:uid="{9577E978-1BA0-4A1E-82C7-448BC8AD10C7}"/>
  <tableColumns count="4">
    <tableColumn id="1" xr3:uid="{BED91353-BB62-4A6F-AC6D-8D11C5C5818E}" name="Upsell Opportunity" totalsRowLabel="Total" dataDxfId="20">
      <calculatedColumnFormula>SUMIF(Sales[Subscription Type],"Premium", Sales[Current Upsell $])</calculatedColumnFormula>
    </tableColumn>
    <tableColumn id="4" xr3:uid="{00016747-F4EF-4702-A55B-926658F7CB90}" name="Subscription Type" dataDxfId="21"/>
    <tableColumn id="2" xr3:uid="{25319606-F658-4F74-94EC-CF597F0607A1}" name="Conversion Rates" dataDxfId="19"/>
    <tableColumn id="3" xr3:uid="{3033F03D-13BB-44F4-8151-75FB3F302ED6}" name="Projected Upsell Amount" totalsRowFunction="sum" dataDxfId="18" totalsRowDxfId="17">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A520C0-21F8-40C3-8BA8-B68042CF9BDD}" name="Scenario2" displayName="Scenario2" ref="A9:C10" totalsRowShown="0">
  <autoFilter ref="A9:C10" xr:uid="{88A520C0-21F8-40C3-8BA8-B68042CF9BDD}"/>
  <tableColumns count="3">
    <tableColumn id="1" xr3:uid="{749E096B-4E88-4675-BF17-1CA48B8268CA}" name="Sales Last Month" dataDxfId="16">
      <calculatedColumnFormula>SUMIF(Sales[Sales Month], MAX(Sales[Sales Month]), Sales[Sales Amount])</calculatedColumnFormula>
    </tableColumn>
    <tableColumn id="2" xr3:uid="{2323068F-0926-430D-9888-56FDC233504D}" name="Growth Rate" dataDxfId="15"/>
    <tableColumn id="3" xr3:uid="{EBF72408-BD26-4BD2-970D-8C6900A97AA6}" name="Sales Target" dataDxfId="14">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65EFC6-5124-4315-AB79-AB1B88DF04AF}" name="Scenario3" displayName="Scenario3" ref="A13:E17" totalsRowCount="1">
  <autoFilter ref="A13:E16" xr:uid="{EF65EFC6-5124-4315-AB79-AB1B88DF04AF}"/>
  <tableColumns count="5">
    <tableColumn id="1" xr3:uid="{BA00E9E4-D84F-4956-B77A-585B74A94DB2}" name="Subscription Type" totalsRowLabel="Total"/>
    <tableColumn id="2" xr3:uid="{D9F3B1B6-5EDF-43EF-ABE2-80AA052F213E}" name="License Price" dataDxfId="13"/>
    <tableColumn id="3" xr3:uid="{200E6E4F-95BB-4DC9-AA19-9023A435260F}" name="Licenses Bought" dataDxfId="12">
      <calculatedColumnFormula>SUMIFS(Sales[Licenses Bought], Sales[Sales Month], MAX(Sales[Sales Month]), Sales[Subscription Type], Scenario3[[#This Row],[Subscription Type]])</calculatedColumnFormula>
    </tableColumn>
    <tableColumn id="4" xr3:uid="{2643E55C-DB6A-4168-8837-BF1BBFF5493F}" name="Projected Sales" totalsRowFunction="sum" dataDxfId="9" totalsRowDxfId="10">
      <calculatedColumnFormula>(Scenario3[[#This Row],[License Price]]*Scenario3[[#This Row],[Licenses Bought]])*(1+Scenario3[[#This Row],[Elasticity]])</calculatedColumnFormula>
    </tableColumn>
    <tableColumn id="5" xr3:uid="{C666BD54-4193-4D3E-8BD4-EA30E1E09C22}" name="Elasticity"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F12D180-F759-4307-8D84-C20DE204CF2B}" name="Table8" displayName="Table8" ref="A1:H37" totalsRowShown="0">
  <autoFilter ref="A1:H37" xr:uid="{1F12D180-F759-4307-8D84-C20DE204CF2B}"/>
  <tableColumns count="8">
    <tableColumn id="1" xr3:uid="{F32C0121-26CA-4EFF-89D2-D63322B115B0}" name="Sales Month" dataDxfId="6"/>
    <tableColumn id="2" xr3:uid="{1F7D7C7B-E141-41E1-B30D-9BC8EAC0865F}" name="Total Sales"/>
    <tableColumn id="3" xr3:uid="{37443843-23DF-461F-B02C-BEC69661AA76}" name="Forecast 1" dataDxfId="5">
      <calculatedColumnFormula>_xlfn.FORECAST.ETS(A2,$B$2:$B$25,$A$2:$A$25,1,1)</calculatedColumnFormula>
    </tableColumn>
    <tableColumn id="4" xr3:uid="{576AAA90-D49F-44D0-A6F5-997FEB4A0BD8}" name="Lower Bound 1" dataDxfId="4">
      <calculatedColumnFormula>C2-_xlfn.FORECAST.ETS.CONFINT(A2,$B$2:$B$25,$A$2:$A$25,0.9,1,1)</calculatedColumnFormula>
    </tableColumn>
    <tableColumn id="5" xr3:uid="{CDBB309A-18BE-41D4-9CB4-F35BF0C04024}" name="Upper Bound 1" dataDxfId="3">
      <calculatedColumnFormula>C2+_xlfn.FORECAST.ETS.CONFINT(A2,$B$2:$B$25,$A$2:$A$25,0.9,1,1)</calculatedColumnFormula>
    </tableColumn>
    <tableColumn id="6" xr3:uid="{E304C612-6191-42F0-98C8-A13BBA4088DC}" name="Forecast 2" dataDxfId="2"/>
    <tableColumn id="7" xr3:uid="{15A8A025-D8A0-4291-A31C-E8D5A56F2EC2}" name="Lower Bound 2" dataDxfId="1"/>
    <tableColumn id="8" xr3:uid="{28A2D947-5564-4D0A-BDD2-1ACFA26F108B}" name="Upper Bound 2"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C6CF3C3-3756-4858-9F5D-CD1F6CCBD94E}" name="Table6" displayName="Table6" ref="A1:D26" totalsRowShown="0">
  <autoFilter ref="A1:D26" xr:uid="{0C6CF3C3-3756-4858-9F5D-CD1F6CCBD94E}"/>
  <tableColumns count="4">
    <tableColumn id="1" xr3:uid="{1EAF5CFE-FF69-4F06-AA59-B42236DFF939}" name="Sales Month"/>
    <tableColumn id="2" xr3:uid="{23055820-CFB8-47FA-A512-F6898498DAF1}" name="Total Sales" dataDxfId="8">
      <calculatedColumnFormula>SUMIF(Sales[Sales Month],Table6[[#This Row],[Sales Month]], Sales[Sales Amount])</calculatedColumnFormula>
    </tableColumn>
    <tableColumn id="3" xr3:uid="{5C8514A2-A860-4041-B2B1-BABEECB028DF}" name="SMA Forecast"/>
    <tableColumn id="4" xr3:uid="{DD8F479C-139A-4A1F-8FBF-A4FAFB343D98}" name="Weighted Moving Average" dataDxfId="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F1" zoomScaleNormal="100" workbookViewId="0">
      <selection activeCell="L2" sqref="L2"/>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abSelected="1" workbookViewId="0">
      <selection activeCell="G2" sqref="G2"/>
    </sheetView>
  </sheetViews>
  <sheetFormatPr defaultRowHeight="15.75" x14ac:dyDescent="0.25"/>
  <cols>
    <col min="1" max="1" width="13.375" customWidth="1"/>
    <col min="2" max="2" width="21.75" bestFit="1" customWidth="1"/>
    <col min="3" max="3" width="13.25" style="7" bestFit="1" customWidth="1"/>
    <col min="4" max="4" width="23.25" style="7" bestFit="1" customWidth="1"/>
    <col min="5" max="5" width="22.5" bestFit="1" customWidth="1"/>
    <col min="6" max="6" width="18.125" bestFit="1" customWidth="1"/>
    <col min="7" max="7" width="21" style="9" bestFit="1" customWidth="1"/>
    <col min="8" max="8" width="16.75" style="7" bestFit="1" customWidth="1"/>
    <col min="9" max="9" width="16.125" style="7" bestFit="1" customWidth="1"/>
    <col min="10" max="10" width="17.75" style="7" bestFit="1" customWidth="1"/>
    <col min="11" max="11" width="22" style="10" bestFit="1" customWidth="1"/>
  </cols>
  <sheetData>
    <row r="1" spans="1:11" x14ac:dyDescent="0.25">
      <c r="A1" t="s">
        <v>12</v>
      </c>
      <c r="B1" t="s">
        <v>30</v>
      </c>
      <c r="C1" s="7" t="s">
        <v>31</v>
      </c>
      <c r="D1" s="7" t="s">
        <v>32</v>
      </c>
      <c r="E1" t="s">
        <v>33</v>
      </c>
      <c r="F1" t="s">
        <v>34</v>
      </c>
      <c r="G1" s="9" t="s">
        <v>35</v>
      </c>
      <c r="H1" s="7" t="s">
        <v>36</v>
      </c>
      <c r="I1" s="7" t="s">
        <v>37</v>
      </c>
      <c r="J1" s="7" t="s">
        <v>38</v>
      </c>
      <c r="K1" s="10" t="s">
        <v>39</v>
      </c>
    </row>
    <row r="2" spans="1:11"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92B24-6886-498D-8D1B-6EC50F5F757C}">
  <sheetPr>
    <outlinePr summaryBelow="0"/>
  </sheetPr>
  <dimension ref="B1:I13"/>
  <sheetViews>
    <sheetView showGridLines="0" workbookViewId="0">
      <selection activeCell="F15" sqref="F15"/>
    </sheetView>
  </sheetViews>
  <sheetFormatPr defaultRowHeight="15.75" outlineLevelRow="1" outlineLevelCol="1" x14ac:dyDescent="0.25"/>
  <cols>
    <col min="3" max="3" width="6.125" bestFit="1" customWidth="1"/>
    <col min="4" max="6" width="13" bestFit="1" customWidth="1" outlineLevel="1"/>
    <col min="9" max="9" width="11" bestFit="1" customWidth="1"/>
  </cols>
  <sheetData>
    <row r="1" spans="2:9" ht="16.5" thickBot="1" x14ac:dyDescent="0.3"/>
    <row r="2" spans="2:9" ht="18.75" x14ac:dyDescent="0.3">
      <c r="B2" s="20" t="s">
        <v>56</v>
      </c>
      <c r="C2" s="20"/>
      <c r="D2" s="25"/>
      <c r="E2" s="25"/>
      <c r="F2" s="25"/>
    </row>
    <row r="3" spans="2:9" ht="18.75" collapsed="1" x14ac:dyDescent="0.3">
      <c r="B3" s="19"/>
      <c r="C3" s="19"/>
      <c r="D3" s="26" t="s">
        <v>58</v>
      </c>
      <c r="E3" s="26" t="s">
        <v>53</v>
      </c>
      <c r="F3" s="26" t="s">
        <v>55</v>
      </c>
    </row>
    <row r="4" spans="2:9" ht="22.5" hidden="1" outlineLevel="1" x14ac:dyDescent="0.25">
      <c r="B4" s="22"/>
      <c r="C4" s="22"/>
      <c r="D4" s="16"/>
      <c r="E4" s="28" t="s">
        <v>54</v>
      </c>
      <c r="F4" s="28" t="s">
        <v>54</v>
      </c>
    </row>
    <row r="5" spans="2:9" x14ac:dyDescent="0.25">
      <c r="B5" s="23" t="s">
        <v>57</v>
      </c>
      <c r="C5" s="23"/>
      <c r="D5" s="21"/>
      <c r="E5" s="21"/>
      <c r="F5" s="21"/>
    </row>
    <row r="6" spans="2:9" outlineLevel="1" x14ac:dyDescent="0.25">
      <c r="B6" s="22"/>
      <c r="C6" s="22" t="s">
        <v>49</v>
      </c>
      <c r="D6" s="17">
        <v>15</v>
      </c>
      <c r="E6" s="27">
        <v>10</v>
      </c>
      <c r="F6" s="27">
        <v>15</v>
      </c>
    </row>
    <row r="7" spans="2:9" outlineLevel="1" x14ac:dyDescent="0.25">
      <c r="B7" s="22"/>
      <c r="C7" s="22" t="s">
        <v>50</v>
      </c>
      <c r="D7" s="17">
        <v>35</v>
      </c>
      <c r="E7" s="27">
        <v>25</v>
      </c>
      <c r="F7" s="27">
        <v>35</v>
      </c>
    </row>
    <row r="8" spans="2:9" outlineLevel="1" x14ac:dyDescent="0.25">
      <c r="B8" s="22"/>
      <c r="C8" s="22" t="s">
        <v>51</v>
      </c>
      <c r="D8" s="17">
        <v>33</v>
      </c>
      <c r="E8" s="27">
        <v>23</v>
      </c>
      <c r="F8" s="27">
        <v>33</v>
      </c>
    </row>
    <row r="9" spans="2:9" x14ac:dyDescent="0.25">
      <c r="B9" s="23" t="s">
        <v>59</v>
      </c>
      <c r="C9" s="23"/>
      <c r="D9" s="21"/>
      <c r="E9" s="21"/>
      <c r="F9" s="21"/>
    </row>
    <row r="10" spans="2:9" ht="16.5" outlineLevel="1" thickBot="1" x14ac:dyDescent="0.3">
      <c r="B10" s="24"/>
      <c r="C10" s="24" t="s">
        <v>52</v>
      </c>
      <c r="D10" s="18">
        <v>115695</v>
      </c>
      <c r="E10" s="18">
        <v>80305</v>
      </c>
      <c r="F10" s="18">
        <v>115695</v>
      </c>
      <c r="H10" t="s">
        <v>63</v>
      </c>
      <c r="I10" s="14">
        <f>F10-E10</f>
        <v>35390</v>
      </c>
    </row>
    <row r="11" spans="2:9" x14ac:dyDescent="0.25">
      <c r="B11" t="s">
        <v>60</v>
      </c>
    </row>
    <row r="12" spans="2:9" x14ac:dyDescent="0.25">
      <c r="B12" t="s">
        <v>61</v>
      </c>
    </row>
    <row r="13" spans="2:9" x14ac:dyDescent="0.25">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80AB3-B294-46C9-8EC8-933E1EED0709}">
  <dimension ref="A1:N26"/>
  <sheetViews>
    <sheetView workbookViewId="0">
      <selection activeCell="J9" sqref="J9"/>
    </sheetView>
  </sheetViews>
  <sheetFormatPr defaultRowHeight="15.75" x14ac:dyDescent="0.25"/>
  <cols>
    <col min="1" max="1" width="18.625" bestFit="1" customWidth="1"/>
    <col min="2" max="2" width="19.875" customWidth="1"/>
    <col min="3" max="4" width="24.875" bestFit="1" customWidth="1"/>
    <col min="5" max="5" width="11" bestFit="1" customWidth="1"/>
    <col min="6" max="8" width="12" bestFit="1" customWidth="1"/>
  </cols>
  <sheetData>
    <row r="1" spans="1:5" x14ac:dyDescent="0.25">
      <c r="A1" t="s">
        <v>40</v>
      </c>
      <c r="B1" s="13" t="s">
        <v>14</v>
      </c>
      <c r="C1" t="s">
        <v>41</v>
      </c>
      <c r="D1" t="s">
        <v>42</v>
      </c>
    </row>
    <row r="2" spans="1:5" x14ac:dyDescent="0.25">
      <c r="A2" s="8">
        <v>18350</v>
      </c>
      <c r="B2" s="8" t="s">
        <v>3</v>
      </c>
      <c r="C2" s="12">
        <v>0.5</v>
      </c>
      <c r="D2" s="14">
        <f>Scenario1[[#This Row],[Upsell Opportunity]]*Scenario1[[#This Row],[Conversion Rates]]</f>
        <v>9175</v>
      </c>
    </row>
    <row r="3" spans="1:5" x14ac:dyDescent="0.25">
      <c r="A3" s="8">
        <v>8460</v>
      </c>
      <c r="B3" s="8" t="s">
        <v>0</v>
      </c>
      <c r="C3" s="12">
        <v>0.45</v>
      </c>
      <c r="D3" s="14">
        <f>Scenario1[[#This Row],[Upsell Opportunity]]*Scenario1[[#This Row],[Conversion Rates]]</f>
        <v>3807</v>
      </c>
    </row>
    <row r="4" spans="1:5" x14ac:dyDescent="0.25">
      <c r="A4" s="8">
        <v>8475</v>
      </c>
      <c r="B4" s="8" t="s">
        <v>1</v>
      </c>
      <c r="C4" s="12">
        <v>0.3</v>
      </c>
      <c r="D4" s="14">
        <f>Scenario1[[#This Row],[Upsell Opportunity]]*Scenario1[[#This Row],[Conversion Rates]]</f>
        <v>2542.5</v>
      </c>
    </row>
    <row r="5" spans="1:5" x14ac:dyDescent="0.25">
      <c r="A5" s="8">
        <v>2808</v>
      </c>
      <c r="B5" s="8" t="s">
        <v>2</v>
      </c>
      <c r="C5" s="12">
        <v>0.15</v>
      </c>
      <c r="D5" s="14">
        <f>Scenario1[[#This Row],[Upsell Opportunity]]*Scenario1[[#This Row],[Conversion Rates]]</f>
        <v>421.2</v>
      </c>
    </row>
    <row r="6" spans="1:5" x14ac:dyDescent="0.25">
      <c r="A6" t="s">
        <v>43</v>
      </c>
      <c r="D6" s="14">
        <f>SUBTOTAL(109,Scenario1[Projected Upsell Amount])</f>
        <v>15945.7</v>
      </c>
    </row>
    <row r="9" spans="1:5" x14ac:dyDescent="0.25">
      <c r="A9" t="s">
        <v>44</v>
      </c>
      <c r="B9" t="s">
        <v>45</v>
      </c>
      <c r="C9" t="s">
        <v>46</v>
      </c>
    </row>
    <row r="10" spans="1:5" x14ac:dyDescent="0.25">
      <c r="A10" s="15">
        <f>SUMIF(Sales[Sales Month], MAX(Sales[Sales Month]), Sales[Sales Amount])</f>
        <v>80335</v>
      </c>
      <c r="B10" s="12">
        <v>0.24478745254247852</v>
      </c>
      <c r="C10" s="15">
        <f>Scenario2[[#This Row],[Sales Last Month]]*(1+Scenario2[[#This Row],[Growth Rate]])</f>
        <v>100000.00000000001</v>
      </c>
    </row>
    <row r="13" spans="1:5" x14ac:dyDescent="0.25">
      <c r="A13" t="s">
        <v>14</v>
      </c>
      <c r="B13" t="s">
        <v>47</v>
      </c>
      <c r="C13" t="s">
        <v>4</v>
      </c>
      <c r="D13" t="s">
        <v>48</v>
      </c>
      <c r="E13" t="s">
        <v>64</v>
      </c>
    </row>
    <row r="14" spans="1:5" x14ac:dyDescent="0.25">
      <c r="A14" t="s">
        <v>0</v>
      </c>
      <c r="B14" s="15">
        <v>10</v>
      </c>
      <c r="C14">
        <f>SUMIFS(Sales[Licenses Bought], Sales[Sales Month], MAX(Sales[Sales Month]), Sales[Subscription Type], Scenario3[[#This Row],[Subscription Type]])</f>
        <v>2212</v>
      </c>
      <c r="D14" s="15">
        <f>(Scenario3[[#This Row],[License Price]]*Scenario3[[#This Row],[Licenses Bought]])*(1+Scenario3[[#This Row],[Elasticity]])</f>
        <v>21014</v>
      </c>
      <c r="E14" s="12">
        <v>-0.05</v>
      </c>
    </row>
    <row r="15" spans="1:5" x14ac:dyDescent="0.25">
      <c r="A15" t="s">
        <v>1</v>
      </c>
      <c r="B15" s="15">
        <v>25</v>
      </c>
      <c r="C15">
        <f>SUMIFS(Sales[Licenses Bought], Sales[Sales Month], MAX(Sales[Sales Month]), Sales[Subscription Type], Scenario3[[#This Row],[Subscription Type]])</f>
        <v>1113</v>
      </c>
      <c r="D15" s="15">
        <f>(Scenario3[[#This Row],[License Price]]*Scenario3[[#This Row],[Licenses Bought]])*(1+Scenario3[[#This Row],[Elasticity]])</f>
        <v>26990.25</v>
      </c>
      <c r="E15" s="12">
        <v>-0.03</v>
      </c>
    </row>
    <row r="16" spans="1:5" x14ac:dyDescent="0.25">
      <c r="A16" t="s">
        <v>2</v>
      </c>
      <c r="B16" s="15">
        <v>23</v>
      </c>
      <c r="C16">
        <f>SUMIFS(Sales[Licenses Bought], Sales[Sales Month], MAX(Sales[Sales Month]), Sales[Subscription Type], Scenario3[[#This Row],[Subscription Type]])</f>
        <v>1320</v>
      </c>
      <c r="D16" s="15">
        <f>(Scenario3[[#This Row],[License Price]]*Scenario3[[#This Row],[Licenses Bought]])*(1+Scenario3[[#This Row],[Elasticity]])</f>
        <v>29752.799999999999</v>
      </c>
      <c r="E16" s="12">
        <v>-0.02</v>
      </c>
    </row>
    <row r="17" spans="1:14" x14ac:dyDescent="0.25">
      <c r="A17" t="s">
        <v>43</v>
      </c>
      <c r="D17" s="15">
        <f>SUBTOTAL(109,Scenario3[Projected Sales])</f>
        <v>77757.05</v>
      </c>
    </row>
    <row r="18" spans="1:14" ht="16.5" thickBot="1" x14ac:dyDescent="0.3"/>
    <row r="19" spans="1:14" x14ac:dyDescent="0.25">
      <c r="A19" s="33"/>
      <c r="B19" s="37" t="s">
        <v>65</v>
      </c>
      <c r="C19" s="33"/>
      <c r="D19" s="33"/>
      <c r="E19" s="33"/>
      <c r="F19" s="33"/>
      <c r="G19" s="33"/>
      <c r="H19" s="33"/>
    </row>
    <row r="20" spans="1:14" x14ac:dyDescent="0.25">
      <c r="A20" s="36">
        <f>D14</f>
        <v>21014</v>
      </c>
      <c r="B20" s="38">
        <v>-1.2500000000000001E-2</v>
      </c>
      <c r="C20" s="38">
        <v>-2.5000000000000001E-2</v>
      </c>
      <c r="D20" s="38">
        <v>-0.05</v>
      </c>
      <c r="E20" s="38">
        <v>-0.1</v>
      </c>
      <c r="F20" s="38">
        <v>-0.2</v>
      </c>
      <c r="G20" s="38">
        <v>-0.4</v>
      </c>
      <c r="H20" s="38">
        <v>-0.8</v>
      </c>
      <c r="I20" s="11"/>
      <c r="J20" s="11"/>
      <c r="K20" s="11"/>
      <c r="L20" s="11"/>
      <c r="M20" s="11"/>
      <c r="N20" s="11"/>
    </row>
    <row r="21" spans="1:14" x14ac:dyDescent="0.25">
      <c r="A21" s="36">
        <v>12.5</v>
      </c>
      <c r="B21" s="34">
        <f t="dataTable" ref="B21:H26" dt2D="1" dtr="1" r1="E14" r2="B14"/>
        <v>27304.375</v>
      </c>
      <c r="C21" s="29">
        <v>26958.75</v>
      </c>
      <c r="D21" s="29">
        <v>26267.5</v>
      </c>
      <c r="E21" s="29">
        <v>24885</v>
      </c>
      <c r="F21" s="29">
        <v>22120</v>
      </c>
      <c r="G21" s="29">
        <v>16590</v>
      </c>
      <c r="H21" s="30">
        <v>5529.9999999999991</v>
      </c>
    </row>
    <row r="22" spans="1:14" x14ac:dyDescent="0.25">
      <c r="A22" s="36">
        <v>15</v>
      </c>
      <c r="B22" s="34">
        <v>32765.25</v>
      </c>
      <c r="C22" s="29">
        <v>32350.5</v>
      </c>
      <c r="D22" s="29">
        <v>31521</v>
      </c>
      <c r="E22" s="29">
        <v>29862</v>
      </c>
      <c r="F22" s="29">
        <v>26544</v>
      </c>
      <c r="G22" s="29">
        <v>19908</v>
      </c>
      <c r="H22" s="30">
        <v>6635.9999999999982</v>
      </c>
    </row>
    <row r="23" spans="1:14" x14ac:dyDescent="0.25">
      <c r="A23" s="36">
        <v>17.5</v>
      </c>
      <c r="B23" s="34">
        <v>38226.125</v>
      </c>
      <c r="C23" s="29">
        <v>37742.25</v>
      </c>
      <c r="D23" s="29">
        <v>36774.5</v>
      </c>
      <c r="E23" s="29">
        <v>34839</v>
      </c>
      <c r="F23" s="29">
        <v>30968</v>
      </c>
      <c r="G23" s="29">
        <v>23226</v>
      </c>
      <c r="H23" s="30">
        <v>7741.9999999999982</v>
      </c>
    </row>
    <row r="24" spans="1:14" x14ac:dyDescent="0.25">
      <c r="A24" s="36">
        <v>20</v>
      </c>
      <c r="B24" s="34">
        <v>43687</v>
      </c>
      <c r="C24" s="29">
        <v>43134</v>
      </c>
      <c r="D24" s="29">
        <v>42028</v>
      </c>
      <c r="E24" s="29">
        <v>39816</v>
      </c>
      <c r="F24" s="29">
        <v>35392</v>
      </c>
      <c r="G24" s="29">
        <v>26544</v>
      </c>
      <c r="H24" s="30">
        <v>8847.9999999999982</v>
      </c>
    </row>
    <row r="25" spans="1:14" x14ac:dyDescent="0.25">
      <c r="A25" s="36">
        <v>22.5</v>
      </c>
      <c r="B25" s="34">
        <v>49147.875</v>
      </c>
      <c r="C25" s="29">
        <v>48525.75</v>
      </c>
      <c r="D25" s="29">
        <v>47281.5</v>
      </c>
      <c r="E25" s="29">
        <v>44793</v>
      </c>
      <c r="F25" s="29">
        <v>39816</v>
      </c>
      <c r="G25" s="29">
        <v>29862</v>
      </c>
      <c r="H25" s="30">
        <v>9953.9999999999982</v>
      </c>
    </row>
    <row r="26" spans="1:14" x14ac:dyDescent="0.25">
      <c r="A26" s="36">
        <v>25</v>
      </c>
      <c r="B26" s="35">
        <v>54608.75</v>
      </c>
      <c r="C26" s="31">
        <v>53917.5</v>
      </c>
      <c r="D26" s="31">
        <v>52535</v>
      </c>
      <c r="E26" s="31">
        <v>49770</v>
      </c>
      <c r="F26" s="31">
        <v>44240</v>
      </c>
      <c r="G26" s="31">
        <v>33180</v>
      </c>
      <c r="H26" s="32">
        <v>11059.999999999998</v>
      </c>
    </row>
  </sheetData>
  <scenarios current="0" show="0" sqref="D17">
    <scenario name="Current" locked="1" count="3" user="haidar ali" comment="Created by haidar ali on 25/08/2024">
      <inputCells r="B14" val="10" numFmtId="173"/>
      <inputCells r="B15" val="25" numFmtId="173"/>
      <inputCells r="B16" val="23" numFmtId="173"/>
    </scenario>
    <scenario name="High" locked="1" count="3" user="haidar ali" comment="Created by haidar ali on 25/08/2024">
      <inputCells r="B14" val="15" numFmtId="173"/>
      <inputCells r="B15" val="35" numFmtId="173"/>
      <inputCells r="B16" val="33" numFmtId="173"/>
    </scenario>
  </scenarios>
  <conditionalFormatting sqref="B21:H26">
    <cfRule type="colorScale" priority="1">
      <colorScale>
        <cfvo type="min"/>
        <cfvo type="percentile" val="50"/>
        <cfvo type="max"/>
        <color rgb="FFF8696B"/>
        <color rgb="FFFFEB84"/>
        <color rgb="FF63BE7B"/>
      </colorScale>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90116-694F-47A8-AEA2-4F7F89787919}">
  <dimension ref="A1:H37"/>
  <sheetViews>
    <sheetView zoomScale="77" zoomScaleNormal="77" workbookViewId="0">
      <selection activeCell="Q31" sqref="Q31"/>
    </sheetView>
  </sheetViews>
  <sheetFormatPr defaultRowHeight="15.75" x14ac:dyDescent="0.25"/>
  <cols>
    <col min="1" max="1" width="13.375" customWidth="1"/>
    <col min="2" max="2" width="11.875" customWidth="1"/>
    <col min="3" max="3" width="20.25" customWidth="1"/>
    <col min="4" max="5" width="15.875" bestFit="1" customWidth="1"/>
    <col min="6" max="6" width="12" bestFit="1" customWidth="1"/>
    <col min="7" max="8" width="15.875" bestFit="1" customWidth="1"/>
  </cols>
  <sheetData>
    <row r="1" spans="1:8" x14ac:dyDescent="0.25">
      <c r="A1" t="s">
        <v>12</v>
      </c>
      <c r="B1" t="s">
        <v>31</v>
      </c>
      <c r="C1" t="s">
        <v>70</v>
      </c>
      <c r="D1" t="s">
        <v>68</v>
      </c>
      <c r="E1" t="s">
        <v>69</v>
      </c>
      <c r="F1" t="s">
        <v>71</v>
      </c>
      <c r="G1" t="s">
        <v>72</v>
      </c>
      <c r="H1" t="s">
        <v>73</v>
      </c>
    </row>
    <row r="2" spans="1:8" x14ac:dyDescent="0.25">
      <c r="A2" s="1">
        <v>43647</v>
      </c>
      <c r="B2" s="14">
        <v>0</v>
      </c>
      <c r="F2" s="14"/>
      <c r="G2" s="14"/>
      <c r="H2" s="14"/>
    </row>
    <row r="3" spans="1:8" x14ac:dyDescent="0.25">
      <c r="A3" s="1">
        <v>43678</v>
      </c>
      <c r="B3" s="14">
        <v>0</v>
      </c>
      <c r="F3" s="14"/>
      <c r="G3" s="14"/>
      <c r="H3" s="14"/>
    </row>
    <row r="4" spans="1:8" x14ac:dyDescent="0.25">
      <c r="A4" s="1">
        <v>43709</v>
      </c>
      <c r="B4" s="14">
        <v>0</v>
      </c>
      <c r="F4" s="14"/>
      <c r="G4" s="14"/>
      <c r="H4" s="14"/>
    </row>
    <row r="5" spans="1:8" x14ac:dyDescent="0.25">
      <c r="A5" s="1">
        <v>43739</v>
      </c>
      <c r="B5" s="14">
        <v>20</v>
      </c>
      <c r="F5" s="14"/>
      <c r="G5" s="14"/>
      <c r="H5" s="14"/>
    </row>
    <row r="6" spans="1:8" x14ac:dyDescent="0.25">
      <c r="A6" s="1">
        <v>43770</v>
      </c>
      <c r="B6" s="14">
        <v>40</v>
      </c>
      <c r="F6" s="14"/>
      <c r="G6" s="14"/>
      <c r="H6" s="14"/>
    </row>
    <row r="7" spans="1:8" x14ac:dyDescent="0.25">
      <c r="A7" s="1">
        <v>43800</v>
      </c>
      <c r="B7" s="14">
        <v>40</v>
      </c>
      <c r="F7" s="14"/>
      <c r="G7" s="14"/>
      <c r="H7" s="14"/>
    </row>
    <row r="8" spans="1:8" x14ac:dyDescent="0.25">
      <c r="A8" s="1">
        <v>43831</v>
      </c>
      <c r="B8" s="14">
        <v>645</v>
      </c>
      <c r="F8" s="14"/>
      <c r="G8" s="14"/>
      <c r="H8" s="14"/>
    </row>
    <row r="9" spans="1:8" x14ac:dyDescent="0.25">
      <c r="A9" s="1">
        <v>43862</v>
      </c>
      <c r="B9" s="14">
        <v>5735</v>
      </c>
      <c r="F9" s="14"/>
      <c r="G9" s="14"/>
      <c r="H9" s="14"/>
    </row>
    <row r="10" spans="1:8" x14ac:dyDescent="0.25">
      <c r="A10" s="1">
        <v>43891</v>
      </c>
      <c r="B10" s="14">
        <v>11310</v>
      </c>
      <c r="F10" s="14"/>
      <c r="G10" s="14"/>
      <c r="H10" s="14"/>
    </row>
    <row r="11" spans="1:8" x14ac:dyDescent="0.25">
      <c r="A11" s="1">
        <v>43922</v>
      </c>
      <c r="B11" s="14">
        <v>19225</v>
      </c>
      <c r="F11" s="14"/>
      <c r="G11" s="14"/>
      <c r="H11" s="14"/>
    </row>
    <row r="12" spans="1:8" x14ac:dyDescent="0.25">
      <c r="A12" s="1">
        <v>43952</v>
      </c>
      <c r="B12" s="14">
        <v>23805</v>
      </c>
      <c r="F12" s="14"/>
      <c r="G12" s="14"/>
      <c r="H12" s="14"/>
    </row>
    <row r="13" spans="1:8" x14ac:dyDescent="0.25">
      <c r="A13" s="1">
        <v>43983</v>
      </c>
      <c r="B13" s="14">
        <v>25190</v>
      </c>
      <c r="F13" s="14"/>
      <c r="G13" s="14"/>
      <c r="H13" s="14"/>
    </row>
    <row r="14" spans="1:8" x14ac:dyDescent="0.25">
      <c r="A14" s="1">
        <v>44013</v>
      </c>
      <c r="B14" s="14">
        <v>28325</v>
      </c>
      <c r="F14" s="14"/>
      <c r="G14" s="14"/>
      <c r="H14" s="14"/>
    </row>
    <row r="15" spans="1:8" x14ac:dyDescent="0.25">
      <c r="A15" s="1">
        <v>44044</v>
      </c>
      <c r="B15" s="14">
        <v>32005</v>
      </c>
      <c r="F15" s="14"/>
      <c r="G15" s="14"/>
      <c r="H15" s="14"/>
    </row>
    <row r="16" spans="1:8" x14ac:dyDescent="0.25">
      <c r="A16" s="1">
        <v>44075</v>
      </c>
      <c r="B16" s="14">
        <v>34890</v>
      </c>
      <c r="F16" s="14"/>
      <c r="G16" s="14"/>
      <c r="H16" s="14"/>
    </row>
    <row r="17" spans="1:8" x14ac:dyDescent="0.25">
      <c r="A17" s="1">
        <v>44105</v>
      </c>
      <c r="B17" s="14">
        <v>40615</v>
      </c>
      <c r="F17" s="14"/>
      <c r="G17" s="14"/>
      <c r="H17" s="14"/>
    </row>
    <row r="18" spans="1:8" x14ac:dyDescent="0.25">
      <c r="A18" s="1">
        <v>44136</v>
      </c>
      <c r="B18" s="14">
        <v>46605</v>
      </c>
      <c r="F18" s="14"/>
      <c r="G18" s="14"/>
      <c r="H18" s="14"/>
    </row>
    <row r="19" spans="1:8" x14ac:dyDescent="0.25">
      <c r="A19" s="1">
        <v>44166</v>
      </c>
      <c r="B19" s="14">
        <v>50195</v>
      </c>
      <c r="F19" s="14"/>
      <c r="G19" s="14"/>
      <c r="H19" s="14"/>
    </row>
    <row r="20" spans="1:8" x14ac:dyDescent="0.25">
      <c r="A20" s="1">
        <v>44197</v>
      </c>
      <c r="B20" s="14">
        <v>51605</v>
      </c>
      <c r="F20" s="14"/>
      <c r="G20" s="14"/>
      <c r="H20" s="14"/>
    </row>
    <row r="21" spans="1:8" x14ac:dyDescent="0.25">
      <c r="A21" s="1">
        <v>44228</v>
      </c>
      <c r="B21" s="14">
        <v>54120</v>
      </c>
      <c r="F21" s="14"/>
      <c r="G21" s="14"/>
      <c r="H21" s="14"/>
    </row>
    <row r="22" spans="1:8" x14ac:dyDescent="0.25">
      <c r="A22" s="1">
        <v>44256</v>
      </c>
      <c r="B22" s="14">
        <v>57040</v>
      </c>
      <c r="F22" s="14"/>
      <c r="G22" s="14"/>
      <c r="H22" s="14"/>
    </row>
    <row r="23" spans="1:8" x14ac:dyDescent="0.25">
      <c r="A23" s="1">
        <v>44287</v>
      </c>
      <c r="B23" s="14">
        <v>63125</v>
      </c>
      <c r="F23" s="14"/>
      <c r="G23" s="14"/>
      <c r="H23" s="14"/>
    </row>
    <row r="24" spans="1:8" x14ac:dyDescent="0.25">
      <c r="A24" s="1">
        <v>44317</v>
      </c>
      <c r="B24" s="14">
        <v>68155</v>
      </c>
      <c r="F24" s="14"/>
      <c r="G24" s="14"/>
      <c r="H24" s="14"/>
    </row>
    <row r="25" spans="1:8" x14ac:dyDescent="0.25">
      <c r="A25" s="1">
        <v>44348</v>
      </c>
      <c r="B25" s="14">
        <v>80335</v>
      </c>
      <c r="C25" s="14">
        <v>80335</v>
      </c>
      <c r="D25" s="14">
        <v>80335</v>
      </c>
      <c r="E25" s="14">
        <v>80335</v>
      </c>
      <c r="F25" s="14">
        <v>80335</v>
      </c>
      <c r="G25" s="14">
        <v>80335</v>
      </c>
      <c r="H25" s="14">
        <v>80335</v>
      </c>
    </row>
    <row r="26" spans="1:8" x14ac:dyDescent="0.25">
      <c r="A26" s="1">
        <v>44378</v>
      </c>
      <c r="C26" s="14">
        <f>_xlfn.FORECAST.ETS(A26,$B$2:$B$25,$A$2:$A$25,1,1)</f>
        <v>82995.899706484532</v>
      </c>
      <c r="D26" s="14">
        <f>C26-_xlfn.FORECAST.ETS.CONFINT(A26,$B$2:$B$25,$A$2:$A$25,0.9,1,1)</f>
        <v>77967.187598291886</v>
      </c>
      <c r="E26" s="14">
        <f>C26+_xlfn.FORECAST.ETS.CONFINT(A26,$B$2:$B$25,$A$2:$A$25,0.9,1,1)</f>
        <v>88024.611814677177</v>
      </c>
      <c r="F26" s="14">
        <f>_xlfn.FORECAST.ETS(A26, $B$2:$B$25, $A$2:$A$25)</f>
        <v>82995.899706484532</v>
      </c>
      <c r="G26" s="14">
        <f>$F$26-_xlfn.FORECAST.ETS.CONFINT(A26,$B$2:$B$25,$A$2:$A$25,0.95,1,1)</f>
        <v>77003.819645874464</v>
      </c>
      <c r="H26" s="14">
        <f>$F$26+_xlfn.FORECAST.ETS.CONFINT(A26,$B$2:$B$25,$A$2:$A$25,0.95,1,1)</f>
        <v>88987.979767094599</v>
      </c>
    </row>
    <row r="27" spans="1:8" x14ac:dyDescent="0.25">
      <c r="A27" s="1">
        <v>44409</v>
      </c>
      <c r="C27" s="14">
        <f>_xlfn.FORECAST.ETS(A27,$B$2:$B$25,$A$2:$A$25,1,1)</f>
        <v>86538.844926448161</v>
      </c>
      <c r="D27" s="14">
        <f>C27-_xlfn.FORECAST.ETS.CONFINT(A27,$B$2:$B$25,$A$2:$A$25,0.9,1,1)</f>
        <v>79770.039648911581</v>
      </c>
      <c r="E27" s="14">
        <f>C27+_xlfn.FORECAST.ETS.CONFINT(A27,$B$2:$B$25,$A$2:$A$25,0.9,1,1)</f>
        <v>93307.65020398474</v>
      </c>
      <c r="F27" s="14">
        <f t="shared" ref="F27:F31" si="0">_xlfn.FORECAST.ETS(A27, $B$2:$B$25, $A$2:$A$25)</f>
        <v>86538.844926448161</v>
      </c>
      <c r="G27" s="14">
        <f t="shared" ref="G27:G31" si="1">F27-_xlfn.FORECAST.ETS.CONFINT(A27,$B$2:$B$25,$A$2:$A$25,0.95,1,1)</f>
        <v>78473.315966935625</v>
      </c>
      <c r="H27" s="14">
        <f t="shared" ref="H27:H31" si="2">$F$26+_xlfn.FORECAST.ETS.CONFINT(A27,$B$2:$B$25,$A$2:$A$25,0.95,1,1)</f>
        <v>91061.428665997068</v>
      </c>
    </row>
    <row r="28" spans="1:8" x14ac:dyDescent="0.25">
      <c r="A28" s="1">
        <v>44440</v>
      </c>
      <c r="C28" s="14">
        <f>_xlfn.FORECAST.ETS(A28,$B$2:$B$25,$A$2:$A$25,1,1)</f>
        <v>90081.790146411789</v>
      </c>
      <c r="D28" s="14">
        <f>C28-_xlfn.FORECAST.ETS.CONFINT(A28,$B$2:$B$25,$A$2:$A$25,0.9,1,1)</f>
        <v>81933.716848446944</v>
      </c>
      <c r="E28" s="14">
        <f>C28+_xlfn.FORECAST.ETS.CONFINT(A28,$B$2:$B$25,$A$2:$A$25,0.9,1,1)</f>
        <v>98229.863444376635</v>
      </c>
      <c r="F28" s="14">
        <f t="shared" si="0"/>
        <v>90081.790146411789</v>
      </c>
      <c r="G28" s="14">
        <f t="shared" si="1"/>
        <v>80372.761971666623</v>
      </c>
      <c r="H28" s="14">
        <f t="shared" si="2"/>
        <v>92704.927881229698</v>
      </c>
    </row>
    <row r="29" spans="1:8" x14ac:dyDescent="0.25">
      <c r="A29" s="1">
        <v>44470</v>
      </c>
      <c r="C29" s="14">
        <f>_xlfn.FORECAST.ETS(A29,$B$2:$B$25,$A$2:$A$25,1,1)</f>
        <v>93624.735366375418</v>
      </c>
      <c r="D29" s="14">
        <f>C29-_xlfn.FORECAST.ETS.CONFINT(A29,$B$2:$B$25,$A$2:$A$25,0.9,1,1)</f>
        <v>84296.760409592098</v>
      </c>
      <c r="E29" s="14">
        <f>C29+_xlfn.FORECAST.ETS.CONFINT(A29,$B$2:$B$25,$A$2:$A$25,0.9,1,1)</f>
        <v>102952.71032315874</v>
      </c>
      <c r="F29" s="14">
        <f t="shared" si="0"/>
        <v>93624.735366375418</v>
      </c>
      <c r="G29" s="14">
        <f t="shared" si="1"/>
        <v>82509.767648627079</v>
      </c>
      <c r="H29" s="14">
        <f t="shared" si="2"/>
        <v>94110.867424232856</v>
      </c>
    </row>
    <row r="30" spans="1:8" x14ac:dyDescent="0.25">
      <c r="A30" s="1">
        <v>44501</v>
      </c>
      <c r="C30" s="14">
        <f>_xlfn.FORECAST.ETS(A30,$B$2:$B$25,$A$2:$A$25,1,1)</f>
        <v>97167.680586339047</v>
      </c>
      <c r="D30" s="14">
        <f>C30-_xlfn.FORECAST.ETS.CONFINT(A30,$B$2:$B$25,$A$2:$A$25,0.9,1,1)</f>
        <v>86790.935892688503</v>
      </c>
      <c r="E30" s="14">
        <f>C30+_xlfn.FORECAST.ETS.CONFINT(A30,$B$2:$B$25,$A$2:$A$25,0.9,1,1)</f>
        <v>107544.42527998959</v>
      </c>
      <c r="F30" s="14">
        <f t="shared" si="0"/>
        <v>97167.680586339047</v>
      </c>
      <c r="G30" s="14">
        <f t="shared" si="1"/>
        <v>84803.02664809399</v>
      </c>
      <c r="H30" s="14">
        <f t="shared" si="2"/>
        <v>95360.553644729589</v>
      </c>
    </row>
    <row r="31" spans="1:8" x14ac:dyDescent="0.25">
      <c r="A31" s="1">
        <v>44531</v>
      </c>
      <c r="C31" s="14">
        <f>_xlfn.FORECAST.ETS(A31,$B$2:$B$25,$A$2:$A$25,1,1)</f>
        <v>100710.62580630268</v>
      </c>
      <c r="D31" s="14">
        <f>C31-_xlfn.FORECAST.ETS.CONFINT(A31,$B$2:$B$25,$A$2:$A$25,0.9,1,1)</f>
        <v>89379.770146936848</v>
      </c>
      <c r="E31" s="14">
        <f>C31+_xlfn.FORECAST.ETS.CONFINT(A31,$B$2:$B$25,$A$2:$A$25,0.9,1,1)</f>
        <v>112041.4814656685</v>
      </c>
      <c r="F31" s="14">
        <f t="shared" si="0"/>
        <v>100710.62580630268</v>
      </c>
      <c r="G31" s="14">
        <f t="shared" si="1"/>
        <v>87209.078530306637</v>
      </c>
      <c r="H31" s="14">
        <f t="shared" si="2"/>
        <v>96497.446982480586</v>
      </c>
    </row>
    <row r="32" spans="1:8" x14ac:dyDescent="0.25">
      <c r="A32" s="1">
        <v>44562</v>
      </c>
      <c r="C32" s="14">
        <f t="shared" ref="C32:C37" si="3">_xlfn.FORECAST.ETS(A32,$B$2:$B$25,$A$2:$A$25,1,1)</f>
        <v>104253.57102626631</v>
      </c>
      <c r="D32" s="14">
        <f t="shared" ref="D32:D37" si="4">C32-_xlfn.FORECAST.ETS.CONFINT(A32,$B$2:$B$25,$A$2:$A$25,0.9,1,1)</f>
        <v>92041.055070133385</v>
      </c>
      <c r="E32" s="14">
        <f t="shared" ref="E32:E37" si="5">C32+_xlfn.FORECAST.ETS.CONFINT(A32,$B$2:$B$25,$A$2:$A$25,0.9,1,1)</f>
        <v>116466.08698239923</v>
      </c>
      <c r="F32" s="14">
        <f t="shared" ref="F32:F37" si="6">_xlfn.FORECAST.ETS(A32, $B$2:$B$25, $A$2:$A$25)</f>
        <v>104253.57102626631</v>
      </c>
      <c r="G32" s="14">
        <f t="shared" ref="G32:G37" si="7">F32-_xlfn.FORECAST.ETS.CONFINT(A32,$B$2:$B$25,$A$2:$A$25,0.95,1,1)</f>
        <v>89701.460709311359</v>
      </c>
      <c r="H32" s="14">
        <f t="shared" ref="H32:H37" si="8">$F$26+_xlfn.FORECAST.ETS.CONFINT(A32,$B$2:$B$25,$A$2:$A$25,0.95,1,1)</f>
        <v>97548.010023439478</v>
      </c>
    </row>
    <row r="33" spans="1:8" x14ac:dyDescent="0.25">
      <c r="A33" s="1">
        <v>44593</v>
      </c>
      <c r="C33" s="14">
        <f t="shared" si="3"/>
        <v>107796.51624622993</v>
      </c>
      <c r="D33" s="14">
        <f t="shared" si="4"/>
        <v>94760.080804386482</v>
      </c>
      <c r="E33" s="14">
        <f t="shared" si="5"/>
        <v>120832.95168807339</v>
      </c>
      <c r="F33" s="14">
        <f t="shared" si="6"/>
        <v>107796.51624622993</v>
      </c>
      <c r="G33" s="14">
        <f t="shared" si="7"/>
        <v>92262.645308333711</v>
      </c>
      <c r="H33" s="14">
        <f t="shared" si="8"/>
        <v>98529.770644380755</v>
      </c>
    </row>
    <row r="34" spans="1:8" x14ac:dyDescent="0.25">
      <c r="A34" s="1">
        <v>44621</v>
      </c>
      <c r="C34" s="14">
        <f t="shared" si="3"/>
        <v>111339.46146619356</v>
      </c>
      <c r="D34" s="14">
        <f t="shared" si="4"/>
        <v>97526.50922197997</v>
      </c>
      <c r="E34" s="14">
        <f t="shared" si="5"/>
        <v>125152.41371040716</v>
      </c>
      <c r="F34" s="14">
        <f t="shared" si="6"/>
        <v>111339.46146619356</v>
      </c>
      <c r="G34" s="14">
        <f t="shared" si="7"/>
        <v>94880.31368840221</v>
      </c>
      <c r="H34" s="14">
        <f t="shared" si="8"/>
        <v>99455.047484275885</v>
      </c>
    </row>
    <row r="35" spans="1:8" x14ac:dyDescent="0.25">
      <c r="A35" s="1">
        <v>44652</v>
      </c>
      <c r="C35" s="14">
        <f t="shared" si="3"/>
        <v>114882.40668615719</v>
      </c>
      <c r="D35" s="14">
        <f t="shared" si="4"/>
        <v>100332.74694548242</v>
      </c>
      <c r="E35" s="14">
        <f t="shared" si="5"/>
        <v>129432.06642683197</v>
      </c>
      <c r="F35" s="14">
        <f t="shared" si="6"/>
        <v>114882.40668615719</v>
      </c>
      <c r="G35" s="14">
        <f t="shared" si="7"/>
        <v>97545.417782234334</v>
      </c>
      <c r="H35" s="14">
        <f t="shared" si="8"/>
        <v>100332.88861040739</v>
      </c>
    </row>
    <row r="36" spans="1:8" x14ac:dyDescent="0.25">
      <c r="A36" s="1">
        <v>44682</v>
      </c>
      <c r="C36" s="14">
        <f t="shared" si="3"/>
        <v>118425.35190612082</v>
      </c>
      <c r="D36" s="14">
        <f t="shared" si="4"/>
        <v>103173.02270003875</v>
      </c>
      <c r="E36" s="14">
        <f t="shared" si="5"/>
        <v>133677.68111220287</v>
      </c>
      <c r="F36" s="14">
        <f t="shared" si="6"/>
        <v>118425.35190612082</v>
      </c>
      <c r="G36" s="14">
        <f t="shared" si="7"/>
        <v>100251.08069168212</v>
      </c>
      <c r="H36" s="14">
        <f t="shared" si="8"/>
        <v>101170.17092092324</v>
      </c>
    </row>
    <row r="37" spans="1:8" x14ac:dyDescent="0.25">
      <c r="A37" s="1">
        <v>44713</v>
      </c>
      <c r="C37" s="14">
        <f t="shared" si="3"/>
        <v>121968.29712608445</v>
      </c>
      <c r="D37" s="14">
        <f t="shared" si="4"/>
        <v>106042.82874362577</v>
      </c>
      <c r="E37" s="14">
        <f t="shared" si="5"/>
        <v>137893.76550854315</v>
      </c>
      <c r="F37" s="14">
        <f t="shared" si="6"/>
        <v>121968.29712608445</v>
      </c>
      <c r="G37" s="14">
        <f t="shared" si="7"/>
        <v>102991.93111082973</v>
      </c>
      <c r="H37" s="14">
        <f t="shared" si="8"/>
        <v>101972.26572173926</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862D-C8E0-4176-983B-581009365ABB}">
  <dimension ref="A1:D26"/>
  <sheetViews>
    <sheetView workbookViewId="0">
      <selection sqref="A1:B25"/>
    </sheetView>
  </sheetViews>
  <sheetFormatPr defaultRowHeight="15.75" x14ac:dyDescent="0.25"/>
  <cols>
    <col min="1" max="1" width="13.5" bestFit="1" customWidth="1"/>
    <col min="2" max="2" width="12" bestFit="1" customWidth="1"/>
    <col min="3" max="3" width="15.375" customWidth="1"/>
    <col min="4" max="4" width="26.125" bestFit="1" customWidth="1"/>
  </cols>
  <sheetData>
    <row r="1" spans="1:4" x14ac:dyDescent="0.25">
      <c r="A1" t="s">
        <v>12</v>
      </c>
      <c r="B1" t="s">
        <v>31</v>
      </c>
      <c r="C1" t="s">
        <v>66</v>
      </c>
      <c r="D1" t="s">
        <v>67</v>
      </c>
    </row>
    <row r="2" spans="1:4" x14ac:dyDescent="0.25">
      <c r="A2" s="1">
        <v>43647</v>
      </c>
      <c r="B2" s="14">
        <f>SUMIF(Sales[Sales Month],Table6[[#This Row],[Sales Month]], Sales[Sales Amount])</f>
        <v>0</v>
      </c>
      <c r="D2" s="14"/>
    </row>
    <row r="3" spans="1:4" x14ac:dyDescent="0.25">
      <c r="A3" s="1">
        <v>43678</v>
      </c>
      <c r="B3" s="14">
        <f>SUMIF(Sales[Sales Month],Table6[[#This Row],[Sales Month]], Sales[Sales Amount])</f>
        <v>0</v>
      </c>
      <c r="D3" s="14"/>
    </row>
    <row r="4" spans="1:4" x14ac:dyDescent="0.25">
      <c r="A4" s="1">
        <v>43709</v>
      </c>
      <c r="B4" s="14">
        <f>SUMIF(Sales[Sales Month],Table6[[#This Row],[Sales Month]], Sales[Sales Amount])</f>
        <v>0</v>
      </c>
      <c r="D4" s="14"/>
    </row>
    <row r="5" spans="1:4" x14ac:dyDescent="0.25">
      <c r="A5" s="1">
        <v>43739</v>
      </c>
      <c r="B5" s="14">
        <f>SUMIF(Sales[Sales Month],Table6[[#This Row],[Sales Month]], Sales[Sales Amount])</f>
        <v>20</v>
      </c>
      <c r="C5" s="14">
        <f>AVERAGE(B2:B4)</f>
        <v>0</v>
      </c>
      <c r="D5" s="14">
        <f>AVERAGE(B2*15%+B3*35%+B4*50%)</f>
        <v>0</v>
      </c>
    </row>
    <row r="6" spans="1:4" x14ac:dyDescent="0.25">
      <c r="A6" s="1">
        <v>43770</v>
      </c>
      <c r="B6" s="14">
        <f>SUMIF(Sales[Sales Month],Table6[[#This Row],[Sales Month]], Sales[Sales Amount])</f>
        <v>40</v>
      </c>
      <c r="C6" s="14">
        <f t="shared" ref="C6:C26" si="0">AVERAGE(B3:B5)</f>
        <v>6.666666666666667</v>
      </c>
      <c r="D6" s="14">
        <f t="shared" ref="D6:D26" si="1">AVERAGE(B3*15%+B4*35%+B5*50%)</f>
        <v>10</v>
      </c>
    </row>
    <row r="7" spans="1:4" x14ac:dyDescent="0.25">
      <c r="A7" s="1">
        <v>43800</v>
      </c>
      <c r="B7" s="14">
        <f>SUMIF(Sales[Sales Month],Table6[[#This Row],[Sales Month]], Sales[Sales Amount])</f>
        <v>40</v>
      </c>
      <c r="C7" s="14">
        <f t="shared" si="0"/>
        <v>20</v>
      </c>
      <c r="D7" s="14">
        <f t="shared" si="1"/>
        <v>27</v>
      </c>
    </row>
    <row r="8" spans="1:4" x14ac:dyDescent="0.25">
      <c r="A8" s="1">
        <v>43831</v>
      </c>
      <c r="B8" s="14">
        <f>SUMIF(Sales[Sales Month],Table6[[#This Row],[Sales Month]], Sales[Sales Amount])</f>
        <v>645</v>
      </c>
      <c r="C8" s="14">
        <f t="shared" si="0"/>
        <v>33.333333333333336</v>
      </c>
      <c r="D8" s="14">
        <f t="shared" si="1"/>
        <v>37</v>
      </c>
    </row>
    <row r="9" spans="1:4" x14ac:dyDescent="0.25">
      <c r="A9" s="1">
        <v>43862</v>
      </c>
      <c r="B9" s="14">
        <f>SUMIF(Sales[Sales Month],Table6[[#This Row],[Sales Month]], Sales[Sales Amount])</f>
        <v>5735</v>
      </c>
      <c r="C9" s="14">
        <f t="shared" si="0"/>
        <v>241.66666666666666</v>
      </c>
      <c r="D9" s="14">
        <f t="shared" si="1"/>
        <v>342.5</v>
      </c>
    </row>
    <row r="10" spans="1:4" x14ac:dyDescent="0.25">
      <c r="A10" s="1">
        <v>43891</v>
      </c>
      <c r="B10" s="14">
        <f>SUMIF(Sales[Sales Month],Table6[[#This Row],[Sales Month]], Sales[Sales Amount])</f>
        <v>11310</v>
      </c>
      <c r="C10" s="14">
        <f t="shared" si="0"/>
        <v>2140</v>
      </c>
      <c r="D10" s="14">
        <f t="shared" si="1"/>
        <v>3099.25</v>
      </c>
    </row>
    <row r="11" spans="1:4" x14ac:dyDescent="0.25">
      <c r="A11" s="1">
        <v>43922</v>
      </c>
      <c r="B11" s="14">
        <f>SUMIF(Sales[Sales Month],Table6[[#This Row],[Sales Month]], Sales[Sales Amount])</f>
        <v>19225</v>
      </c>
      <c r="C11" s="14">
        <f t="shared" si="0"/>
        <v>5896.666666666667</v>
      </c>
      <c r="D11" s="14">
        <f t="shared" si="1"/>
        <v>7759</v>
      </c>
    </row>
    <row r="12" spans="1:4" x14ac:dyDescent="0.25">
      <c r="A12" s="1">
        <v>43952</v>
      </c>
      <c r="B12" s="14">
        <f>SUMIF(Sales[Sales Month],Table6[[#This Row],[Sales Month]], Sales[Sales Amount])</f>
        <v>23805</v>
      </c>
      <c r="C12" s="14">
        <f t="shared" si="0"/>
        <v>12090</v>
      </c>
      <c r="D12" s="14">
        <f t="shared" si="1"/>
        <v>14431.25</v>
      </c>
    </row>
    <row r="13" spans="1:4" x14ac:dyDescent="0.25">
      <c r="A13" s="1">
        <v>43983</v>
      </c>
      <c r="B13" s="14">
        <f>SUMIF(Sales[Sales Month],Table6[[#This Row],[Sales Month]], Sales[Sales Amount])</f>
        <v>25190</v>
      </c>
      <c r="C13" s="14">
        <f t="shared" si="0"/>
        <v>18113.333333333332</v>
      </c>
      <c r="D13" s="14">
        <f t="shared" si="1"/>
        <v>20327.75</v>
      </c>
    </row>
    <row r="14" spans="1:4" x14ac:dyDescent="0.25">
      <c r="A14" s="1">
        <v>44013</v>
      </c>
      <c r="B14" s="14">
        <f>SUMIF(Sales[Sales Month],Table6[[#This Row],[Sales Month]], Sales[Sales Amount])</f>
        <v>28325</v>
      </c>
      <c r="C14" s="14">
        <f t="shared" si="0"/>
        <v>22740</v>
      </c>
      <c r="D14" s="14">
        <f t="shared" si="1"/>
        <v>23810.5</v>
      </c>
    </row>
    <row r="15" spans="1:4" x14ac:dyDescent="0.25">
      <c r="A15" s="1">
        <v>44044</v>
      </c>
      <c r="B15" s="14">
        <f>SUMIF(Sales[Sales Month],Table6[[#This Row],[Sales Month]], Sales[Sales Amount])</f>
        <v>32005</v>
      </c>
      <c r="C15" s="14">
        <f t="shared" si="0"/>
        <v>25773.333333333332</v>
      </c>
      <c r="D15" s="14">
        <f t="shared" si="1"/>
        <v>26549.75</v>
      </c>
    </row>
    <row r="16" spans="1:4" x14ac:dyDescent="0.25">
      <c r="A16" s="1">
        <v>44075</v>
      </c>
      <c r="B16" s="14">
        <f>SUMIF(Sales[Sales Month],Table6[[#This Row],[Sales Month]], Sales[Sales Amount])</f>
        <v>34890</v>
      </c>
      <c r="C16" s="14">
        <f t="shared" si="0"/>
        <v>28506.666666666668</v>
      </c>
      <c r="D16" s="14">
        <f t="shared" si="1"/>
        <v>29694.75</v>
      </c>
    </row>
    <row r="17" spans="1:4" x14ac:dyDescent="0.25">
      <c r="A17" s="1">
        <v>44105</v>
      </c>
      <c r="B17" s="14">
        <f>SUMIF(Sales[Sales Month],Table6[[#This Row],[Sales Month]], Sales[Sales Amount])</f>
        <v>40615</v>
      </c>
      <c r="C17" s="14">
        <f t="shared" si="0"/>
        <v>31740</v>
      </c>
      <c r="D17" s="14">
        <f t="shared" si="1"/>
        <v>32895.5</v>
      </c>
    </row>
    <row r="18" spans="1:4" x14ac:dyDescent="0.25">
      <c r="A18" s="1">
        <v>44136</v>
      </c>
      <c r="B18" s="14">
        <f>SUMIF(Sales[Sales Month],Table6[[#This Row],[Sales Month]], Sales[Sales Amount])</f>
        <v>46605</v>
      </c>
      <c r="C18" s="14">
        <f t="shared" si="0"/>
        <v>35836.666666666664</v>
      </c>
      <c r="D18" s="14">
        <f t="shared" si="1"/>
        <v>37319.75</v>
      </c>
    </row>
    <row r="19" spans="1:4" x14ac:dyDescent="0.25">
      <c r="A19" s="1">
        <v>44166</v>
      </c>
      <c r="B19" s="14">
        <f>SUMIF(Sales[Sales Month],Table6[[#This Row],[Sales Month]], Sales[Sales Amount])</f>
        <v>50195</v>
      </c>
      <c r="C19" s="14">
        <f t="shared" si="0"/>
        <v>40703.333333333336</v>
      </c>
      <c r="D19" s="14">
        <f t="shared" si="1"/>
        <v>42751.25</v>
      </c>
    </row>
    <row r="20" spans="1:4" x14ac:dyDescent="0.25">
      <c r="A20" s="1">
        <v>44197</v>
      </c>
      <c r="B20" s="14">
        <f>SUMIF(Sales[Sales Month],Table6[[#This Row],[Sales Month]], Sales[Sales Amount])</f>
        <v>51605</v>
      </c>
      <c r="C20" s="14">
        <f t="shared" si="0"/>
        <v>45805</v>
      </c>
      <c r="D20" s="14">
        <f t="shared" si="1"/>
        <v>47501.5</v>
      </c>
    </row>
    <row r="21" spans="1:4" x14ac:dyDescent="0.25">
      <c r="A21" s="1">
        <v>44228</v>
      </c>
      <c r="B21" s="14">
        <f>SUMIF(Sales[Sales Month],Table6[[#This Row],[Sales Month]], Sales[Sales Amount])</f>
        <v>54120</v>
      </c>
      <c r="C21" s="14">
        <f t="shared" si="0"/>
        <v>49468.333333333336</v>
      </c>
      <c r="D21" s="14">
        <f t="shared" si="1"/>
        <v>50361.5</v>
      </c>
    </row>
    <row r="22" spans="1:4" x14ac:dyDescent="0.25">
      <c r="A22" s="1">
        <v>44256</v>
      </c>
      <c r="B22" s="14">
        <f>SUMIF(Sales[Sales Month],Table6[[#This Row],[Sales Month]], Sales[Sales Amount])</f>
        <v>57040</v>
      </c>
      <c r="C22" s="14">
        <f t="shared" si="0"/>
        <v>51973.333333333336</v>
      </c>
      <c r="D22" s="14">
        <f t="shared" si="1"/>
        <v>52651</v>
      </c>
    </row>
    <row r="23" spans="1:4" x14ac:dyDescent="0.25">
      <c r="A23" s="1">
        <v>44287</v>
      </c>
      <c r="B23" s="14">
        <f>SUMIF(Sales[Sales Month],Table6[[#This Row],[Sales Month]], Sales[Sales Amount])</f>
        <v>63125</v>
      </c>
      <c r="C23" s="14">
        <f t="shared" si="0"/>
        <v>54255</v>
      </c>
      <c r="D23" s="14">
        <f t="shared" si="1"/>
        <v>55202.75</v>
      </c>
    </row>
    <row r="24" spans="1:4" x14ac:dyDescent="0.25">
      <c r="A24" s="1">
        <v>44317</v>
      </c>
      <c r="B24" s="14">
        <f>SUMIF(Sales[Sales Month],Table6[[#This Row],[Sales Month]], Sales[Sales Amount])</f>
        <v>68155</v>
      </c>
      <c r="C24" s="14">
        <f t="shared" si="0"/>
        <v>58095</v>
      </c>
      <c r="D24" s="14">
        <f t="shared" si="1"/>
        <v>59644.5</v>
      </c>
    </row>
    <row r="25" spans="1:4" x14ac:dyDescent="0.25">
      <c r="A25" s="1">
        <v>44348</v>
      </c>
      <c r="B25" s="14">
        <f>SUMIF(Sales[Sales Month],Table6[[#This Row],[Sales Month]], Sales[Sales Amount])</f>
        <v>80335</v>
      </c>
      <c r="C25" s="14">
        <f t="shared" si="0"/>
        <v>62773.333333333336</v>
      </c>
      <c r="D25" s="14">
        <f t="shared" si="1"/>
        <v>64727.25</v>
      </c>
    </row>
    <row r="26" spans="1:4" x14ac:dyDescent="0.25">
      <c r="A26" s="1">
        <v>44378</v>
      </c>
      <c r="B26" s="14">
        <f>SUMIF(Sales[Sales Month],Table6[[#This Row],[Sales Month]], Sales[Sales Amount])</f>
        <v>0</v>
      </c>
      <c r="C26" s="14">
        <f t="shared" si="0"/>
        <v>70538.333333333328</v>
      </c>
      <c r="D26" s="14">
        <f t="shared" si="1"/>
        <v>73490.5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PivotTable</vt:lpstr>
      <vt:lpstr>Account Sales History</vt:lpstr>
      <vt:lpstr>Sales Trends</vt:lpstr>
      <vt:lpstr>Scenario Summary</vt:lpstr>
      <vt:lpstr>Scenario Analysis</vt:lpstr>
      <vt:lpstr>Sheet6</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Haidar Qayum</cp:lastModifiedBy>
  <dcterms:created xsi:type="dcterms:W3CDTF">2023-05-29T14:37:46Z</dcterms:created>
  <dcterms:modified xsi:type="dcterms:W3CDTF">2024-08-25T19:55:36Z</dcterms:modified>
</cp:coreProperties>
</file>