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ktop\"/>
    </mc:Choice>
  </mc:AlternateContent>
  <bookViews>
    <workbookView xWindow="-120" yWindow="-120" windowWidth="29040" windowHeight="15840" tabRatio="811" activeTab="4"/>
  </bookViews>
  <sheets>
    <sheet name="Tallgrunnlag" sheetId="1" r:id="rId1"/>
    <sheet name="Ansatte" sheetId="2" r:id="rId2"/>
    <sheet name="Elever" sheetId="3" r:id="rId3"/>
    <sheet name="Stillingsprosent" sheetId="4" r:id="rId4"/>
    <sheet name="MAL" sheetId="5" r:id="rId5"/>
    <sheet name="Wioletta" sheetId="51" r:id="rId6"/>
    <sheet name="Marita" sheetId="32" r:id="rId7"/>
    <sheet name="Benedicte" sheetId="54" r:id="rId8"/>
    <sheet name="Håkon" sheetId="48" r:id="rId9"/>
    <sheet name="Eirin" sheetId="49" r:id="rId10"/>
    <sheet name="Peter" sheetId="46" r:id="rId11"/>
    <sheet name="AC" sheetId="43" r:id="rId12"/>
    <sheet name="Hanne" sheetId="28" r:id="rId13"/>
    <sheet name="Gina" sheetId="44" r:id="rId14"/>
    <sheet name="Eivind" sheetId="42" r:id="rId15"/>
    <sheet name="Anna" sheetId="39" r:id="rId16"/>
    <sheet name="Helsho" sheetId="38" r:id="rId17"/>
    <sheet name="Halvor" sheetId="37" r:id="rId18"/>
    <sheet name="Rizwan" sheetId="25" r:id="rId19"/>
    <sheet name="Elise" sheetId="41" r:id="rId20"/>
    <sheet name="Janne" sheetId="53" r:id="rId21"/>
    <sheet name="Elin" sheetId="27" r:id="rId22"/>
    <sheet name="Sara" sheetId="56" r:id="rId23"/>
    <sheet name="Anum" sheetId="26" r:id="rId24"/>
    <sheet name="Pål" sheetId="19" r:id="rId25"/>
    <sheet name="Nicholas" sheetId="55" r:id="rId26"/>
    <sheet name="Lena" sheetId="30" r:id="rId27"/>
    <sheet name="Christopher" sheetId="20" r:id="rId28"/>
    <sheet name="Stine" sheetId="13" r:id="rId29"/>
    <sheet name="Henning" sheetId="17" r:id="rId30"/>
    <sheet name="Ingrid" sheetId="47" r:id="rId31"/>
    <sheet name="Jana" sheetId="29" r:id="rId32"/>
    <sheet name="Asbjørn" sheetId="23" r:id="rId33"/>
    <sheet name="Anne" sheetId="21" r:id="rId34"/>
    <sheet name="Henriette" sheetId="36" r:id="rId35"/>
    <sheet name="Sigmund" sheetId="33" r:id="rId36"/>
    <sheet name="Steinar" sheetId="18" r:id="rId37"/>
    <sheet name="Silje" sheetId="35" r:id="rId38"/>
    <sheet name="Ida" sheetId="34" r:id="rId39"/>
    <sheet name="Christine" sheetId="22" r:id="rId40"/>
    <sheet name="Beatrice" sheetId="16" r:id="rId41"/>
    <sheet name="Thina" sheetId="24" r:id="rId42"/>
    <sheet name="Tuva" sheetId="31" r:id="rId43"/>
    <sheet name="Gerd" sheetId="14" r:id="rId44"/>
  </sheets>
  <definedNames>
    <definedName name="_xlnm._FilterDatabase" localSheetId="1" hidden="1">Ansatte!$A$1:$B$53</definedName>
    <definedName name="_xlnm._FilterDatabase" localSheetId="3" hidden="1">Stillingsprosent!$A$1:$X$42</definedName>
    <definedName name="Ansatte">Ansatte!$A$2:$A$60</definedName>
    <definedName name="FAG">Tallgrunnlag!$A$3:$A$29</definedName>
    <definedName name="Fellestid">Tallgrunnlag!$A$58:$A$80</definedName>
    <definedName name="Klasse">Tallgrunnlag!$B$87:$B$95</definedName>
    <definedName name="Klasser">Elever!$A$2:$A$17</definedName>
    <definedName name="Nedslag">Tallgrunnlag!$A$34:$A$47</definedName>
    <definedName name="Stillingstype">Tallgrunnlag!$A$98:$A$104</definedName>
    <definedName name="Trinn">Tallgrunnlag!$A$87:$A$89</definedName>
    <definedName name="Z_D1049B2B_4BE5_4179_90EF_49DE43ABAC56_.wvu.Cols" localSheetId="11" hidden="1">AC!$D:$H</definedName>
    <definedName name="Z_D1049B2B_4BE5_4179_90EF_49DE43ABAC56_.wvu.Cols" localSheetId="15" hidden="1">Anna!$D:$H</definedName>
    <definedName name="Z_D1049B2B_4BE5_4179_90EF_49DE43ABAC56_.wvu.Cols" localSheetId="33" hidden="1">Anne!$D:$H</definedName>
    <definedName name="Z_D1049B2B_4BE5_4179_90EF_49DE43ABAC56_.wvu.Cols" localSheetId="23" hidden="1">Anum!$D:$H</definedName>
    <definedName name="Z_D1049B2B_4BE5_4179_90EF_49DE43ABAC56_.wvu.Cols" localSheetId="32" hidden="1">Asbjørn!$D:$H</definedName>
    <definedName name="Z_D1049B2B_4BE5_4179_90EF_49DE43ABAC56_.wvu.Cols" localSheetId="40" hidden="1">Beatrice!$D:$H</definedName>
    <definedName name="Z_D1049B2B_4BE5_4179_90EF_49DE43ABAC56_.wvu.Cols" localSheetId="7" hidden="1">Benedicte!$D:$H</definedName>
    <definedName name="Z_D1049B2B_4BE5_4179_90EF_49DE43ABAC56_.wvu.Cols" localSheetId="39" hidden="1">Christine!$D:$H</definedName>
    <definedName name="Z_D1049B2B_4BE5_4179_90EF_49DE43ABAC56_.wvu.Cols" localSheetId="27" hidden="1">Christopher!$D:$H</definedName>
    <definedName name="Z_D1049B2B_4BE5_4179_90EF_49DE43ABAC56_.wvu.Cols" localSheetId="9" hidden="1">Eirin!$D:$H</definedName>
    <definedName name="Z_D1049B2B_4BE5_4179_90EF_49DE43ABAC56_.wvu.Cols" localSheetId="14" hidden="1">Eivind!$D:$H</definedName>
    <definedName name="Z_D1049B2B_4BE5_4179_90EF_49DE43ABAC56_.wvu.Cols" localSheetId="21" hidden="1">Elin!$D:$H</definedName>
    <definedName name="Z_D1049B2B_4BE5_4179_90EF_49DE43ABAC56_.wvu.Cols" localSheetId="19" hidden="1">Elise!$D:$H</definedName>
    <definedName name="Z_D1049B2B_4BE5_4179_90EF_49DE43ABAC56_.wvu.Cols" localSheetId="43" hidden="1">Gerd!$D:$H</definedName>
    <definedName name="Z_D1049B2B_4BE5_4179_90EF_49DE43ABAC56_.wvu.Cols" localSheetId="13" hidden="1">Gina!$D:$H</definedName>
    <definedName name="Z_D1049B2B_4BE5_4179_90EF_49DE43ABAC56_.wvu.Cols" localSheetId="17" hidden="1">Halvor!$D:$H</definedName>
    <definedName name="Z_D1049B2B_4BE5_4179_90EF_49DE43ABAC56_.wvu.Cols" localSheetId="12" hidden="1">Hanne!$D:$H</definedName>
    <definedName name="Z_D1049B2B_4BE5_4179_90EF_49DE43ABAC56_.wvu.Cols" localSheetId="16" hidden="1">Helsho!$D:$H</definedName>
    <definedName name="Z_D1049B2B_4BE5_4179_90EF_49DE43ABAC56_.wvu.Cols" localSheetId="29" hidden="1">Henning!$D:$H</definedName>
    <definedName name="Z_D1049B2B_4BE5_4179_90EF_49DE43ABAC56_.wvu.Cols" localSheetId="34" hidden="1">Henriette!$D:$H</definedName>
    <definedName name="Z_D1049B2B_4BE5_4179_90EF_49DE43ABAC56_.wvu.Cols" localSheetId="8" hidden="1">Håkon!$D:$H</definedName>
    <definedName name="Z_D1049B2B_4BE5_4179_90EF_49DE43ABAC56_.wvu.Cols" localSheetId="38" hidden="1">Ida!$D:$H</definedName>
    <definedName name="Z_D1049B2B_4BE5_4179_90EF_49DE43ABAC56_.wvu.Cols" localSheetId="30" hidden="1">Ingrid!$D:$H</definedName>
    <definedName name="Z_D1049B2B_4BE5_4179_90EF_49DE43ABAC56_.wvu.Cols" localSheetId="31" hidden="1">Jana!$D:$H</definedName>
    <definedName name="Z_D1049B2B_4BE5_4179_90EF_49DE43ABAC56_.wvu.Cols" localSheetId="20" hidden="1">Janne!$D:$H</definedName>
    <definedName name="Z_D1049B2B_4BE5_4179_90EF_49DE43ABAC56_.wvu.Cols" localSheetId="26" hidden="1">Lena!$D:$H</definedName>
    <definedName name="Z_D1049B2B_4BE5_4179_90EF_49DE43ABAC56_.wvu.Cols" localSheetId="4" hidden="1">MAL!$D:$H</definedName>
    <definedName name="Z_D1049B2B_4BE5_4179_90EF_49DE43ABAC56_.wvu.Cols" localSheetId="6" hidden="1">Marita!$D:$H</definedName>
    <definedName name="Z_D1049B2B_4BE5_4179_90EF_49DE43ABAC56_.wvu.Cols" localSheetId="25" hidden="1">Nicholas!$D:$H</definedName>
    <definedName name="Z_D1049B2B_4BE5_4179_90EF_49DE43ABAC56_.wvu.Cols" localSheetId="10" hidden="1">Peter!$D:$H</definedName>
    <definedName name="Z_D1049B2B_4BE5_4179_90EF_49DE43ABAC56_.wvu.Cols" localSheetId="24" hidden="1">Pål!$D:$H</definedName>
    <definedName name="Z_D1049B2B_4BE5_4179_90EF_49DE43ABAC56_.wvu.Cols" localSheetId="18" hidden="1">Rizwan!$D:$H</definedName>
    <definedName name="Z_D1049B2B_4BE5_4179_90EF_49DE43ABAC56_.wvu.Cols" localSheetId="22" hidden="1">Sara!$D:$H</definedName>
    <definedName name="Z_D1049B2B_4BE5_4179_90EF_49DE43ABAC56_.wvu.Cols" localSheetId="35" hidden="1">Sigmund!$D:$H</definedName>
    <definedName name="Z_D1049B2B_4BE5_4179_90EF_49DE43ABAC56_.wvu.Cols" localSheetId="37" hidden="1">Silje!$D:$H</definedName>
    <definedName name="Z_D1049B2B_4BE5_4179_90EF_49DE43ABAC56_.wvu.Cols" localSheetId="36" hidden="1">Steinar!$D:$H</definedName>
    <definedName name="Z_D1049B2B_4BE5_4179_90EF_49DE43ABAC56_.wvu.Cols" localSheetId="28" hidden="1">Stine!$D:$H</definedName>
    <definedName name="Z_D1049B2B_4BE5_4179_90EF_49DE43ABAC56_.wvu.Cols" localSheetId="41" hidden="1">Thina!$D:$H</definedName>
    <definedName name="Z_D1049B2B_4BE5_4179_90EF_49DE43ABAC56_.wvu.Cols" localSheetId="42" hidden="1">Tuva!$D:$H</definedName>
    <definedName name="Z_D1049B2B_4BE5_4179_90EF_49DE43ABAC56_.wvu.Cols" localSheetId="5" hidden="1">Wioletta!$D:$H</definedName>
    <definedName name="Z_D1049B2B_4BE5_4179_90EF_49DE43ABAC56_.wvu.Rows" localSheetId="11" hidden="1">AC!$39:$39,AC!$41:$41</definedName>
    <definedName name="Z_D1049B2B_4BE5_4179_90EF_49DE43ABAC56_.wvu.Rows" localSheetId="15" hidden="1">Anna!$39:$39,Anna!$41:$41</definedName>
    <definedName name="Z_D1049B2B_4BE5_4179_90EF_49DE43ABAC56_.wvu.Rows" localSheetId="33" hidden="1">Anne!$39:$39,Anne!$41:$41</definedName>
    <definedName name="Z_D1049B2B_4BE5_4179_90EF_49DE43ABAC56_.wvu.Rows" localSheetId="23" hidden="1">Anum!$39:$39,Anum!$41:$41</definedName>
    <definedName name="Z_D1049B2B_4BE5_4179_90EF_49DE43ABAC56_.wvu.Rows" localSheetId="32" hidden="1">Asbjørn!$39:$39,Asbjørn!$41:$41</definedName>
    <definedName name="Z_D1049B2B_4BE5_4179_90EF_49DE43ABAC56_.wvu.Rows" localSheetId="40" hidden="1">Beatrice!$39:$39,Beatrice!$41:$41</definedName>
    <definedName name="Z_D1049B2B_4BE5_4179_90EF_49DE43ABAC56_.wvu.Rows" localSheetId="7" hidden="1">Benedicte!$39:$39,Benedicte!$41:$41</definedName>
    <definedName name="Z_D1049B2B_4BE5_4179_90EF_49DE43ABAC56_.wvu.Rows" localSheetId="39" hidden="1">Christine!$39:$39,Christine!$41:$41</definedName>
    <definedName name="Z_D1049B2B_4BE5_4179_90EF_49DE43ABAC56_.wvu.Rows" localSheetId="27" hidden="1">Christopher!$39:$39,Christopher!$41:$41</definedName>
    <definedName name="Z_D1049B2B_4BE5_4179_90EF_49DE43ABAC56_.wvu.Rows" localSheetId="9" hidden="1">Eirin!$39:$39,Eirin!$41:$41</definedName>
    <definedName name="Z_D1049B2B_4BE5_4179_90EF_49DE43ABAC56_.wvu.Rows" localSheetId="14" hidden="1">Eivind!$39:$39,Eivind!$41:$41</definedName>
    <definedName name="Z_D1049B2B_4BE5_4179_90EF_49DE43ABAC56_.wvu.Rows" localSheetId="21" hidden="1">Elin!$39:$39,Elin!$41:$41</definedName>
    <definedName name="Z_D1049B2B_4BE5_4179_90EF_49DE43ABAC56_.wvu.Rows" localSheetId="19" hidden="1">Elise!$39:$39,Elise!$41:$41</definedName>
    <definedName name="Z_D1049B2B_4BE5_4179_90EF_49DE43ABAC56_.wvu.Rows" localSheetId="43" hidden="1">Gerd!$39:$39,Gerd!$41:$41</definedName>
    <definedName name="Z_D1049B2B_4BE5_4179_90EF_49DE43ABAC56_.wvu.Rows" localSheetId="13" hidden="1">Gina!$39:$39,Gina!$41:$41</definedName>
    <definedName name="Z_D1049B2B_4BE5_4179_90EF_49DE43ABAC56_.wvu.Rows" localSheetId="17" hidden="1">Halvor!$39:$39,Halvor!$41:$41</definedName>
    <definedName name="Z_D1049B2B_4BE5_4179_90EF_49DE43ABAC56_.wvu.Rows" localSheetId="12" hidden="1">Hanne!$39:$39,Hanne!$41:$41</definedName>
    <definedName name="Z_D1049B2B_4BE5_4179_90EF_49DE43ABAC56_.wvu.Rows" localSheetId="16" hidden="1">Helsho!$39:$39,Helsho!$41:$41</definedName>
    <definedName name="Z_D1049B2B_4BE5_4179_90EF_49DE43ABAC56_.wvu.Rows" localSheetId="29" hidden="1">Henning!$39:$39,Henning!$41:$41</definedName>
    <definedName name="Z_D1049B2B_4BE5_4179_90EF_49DE43ABAC56_.wvu.Rows" localSheetId="34" hidden="1">Henriette!$39:$39,Henriette!$41:$41</definedName>
    <definedName name="Z_D1049B2B_4BE5_4179_90EF_49DE43ABAC56_.wvu.Rows" localSheetId="8" hidden="1">Håkon!$39:$39,Håkon!$41:$41</definedName>
    <definedName name="Z_D1049B2B_4BE5_4179_90EF_49DE43ABAC56_.wvu.Rows" localSheetId="38" hidden="1">Ida!$39:$39,Ida!$41:$41</definedName>
    <definedName name="Z_D1049B2B_4BE5_4179_90EF_49DE43ABAC56_.wvu.Rows" localSheetId="30" hidden="1">Ingrid!$39:$39,Ingrid!$41:$41</definedName>
    <definedName name="Z_D1049B2B_4BE5_4179_90EF_49DE43ABAC56_.wvu.Rows" localSheetId="31" hidden="1">Jana!$39:$39,Jana!$41:$41</definedName>
    <definedName name="Z_D1049B2B_4BE5_4179_90EF_49DE43ABAC56_.wvu.Rows" localSheetId="20" hidden="1">Janne!$39:$39,Janne!$41:$41</definedName>
    <definedName name="Z_D1049B2B_4BE5_4179_90EF_49DE43ABAC56_.wvu.Rows" localSheetId="26" hidden="1">Lena!$39:$39,Lena!$41:$41</definedName>
    <definedName name="Z_D1049B2B_4BE5_4179_90EF_49DE43ABAC56_.wvu.Rows" localSheetId="4" hidden="1">MAL!$39:$39,MAL!$41:$41</definedName>
    <definedName name="Z_D1049B2B_4BE5_4179_90EF_49DE43ABAC56_.wvu.Rows" localSheetId="6" hidden="1">Marita!$39:$39,Marita!$41:$41</definedName>
    <definedName name="Z_D1049B2B_4BE5_4179_90EF_49DE43ABAC56_.wvu.Rows" localSheetId="25" hidden="1">Nicholas!$39:$39,Nicholas!$41:$41</definedName>
    <definedName name="Z_D1049B2B_4BE5_4179_90EF_49DE43ABAC56_.wvu.Rows" localSheetId="10" hidden="1">Peter!$39:$39,Peter!$41:$41</definedName>
    <definedName name="Z_D1049B2B_4BE5_4179_90EF_49DE43ABAC56_.wvu.Rows" localSheetId="24" hidden="1">Pål!$39:$39,Pål!$41:$41</definedName>
    <definedName name="Z_D1049B2B_4BE5_4179_90EF_49DE43ABAC56_.wvu.Rows" localSheetId="18" hidden="1">Rizwan!$39:$39,Rizwan!$41:$41</definedName>
    <definedName name="Z_D1049B2B_4BE5_4179_90EF_49DE43ABAC56_.wvu.Rows" localSheetId="22" hidden="1">Sara!$39:$39,Sara!$41:$41</definedName>
    <definedName name="Z_D1049B2B_4BE5_4179_90EF_49DE43ABAC56_.wvu.Rows" localSheetId="35" hidden="1">Sigmund!$39:$39,Sigmund!$41:$41</definedName>
    <definedName name="Z_D1049B2B_4BE5_4179_90EF_49DE43ABAC56_.wvu.Rows" localSheetId="37" hidden="1">Silje!$39:$39,Silje!$41:$41</definedName>
    <definedName name="Z_D1049B2B_4BE5_4179_90EF_49DE43ABAC56_.wvu.Rows" localSheetId="36" hidden="1">Steinar!$39:$39,Steinar!$41:$41</definedName>
    <definedName name="Z_D1049B2B_4BE5_4179_90EF_49DE43ABAC56_.wvu.Rows" localSheetId="3" hidden="1">Stillingsprosent!$2:$2</definedName>
    <definedName name="Z_D1049B2B_4BE5_4179_90EF_49DE43ABAC56_.wvu.Rows" localSheetId="28" hidden="1">Stine!$39:$39,Stine!$41:$41</definedName>
    <definedName name="Z_D1049B2B_4BE5_4179_90EF_49DE43ABAC56_.wvu.Rows" localSheetId="41" hidden="1">Thina!$39:$39,Thina!$41:$41</definedName>
    <definedName name="Z_D1049B2B_4BE5_4179_90EF_49DE43ABAC56_.wvu.Rows" localSheetId="42" hidden="1">Tuva!$39:$39,Tuva!$41:$41</definedName>
    <definedName name="Z_D1049B2B_4BE5_4179_90EF_49DE43ABAC56_.wvu.Rows" localSheetId="5" hidden="1">Wioletta!$39:$39,Wioletta!$41:$41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" i="4" l="1"/>
  <c r="D6" i="20" l="1"/>
  <c r="E6" i="20"/>
  <c r="F6" i="20"/>
  <c r="G6" i="20"/>
  <c r="I6" i="20" s="1"/>
  <c r="J6" i="20" s="1"/>
  <c r="K6" i="20" s="1"/>
  <c r="H6" i="20"/>
  <c r="D7" i="20"/>
  <c r="E7" i="20"/>
  <c r="F7" i="20"/>
  <c r="I7" i="20" s="1"/>
  <c r="J7" i="20" s="1"/>
  <c r="K7" i="20" s="1"/>
  <c r="G7" i="20"/>
  <c r="H7" i="20"/>
  <c r="D8" i="20"/>
  <c r="E8" i="20"/>
  <c r="F8" i="20"/>
  <c r="I8" i="20" s="1"/>
  <c r="J8" i="20" s="1"/>
  <c r="K8" i="20" s="1"/>
  <c r="G8" i="20"/>
  <c r="H8" i="20"/>
  <c r="I12" i="22"/>
  <c r="C36" i="1"/>
  <c r="I7" i="28"/>
  <c r="I8" i="28"/>
  <c r="D31" i="28"/>
  <c r="A31" i="28"/>
  <c r="K31" i="28" s="1"/>
  <c r="F31" i="51"/>
  <c r="D31" i="51"/>
  <c r="A31" i="51"/>
  <c r="E31" i="51" s="1"/>
  <c r="D31" i="32"/>
  <c r="A31" i="32"/>
  <c r="D31" i="54"/>
  <c r="A31" i="54"/>
  <c r="F31" i="54" s="1"/>
  <c r="F31" i="48"/>
  <c r="D31" i="48"/>
  <c r="A31" i="48"/>
  <c r="F31" i="49"/>
  <c r="E31" i="49"/>
  <c r="D31" i="49"/>
  <c r="A31" i="49"/>
  <c r="K31" i="46"/>
  <c r="J31" i="46"/>
  <c r="E31" i="46"/>
  <c r="D31" i="46"/>
  <c r="A31" i="46"/>
  <c r="I31" i="46" s="1"/>
  <c r="D31" i="43"/>
  <c r="A31" i="43"/>
  <c r="F31" i="43" s="1"/>
  <c r="F31" i="44"/>
  <c r="D31" i="44"/>
  <c r="A31" i="44"/>
  <c r="K31" i="44" s="1"/>
  <c r="K31" i="42"/>
  <c r="F31" i="42"/>
  <c r="E31" i="42"/>
  <c r="D31" i="42"/>
  <c r="A31" i="42"/>
  <c r="J31" i="42" s="1"/>
  <c r="K31" i="39"/>
  <c r="J31" i="39"/>
  <c r="E31" i="39"/>
  <c r="D31" i="39"/>
  <c r="A31" i="39"/>
  <c r="I31" i="39" s="1"/>
  <c r="D31" i="38"/>
  <c r="A31" i="38"/>
  <c r="F31" i="38" s="1"/>
  <c r="F31" i="37"/>
  <c r="D31" i="37"/>
  <c r="A31" i="37"/>
  <c r="K31" i="37" s="1"/>
  <c r="F31" i="25"/>
  <c r="E31" i="25"/>
  <c r="D31" i="25"/>
  <c r="A31" i="25"/>
  <c r="D31" i="41"/>
  <c r="A31" i="41"/>
  <c r="D31" i="53"/>
  <c r="A31" i="53"/>
  <c r="F31" i="53" s="1"/>
  <c r="D31" i="27"/>
  <c r="A31" i="27"/>
  <c r="F31" i="27" s="1"/>
  <c r="D31" i="56"/>
  <c r="A31" i="56"/>
  <c r="F31" i="56" s="1"/>
  <c r="D31" i="26"/>
  <c r="A31" i="26"/>
  <c r="D31" i="19"/>
  <c r="A31" i="19"/>
  <c r="F31" i="19" s="1"/>
  <c r="D31" i="55"/>
  <c r="A31" i="55"/>
  <c r="F31" i="55" s="1"/>
  <c r="D31" i="30"/>
  <c r="A31" i="30"/>
  <c r="F31" i="30" s="1"/>
  <c r="D31" i="20"/>
  <c r="A31" i="20"/>
  <c r="D31" i="13"/>
  <c r="A31" i="13"/>
  <c r="F31" i="13" s="1"/>
  <c r="D31" i="17"/>
  <c r="A31" i="17"/>
  <c r="F31" i="17" s="1"/>
  <c r="D31" i="47"/>
  <c r="A31" i="47"/>
  <c r="F31" i="47" s="1"/>
  <c r="D31" i="29"/>
  <c r="A31" i="29"/>
  <c r="D31" i="23"/>
  <c r="A31" i="23"/>
  <c r="F31" i="23" s="1"/>
  <c r="D31" i="21"/>
  <c r="A31" i="21"/>
  <c r="F31" i="21" s="1"/>
  <c r="D31" i="36"/>
  <c r="A31" i="36"/>
  <c r="F31" i="36" s="1"/>
  <c r="D31" i="33"/>
  <c r="A31" i="33"/>
  <c r="D31" i="18"/>
  <c r="A31" i="18"/>
  <c r="F31" i="18" s="1"/>
  <c r="F31" i="35"/>
  <c r="D31" i="35"/>
  <c r="A31" i="35"/>
  <c r="F31" i="34"/>
  <c r="E31" i="34"/>
  <c r="D31" i="34"/>
  <c r="A31" i="34"/>
  <c r="D31" i="22"/>
  <c r="A31" i="22"/>
  <c r="D31" i="16"/>
  <c r="A31" i="16"/>
  <c r="F31" i="16" s="1"/>
  <c r="D31" i="31"/>
  <c r="A31" i="31"/>
  <c r="K31" i="14"/>
  <c r="F31" i="14"/>
  <c r="E31" i="14"/>
  <c r="D31" i="14"/>
  <c r="A31" i="14"/>
  <c r="J31" i="14" s="1"/>
  <c r="F31" i="24"/>
  <c r="D31" i="24"/>
  <c r="A31" i="24"/>
  <c r="I31" i="24" s="1"/>
  <c r="D31" i="5"/>
  <c r="A31" i="5"/>
  <c r="E31" i="5" s="1"/>
  <c r="C44" i="1"/>
  <c r="J31" i="24" l="1"/>
  <c r="K31" i="24"/>
  <c r="E31" i="24"/>
  <c r="F31" i="28"/>
  <c r="F31" i="31"/>
  <c r="E31" i="22"/>
  <c r="I31" i="22" s="1"/>
  <c r="J31" i="22" s="1"/>
  <c r="K31" i="22" s="1"/>
  <c r="E31" i="33"/>
  <c r="I31" i="33" s="1"/>
  <c r="J31" i="33" s="1"/>
  <c r="K31" i="33" s="1"/>
  <c r="E31" i="36"/>
  <c r="E31" i="29"/>
  <c r="I31" i="29" s="1"/>
  <c r="J31" i="29" s="1"/>
  <c r="K31" i="29" s="1"/>
  <c r="E31" i="47"/>
  <c r="I31" i="47" s="1"/>
  <c r="J31" i="47" s="1"/>
  <c r="K31" i="47" s="1"/>
  <c r="E31" i="20"/>
  <c r="I31" i="20" s="1"/>
  <c r="J31" i="20" s="1"/>
  <c r="K31" i="20" s="1"/>
  <c r="E31" i="30"/>
  <c r="I31" i="30" s="1"/>
  <c r="J31" i="30" s="1"/>
  <c r="K31" i="30" s="1"/>
  <c r="E31" i="26"/>
  <c r="I31" i="26" s="1"/>
  <c r="J31" i="26" s="1"/>
  <c r="K31" i="26" s="1"/>
  <c r="E31" i="56"/>
  <c r="E31" i="41"/>
  <c r="I31" i="41" s="1"/>
  <c r="J31" i="41" s="1"/>
  <c r="K31" i="41" s="1"/>
  <c r="E31" i="32"/>
  <c r="I31" i="32" s="1"/>
  <c r="J31" i="32" s="1"/>
  <c r="K31" i="32" s="1"/>
  <c r="I31" i="13"/>
  <c r="I31" i="54"/>
  <c r="J31" i="54" s="1"/>
  <c r="K31" i="54" s="1"/>
  <c r="E31" i="16"/>
  <c r="I31" i="16" s="1"/>
  <c r="J31" i="16" s="1"/>
  <c r="K31" i="16" s="1"/>
  <c r="F31" i="22"/>
  <c r="I31" i="34"/>
  <c r="J31" i="34" s="1"/>
  <c r="K31" i="34" s="1"/>
  <c r="E31" i="18"/>
  <c r="F31" i="33"/>
  <c r="I31" i="36"/>
  <c r="J31" i="36" s="1"/>
  <c r="K31" i="36" s="1"/>
  <c r="E31" i="23"/>
  <c r="F31" i="29"/>
  <c r="E31" i="13"/>
  <c r="K31" i="13"/>
  <c r="F31" i="20"/>
  <c r="E31" i="19"/>
  <c r="I31" i="19" s="1"/>
  <c r="J31" i="19" s="1"/>
  <c r="K31" i="19" s="1"/>
  <c r="F31" i="26"/>
  <c r="I31" i="56"/>
  <c r="J31" i="56" s="1"/>
  <c r="K31" i="56" s="1"/>
  <c r="E31" i="53"/>
  <c r="K31" i="53"/>
  <c r="F31" i="41"/>
  <c r="I31" i="25"/>
  <c r="J31" i="25" s="1"/>
  <c r="K31" i="25" s="1"/>
  <c r="J31" i="37"/>
  <c r="E31" i="38"/>
  <c r="K31" i="38"/>
  <c r="F31" i="39"/>
  <c r="I31" i="42"/>
  <c r="J31" i="44"/>
  <c r="E31" i="43"/>
  <c r="I31" i="43" s="1"/>
  <c r="J31" i="43" s="1"/>
  <c r="K31" i="43" s="1"/>
  <c r="F31" i="46"/>
  <c r="I31" i="49"/>
  <c r="J31" i="49" s="1"/>
  <c r="K31" i="49" s="1"/>
  <c r="E31" i="54"/>
  <c r="F31" i="32"/>
  <c r="I31" i="51"/>
  <c r="J31" i="51" s="1"/>
  <c r="K31" i="51" s="1"/>
  <c r="J31" i="28"/>
  <c r="I31" i="18"/>
  <c r="J31" i="18" s="1"/>
  <c r="K31" i="18" s="1"/>
  <c r="I31" i="23"/>
  <c r="J31" i="23" s="1"/>
  <c r="K31" i="23" s="1"/>
  <c r="I31" i="53"/>
  <c r="I31" i="38"/>
  <c r="J31" i="13"/>
  <c r="J31" i="53"/>
  <c r="I31" i="37"/>
  <c r="J31" i="38"/>
  <c r="I31" i="44"/>
  <c r="I31" i="28"/>
  <c r="I31" i="14"/>
  <c r="E31" i="31"/>
  <c r="I31" i="31" s="1"/>
  <c r="J31" i="31" s="1"/>
  <c r="K31" i="31" s="1"/>
  <c r="E31" i="35"/>
  <c r="I31" i="35" s="1"/>
  <c r="J31" i="35" s="1"/>
  <c r="K31" i="35" s="1"/>
  <c r="E31" i="21"/>
  <c r="I31" i="21" s="1"/>
  <c r="J31" i="21" s="1"/>
  <c r="K31" i="21" s="1"/>
  <c r="E31" i="17"/>
  <c r="I31" i="17" s="1"/>
  <c r="J31" i="17" s="1"/>
  <c r="K31" i="17" s="1"/>
  <c r="E31" i="55"/>
  <c r="I31" i="55" s="1"/>
  <c r="J31" i="55" s="1"/>
  <c r="K31" i="55" s="1"/>
  <c r="E31" i="27"/>
  <c r="I31" i="27" s="1"/>
  <c r="J31" i="27" s="1"/>
  <c r="K31" i="27" s="1"/>
  <c r="E31" i="37"/>
  <c r="E31" i="44"/>
  <c r="E31" i="48"/>
  <c r="I31" i="48" s="1"/>
  <c r="J31" i="48" s="1"/>
  <c r="K31" i="48" s="1"/>
  <c r="E31" i="28"/>
  <c r="F40" i="24"/>
  <c r="Y9" i="4" s="1"/>
  <c r="F40" i="28"/>
  <c r="Y26" i="4" s="1"/>
  <c r="F40" i="51"/>
  <c r="Y18" i="4" s="1"/>
  <c r="F40" i="32"/>
  <c r="Y34" i="4" s="1"/>
  <c r="F40" i="54"/>
  <c r="F40" i="48"/>
  <c r="Y33" i="4" s="1"/>
  <c r="F40" i="49"/>
  <c r="Y14" i="4" s="1"/>
  <c r="F40" i="46"/>
  <c r="Y13" i="4" s="1"/>
  <c r="F40" i="43"/>
  <c r="Y7" i="4" s="1"/>
  <c r="F40" i="44"/>
  <c r="Y11" i="4" s="1"/>
  <c r="F40" i="42"/>
  <c r="Y8" i="4" s="1"/>
  <c r="F40" i="39"/>
  <c r="Y29" i="4" s="1"/>
  <c r="F40" i="38"/>
  <c r="Y6" i="4" s="1"/>
  <c r="F40" i="37"/>
  <c r="Y4" i="4" s="1"/>
  <c r="F40" i="25"/>
  <c r="Y12" i="4" s="1"/>
  <c r="F40" i="41"/>
  <c r="Y22" i="4" s="1"/>
  <c r="F40" i="53"/>
  <c r="Y19" i="4" s="1"/>
  <c r="F40" i="27"/>
  <c r="Y20" i="4" s="1"/>
  <c r="F40" i="56"/>
  <c r="Y40" i="4" s="1"/>
  <c r="F40" i="26"/>
  <c r="Y17" i="4" s="1"/>
  <c r="F40" i="19"/>
  <c r="Y16" i="4" s="1"/>
  <c r="F40" i="16"/>
  <c r="Y38" i="4" s="1"/>
  <c r="F40" i="20"/>
  <c r="Y28" i="4" s="1"/>
  <c r="F40" i="13"/>
  <c r="Y27" i="4" s="1"/>
  <c r="F40" i="17"/>
  <c r="Y36" i="4" s="1"/>
  <c r="F40" i="47"/>
  <c r="Y41" i="4" s="1"/>
  <c r="F40" i="29"/>
  <c r="Y23" i="4" s="1"/>
  <c r="F40" i="23"/>
  <c r="Y31" i="4" s="1"/>
  <c r="F40" i="21"/>
  <c r="Y37" i="4" s="1"/>
  <c r="F40" i="36"/>
  <c r="Y24" i="4" s="1"/>
  <c r="F40" i="33"/>
  <c r="Y39" i="4" s="1"/>
  <c r="F40" i="18"/>
  <c r="Y25" i="4" s="1"/>
  <c r="F40" i="35"/>
  <c r="Y15" i="4" s="1"/>
  <c r="F40" i="34"/>
  <c r="Y21" i="4" s="1"/>
  <c r="F40" i="22"/>
  <c r="Y35" i="4" s="1"/>
  <c r="F40" i="55"/>
  <c r="Y30" i="4" s="1"/>
  <c r="F40" i="31"/>
  <c r="Y10" i="4" s="1"/>
  <c r="F40" i="30"/>
  <c r="Y5" i="4" s="1"/>
  <c r="F40" i="14"/>
  <c r="Y32" i="4" s="1"/>
  <c r="F40" i="5"/>
  <c r="K35" i="24" l="1"/>
  <c r="J35" i="24"/>
  <c r="I35" i="24"/>
  <c r="F35" i="24"/>
  <c r="E35" i="24"/>
  <c r="D35" i="24"/>
  <c r="K34" i="24"/>
  <c r="J34" i="24"/>
  <c r="I34" i="24"/>
  <c r="F34" i="24"/>
  <c r="E34" i="24"/>
  <c r="D34" i="24"/>
  <c r="K33" i="24"/>
  <c r="J33" i="24"/>
  <c r="I33" i="24"/>
  <c r="F33" i="24"/>
  <c r="E33" i="24"/>
  <c r="D33" i="24"/>
  <c r="K32" i="24"/>
  <c r="J32" i="24"/>
  <c r="I32" i="24"/>
  <c r="F32" i="24"/>
  <c r="E32" i="24"/>
  <c r="D32" i="24"/>
  <c r="K25" i="24"/>
  <c r="J25" i="24"/>
  <c r="I25" i="24"/>
  <c r="K20" i="24"/>
  <c r="J20" i="24"/>
  <c r="I20" i="24"/>
  <c r="H20" i="24"/>
  <c r="G20" i="24"/>
  <c r="F20" i="24"/>
  <c r="E20" i="24"/>
  <c r="D20" i="24"/>
  <c r="K19" i="24"/>
  <c r="J19" i="24"/>
  <c r="I19" i="24"/>
  <c r="H19" i="24"/>
  <c r="G19" i="24"/>
  <c r="F19" i="24"/>
  <c r="E19" i="24"/>
  <c r="D19" i="24"/>
  <c r="K18" i="24"/>
  <c r="J18" i="24"/>
  <c r="I18" i="24"/>
  <c r="H18" i="24"/>
  <c r="G18" i="24"/>
  <c r="F18" i="24"/>
  <c r="E18" i="24"/>
  <c r="D18" i="24"/>
  <c r="K17" i="24"/>
  <c r="J17" i="24"/>
  <c r="I17" i="24"/>
  <c r="H17" i="24"/>
  <c r="G17" i="24"/>
  <c r="F17" i="24"/>
  <c r="E17" i="24"/>
  <c r="D17" i="24"/>
  <c r="K16" i="24"/>
  <c r="J16" i="24"/>
  <c r="I16" i="24"/>
  <c r="H16" i="24"/>
  <c r="G16" i="24"/>
  <c r="F16" i="24"/>
  <c r="E16" i="24"/>
  <c r="D16" i="24"/>
  <c r="K15" i="24"/>
  <c r="J15" i="24"/>
  <c r="I15" i="24"/>
  <c r="H15" i="24"/>
  <c r="G15" i="24"/>
  <c r="F15" i="24"/>
  <c r="E15" i="24"/>
  <c r="D15" i="24"/>
  <c r="K14" i="24"/>
  <c r="J14" i="24"/>
  <c r="I14" i="24"/>
  <c r="H14" i="24"/>
  <c r="G14" i="24"/>
  <c r="F14" i="24"/>
  <c r="E14" i="24"/>
  <c r="D14" i="24"/>
  <c r="K13" i="24"/>
  <c r="J13" i="24"/>
  <c r="I13" i="24"/>
  <c r="H13" i="24"/>
  <c r="G13" i="24"/>
  <c r="F13" i="24"/>
  <c r="E13" i="24"/>
  <c r="D13" i="24"/>
  <c r="K12" i="24"/>
  <c r="J12" i="24"/>
  <c r="I12" i="24"/>
  <c r="H12" i="24"/>
  <c r="G12" i="24"/>
  <c r="F12" i="24"/>
  <c r="E12" i="24"/>
  <c r="D12" i="24"/>
  <c r="H11" i="24"/>
  <c r="G11" i="24"/>
  <c r="F11" i="24"/>
  <c r="E11" i="24"/>
  <c r="I11" i="24" s="1"/>
  <c r="J11" i="24" s="1"/>
  <c r="K11" i="24" s="1"/>
  <c r="D11" i="24"/>
  <c r="H10" i="24"/>
  <c r="G10" i="24"/>
  <c r="F10" i="24"/>
  <c r="E10" i="24"/>
  <c r="D10" i="24"/>
  <c r="H9" i="24"/>
  <c r="G9" i="24"/>
  <c r="F9" i="24"/>
  <c r="E9" i="24"/>
  <c r="I9" i="24" s="1"/>
  <c r="J9" i="24" s="1"/>
  <c r="K9" i="24" s="1"/>
  <c r="D9" i="24"/>
  <c r="H8" i="24"/>
  <c r="G8" i="24"/>
  <c r="F8" i="24"/>
  <c r="E8" i="24"/>
  <c r="I8" i="24" s="1"/>
  <c r="J8" i="24" s="1"/>
  <c r="K8" i="24" s="1"/>
  <c r="D8" i="24"/>
  <c r="H7" i="24"/>
  <c r="G7" i="24"/>
  <c r="F7" i="24"/>
  <c r="E7" i="24"/>
  <c r="I7" i="24" s="1"/>
  <c r="J7" i="24" s="1"/>
  <c r="K7" i="24" s="1"/>
  <c r="D7" i="24"/>
  <c r="H6" i="24"/>
  <c r="G6" i="24"/>
  <c r="F6" i="24"/>
  <c r="E6" i="24"/>
  <c r="I6" i="24" s="1"/>
  <c r="D6" i="24"/>
  <c r="K35" i="28"/>
  <c r="J35" i="28"/>
  <c r="I35" i="28"/>
  <c r="F35" i="28"/>
  <c r="E35" i="28"/>
  <c r="D35" i="28"/>
  <c r="K34" i="28"/>
  <c r="J34" i="28"/>
  <c r="I34" i="28"/>
  <c r="F34" i="28"/>
  <c r="E34" i="28"/>
  <c r="D34" i="28"/>
  <c r="K33" i="28"/>
  <c r="J33" i="28"/>
  <c r="I33" i="28"/>
  <c r="F33" i="28"/>
  <c r="E33" i="28"/>
  <c r="D33" i="28"/>
  <c r="K32" i="28"/>
  <c r="J32" i="28"/>
  <c r="I32" i="28"/>
  <c r="F32" i="28"/>
  <c r="E32" i="28"/>
  <c r="D32" i="28"/>
  <c r="K25" i="28"/>
  <c r="J25" i="28"/>
  <c r="I25" i="28"/>
  <c r="K20" i="28"/>
  <c r="J20" i="28"/>
  <c r="I20" i="28"/>
  <c r="H20" i="28"/>
  <c r="G20" i="28"/>
  <c r="F20" i="28"/>
  <c r="E20" i="28"/>
  <c r="D20" i="28"/>
  <c r="K19" i="28"/>
  <c r="J19" i="28"/>
  <c r="I19" i="28"/>
  <c r="H19" i="28"/>
  <c r="G19" i="28"/>
  <c r="F19" i="28"/>
  <c r="E19" i="28"/>
  <c r="D19" i="28"/>
  <c r="K18" i="28"/>
  <c r="J18" i="28"/>
  <c r="I18" i="28"/>
  <c r="H18" i="28"/>
  <c r="G18" i="28"/>
  <c r="F18" i="28"/>
  <c r="E18" i="28"/>
  <c r="D18" i="28"/>
  <c r="K17" i="28"/>
  <c r="J17" i="28"/>
  <c r="I17" i="28"/>
  <c r="H17" i="28"/>
  <c r="G17" i="28"/>
  <c r="F17" i="28"/>
  <c r="E17" i="28"/>
  <c r="D17" i="28"/>
  <c r="K16" i="28"/>
  <c r="J16" i="28"/>
  <c r="I16" i="28"/>
  <c r="H16" i="28"/>
  <c r="G16" i="28"/>
  <c r="F16" i="28"/>
  <c r="E16" i="28"/>
  <c r="D16" i="28"/>
  <c r="K15" i="28"/>
  <c r="J15" i="28"/>
  <c r="I15" i="28"/>
  <c r="H15" i="28"/>
  <c r="G15" i="28"/>
  <c r="F15" i="28"/>
  <c r="E15" i="28"/>
  <c r="D15" i="28"/>
  <c r="K14" i="28"/>
  <c r="J14" i="28"/>
  <c r="I14" i="28"/>
  <c r="H14" i="28"/>
  <c r="G14" i="28"/>
  <c r="F14" i="28"/>
  <c r="E14" i="28"/>
  <c r="D14" i="28"/>
  <c r="K13" i="28"/>
  <c r="J13" i="28"/>
  <c r="I13" i="28"/>
  <c r="H13" i="28"/>
  <c r="G13" i="28"/>
  <c r="F13" i="28"/>
  <c r="E13" i="28"/>
  <c r="D13" i="28"/>
  <c r="K12" i="28"/>
  <c r="J12" i="28"/>
  <c r="I12" i="28"/>
  <c r="H12" i="28"/>
  <c r="G12" i="28"/>
  <c r="F12" i="28"/>
  <c r="E12" i="28"/>
  <c r="D12" i="28"/>
  <c r="K11" i="28"/>
  <c r="J11" i="28"/>
  <c r="I11" i="28"/>
  <c r="H11" i="28"/>
  <c r="G11" i="28"/>
  <c r="F11" i="28"/>
  <c r="E11" i="28"/>
  <c r="D11" i="28"/>
  <c r="K10" i="28"/>
  <c r="J10" i="28"/>
  <c r="I10" i="28"/>
  <c r="H10" i="28"/>
  <c r="G10" i="28"/>
  <c r="F10" i="28"/>
  <c r="E10" i="28"/>
  <c r="D10" i="28"/>
  <c r="K9" i="28"/>
  <c r="J9" i="28"/>
  <c r="I9" i="28"/>
  <c r="H9" i="28"/>
  <c r="G9" i="28"/>
  <c r="F9" i="28"/>
  <c r="E9" i="28"/>
  <c r="D9" i="28"/>
  <c r="H8" i="28"/>
  <c r="G8" i="28"/>
  <c r="F8" i="28"/>
  <c r="E8" i="28"/>
  <c r="D8" i="28"/>
  <c r="H7" i="28"/>
  <c r="G7" i="28"/>
  <c r="F7" i="28"/>
  <c r="E7" i="28"/>
  <c r="J7" i="28" s="1"/>
  <c r="K7" i="28" s="1"/>
  <c r="D7" i="28"/>
  <c r="H6" i="28"/>
  <c r="G6" i="28"/>
  <c r="F6" i="28"/>
  <c r="E6" i="28"/>
  <c r="D6" i="28"/>
  <c r="K35" i="44"/>
  <c r="J35" i="44"/>
  <c r="I35" i="44"/>
  <c r="F35" i="44"/>
  <c r="E35" i="44"/>
  <c r="D35" i="44"/>
  <c r="K34" i="44"/>
  <c r="J34" i="44"/>
  <c r="I34" i="44"/>
  <c r="F34" i="44"/>
  <c r="E34" i="44"/>
  <c r="D34" i="44"/>
  <c r="K33" i="44"/>
  <c r="J33" i="44"/>
  <c r="I33" i="44"/>
  <c r="F33" i="44"/>
  <c r="E33" i="44"/>
  <c r="D33" i="44"/>
  <c r="F32" i="44"/>
  <c r="E32" i="44"/>
  <c r="I32" i="44" s="1"/>
  <c r="J32" i="44" s="1"/>
  <c r="K32" i="44" s="1"/>
  <c r="D32" i="44"/>
  <c r="K25" i="44"/>
  <c r="J25" i="44"/>
  <c r="I25" i="44"/>
  <c r="K20" i="44"/>
  <c r="J20" i="44"/>
  <c r="I20" i="44"/>
  <c r="H20" i="44"/>
  <c r="G20" i="44"/>
  <c r="F20" i="44"/>
  <c r="E20" i="44"/>
  <c r="D20" i="44"/>
  <c r="K19" i="44"/>
  <c r="J19" i="44"/>
  <c r="I19" i="44"/>
  <c r="H19" i="44"/>
  <c r="G19" i="44"/>
  <c r="F19" i="44"/>
  <c r="E19" i="44"/>
  <c r="D19" i="44"/>
  <c r="K18" i="44"/>
  <c r="J18" i="44"/>
  <c r="I18" i="44"/>
  <c r="H18" i="44"/>
  <c r="G18" i="44"/>
  <c r="F18" i="44"/>
  <c r="E18" i="44"/>
  <c r="D18" i="44"/>
  <c r="K17" i="44"/>
  <c r="J17" i="44"/>
  <c r="I17" i="44"/>
  <c r="H17" i="44"/>
  <c r="G17" i="44"/>
  <c r="F17" i="44"/>
  <c r="E17" i="44"/>
  <c r="D17" i="44"/>
  <c r="K16" i="44"/>
  <c r="J16" i="44"/>
  <c r="I16" i="44"/>
  <c r="H16" i="44"/>
  <c r="G16" i="44"/>
  <c r="F16" i="44"/>
  <c r="E16" i="44"/>
  <c r="D16" i="44"/>
  <c r="K15" i="44"/>
  <c r="J15" i="44"/>
  <c r="I15" i="44"/>
  <c r="H15" i="44"/>
  <c r="G15" i="44"/>
  <c r="F15" i="44"/>
  <c r="E15" i="44"/>
  <c r="D15" i="44"/>
  <c r="K14" i="44"/>
  <c r="J14" i="44"/>
  <c r="I14" i="44"/>
  <c r="H14" i="44"/>
  <c r="G14" i="44"/>
  <c r="F14" i="44"/>
  <c r="E14" i="44"/>
  <c r="D14" i="44"/>
  <c r="K13" i="44"/>
  <c r="J13" i="44"/>
  <c r="I13" i="44"/>
  <c r="H13" i="44"/>
  <c r="G13" i="44"/>
  <c r="F13" i="44"/>
  <c r="E13" i="44"/>
  <c r="D13" i="44"/>
  <c r="K12" i="44"/>
  <c r="J12" i="44"/>
  <c r="I12" i="44"/>
  <c r="H12" i="44"/>
  <c r="G12" i="44"/>
  <c r="F12" i="44"/>
  <c r="E12" i="44"/>
  <c r="D12" i="44"/>
  <c r="K11" i="44"/>
  <c r="J11" i="44"/>
  <c r="I11" i="44"/>
  <c r="H11" i="44"/>
  <c r="G11" i="44"/>
  <c r="F11" i="44"/>
  <c r="E11" i="44"/>
  <c r="D11" i="44"/>
  <c r="H10" i="44"/>
  <c r="G10" i="44"/>
  <c r="F10" i="44"/>
  <c r="I10" i="44" s="1"/>
  <c r="J10" i="44" s="1"/>
  <c r="K10" i="44" s="1"/>
  <c r="E10" i="44"/>
  <c r="D10" i="44"/>
  <c r="H9" i="44"/>
  <c r="G9" i="44"/>
  <c r="F9" i="44"/>
  <c r="I9" i="44" s="1"/>
  <c r="J9" i="44" s="1"/>
  <c r="E9" i="44"/>
  <c r="D9" i="44"/>
  <c r="I8" i="44"/>
  <c r="J8" i="44" s="1"/>
  <c r="K8" i="44" s="1"/>
  <c r="H8" i="44"/>
  <c r="G8" i="44"/>
  <c r="F8" i="44"/>
  <c r="E8" i="44"/>
  <c r="D8" i="44"/>
  <c r="H7" i="44"/>
  <c r="G7" i="44"/>
  <c r="F7" i="44"/>
  <c r="E7" i="44"/>
  <c r="I7" i="44" s="1"/>
  <c r="J7" i="44" s="1"/>
  <c r="D7" i="44"/>
  <c r="H6" i="44"/>
  <c r="G6" i="44"/>
  <c r="F6" i="44"/>
  <c r="E6" i="44"/>
  <c r="D6" i="44"/>
  <c r="K35" i="51"/>
  <c r="J35" i="51"/>
  <c r="I35" i="51"/>
  <c r="F35" i="51"/>
  <c r="E35" i="51"/>
  <c r="D35" i="51"/>
  <c r="K34" i="51"/>
  <c r="J34" i="51"/>
  <c r="I34" i="51"/>
  <c r="F34" i="51"/>
  <c r="E34" i="51"/>
  <c r="D34" i="51"/>
  <c r="K33" i="51"/>
  <c r="J33" i="51"/>
  <c r="I33" i="51"/>
  <c r="F33" i="51"/>
  <c r="E33" i="51"/>
  <c r="D33" i="51"/>
  <c r="K32" i="51"/>
  <c r="J32" i="51"/>
  <c r="I32" i="51"/>
  <c r="F32" i="51"/>
  <c r="E32" i="51"/>
  <c r="D32" i="51"/>
  <c r="K25" i="51"/>
  <c r="J25" i="51"/>
  <c r="I25" i="51"/>
  <c r="K20" i="51"/>
  <c r="J20" i="51"/>
  <c r="I20" i="51"/>
  <c r="H20" i="51"/>
  <c r="G20" i="51"/>
  <c r="F20" i="51"/>
  <c r="E20" i="51"/>
  <c r="D20" i="51"/>
  <c r="K19" i="51"/>
  <c r="J19" i="51"/>
  <c r="I19" i="51"/>
  <c r="H19" i="51"/>
  <c r="G19" i="51"/>
  <c r="F19" i="51"/>
  <c r="E19" i="51"/>
  <c r="D19" i="51"/>
  <c r="K18" i="51"/>
  <c r="J18" i="51"/>
  <c r="I18" i="51"/>
  <c r="H18" i="51"/>
  <c r="G18" i="51"/>
  <c r="F18" i="51"/>
  <c r="E18" i="51"/>
  <c r="D18" i="51"/>
  <c r="K17" i="51"/>
  <c r="J17" i="51"/>
  <c r="I17" i="51"/>
  <c r="H17" i="51"/>
  <c r="G17" i="51"/>
  <c r="F17" i="51"/>
  <c r="E17" i="51"/>
  <c r="D17" i="51"/>
  <c r="K16" i="51"/>
  <c r="J16" i="51"/>
  <c r="I16" i="51"/>
  <c r="H16" i="51"/>
  <c r="G16" i="51"/>
  <c r="F16" i="51"/>
  <c r="E16" i="51"/>
  <c r="D16" i="51"/>
  <c r="K15" i="51"/>
  <c r="J15" i="51"/>
  <c r="I15" i="51"/>
  <c r="H15" i="51"/>
  <c r="G15" i="51"/>
  <c r="F15" i="51"/>
  <c r="E15" i="51"/>
  <c r="D15" i="51"/>
  <c r="K14" i="51"/>
  <c r="J14" i="51"/>
  <c r="I14" i="51"/>
  <c r="H14" i="51"/>
  <c r="G14" i="51"/>
  <c r="F14" i="51"/>
  <c r="E14" i="51"/>
  <c r="D14" i="51"/>
  <c r="K13" i="51"/>
  <c r="J13" i="51"/>
  <c r="I13" i="51"/>
  <c r="H13" i="51"/>
  <c r="G13" i="51"/>
  <c r="F13" i="51"/>
  <c r="E13" i="51"/>
  <c r="D13" i="51"/>
  <c r="K12" i="51"/>
  <c r="J12" i="51"/>
  <c r="I12" i="51"/>
  <c r="H12" i="51"/>
  <c r="G12" i="51"/>
  <c r="F12" i="51"/>
  <c r="E12" i="51"/>
  <c r="D12" i="51"/>
  <c r="K11" i="51"/>
  <c r="J11" i="51"/>
  <c r="I11" i="51"/>
  <c r="H11" i="51"/>
  <c r="G11" i="51"/>
  <c r="F11" i="51"/>
  <c r="E11" i="51"/>
  <c r="D11" i="51"/>
  <c r="K10" i="51"/>
  <c r="J10" i="51"/>
  <c r="I10" i="51"/>
  <c r="H10" i="51"/>
  <c r="G10" i="51"/>
  <c r="F10" i="51"/>
  <c r="E10" i="51"/>
  <c r="D10" i="51"/>
  <c r="K9" i="51"/>
  <c r="J9" i="51"/>
  <c r="I9" i="51"/>
  <c r="H9" i="51"/>
  <c r="G9" i="51"/>
  <c r="F9" i="51"/>
  <c r="E9" i="51"/>
  <c r="D9" i="51"/>
  <c r="K8" i="51"/>
  <c r="J8" i="51"/>
  <c r="I8" i="51"/>
  <c r="H8" i="51"/>
  <c r="G8" i="51"/>
  <c r="F8" i="51"/>
  <c r="E8" i="51"/>
  <c r="D8" i="51"/>
  <c r="K7" i="51"/>
  <c r="J7" i="51"/>
  <c r="I7" i="51"/>
  <c r="H7" i="51"/>
  <c r="G7" i="51"/>
  <c r="F7" i="51"/>
  <c r="E7" i="51"/>
  <c r="D7" i="51"/>
  <c r="G6" i="51"/>
  <c r="F6" i="51"/>
  <c r="E6" i="51"/>
  <c r="D6" i="51"/>
  <c r="K35" i="32"/>
  <c r="J35" i="32"/>
  <c r="I35" i="32"/>
  <c r="F35" i="32"/>
  <c r="E35" i="32"/>
  <c r="D35" i="32"/>
  <c r="K34" i="32"/>
  <c r="J34" i="32"/>
  <c r="I34" i="32"/>
  <c r="F34" i="32"/>
  <c r="E34" i="32"/>
  <c r="D34" i="32"/>
  <c r="K33" i="32"/>
  <c r="J33" i="32"/>
  <c r="I33" i="32"/>
  <c r="F33" i="32"/>
  <c r="E33" i="32"/>
  <c r="D33" i="32"/>
  <c r="K32" i="32"/>
  <c r="J32" i="32"/>
  <c r="I32" i="32"/>
  <c r="F32" i="32"/>
  <c r="E32" i="32"/>
  <c r="D32" i="32"/>
  <c r="K25" i="32"/>
  <c r="J25" i="32"/>
  <c r="I25" i="32"/>
  <c r="K20" i="32"/>
  <c r="J20" i="32"/>
  <c r="I20" i="32"/>
  <c r="H20" i="32"/>
  <c r="G20" i="32"/>
  <c r="F20" i="32"/>
  <c r="E20" i="32"/>
  <c r="D20" i="32"/>
  <c r="K19" i="32"/>
  <c r="J19" i="32"/>
  <c r="I19" i="32"/>
  <c r="H19" i="32"/>
  <c r="G19" i="32"/>
  <c r="F19" i="32"/>
  <c r="E19" i="32"/>
  <c r="D19" i="32"/>
  <c r="K18" i="32"/>
  <c r="J18" i="32"/>
  <c r="I18" i="32"/>
  <c r="H18" i="32"/>
  <c r="G18" i="32"/>
  <c r="F18" i="32"/>
  <c r="E18" i="32"/>
  <c r="D18" i="32"/>
  <c r="K17" i="32"/>
  <c r="J17" i="32"/>
  <c r="I17" i="32"/>
  <c r="H17" i="32"/>
  <c r="G17" i="32"/>
  <c r="F17" i="32"/>
  <c r="E17" i="32"/>
  <c r="D17" i="32"/>
  <c r="K16" i="32"/>
  <c r="J16" i="32"/>
  <c r="I16" i="32"/>
  <c r="H16" i="32"/>
  <c r="G16" i="32"/>
  <c r="F16" i="32"/>
  <c r="E16" i="32"/>
  <c r="D16" i="32"/>
  <c r="K15" i="32"/>
  <c r="J15" i="32"/>
  <c r="I15" i="32"/>
  <c r="H15" i="32"/>
  <c r="G15" i="32"/>
  <c r="F15" i="32"/>
  <c r="E15" i="32"/>
  <c r="D15" i="32"/>
  <c r="K14" i="32"/>
  <c r="J14" i="32"/>
  <c r="I14" i="32"/>
  <c r="H14" i="32"/>
  <c r="G14" i="32"/>
  <c r="F14" i="32"/>
  <c r="E14" i="32"/>
  <c r="D14" i="32"/>
  <c r="K13" i="32"/>
  <c r="J13" i="32"/>
  <c r="I13" i="32"/>
  <c r="H13" i="32"/>
  <c r="G13" i="32"/>
  <c r="F13" i="32"/>
  <c r="E13" i="32"/>
  <c r="D13" i="32"/>
  <c r="K12" i="32"/>
  <c r="J12" i="32"/>
  <c r="I12" i="32"/>
  <c r="H12" i="32"/>
  <c r="G12" i="32"/>
  <c r="F12" i="32"/>
  <c r="E12" i="32"/>
  <c r="D12" i="32"/>
  <c r="K11" i="32"/>
  <c r="J11" i="32"/>
  <c r="I11" i="32"/>
  <c r="H11" i="32"/>
  <c r="G11" i="32"/>
  <c r="F11" i="32"/>
  <c r="E11" i="32"/>
  <c r="D11" i="32"/>
  <c r="K10" i="32"/>
  <c r="J10" i="32"/>
  <c r="I10" i="32"/>
  <c r="H10" i="32"/>
  <c r="G10" i="32"/>
  <c r="F10" i="32"/>
  <c r="E10" i="32"/>
  <c r="D10" i="32"/>
  <c r="K9" i="32"/>
  <c r="J9" i="32"/>
  <c r="I9" i="32"/>
  <c r="H9" i="32"/>
  <c r="G9" i="32"/>
  <c r="F9" i="32"/>
  <c r="E9" i="32"/>
  <c r="D9" i="32"/>
  <c r="K8" i="32"/>
  <c r="J8" i="32"/>
  <c r="I8" i="32"/>
  <c r="H8" i="32"/>
  <c r="G8" i="32"/>
  <c r="F8" i="32"/>
  <c r="E8" i="32"/>
  <c r="D8" i="32"/>
  <c r="K7" i="32"/>
  <c r="J7" i="32"/>
  <c r="I7" i="32"/>
  <c r="H7" i="32"/>
  <c r="G7" i="32"/>
  <c r="F7" i="32"/>
  <c r="E7" i="32"/>
  <c r="D7" i="32"/>
  <c r="G6" i="32"/>
  <c r="F6" i="32"/>
  <c r="E6" i="32"/>
  <c r="D6" i="32"/>
  <c r="K35" i="54"/>
  <c r="J35" i="54"/>
  <c r="I35" i="54"/>
  <c r="F35" i="54"/>
  <c r="E35" i="54"/>
  <c r="D35" i="54"/>
  <c r="K34" i="54"/>
  <c r="J34" i="54"/>
  <c r="I34" i="54"/>
  <c r="F34" i="54"/>
  <c r="E34" i="54"/>
  <c r="D34" i="54"/>
  <c r="K33" i="54"/>
  <c r="J33" i="54"/>
  <c r="I33" i="54"/>
  <c r="F33" i="54"/>
  <c r="E33" i="54"/>
  <c r="D33" i="54"/>
  <c r="F32" i="54"/>
  <c r="E32" i="54"/>
  <c r="D32" i="54"/>
  <c r="K25" i="54"/>
  <c r="J25" i="54"/>
  <c r="I25" i="54"/>
  <c r="K20" i="54"/>
  <c r="J20" i="54"/>
  <c r="I20" i="54"/>
  <c r="H20" i="54"/>
  <c r="G20" i="54"/>
  <c r="F20" i="54"/>
  <c r="E20" i="54"/>
  <c r="D20" i="54"/>
  <c r="K19" i="54"/>
  <c r="J19" i="54"/>
  <c r="I19" i="54"/>
  <c r="H19" i="54"/>
  <c r="G19" i="54"/>
  <c r="F19" i="54"/>
  <c r="E19" i="54"/>
  <c r="D19" i="54"/>
  <c r="K18" i="54"/>
  <c r="J18" i="54"/>
  <c r="I18" i="54"/>
  <c r="H18" i="54"/>
  <c r="G18" i="54"/>
  <c r="F18" i="54"/>
  <c r="E18" i="54"/>
  <c r="D18" i="54"/>
  <c r="K17" i="54"/>
  <c r="J17" i="54"/>
  <c r="I17" i="54"/>
  <c r="H17" i="54"/>
  <c r="G17" i="54"/>
  <c r="F17" i="54"/>
  <c r="E17" i="54"/>
  <c r="D17" i="54"/>
  <c r="K16" i="54"/>
  <c r="J16" i="54"/>
  <c r="I16" i="54"/>
  <c r="H16" i="54"/>
  <c r="G16" i="54"/>
  <c r="F16" i="54"/>
  <c r="E16" i="54"/>
  <c r="D16" i="54"/>
  <c r="K15" i="54"/>
  <c r="J15" i="54"/>
  <c r="I15" i="54"/>
  <c r="H15" i="54"/>
  <c r="G15" i="54"/>
  <c r="F15" i="54"/>
  <c r="E15" i="54"/>
  <c r="D15" i="54"/>
  <c r="K14" i="54"/>
  <c r="J14" i="54"/>
  <c r="I14" i="54"/>
  <c r="H14" i="54"/>
  <c r="G14" i="54"/>
  <c r="F14" i="54"/>
  <c r="E14" i="54"/>
  <c r="D14" i="54"/>
  <c r="K13" i="54"/>
  <c r="J13" i="54"/>
  <c r="I13" i="54"/>
  <c r="H13" i="54"/>
  <c r="G13" i="54"/>
  <c r="F13" i="54"/>
  <c r="E13" i="54"/>
  <c r="D13" i="54"/>
  <c r="K12" i="54"/>
  <c r="J12" i="54"/>
  <c r="I12" i="54"/>
  <c r="H12" i="54"/>
  <c r="G12" i="54"/>
  <c r="F12" i="54"/>
  <c r="E12" i="54"/>
  <c r="D12" i="54"/>
  <c r="K11" i="54"/>
  <c r="J11" i="54"/>
  <c r="I11" i="54"/>
  <c r="H11" i="54"/>
  <c r="G11" i="54"/>
  <c r="F11" i="54"/>
  <c r="E11" i="54"/>
  <c r="D11" i="54"/>
  <c r="K10" i="54"/>
  <c r="J10" i="54"/>
  <c r="I10" i="54"/>
  <c r="H10" i="54"/>
  <c r="G10" i="54"/>
  <c r="F10" i="54"/>
  <c r="E10" i="54"/>
  <c r="D10" i="54"/>
  <c r="K9" i="54"/>
  <c r="J9" i="54"/>
  <c r="I9" i="54"/>
  <c r="H9" i="54"/>
  <c r="G9" i="54"/>
  <c r="F9" i="54"/>
  <c r="E9" i="54"/>
  <c r="D9" i="54"/>
  <c r="K8" i="54"/>
  <c r="J8" i="54"/>
  <c r="I8" i="54"/>
  <c r="H8" i="54"/>
  <c r="G8" i="54"/>
  <c r="F8" i="54"/>
  <c r="E8" i="54"/>
  <c r="D8" i="54"/>
  <c r="K7" i="54"/>
  <c r="J7" i="54"/>
  <c r="I7" i="54"/>
  <c r="H7" i="54"/>
  <c r="G7" i="54"/>
  <c r="F7" i="54"/>
  <c r="E7" i="54"/>
  <c r="D7" i="54"/>
  <c r="G6" i="54"/>
  <c r="F6" i="54"/>
  <c r="E6" i="54"/>
  <c r="D6" i="54"/>
  <c r="K35" i="48"/>
  <c r="J35" i="48"/>
  <c r="I35" i="48"/>
  <c r="F35" i="48"/>
  <c r="E35" i="48"/>
  <c r="D35" i="48"/>
  <c r="K34" i="48"/>
  <c r="J34" i="48"/>
  <c r="I34" i="48"/>
  <c r="F34" i="48"/>
  <c r="E34" i="48"/>
  <c r="D34" i="48"/>
  <c r="K33" i="48"/>
  <c r="J33" i="48"/>
  <c r="I33" i="48"/>
  <c r="F33" i="48"/>
  <c r="E33" i="48"/>
  <c r="D33" i="48"/>
  <c r="K32" i="48"/>
  <c r="J32" i="48"/>
  <c r="I32" i="48"/>
  <c r="F32" i="48"/>
  <c r="E32" i="48"/>
  <c r="D32" i="48"/>
  <c r="K25" i="48"/>
  <c r="J25" i="48"/>
  <c r="I25" i="48"/>
  <c r="K20" i="48"/>
  <c r="J20" i="48"/>
  <c r="I20" i="48"/>
  <c r="H20" i="48"/>
  <c r="G20" i="48"/>
  <c r="F20" i="48"/>
  <c r="E20" i="48"/>
  <c r="D20" i="48"/>
  <c r="K19" i="48"/>
  <c r="J19" i="48"/>
  <c r="I19" i="48"/>
  <c r="H19" i="48"/>
  <c r="G19" i="48"/>
  <c r="F19" i="48"/>
  <c r="E19" i="48"/>
  <c r="D19" i="48"/>
  <c r="K18" i="48"/>
  <c r="J18" i="48"/>
  <c r="I18" i="48"/>
  <c r="H18" i="48"/>
  <c r="G18" i="48"/>
  <c r="F18" i="48"/>
  <c r="E18" i="48"/>
  <c r="D18" i="48"/>
  <c r="K17" i="48"/>
  <c r="J17" i="48"/>
  <c r="I17" i="48"/>
  <c r="H17" i="48"/>
  <c r="G17" i="48"/>
  <c r="F17" i="48"/>
  <c r="E17" i="48"/>
  <c r="D17" i="48"/>
  <c r="K16" i="48"/>
  <c r="J16" i="48"/>
  <c r="I16" i="48"/>
  <c r="H16" i="48"/>
  <c r="G16" i="48"/>
  <c r="F16" i="48"/>
  <c r="E16" i="48"/>
  <c r="D16" i="48"/>
  <c r="K15" i="48"/>
  <c r="J15" i="48"/>
  <c r="I15" i="48"/>
  <c r="H15" i="48"/>
  <c r="G15" i="48"/>
  <c r="F15" i="48"/>
  <c r="E15" i="48"/>
  <c r="D15" i="48"/>
  <c r="K14" i="48"/>
  <c r="J14" i="48"/>
  <c r="I14" i="48"/>
  <c r="H14" i="48"/>
  <c r="G14" i="48"/>
  <c r="F14" i="48"/>
  <c r="E14" i="48"/>
  <c r="D14" i="48"/>
  <c r="K13" i="48"/>
  <c r="J13" i="48"/>
  <c r="I13" i="48"/>
  <c r="H13" i="48"/>
  <c r="G13" i="48"/>
  <c r="F13" i="48"/>
  <c r="E13" i="48"/>
  <c r="D13" i="48"/>
  <c r="K12" i="48"/>
  <c r="J12" i="48"/>
  <c r="I12" i="48"/>
  <c r="H12" i="48"/>
  <c r="G12" i="48"/>
  <c r="F12" i="48"/>
  <c r="E12" i="48"/>
  <c r="D12" i="48"/>
  <c r="K11" i="48"/>
  <c r="J11" i="48"/>
  <c r="I11" i="48"/>
  <c r="H11" i="48"/>
  <c r="G11" i="48"/>
  <c r="F11" i="48"/>
  <c r="E11" i="48"/>
  <c r="D11" i="48"/>
  <c r="K10" i="48"/>
  <c r="J10" i="48"/>
  <c r="I10" i="48"/>
  <c r="H10" i="48"/>
  <c r="G10" i="48"/>
  <c r="F10" i="48"/>
  <c r="E10" i="48"/>
  <c r="D10" i="48"/>
  <c r="K9" i="48"/>
  <c r="J9" i="48"/>
  <c r="I9" i="48"/>
  <c r="H9" i="48"/>
  <c r="G9" i="48"/>
  <c r="F9" i="48"/>
  <c r="E9" i="48"/>
  <c r="D9" i="48"/>
  <c r="K8" i="48"/>
  <c r="J8" i="48"/>
  <c r="I8" i="48"/>
  <c r="H8" i="48"/>
  <c r="G8" i="48"/>
  <c r="F8" i="48"/>
  <c r="E8" i="48"/>
  <c r="D8" i="48"/>
  <c r="K7" i="48"/>
  <c r="J7" i="48"/>
  <c r="I7" i="48"/>
  <c r="H7" i="48"/>
  <c r="G7" i="48"/>
  <c r="F7" i="48"/>
  <c r="E7" i="48"/>
  <c r="D7" i="48"/>
  <c r="G6" i="48"/>
  <c r="F6" i="48"/>
  <c r="E6" i="48"/>
  <c r="D6" i="48"/>
  <c r="K35" i="49"/>
  <c r="J35" i="49"/>
  <c r="I35" i="49"/>
  <c r="F35" i="49"/>
  <c r="E35" i="49"/>
  <c r="D35" i="49"/>
  <c r="K34" i="49"/>
  <c r="J34" i="49"/>
  <c r="I34" i="49"/>
  <c r="F34" i="49"/>
  <c r="E34" i="49"/>
  <c r="D34" i="49"/>
  <c r="K33" i="49"/>
  <c r="J33" i="49"/>
  <c r="I33" i="49"/>
  <c r="F33" i="49"/>
  <c r="E33" i="49"/>
  <c r="D33" i="49"/>
  <c r="K32" i="49"/>
  <c r="J32" i="49"/>
  <c r="I32" i="49"/>
  <c r="F32" i="49"/>
  <c r="E32" i="49"/>
  <c r="D32" i="49"/>
  <c r="K25" i="49"/>
  <c r="J25" i="49"/>
  <c r="I25" i="49"/>
  <c r="K20" i="49"/>
  <c r="J20" i="49"/>
  <c r="I20" i="49"/>
  <c r="H20" i="49"/>
  <c r="G20" i="49"/>
  <c r="F20" i="49"/>
  <c r="E20" i="49"/>
  <c r="D20" i="49"/>
  <c r="K19" i="49"/>
  <c r="J19" i="49"/>
  <c r="I19" i="49"/>
  <c r="H19" i="49"/>
  <c r="G19" i="49"/>
  <c r="F19" i="49"/>
  <c r="E19" i="49"/>
  <c r="D19" i="49"/>
  <c r="K18" i="49"/>
  <c r="J18" i="49"/>
  <c r="I18" i="49"/>
  <c r="H18" i="49"/>
  <c r="G18" i="49"/>
  <c r="F18" i="49"/>
  <c r="E18" i="49"/>
  <c r="D18" i="49"/>
  <c r="K17" i="49"/>
  <c r="J17" i="49"/>
  <c r="I17" i="49"/>
  <c r="H17" i="49"/>
  <c r="G17" i="49"/>
  <c r="F17" i="49"/>
  <c r="E17" i="49"/>
  <c r="D17" i="49"/>
  <c r="K16" i="49"/>
  <c r="J16" i="49"/>
  <c r="I16" i="49"/>
  <c r="H16" i="49"/>
  <c r="G16" i="49"/>
  <c r="F16" i="49"/>
  <c r="E16" i="49"/>
  <c r="D16" i="49"/>
  <c r="K15" i="49"/>
  <c r="J15" i="49"/>
  <c r="I15" i="49"/>
  <c r="H15" i="49"/>
  <c r="G15" i="49"/>
  <c r="F15" i="49"/>
  <c r="E15" i="49"/>
  <c r="D15" i="49"/>
  <c r="K14" i="49"/>
  <c r="J14" i="49"/>
  <c r="I14" i="49"/>
  <c r="H14" i="49"/>
  <c r="G14" i="49"/>
  <c r="F14" i="49"/>
  <c r="E14" i="49"/>
  <c r="D14" i="49"/>
  <c r="K13" i="49"/>
  <c r="J13" i="49"/>
  <c r="I13" i="49"/>
  <c r="H13" i="49"/>
  <c r="G13" i="49"/>
  <c r="F13" i="49"/>
  <c r="E13" i="49"/>
  <c r="D13" i="49"/>
  <c r="K12" i="49"/>
  <c r="J12" i="49"/>
  <c r="I12" i="49"/>
  <c r="H12" i="49"/>
  <c r="G12" i="49"/>
  <c r="F12" i="49"/>
  <c r="E12" i="49"/>
  <c r="D12" i="49"/>
  <c r="K11" i="49"/>
  <c r="J11" i="49"/>
  <c r="I11" i="49"/>
  <c r="H11" i="49"/>
  <c r="G11" i="49"/>
  <c r="F11" i="49"/>
  <c r="E11" i="49"/>
  <c r="D11" i="49"/>
  <c r="K10" i="49"/>
  <c r="J10" i="49"/>
  <c r="I10" i="49"/>
  <c r="H10" i="49"/>
  <c r="G10" i="49"/>
  <c r="F10" i="49"/>
  <c r="E10" i="49"/>
  <c r="D10" i="49"/>
  <c r="K9" i="49"/>
  <c r="J9" i="49"/>
  <c r="I9" i="49"/>
  <c r="H9" i="49"/>
  <c r="G9" i="49"/>
  <c r="F9" i="49"/>
  <c r="E9" i="49"/>
  <c r="D9" i="49"/>
  <c r="K8" i="49"/>
  <c r="J8" i="49"/>
  <c r="I8" i="49"/>
  <c r="H8" i="49"/>
  <c r="G8" i="49"/>
  <c r="F8" i="49"/>
  <c r="E8" i="49"/>
  <c r="D8" i="49"/>
  <c r="K7" i="49"/>
  <c r="J7" i="49"/>
  <c r="I7" i="49"/>
  <c r="H7" i="49"/>
  <c r="G7" i="49"/>
  <c r="F7" i="49"/>
  <c r="E7" i="49"/>
  <c r="D7" i="49"/>
  <c r="G6" i="49"/>
  <c r="F6" i="49"/>
  <c r="E6" i="49"/>
  <c r="D6" i="49"/>
  <c r="K35" i="46"/>
  <c r="J35" i="46"/>
  <c r="I35" i="46"/>
  <c r="F35" i="46"/>
  <c r="E35" i="46"/>
  <c r="D35" i="46"/>
  <c r="K34" i="46"/>
  <c r="J34" i="46"/>
  <c r="I34" i="46"/>
  <c r="F34" i="46"/>
  <c r="E34" i="46"/>
  <c r="D34" i="46"/>
  <c r="K33" i="46"/>
  <c r="J33" i="46"/>
  <c r="I33" i="46"/>
  <c r="F33" i="46"/>
  <c r="E33" i="46"/>
  <c r="D33" i="46"/>
  <c r="K32" i="46"/>
  <c r="J32" i="46"/>
  <c r="I32" i="46"/>
  <c r="F32" i="46"/>
  <c r="E32" i="46"/>
  <c r="D32" i="46"/>
  <c r="K25" i="46"/>
  <c r="J25" i="46"/>
  <c r="I25" i="46"/>
  <c r="K20" i="46"/>
  <c r="J20" i="46"/>
  <c r="I20" i="46"/>
  <c r="H20" i="46"/>
  <c r="G20" i="46"/>
  <c r="F20" i="46"/>
  <c r="E20" i="46"/>
  <c r="D20" i="46"/>
  <c r="K19" i="46"/>
  <c r="J19" i="46"/>
  <c r="I19" i="46"/>
  <c r="H19" i="46"/>
  <c r="G19" i="46"/>
  <c r="F19" i="46"/>
  <c r="E19" i="46"/>
  <c r="D19" i="46"/>
  <c r="K18" i="46"/>
  <c r="J18" i="46"/>
  <c r="I18" i="46"/>
  <c r="H18" i="46"/>
  <c r="G18" i="46"/>
  <c r="F18" i="46"/>
  <c r="E18" i="46"/>
  <c r="D18" i="46"/>
  <c r="K17" i="46"/>
  <c r="J17" i="46"/>
  <c r="I17" i="46"/>
  <c r="H17" i="46"/>
  <c r="G17" i="46"/>
  <c r="F17" i="46"/>
  <c r="E17" i="46"/>
  <c r="D17" i="46"/>
  <c r="K16" i="46"/>
  <c r="J16" i="46"/>
  <c r="I16" i="46"/>
  <c r="H16" i="46"/>
  <c r="G16" i="46"/>
  <c r="F16" i="46"/>
  <c r="E16" i="46"/>
  <c r="D16" i="46"/>
  <c r="K15" i="46"/>
  <c r="J15" i="46"/>
  <c r="I15" i="46"/>
  <c r="H15" i="46"/>
  <c r="G15" i="46"/>
  <c r="F15" i="46"/>
  <c r="E15" i="46"/>
  <c r="D15" i="46"/>
  <c r="K14" i="46"/>
  <c r="J14" i="46"/>
  <c r="I14" i="46"/>
  <c r="H14" i="46"/>
  <c r="G14" i="46"/>
  <c r="F14" i="46"/>
  <c r="E14" i="46"/>
  <c r="D14" i="46"/>
  <c r="K13" i="46"/>
  <c r="J13" i="46"/>
  <c r="I13" i="46"/>
  <c r="H13" i="46"/>
  <c r="G13" i="46"/>
  <c r="F13" i="46"/>
  <c r="E13" i="46"/>
  <c r="D13" i="46"/>
  <c r="K12" i="46"/>
  <c r="J12" i="46"/>
  <c r="I12" i="46"/>
  <c r="H12" i="46"/>
  <c r="G12" i="46"/>
  <c r="F12" i="46"/>
  <c r="E12" i="46"/>
  <c r="D12" i="46"/>
  <c r="K11" i="46"/>
  <c r="J11" i="46"/>
  <c r="I11" i="46"/>
  <c r="H11" i="46"/>
  <c r="G11" i="46"/>
  <c r="F11" i="46"/>
  <c r="E11" i="46"/>
  <c r="D11" i="46"/>
  <c r="K10" i="46"/>
  <c r="J10" i="46"/>
  <c r="I10" i="46"/>
  <c r="H10" i="46"/>
  <c r="G10" i="46"/>
  <c r="F10" i="46"/>
  <c r="E10" i="46"/>
  <c r="D10" i="46"/>
  <c r="K9" i="46"/>
  <c r="J9" i="46"/>
  <c r="I9" i="46"/>
  <c r="H9" i="46"/>
  <c r="G9" i="46"/>
  <c r="F9" i="46"/>
  <c r="E9" i="46"/>
  <c r="D9" i="46"/>
  <c r="K8" i="46"/>
  <c r="J8" i="46"/>
  <c r="I8" i="46"/>
  <c r="H8" i="46"/>
  <c r="G8" i="46"/>
  <c r="F8" i="46"/>
  <c r="E8" i="46"/>
  <c r="D8" i="46"/>
  <c r="H7" i="46"/>
  <c r="G7" i="46"/>
  <c r="F7" i="46"/>
  <c r="I7" i="46" s="1"/>
  <c r="J7" i="46" s="1"/>
  <c r="K7" i="46" s="1"/>
  <c r="E7" i="46"/>
  <c r="D7" i="46"/>
  <c r="G6" i="46"/>
  <c r="F6" i="46"/>
  <c r="E6" i="46"/>
  <c r="D6" i="46"/>
  <c r="K35" i="43"/>
  <c r="J35" i="43"/>
  <c r="I35" i="43"/>
  <c r="F35" i="43"/>
  <c r="E35" i="43"/>
  <c r="D35" i="43"/>
  <c r="K34" i="43"/>
  <c r="J34" i="43"/>
  <c r="I34" i="43"/>
  <c r="F34" i="43"/>
  <c r="E34" i="43"/>
  <c r="D34" i="43"/>
  <c r="K33" i="43"/>
  <c r="J33" i="43"/>
  <c r="I33" i="43"/>
  <c r="F33" i="43"/>
  <c r="E33" i="43"/>
  <c r="D33" i="43"/>
  <c r="F32" i="43"/>
  <c r="D32" i="43"/>
  <c r="K25" i="43"/>
  <c r="J25" i="43"/>
  <c r="I25" i="43"/>
  <c r="K20" i="43"/>
  <c r="J20" i="43"/>
  <c r="I20" i="43"/>
  <c r="H20" i="43"/>
  <c r="G20" i="43"/>
  <c r="F20" i="43"/>
  <c r="E20" i="43"/>
  <c r="D20" i="43"/>
  <c r="K19" i="43"/>
  <c r="J19" i="43"/>
  <c r="I19" i="43"/>
  <c r="H19" i="43"/>
  <c r="G19" i="43"/>
  <c r="F19" i="43"/>
  <c r="E19" i="43"/>
  <c r="D19" i="43"/>
  <c r="K18" i="43"/>
  <c r="J18" i="43"/>
  <c r="I18" i="43"/>
  <c r="H18" i="43"/>
  <c r="G18" i="43"/>
  <c r="F18" i="43"/>
  <c r="E18" i="43"/>
  <c r="D18" i="43"/>
  <c r="K17" i="43"/>
  <c r="J17" i="43"/>
  <c r="I17" i="43"/>
  <c r="H17" i="43"/>
  <c r="G17" i="43"/>
  <c r="F17" i="43"/>
  <c r="E17" i="43"/>
  <c r="D17" i="43"/>
  <c r="K16" i="43"/>
  <c r="J16" i="43"/>
  <c r="I16" i="43"/>
  <c r="H16" i="43"/>
  <c r="G16" i="43"/>
  <c r="F16" i="43"/>
  <c r="E16" i="43"/>
  <c r="D16" i="43"/>
  <c r="K15" i="43"/>
  <c r="J15" i="43"/>
  <c r="I15" i="43"/>
  <c r="H15" i="43"/>
  <c r="G15" i="43"/>
  <c r="F15" i="43"/>
  <c r="E15" i="43"/>
  <c r="D15" i="43"/>
  <c r="K14" i="43"/>
  <c r="J14" i="43"/>
  <c r="I14" i="43"/>
  <c r="H14" i="43"/>
  <c r="G14" i="43"/>
  <c r="F14" i="43"/>
  <c r="E14" i="43"/>
  <c r="D14" i="43"/>
  <c r="K13" i="43"/>
  <c r="J13" i="43"/>
  <c r="I13" i="43"/>
  <c r="H13" i="43"/>
  <c r="G13" i="43"/>
  <c r="F13" i="43"/>
  <c r="E13" i="43"/>
  <c r="D13" i="43"/>
  <c r="K12" i="43"/>
  <c r="J12" i="43"/>
  <c r="I12" i="43"/>
  <c r="H12" i="43"/>
  <c r="G12" i="43"/>
  <c r="F12" i="43"/>
  <c r="E12" i="43"/>
  <c r="D12" i="43"/>
  <c r="K11" i="43"/>
  <c r="J11" i="43"/>
  <c r="I11" i="43"/>
  <c r="H11" i="43"/>
  <c r="G11" i="43"/>
  <c r="F11" i="43"/>
  <c r="E11" i="43"/>
  <c r="D11" i="43"/>
  <c r="K10" i="43"/>
  <c r="J10" i="43"/>
  <c r="I10" i="43"/>
  <c r="H10" i="43"/>
  <c r="G10" i="43"/>
  <c r="F10" i="43"/>
  <c r="E10" i="43"/>
  <c r="D10" i="43"/>
  <c r="K9" i="43"/>
  <c r="J9" i="43"/>
  <c r="I9" i="43"/>
  <c r="H9" i="43"/>
  <c r="G9" i="43"/>
  <c r="F9" i="43"/>
  <c r="E9" i="43"/>
  <c r="D9" i="43"/>
  <c r="K8" i="43"/>
  <c r="J8" i="43"/>
  <c r="I8" i="43"/>
  <c r="H8" i="43"/>
  <c r="G8" i="43"/>
  <c r="F8" i="43"/>
  <c r="E8" i="43"/>
  <c r="D8" i="43"/>
  <c r="K7" i="43"/>
  <c r="J7" i="43"/>
  <c r="I7" i="43"/>
  <c r="H7" i="43"/>
  <c r="G7" i="43"/>
  <c r="F7" i="43"/>
  <c r="E7" i="43"/>
  <c r="D7" i="43"/>
  <c r="G6" i="43"/>
  <c r="F6" i="43"/>
  <c r="E6" i="43"/>
  <c r="D6" i="43"/>
  <c r="K35" i="42"/>
  <c r="J35" i="42"/>
  <c r="I35" i="42"/>
  <c r="F35" i="42"/>
  <c r="E35" i="42"/>
  <c r="D35" i="42"/>
  <c r="K34" i="42"/>
  <c r="J34" i="42"/>
  <c r="I34" i="42"/>
  <c r="F34" i="42"/>
  <c r="E34" i="42"/>
  <c r="D34" i="42"/>
  <c r="K33" i="42"/>
  <c r="J33" i="42"/>
  <c r="I33" i="42"/>
  <c r="F33" i="42"/>
  <c r="E33" i="42"/>
  <c r="D33" i="42"/>
  <c r="K32" i="42"/>
  <c r="J32" i="42"/>
  <c r="I32" i="42"/>
  <c r="F32" i="42"/>
  <c r="E32" i="42"/>
  <c r="D32" i="42"/>
  <c r="K25" i="42"/>
  <c r="J25" i="42"/>
  <c r="I25" i="42"/>
  <c r="K20" i="42"/>
  <c r="J20" i="42"/>
  <c r="I20" i="42"/>
  <c r="H20" i="42"/>
  <c r="G20" i="42"/>
  <c r="F20" i="42"/>
  <c r="E20" i="42"/>
  <c r="D20" i="42"/>
  <c r="K19" i="42"/>
  <c r="J19" i="42"/>
  <c r="I19" i="42"/>
  <c r="H19" i="42"/>
  <c r="G19" i="42"/>
  <c r="F19" i="42"/>
  <c r="E19" i="42"/>
  <c r="D19" i="42"/>
  <c r="K18" i="42"/>
  <c r="J18" i="42"/>
  <c r="I18" i="42"/>
  <c r="H18" i="42"/>
  <c r="G18" i="42"/>
  <c r="F18" i="42"/>
  <c r="E18" i="42"/>
  <c r="D18" i="42"/>
  <c r="K17" i="42"/>
  <c r="J17" i="42"/>
  <c r="I17" i="42"/>
  <c r="H17" i="42"/>
  <c r="G17" i="42"/>
  <c r="F17" i="42"/>
  <c r="E17" i="42"/>
  <c r="D17" i="42"/>
  <c r="K16" i="42"/>
  <c r="J16" i="42"/>
  <c r="I16" i="42"/>
  <c r="H16" i="42"/>
  <c r="G16" i="42"/>
  <c r="F16" i="42"/>
  <c r="E16" i="42"/>
  <c r="D16" i="42"/>
  <c r="K15" i="42"/>
  <c r="J15" i="42"/>
  <c r="I15" i="42"/>
  <c r="H15" i="42"/>
  <c r="G15" i="42"/>
  <c r="F15" i="42"/>
  <c r="E15" i="42"/>
  <c r="D15" i="42"/>
  <c r="K14" i="42"/>
  <c r="J14" i="42"/>
  <c r="I14" i="42"/>
  <c r="H14" i="42"/>
  <c r="G14" i="42"/>
  <c r="F14" i="42"/>
  <c r="E14" i="42"/>
  <c r="D14" i="42"/>
  <c r="K13" i="42"/>
  <c r="J13" i="42"/>
  <c r="I13" i="42"/>
  <c r="H13" i="42"/>
  <c r="G13" i="42"/>
  <c r="F13" i="42"/>
  <c r="E13" i="42"/>
  <c r="D13" i="42"/>
  <c r="K12" i="42"/>
  <c r="J12" i="42"/>
  <c r="I12" i="42"/>
  <c r="H12" i="42"/>
  <c r="G12" i="42"/>
  <c r="F12" i="42"/>
  <c r="E12" i="42"/>
  <c r="D12" i="42"/>
  <c r="K11" i="42"/>
  <c r="J11" i="42"/>
  <c r="I11" i="42"/>
  <c r="H11" i="42"/>
  <c r="G11" i="42"/>
  <c r="F11" i="42"/>
  <c r="E11" i="42"/>
  <c r="D11" i="42"/>
  <c r="K10" i="42"/>
  <c r="J10" i="42"/>
  <c r="I10" i="42"/>
  <c r="H10" i="42"/>
  <c r="G10" i="42"/>
  <c r="F10" i="42"/>
  <c r="E10" i="42"/>
  <c r="D10" i="42"/>
  <c r="K9" i="42"/>
  <c r="J9" i="42"/>
  <c r="I9" i="42"/>
  <c r="H9" i="42"/>
  <c r="G9" i="42"/>
  <c r="F9" i="42"/>
  <c r="E9" i="42"/>
  <c r="D9" i="42"/>
  <c r="K8" i="42"/>
  <c r="J8" i="42"/>
  <c r="I8" i="42"/>
  <c r="H8" i="42"/>
  <c r="G8" i="42"/>
  <c r="F8" i="42"/>
  <c r="E8" i="42"/>
  <c r="D8" i="42"/>
  <c r="K7" i="42"/>
  <c r="J7" i="42"/>
  <c r="I7" i="42"/>
  <c r="H7" i="42"/>
  <c r="G7" i="42"/>
  <c r="F7" i="42"/>
  <c r="E7" i="42"/>
  <c r="D7" i="42"/>
  <c r="H6" i="42"/>
  <c r="G6" i="42"/>
  <c r="F6" i="42"/>
  <c r="E6" i="42"/>
  <c r="D6" i="42"/>
  <c r="K35" i="39"/>
  <c r="J35" i="39"/>
  <c r="I35" i="39"/>
  <c r="F35" i="39"/>
  <c r="E35" i="39"/>
  <c r="D35" i="39"/>
  <c r="K34" i="39"/>
  <c r="J34" i="39"/>
  <c r="I34" i="39"/>
  <c r="F34" i="39"/>
  <c r="E34" i="39"/>
  <c r="D34" i="39"/>
  <c r="K33" i="39"/>
  <c r="J33" i="39"/>
  <c r="I33" i="39"/>
  <c r="F33" i="39"/>
  <c r="E33" i="39"/>
  <c r="D33" i="39"/>
  <c r="F32" i="39"/>
  <c r="E32" i="39"/>
  <c r="I32" i="39" s="1"/>
  <c r="J32" i="39" s="1"/>
  <c r="D32" i="39"/>
  <c r="K25" i="39"/>
  <c r="J25" i="39"/>
  <c r="I25" i="39"/>
  <c r="K20" i="39"/>
  <c r="J20" i="39"/>
  <c r="I20" i="39"/>
  <c r="H20" i="39"/>
  <c r="G20" i="39"/>
  <c r="F20" i="39"/>
  <c r="E20" i="39"/>
  <c r="D20" i="39"/>
  <c r="K19" i="39"/>
  <c r="J19" i="39"/>
  <c r="I19" i="39"/>
  <c r="H19" i="39"/>
  <c r="G19" i="39"/>
  <c r="F19" i="39"/>
  <c r="E19" i="39"/>
  <c r="D19" i="39"/>
  <c r="K18" i="39"/>
  <c r="J18" i="39"/>
  <c r="I18" i="39"/>
  <c r="H18" i="39"/>
  <c r="G18" i="39"/>
  <c r="F18" i="39"/>
  <c r="E18" i="39"/>
  <c r="D18" i="39"/>
  <c r="K17" i="39"/>
  <c r="J17" i="39"/>
  <c r="I17" i="39"/>
  <c r="H17" i="39"/>
  <c r="G17" i="39"/>
  <c r="F17" i="39"/>
  <c r="E17" i="39"/>
  <c r="D17" i="39"/>
  <c r="K16" i="39"/>
  <c r="J16" i="39"/>
  <c r="I16" i="39"/>
  <c r="H16" i="39"/>
  <c r="G16" i="39"/>
  <c r="F16" i="39"/>
  <c r="E16" i="39"/>
  <c r="D16" i="39"/>
  <c r="H15" i="39"/>
  <c r="G15" i="39"/>
  <c r="F15" i="39"/>
  <c r="E15" i="39"/>
  <c r="D15" i="39"/>
  <c r="H14" i="39"/>
  <c r="G14" i="39"/>
  <c r="F14" i="39"/>
  <c r="E14" i="39"/>
  <c r="D14" i="39"/>
  <c r="K13" i="39"/>
  <c r="J13" i="39"/>
  <c r="I13" i="39"/>
  <c r="H13" i="39"/>
  <c r="G13" i="39"/>
  <c r="F13" i="39"/>
  <c r="E13" i="39"/>
  <c r="D13" i="39"/>
  <c r="K12" i="39"/>
  <c r="J12" i="39"/>
  <c r="I12" i="39"/>
  <c r="H12" i="39"/>
  <c r="G12" i="39"/>
  <c r="F12" i="39"/>
  <c r="E12" i="39"/>
  <c r="D12" i="39"/>
  <c r="H11" i="39"/>
  <c r="G11" i="39"/>
  <c r="F11" i="39"/>
  <c r="E11" i="39"/>
  <c r="I11" i="39" s="1"/>
  <c r="J11" i="39" s="1"/>
  <c r="D11" i="39"/>
  <c r="H10" i="39"/>
  <c r="G10" i="39"/>
  <c r="F10" i="39"/>
  <c r="E10" i="39"/>
  <c r="D10" i="39"/>
  <c r="H9" i="39"/>
  <c r="G9" i="39"/>
  <c r="F9" i="39"/>
  <c r="E9" i="39"/>
  <c r="D9" i="39"/>
  <c r="H8" i="39"/>
  <c r="G8" i="39"/>
  <c r="F8" i="39"/>
  <c r="E8" i="39"/>
  <c r="D8" i="39"/>
  <c r="H7" i="39"/>
  <c r="G7" i="39"/>
  <c r="F7" i="39"/>
  <c r="E7" i="39"/>
  <c r="I7" i="39" s="1"/>
  <c r="J7" i="39" s="1"/>
  <c r="D7" i="39"/>
  <c r="H6" i="39"/>
  <c r="G6" i="39"/>
  <c r="F6" i="39"/>
  <c r="E6" i="39"/>
  <c r="D6" i="39"/>
  <c r="K35" i="38"/>
  <c r="J35" i="38"/>
  <c r="I35" i="38"/>
  <c r="F35" i="38"/>
  <c r="E35" i="38"/>
  <c r="D35" i="38"/>
  <c r="K34" i="38"/>
  <c r="J34" i="38"/>
  <c r="I34" i="38"/>
  <c r="F34" i="38"/>
  <c r="E34" i="38"/>
  <c r="D34" i="38"/>
  <c r="K33" i="38"/>
  <c r="J33" i="38"/>
  <c r="I33" i="38"/>
  <c r="F33" i="38"/>
  <c r="E33" i="38"/>
  <c r="D33" i="38"/>
  <c r="K32" i="38"/>
  <c r="J32" i="38"/>
  <c r="I32" i="38"/>
  <c r="F32" i="38"/>
  <c r="E32" i="38"/>
  <c r="D32" i="38"/>
  <c r="K25" i="38"/>
  <c r="J25" i="38"/>
  <c r="I25" i="38"/>
  <c r="K20" i="38"/>
  <c r="J20" i="38"/>
  <c r="I20" i="38"/>
  <c r="H20" i="38"/>
  <c r="G20" i="38"/>
  <c r="F20" i="38"/>
  <c r="E20" i="38"/>
  <c r="D20" i="38"/>
  <c r="K19" i="38"/>
  <c r="J19" i="38"/>
  <c r="I19" i="38"/>
  <c r="H19" i="38"/>
  <c r="G19" i="38"/>
  <c r="F19" i="38"/>
  <c r="E19" i="38"/>
  <c r="D19" i="38"/>
  <c r="K18" i="38"/>
  <c r="J18" i="38"/>
  <c r="I18" i="38"/>
  <c r="H18" i="38"/>
  <c r="G18" i="38"/>
  <c r="F18" i="38"/>
  <c r="E18" i="38"/>
  <c r="D18" i="38"/>
  <c r="K17" i="38"/>
  <c r="J17" i="38"/>
  <c r="I17" i="38"/>
  <c r="H17" i="38"/>
  <c r="G17" i="38"/>
  <c r="F17" i="38"/>
  <c r="E17" i="38"/>
  <c r="D17" i="38"/>
  <c r="K16" i="38"/>
  <c r="J16" i="38"/>
  <c r="I16" i="38"/>
  <c r="H16" i="38"/>
  <c r="G16" i="38"/>
  <c r="F16" i="38"/>
  <c r="E16" i="38"/>
  <c r="D16" i="38"/>
  <c r="K15" i="38"/>
  <c r="J15" i="38"/>
  <c r="I15" i="38"/>
  <c r="H15" i="38"/>
  <c r="G15" i="38"/>
  <c r="F15" i="38"/>
  <c r="E15" i="38"/>
  <c r="D15" i="38"/>
  <c r="K14" i="38"/>
  <c r="J14" i="38"/>
  <c r="I14" i="38"/>
  <c r="H14" i="38"/>
  <c r="G14" i="38"/>
  <c r="F14" i="38"/>
  <c r="E14" i="38"/>
  <c r="D14" i="38"/>
  <c r="K13" i="38"/>
  <c r="J13" i="38"/>
  <c r="I13" i="38"/>
  <c r="H13" i="38"/>
  <c r="G13" i="38"/>
  <c r="F13" i="38"/>
  <c r="E13" i="38"/>
  <c r="D13" i="38"/>
  <c r="K12" i="38"/>
  <c r="J12" i="38"/>
  <c r="I12" i="38"/>
  <c r="H12" i="38"/>
  <c r="G12" i="38"/>
  <c r="F12" i="38"/>
  <c r="E12" i="38"/>
  <c r="D12" i="38"/>
  <c r="K11" i="38"/>
  <c r="J11" i="38"/>
  <c r="I11" i="38"/>
  <c r="H11" i="38"/>
  <c r="G11" i="38"/>
  <c r="F11" i="38"/>
  <c r="E11" i="38"/>
  <c r="D11" i="38"/>
  <c r="H10" i="38"/>
  <c r="G10" i="38"/>
  <c r="F10" i="38"/>
  <c r="E10" i="38"/>
  <c r="D10" i="38"/>
  <c r="K9" i="38"/>
  <c r="J9" i="38"/>
  <c r="I9" i="38"/>
  <c r="H9" i="38"/>
  <c r="G9" i="38"/>
  <c r="F9" i="38"/>
  <c r="E9" i="38"/>
  <c r="D9" i="38"/>
  <c r="H8" i="38"/>
  <c r="G8" i="38"/>
  <c r="F8" i="38"/>
  <c r="E8" i="38"/>
  <c r="D8" i="38"/>
  <c r="H7" i="38"/>
  <c r="G7" i="38"/>
  <c r="F7" i="38"/>
  <c r="E7" i="38"/>
  <c r="I7" i="38" s="1"/>
  <c r="J7" i="38" s="1"/>
  <c r="K7" i="38" s="1"/>
  <c r="D7" i="38"/>
  <c r="H6" i="38"/>
  <c r="G6" i="38"/>
  <c r="F6" i="38"/>
  <c r="E6" i="38"/>
  <c r="D6" i="38"/>
  <c r="K35" i="37"/>
  <c r="J35" i="37"/>
  <c r="I35" i="37"/>
  <c r="F35" i="37"/>
  <c r="E35" i="37"/>
  <c r="D35" i="37"/>
  <c r="K34" i="37"/>
  <c r="J34" i="37"/>
  <c r="I34" i="37"/>
  <c r="F34" i="37"/>
  <c r="E34" i="37"/>
  <c r="D34" i="37"/>
  <c r="K33" i="37"/>
  <c r="J33" i="37"/>
  <c r="I33" i="37"/>
  <c r="F33" i="37"/>
  <c r="E33" i="37"/>
  <c r="D33" i="37"/>
  <c r="K32" i="37"/>
  <c r="J32" i="37"/>
  <c r="I32" i="37"/>
  <c r="F32" i="37"/>
  <c r="E32" i="37"/>
  <c r="D32" i="37"/>
  <c r="K25" i="37"/>
  <c r="J25" i="37"/>
  <c r="I25" i="37"/>
  <c r="K20" i="37"/>
  <c r="J20" i="37"/>
  <c r="I20" i="37"/>
  <c r="H20" i="37"/>
  <c r="G20" i="37"/>
  <c r="F20" i="37"/>
  <c r="E20" i="37"/>
  <c r="D20" i="37"/>
  <c r="K19" i="37"/>
  <c r="J19" i="37"/>
  <c r="I19" i="37"/>
  <c r="H19" i="37"/>
  <c r="G19" i="37"/>
  <c r="F19" i="37"/>
  <c r="E19" i="37"/>
  <c r="D19" i="37"/>
  <c r="K18" i="37"/>
  <c r="J18" i="37"/>
  <c r="I18" i="37"/>
  <c r="H18" i="37"/>
  <c r="G18" i="37"/>
  <c r="F18" i="37"/>
  <c r="E18" i="37"/>
  <c r="D18" i="37"/>
  <c r="K17" i="37"/>
  <c r="J17" i="37"/>
  <c r="I17" i="37"/>
  <c r="H17" i="37"/>
  <c r="G17" i="37"/>
  <c r="F17" i="37"/>
  <c r="E17" i="37"/>
  <c r="D17" i="37"/>
  <c r="K16" i="37"/>
  <c r="J16" i="37"/>
  <c r="I16" i="37"/>
  <c r="H16" i="37"/>
  <c r="G16" i="37"/>
  <c r="F16" i="37"/>
  <c r="E16" i="37"/>
  <c r="D16" i="37"/>
  <c r="K15" i="37"/>
  <c r="J15" i="37"/>
  <c r="I15" i="37"/>
  <c r="H15" i="37"/>
  <c r="G15" i="37"/>
  <c r="F15" i="37"/>
  <c r="E15" i="37"/>
  <c r="D15" i="37"/>
  <c r="K14" i="37"/>
  <c r="J14" i="37"/>
  <c r="I14" i="37"/>
  <c r="H14" i="37"/>
  <c r="G14" i="37"/>
  <c r="F14" i="37"/>
  <c r="E14" i="37"/>
  <c r="D14" i="37"/>
  <c r="K13" i="37"/>
  <c r="J13" i="37"/>
  <c r="I13" i="37"/>
  <c r="H13" i="37"/>
  <c r="G13" i="37"/>
  <c r="F13" i="37"/>
  <c r="E13" i="37"/>
  <c r="D13" i="37"/>
  <c r="K12" i="37"/>
  <c r="J12" i="37"/>
  <c r="I12" i="37"/>
  <c r="H12" i="37"/>
  <c r="G12" i="37"/>
  <c r="F12" i="37"/>
  <c r="E12" i="37"/>
  <c r="D12" i="37"/>
  <c r="H11" i="37"/>
  <c r="G11" i="37"/>
  <c r="F11" i="37"/>
  <c r="E11" i="37"/>
  <c r="D11" i="37"/>
  <c r="H10" i="37"/>
  <c r="G10" i="37"/>
  <c r="F10" i="37"/>
  <c r="E10" i="37"/>
  <c r="I10" i="37" s="1"/>
  <c r="J10" i="37" s="1"/>
  <c r="D10" i="37"/>
  <c r="K9" i="37"/>
  <c r="J9" i="37"/>
  <c r="I9" i="37"/>
  <c r="H9" i="37"/>
  <c r="G9" i="37"/>
  <c r="F9" i="37"/>
  <c r="E9" i="37"/>
  <c r="D9" i="37"/>
  <c r="H8" i="37"/>
  <c r="G8" i="37"/>
  <c r="F8" i="37"/>
  <c r="E8" i="37"/>
  <c r="I8" i="37" s="1"/>
  <c r="J8" i="37" s="1"/>
  <c r="D8" i="37"/>
  <c r="H7" i="37"/>
  <c r="G7" i="37"/>
  <c r="F7" i="37"/>
  <c r="E7" i="37"/>
  <c r="D7" i="37"/>
  <c r="H6" i="37"/>
  <c r="G6" i="37"/>
  <c r="F6" i="37"/>
  <c r="E6" i="37"/>
  <c r="D6" i="37"/>
  <c r="K35" i="25"/>
  <c r="J35" i="25"/>
  <c r="I35" i="25"/>
  <c r="F35" i="25"/>
  <c r="E35" i="25"/>
  <c r="D35" i="25"/>
  <c r="K34" i="25"/>
  <c r="J34" i="25"/>
  <c r="I34" i="25"/>
  <c r="F34" i="25"/>
  <c r="E34" i="25"/>
  <c r="D34" i="25"/>
  <c r="K33" i="25"/>
  <c r="J33" i="25"/>
  <c r="I33" i="25"/>
  <c r="F33" i="25"/>
  <c r="E33" i="25"/>
  <c r="D33" i="25"/>
  <c r="K32" i="25"/>
  <c r="J32" i="25"/>
  <c r="I32" i="25"/>
  <c r="F32" i="25"/>
  <c r="E32" i="25"/>
  <c r="D32" i="25"/>
  <c r="K25" i="25"/>
  <c r="J25" i="25"/>
  <c r="I25" i="25"/>
  <c r="K20" i="25"/>
  <c r="J20" i="25"/>
  <c r="I20" i="25"/>
  <c r="H20" i="25"/>
  <c r="G20" i="25"/>
  <c r="F20" i="25"/>
  <c r="E20" i="25"/>
  <c r="D20" i="25"/>
  <c r="K19" i="25"/>
  <c r="J19" i="25"/>
  <c r="I19" i="25"/>
  <c r="H19" i="25"/>
  <c r="G19" i="25"/>
  <c r="F19" i="25"/>
  <c r="E19" i="25"/>
  <c r="D19" i="25"/>
  <c r="K18" i="25"/>
  <c r="J18" i="25"/>
  <c r="I18" i="25"/>
  <c r="H18" i="25"/>
  <c r="G18" i="25"/>
  <c r="F18" i="25"/>
  <c r="E18" i="25"/>
  <c r="D18" i="25"/>
  <c r="K17" i="25"/>
  <c r="J17" i="25"/>
  <c r="I17" i="25"/>
  <c r="H17" i="25"/>
  <c r="G17" i="25"/>
  <c r="F17" i="25"/>
  <c r="E17" i="25"/>
  <c r="D17" i="25"/>
  <c r="K16" i="25"/>
  <c r="J16" i="25"/>
  <c r="I16" i="25"/>
  <c r="H16" i="25"/>
  <c r="G16" i="25"/>
  <c r="F16" i="25"/>
  <c r="E16" i="25"/>
  <c r="D16" i="25"/>
  <c r="K15" i="25"/>
  <c r="J15" i="25"/>
  <c r="I15" i="25"/>
  <c r="H15" i="25"/>
  <c r="G15" i="25"/>
  <c r="F15" i="25"/>
  <c r="E15" i="25"/>
  <c r="D15" i="25"/>
  <c r="H14" i="25"/>
  <c r="G14" i="25"/>
  <c r="F14" i="25"/>
  <c r="E14" i="25"/>
  <c r="D14" i="25"/>
  <c r="H13" i="25"/>
  <c r="G13" i="25"/>
  <c r="F13" i="25"/>
  <c r="E13" i="25"/>
  <c r="I13" i="25" s="1"/>
  <c r="J13" i="25" s="1"/>
  <c r="D13" i="25"/>
  <c r="H12" i="25"/>
  <c r="G12" i="25"/>
  <c r="F12" i="25"/>
  <c r="E12" i="25"/>
  <c r="D12" i="25"/>
  <c r="H11" i="25"/>
  <c r="G11" i="25"/>
  <c r="F11" i="25"/>
  <c r="E11" i="25"/>
  <c r="D11" i="25"/>
  <c r="H10" i="25"/>
  <c r="G10" i="25"/>
  <c r="F10" i="25"/>
  <c r="E10" i="25"/>
  <c r="D10" i="25"/>
  <c r="H9" i="25"/>
  <c r="G9" i="25"/>
  <c r="F9" i="25"/>
  <c r="E9" i="25"/>
  <c r="D9" i="25"/>
  <c r="H8" i="25"/>
  <c r="G8" i="25"/>
  <c r="F8" i="25"/>
  <c r="I8" i="25" s="1"/>
  <c r="J8" i="25" s="1"/>
  <c r="E8" i="25"/>
  <c r="D8" i="25"/>
  <c r="H7" i="25"/>
  <c r="G7" i="25"/>
  <c r="F7" i="25"/>
  <c r="E7" i="25"/>
  <c r="D7" i="25"/>
  <c r="H6" i="25"/>
  <c r="G6" i="25"/>
  <c r="F6" i="25"/>
  <c r="E6" i="25"/>
  <c r="D6" i="25"/>
  <c r="K35" i="41"/>
  <c r="J35" i="41"/>
  <c r="I35" i="41"/>
  <c r="F35" i="41"/>
  <c r="E35" i="41"/>
  <c r="D35" i="41"/>
  <c r="K34" i="41"/>
  <c r="J34" i="41"/>
  <c r="I34" i="41"/>
  <c r="F34" i="41"/>
  <c r="E34" i="41"/>
  <c r="D34" i="41"/>
  <c r="K33" i="41"/>
  <c r="J33" i="41"/>
  <c r="I33" i="41"/>
  <c r="F33" i="41"/>
  <c r="E33" i="41"/>
  <c r="D33" i="41"/>
  <c r="K32" i="41"/>
  <c r="J32" i="41"/>
  <c r="I32" i="41"/>
  <c r="F32" i="41"/>
  <c r="E32" i="41"/>
  <c r="D32" i="41"/>
  <c r="K25" i="41"/>
  <c r="J25" i="41"/>
  <c r="I25" i="41"/>
  <c r="K20" i="41"/>
  <c r="J20" i="41"/>
  <c r="I20" i="41"/>
  <c r="H20" i="41"/>
  <c r="G20" i="41"/>
  <c r="F20" i="41"/>
  <c r="E20" i="41"/>
  <c r="D20" i="41"/>
  <c r="K19" i="41"/>
  <c r="J19" i="41"/>
  <c r="I19" i="41"/>
  <c r="H19" i="41"/>
  <c r="G19" i="41"/>
  <c r="F19" i="41"/>
  <c r="E19" i="41"/>
  <c r="D19" i="41"/>
  <c r="K18" i="41"/>
  <c r="J18" i="41"/>
  <c r="I18" i="41"/>
  <c r="H18" i="41"/>
  <c r="G18" i="41"/>
  <c r="F18" i="41"/>
  <c r="E18" i="41"/>
  <c r="D18" i="41"/>
  <c r="K17" i="41"/>
  <c r="J17" i="41"/>
  <c r="I17" i="41"/>
  <c r="H17" i="41"/>
  <c r="G17" i="41"/>
  <c r="F17" i="41"/>
  <c r="E17" i="41"/>
  <c r="D17" i="41"/>
  <c r="K16" i="41"/>
  <c r="J16" i="41"/>
  <c r="I16" i="41"/>
  <c r="H16" i="41"/>
  <c r="G16" i="41"/>
  <c r="F16" i="41"/>
  <c r="E16" i="41"/>
  <c r="D16" i="41"/>
  <c r="K15" i="41"/>
  <c r="J15" i="41"/>
  <c r="I15" i="41"/>
  <c r="H15" i="41"/>
  <c r="G15" i="41"/>
  <c r="F15" i="41"/>
  <c r="E15" i="41"/>
  <c r="D15" i="41"/>
  <c r="H14" i="41"/>
  <c r="G14" i="41"/>
  <c r="F14" i="41"/>
  <c r="E14" i="41"/>
  <c r="I14" i="41" s="1"/>
  <c r="J14" i="41" s="1"/>
  <c r="K14" i="41" s="1"/>
  <c r="D14" i="41"/>
  <c r="H13" i="41"/>
  <c r="G13" i="41"/>
  <c r="F13" i="41"/>
  <c r="E13" i="41"/>
  <c r="D13" i="41"/>
  <c r="H12" i="41"/>
  <c r="G12" i="41"/>
  <c r="F12" i="41"/>
  <c r="E12" i="41"/>
  <c r="D12" i="41"/>
  <c r="H11" i="41"/>
  <c r="G11" i="41"/>
  <c r="F11" i="41"/>
  <c r="E11" i="41"/>
  <c r="D11" i="41"/>
  <c r="H10" i="41"/>
  <c r="G10" i="41"/>
  <c r="F10" i="41"/>
  <c r="E10" i="41"/>
  <c r="I10" i="41" s="1"/>
  <c r="J10" i="41" s="1"/>
  <c r="D10" i="41"/>
  <c r="H9" i="41"/>
  <c r="G9" i="41"/>
  <c r="F9" i="41"/>
  <c r="E9" i="41"/>
  <c r="I9" i="41" s="1"/>
  <c r="J9" i="41" s="1"/>
  <c r="K9" i="41" s="1"/>
  <c r="D9" i="41"/>
  <c r="H8" i="41"/>
  <c r="G8" i="41"/>
  <c r="F8" i="41"/>
  <c r="E8" i="41"/>
  <c r="D8" i="41"/>
  <c r="H7" i="41"/>
  <c r="G7" i="41"/>
  <c r="F7" i="41"/>
  <c r="E7" i="41"/>
  <c r="D7" i="41"/>
  <c r="H6" i="41"/>
  <c r="G6" i="41"/>
  <c r="F6" i="41"/>
  <c r="E6" i="41"/>
  <c r="I6" i="41" s="1"/>
  <c r="J6" i="41" s="1"/>
  <c r="D6" i="41"/>
  <c r="K35" i="53"/>
  <c r="J35" i="53"/>
  <c r="I35" i="53"/>
  <c r="F35" i="53"/>
  <c r="E35" i="53"/>
  <c r="D35" i="53"/>
  <c r="K34" i="53"/>
  <c r="J34" i="53"/>
  <c r="I34" i="53"/>
  <c r="F34" i="53"/>
  <c r="E34" i="53"/>
  <c r="D34" i="53"/>
  <c r="K33" i="53"/>
  <c r="J33" i="53"/>
  <c r="I33" i="53"/>
  <c r="F33" i="53"/>
  <c r="E33" i="53"/>
  <c r="D33" i="53"/>
  <c r="F32" i="53"/>
  <c r="E32" i="53"/>
  <c r="I32" i="53" s="1"/>
  <c r="J32" i="53" s="1"/>
  <c r="D32" i="53"/>
  <c r="K25" i="53"/>
  <c r="J25" i="53"/>
  <c r="I25" i="53"/>
  <c r="K20" i="53"/>
  <c r="J20" i="53"/>
  <c r="I20" i="53"/>
  <c r="H20" i="53"/>
  <c r="G20" i="53"/>
  <c r="F20" i="53"/>
  <c r="E20" i="53"/>
  <c r="D20" i="53"/>
  <c r="K19" i="53"/>
  <c r="J19" i="53"/>
  <c r="I19" i="53"/>
  <c r="H19" i="53"/>
  <c r="G19" i="53"/>
  <c r="F19" i="53"/>
  <c r="E19" i="53"/>
  <c r="D19" i="53"/>
  <c r="K18" i="53"/>
  <c r="J18" i="53"/>
  <c r="I18" i="53"/>
  <c r="H18" i="53"/>
  <c r="G18" i="53"/>
  <c r="F18" i="53"/>
  <c r="E18" i="53"/>
  <c r="D18" i="53"/>
  <c r="K17" i="53"/>
  <c r="J17" i="53"/>
  <c r="I17" i="53"/>
  <c r="H17" i="53"/>
  <c r="G17" i="53"/>
  <c r="F17" i="53"/>
  <c r="E17" i="53"/>
  <c r="D17" i="53"/>
  <c r="K16" i="53"/>
  <c r="J16" i="53"/>
  <c r="I16" i="53"/>
  <c r="H16" i="53"/>
  <c r="G16" i="53"/>
  <c r="F16" i="53"/>
  <c r="E16" i="53"/>
  <c r="D16" i="53"/>
  <c r="K15" i="53"/>
  <c r="J15" i="53"/>
  <c r="I15" i="53"/>
  <c r="H15" i="53"/>
  <c r="G15" i="53"/>
  <c r="F15" i="53"/>
  <c r="E15" i="53"/>
  <c r="D15" i="53"/>
  <c r="K14" i="53"/>
  <c r="J14" i="53"/>
  <c r="I14" i="53"/>
  <c r="H14" i="53"/>
  <c r="G14" i="53"/>
  <c r="F14" i="53"/>
  <c r="E14" i="53"/>
  <c r="D14" i="53"/>
  <c r="K13" i="53"/>
  <c r="J13" i="53"/>
  <c r="I13" i="53"/>
  <c r="H13" i="53"/>
  <c r="G13" i="53"/>
  <c r="F13" i="53"/>
  <c r="E13" i="53"/>
  <c r="D13" i="53"/>
  <c r="K12" i="53"/>
  <c r="J12" i="53"/>
  <c r="I12" i="53"/>
  <c r="H12" i="53"/>
  <c r="G12" i="53"/>
  <c r="F12" i="53"/>
  <c r="E12" i="53"/>
  <c r="D12" i="53"/>
  <c r="K11" i="53"/>
  <c r="J11" i="53"/>
  <c r="I11" i="53"/>
  <c r="H11" i="53"/>
  <c r="G11" i="53"/>
  <c r="F11" i="53"/>
  <c r="E11" i="53"/>
  <c r="D11" i="53"/>
  <c r="K10" i="53"/>
  <c r="J10" i="53"/>
  <c r="I10" i="53"/>
  <c r="H10" i="53"/>
  <c r="G10" i="53"/>
  <c r="F10" i="53"/>
  <c r="E10" i="53"/>
  <c r="D10" i="53"/>
  <c r="H9" i="53"/>
  <c r="G9" i="53"/>
  <c r="F9" i="53"/>
  <c r="I9" i="53" s="1"/>
  <c r="J9" i="53" s="1"/>
  <c r="E9" i="53"/>
  <c r="D9" i="53"/>
  <c r="H8" i="53"/>
  <c r="G8" i="53"/>
  <c r="F8" i="53"/>
  <c r="E8" i="53"/>
  <c r="D8" i="53"/>
  <c r="H7" i="53"/>
  <c r="G7" i="53"/>
  <c r="F7" i="53"/>
  <c r="E7" i="53"/>
  <c r="D7" i="53"/>
  <c r="H6" i="53"/>
  <c r="G6" i="53"/>
  <c r="F6" i="53"/>
  <c r="E6" i="53"/>
  <c r="D6" i="53"/>
  <c r="K35" i="27"/>
  <c r="J35" i="27"/>
  <c r="I35" i="27"/>
  <c r="F35" i="27"/>
  <c r="E35" i="27"/>
  <c r="D35" i="27"/>
  <c r="K34" i="27"/>
  <c r="J34" i="27"/>
  <c r="I34" i="27"/>
  <c r="F34" i="27"/>
  <c r="E34" i="27"/>
  <c r="D34" i="27"/>
  <c r="F33" i="27"/>
  <c r="E33" i="27"/>
  <c r="I33" i="27" s="1"/>
  <c r="J33" i="27" s="1"/>
  <c r="D33" i="27"/>
  <c r="F32" i="27"/>
  <c r="E32" i="27"/>
  <c r="I32" i="27" s="1"/>
  <c r="J32" i="27" s="1"/>
  <c r="D32" i="27"/>
  <c r="K25" i="27"/>
  <c r="J25" i="27"/>
  <c r="I25" i="27"/>
  <c r="K20" i="27"/>
  <c r="J20" i="27"/>
  <c r="I20" i="27"/>
  <c r="H20" i="27"/>
  <c r="G20" i="27"/>
  <c r="F20" i="27"/>
  <c r="E20" i="27"/>
  <c r="D20" i="27"/>
  <c r="K19" i="27"/>
  <c r="J19" i="27"/>
  <c r="I19" i="27"/>
  <c r="H19" i="27"/>
  <c r="G19" i="27"/>
  <c r="F19" i="27"/>
  <c r="E19" i="27"/>
  <c r="D19" i="27"/>
  <c r="K18" i="27"/>
  <c r="J18" i="27"/>
  <c r="I18" i="27"/>
  <c r="H18" i="27"/>
  <c r="G18" i="27"/>
  <c r="F18" i="27"/>
  <c r="E18" i="27"/>
  <c r="D18" i="27"/>
  <c r="K17" i="27"/>
  <c r="J17" i="27"/>
  <c r="I17" i="27"/>
  <c r="H17" i="27"/>
  <c r="G17" i="27"/>
  <c r="F17" i="27"/>
  <c r="E17" i="27"/>
  <c r="D17" i="27"/>
  <c r="K16" i="27"/>
  <c r="J16" i="27"/>
  <c r="I16" i="27"/>
  <c r="H16" i="27"/>
  <c r="G16" i="27"/>
  <c r="F16" i="27"/>
  <c r="E16" i="27"/>
  <c r="D16" i="27"/>
  <c r="K15" i="27"/>
  <c r="J15" i="27"/>
  <c r="I15" i="27"/>
  <c r="H15" i="27"/>
  <c r="G15" i="27"/>
  <c r="F15" i="27"/>
  <c r="E15" i="27"/>
  <c r="D15" i="27"/>
  <c r="K14" i="27"/>
  <c r="J14" i="27"/>
  <c r="I14" i="27"/>
  <c r="H14" i="27"/>
  <c r="G14" i="27"/>
  <c r="F14" i="27"/>
  <c r="E14" i="27"/>
  <c r="D14" i="27"/>
  <c r="K13" i="27"/>
  <c r="J13" i="27"/>
  <c r="I13" i="27"/>
  <c r="H13" i="27"/>
  <c r="G13" i="27"/>
  <c r="F13" i="27"/>
  <c r="E13" i="27"/>
  <c r="D13" i="27"/>
  <c r="K12" i="27"/>
  <c r="J12" i="27"/>
  <c r="I12" i="27"/>
  <c r="H12" i="27"/>
  <c r="G12" i="27"/>
  <c r="F12" i="27"/>
  <c r="E12" i="27"/>
  <c r="D12" i="27"/>
  <c r="K11" i="27"/>
  <c r="J11" i="27"/>
  <c r="I11" i="27"/>
  <c r="H11" i="27"/>
  <c r="G11" i="27"/>
  <c r="F11" i="27"/>
  <c r="E11" i="27"/>
  <c r="D11" i="27"/>
  <c r="H10" i="27"/>
  <c r="G10" i="27"/>
  <c r="F10" i="27"/>
  <c r="E10" i="27"/>
  <c r="D10" i="27"/>
  <c r="H9" i="27"/>
  <c r="G9" i="27"/>
  <c r="F9" i="27"/>
  <c r="E9" i="27"/>
  <c r="D9" i="27"/>
  <c r="H8" i="27"/>
  <c r="G8" i="27"/>
  <c r="F8" i="27"/>
  <c r="E8" i="27"/>
  <c r="D8" i="27"/>
  <c r="H7" i="27"/>
  <c r="G7" i="27"/>
  <c r="F7" i="27"/>
  <c r="E7" i="27"/>
  <c r="D7" i="27"/>
  <c r="H6" i="27"/>
  <c r="G6" i="27"/>
  <c r="F6" i="27"/>
  <c r="E6" i="27"/>
  <c r="D6" i="27"/>
  <c r="K35" i="56"/>
  <c r="J35" i="56"/>
  <c r="I35" i="56"/>
  <c r="F35" i="56"/>
  <c r="E35" i="56"/>
  <c r="D35" i="56"/>
  <c r="K34" i="56"/>
  <c r="J34" i="56"/>
  <c r="I34" i="56"/>
  <c r="F34" i="56"/>
  <c r="E34" i="56"/>
  <c r="D34" i="56"/>
  <c r="K33" i="56"/>
  <c r="J33" i="56"/>
  <c r="I33" i="56"/>
  <c r="F33" i="56"/>
  <c r="E33" i="56"/>
  <c r="D33" i="56"/>
  <c r="F32" i="56"/>
  <c r="E32" i="56"/>
  <c r="I32" i="56" s="1"/>
  <c r="J32" i="56" s="1"/>
  <c r="D32" i="56"/>
  <c r="K25" i="56"/>
  <c r="J25" i="56"/>
  <c r="I25" i="56"/>
  <c r="K20" i="56"/>
  <c r="J20" i="56"/>
  <c r="I20" i="56"/>
  <c r="H20" i="56"/>
  <c r="G20" i="56"/>
  <c r="F20" i="56"/>
  <c r="E20" i="56"/>
  <c r="D20" i="56"/>
  <c r="K19" i="56"/>
  <c r="J19" i="56"/>
  <c r="I19" i="56"/>
  <c r="H19" i="56"/>
  <c r="G19" i="56"/>
  <c r="F19" i="56"/>
  <c r="E19" i="56"/>
  <c r="D19" i="56"/>
  <c r="K18" i="56"/>
  <c r="J18" i="56"/>
  <c r="I18" i="56"/>
  <c r="H18" i="56"/>
  <c r="G18" i="56"/>
  <c r="F18" i="56"/>
  <c r="E18" i="56"/>
  <c r="D18" i="56"/>
  <c r="K17" i="56"/>
  <c r="J17" i="56"/>
  <c r="I17" i="56"/>
  <c r="H17" i="56"/>
  <c r="G17" i="56"/>
  <c r="F17" i="56"/>
  <c r="E17" i="56"/>
  <c r="D17" i="56"/>
  <c r="K16" i="56"/>
  <c r="J16" i="56"/>
  <c r="I16" i="56"/>
  <c r="H16" i="56"/>
  <c r="G16" i="56"/>
  <c r="F16" i="56"/>
  <c r="E16" i="56"/>
  <c r="D16" i="56"/>
  <c r="K15" i="56"/>
  <c r="J15" i="56"/>
  <c r="I15" i="56"/>
  <c r="H15" i="56"/>
  <c r="G15" i="56"/>
  <c r="F15" i="56"/>
  <c r="E15" i="56"/>
  <c r="D15" i="56"/>
  <c r="K14" i="56"/>
  <c r="J14" i="56"/>
  <c r="I14" i="56"/>
  <c r="H14" i="56"/>
  <c r="G14" i="56"/>
  <c r="F14" i="56"/>
  <c r="E14" i="56"/>
  <c r="D14" i="56"/>
  <c r="K13" i="56"/>
  <c r="J13" i="56"/>
  <c r="I13" i="56"/>
  <c r="H13" i="56"/>
  <c r="G13" i="56"/>
  <c r="F13" i="56"/>
  <c r="E13" i="56"/>
  <c r="D13" i="56"/>
  <c r="H12" i="56"/>
  <c r="G12" i="56"/>
  <c r="F12" i="56"/>
  <c r="E12" i="56"/>
  <c r="D12" i="56"/>
  <c r="H11" i="56"/>
  <c r="G11" i="56"/>
  <c r="I11" i="56" s="1"/>
  <c r="J11" i="56" s="1"/>
  <c r="F11" i="56"/>
  <c r="E11" i="56"/>
  <c r="D11" i="56"/>
  <c r="H10" i="56"/>
  <c r="G10" i="56"/>
  <c r="F10" i="56"/>
  <c r="E10" i="56"/>
  <c r="D10" i="56"/>
  <c r="H9" i="56"/>
  <c r="G9" i="56"/>
  <c r="I9" i="56" s="1"/>
  <c r="J9" i="56" s="1"/>
  <c r="F9" i="56"/>
  <c r="E9" i="56"/>
  <c r="D9" i="56"/>
  <c r="K8" i="56"/>
  <c r="J8" i="56"/>
  <c r="I8" i="56"/>
  <c r="H8" i="56"/>
  <c r="G8" i="56"/>
  <c r="F8" i="56"/>
  <c r="E8" i="56"/>
  <c r="D8" i="56"/>
  <c r="H7" i="56"/>
  <c r="G7" i="56"/>
  <c r="F7" i="56"/>
  <c r="E7" i="56"/>
  <c r="D7" i="56"/>
  <c r="H6" i="56"/>
  <c r="G6" i="56"/>
  <c r="I6" i="56" s="1"/>
  <c r="F6" i="56"/>
  <c r="E6" i="56"/>
  <c r="D6" i="56"/>
  <c r="K35" i="26"/>
  <c r="J35" i="26"/>
  <c r="I35" i="26"/>
  <c r="F35" i="26"/>
  <c r="E35" i="26"/>
  <c r="D35" i="26"/>
  <c r="K34" i="26"/>
  <c r="J34" i="26"/>
  <c r="I34" i="26"/>
  <c r="F34" i="26"/>
  <c r="E34" i="26"/>
  <c r="D34" i="26"/>
  <c r="K33" i="26"/>
  <c r="J33" i="26"/>
  <c r="I33" i="26"/>
  <c r="F33" i="26"/>
  <c r="E33" i="26"/>
  <c r="D33" i="26"/>
  <c r="K32" i="26"/>
  <c r="J32" i="26"/>
  <c r="I32" i="26"/>
  <c r="F32" i="26"/>
  <c r="E32" i="26"/>
  <c r="D32" i="26"/>
  <c r="K25" i="26"/>
  <c r="J25" i="26"/>
  <c r="I25" i="26"/>
  <c r="K20" i="26"/>
  <c r="J20" i="26"/>
  <c r="I20" i="26"/>
  <c r="H20" i="26"/>
  <c r="G20" i="26"/>
  <c r="F20" i="26"/>
  <c r="E20" i="26"/>
  <c r="D20" i="26"/>
  <c r="K19" i="26"/>
  <c r="J19" i="26"/>
  <c r="I19" i="26"/>
  <c r="H19" i="26"/>
  <c r="G19" i="26"/>
  <c r="F19" i="26"/>
  <c r="E19" i="26"/>
  <c r="D19" i="26"/>
  <c r="K18" i="26"/>
  <c r="J18" i="26"/>
  <c r="I18" i="26"/>
  <c r="H18" i="26"/>
  <c r="G18" i="26"/>
  <c r="F18" i="26"/>
  <c r="E18" i="26"/>
  <c r="D18" i="26"/>
  <c r="K17" i="26"/>
  <c r="J17" i="26"/>
  <c r="I17" i="26"/>
  <c r="H17" i="26"/>
  <c r="G17" i="26"/>
  <c r="F17" i="26"/>
  <c r="E17" i="26"/>
  <c r="D17" i="26"/>
  <c r="K16" i="26"/>
  <c r="J16" i="26"/>
  <c r="I16" i="26"/>
  <c r="H16" i="26"/>
  <c r="G16" i="26"/>
  <c r="F16" i="26"/>
  <c r="E16" i="26"/>
  <c r="D16" i="26"/>
  <c r="K15" i="26"/>
  <c r="J15" i="26"/>
  <c r="I15" i="26"/>
  <c r="H15" i="26"/>
  <c r="G15" i="26"/>
  <c r="F15" i="26"/>
  <c r="E15" i="26"/>
  <c r="D15" i="26"/>
  <c r="K14" i="26"/>
  <c r="J14" i="26"/>
  <c r="I14" i="26"/>
  <c r="H14" i="26"/>
  <c r="G14" i="26"/>
  <c r="F14" i="26"/>
  <c r="E14" i="26"/>
  <c r="D14" i="26"/>
  <c r="H13" i="26"/>
  <c r="G13" i="26"/>
  <c r="F13" i="26"/>
  <c r="E13" i="26"/>
  <c r="D13" i="26"/>
  <c r="H12" i="26"/>
  <c r="G12" i="26"/>
  <c r="F12" i="26"/>
  <c r="E12" i="26"/>
  <c r="D12" i="26"/>
  <c r="H11" i="26"/>
  <c r="G11" i="26"/>
  <c r="F11" i="26"/>
  <c r="E11" i="26"/>
  <c r="D11" i="26"/>
  <c r="H10" i="26"/>
  <c r="G10" i="26"/>
  <c r="F10" i="26"/>
  <c r="E10" i="26"/>
  <c r="D10" i="26"/>
  <c r="H9" i="26"/>
  <c r="G9" i="26"/>
  <c r="F9" i="26"/>
  <c r="E9" i="26"/>
  <c r="I9" i="26" s="1"/>
  <c r="J9" i="26" s="1"/>
  <c r="D9" i="26"/>
  <c r="H8" i="26"/>
  <c r="G8" i="26"/>
  <c r="F8" i="26"/>
  <c r="E8" i="26"/>
  <c r="D8" i="26"/>
  <c r="H7" i="26"/>
  <c r="G7" i="26"/>
  <c r="F7" i="26"/>
  <c r="E7" i="26"/>
  <c r="D7" i="26"/>
  <c r="H6" i="26"/>
  <c r="G6" i="26"/>
  <c r="F6" i="26"/>
  <c r="E6" i="26"/>
  <c r="D6" i="26"/>
  <c r="K35" i="19"/>
  <c r="J35" i="19"/>
  <c r="I35" i="19"/>
  <c r="F35" i="19"/>
  <c r="E35" i="19"/>
  <c r="D35" i="19"/>
  <c r="K34" i="19"/>
  <c r="J34" i="19"/>
  <c r="I34" i="19"/>
  <c r="F34" i="19"/>
  <c r="E34" i="19"/>
  <c r="D34" i="19"/>
  <c r="K33" i="19"/>
  <c r="J33" i="19"/>
  <c r="I33" i="19"/>
  <c r="F33" i="19"/>
  <c r="E33" i="19"/>
  <c r="D33" i="19"/>
  <c r="K32" i="19"/>
  <c r="J32" i="19"/>
  <c r="I32" i="19"/>
  <c r="F32" i="19"/>
  <c r="E32" i="19"/>
  <c r="D32" i="19"/>
  <c r="K25" i="19"/>
  <c r="J25" i="19"/>
  <c r="I25" i="19"/>
  <c r="K20" i="19"/>
  <c r="J20" i="19"/>
  <c r="I20" i="19"/>
  <c r="H20" i="19"/>
  <c r="G20" i="19"/>
  <c r="F20" i="19"/>
  <c r="E20" i="19"/>
  <c r="D20" i="19"/>
  <c r="K19" i="19"/>
  <c r="J19" i="19"/>
  <c r="I19" i="19"/>
  <c r="H19" i="19"/>
  <c r="G19" i="19"/>
  <c r="F19" i="19"/>
  <c r="E19" i="19"/>
  <c r="D19" i="19"/>
  <c r="K18" i="19"/>
  <c r="J18" i="19"/>
  <c r="I18" i="19"/>
  <c r="H18" i="19"/>
  <c r="G18" i="19"/>
  <c r="F18" i="19"/>
  <c r="E18" i="19"/>
  <c r="D18" i="19"/>
  <c r="K17" i="19"/>
  <c r="J17" i="19"/>
  <c r="I17" i="19"/>
  <c r="H17" i="19"/>
  <c r="G17" i="19"/>
  <c r="F17" i="19"/>
  <c r="E17" i="19"/>
  <c r="D17" i="19"/>
  <c r="H16" i="19"/>
  <c r="G16" i="19"/>
  <c r="F16" i="19"/>
  <c r="E16" i="19"/>
  <c r="I16" i="19" s="1"/>
  <c r="J16" i="19" s="1"/>
  <c r="K16" i="19" s="1"/>
  <c r="D16" i="19"/>
  <c r="H15" i="19"/>
  <c r="G15" i="19"/>
  <c r="F15" i="19"/>
  <c r="E15" i="19"/>
  <c r="I15" i="19" s="1"/>
  <c r="J15" i="19" s="1"/>
  <c r="D15" i="19"/>
  <c r="K14" i="19"/>
  <c r="J14" i="19"/>
  <c r="I14" i="19"/>
  <c r="H14" i="19"/>
  <c r="G14" i="19"/>
  <c r="F14" i="19"/>
  <c r="E14" i="19"/>
  <c r="D14" i="19"/>
  <c r="H13" i="19"/>
  <c r="G13" i="19"/>
  <c r="F13" i="19"/>
  <c r="E13" i="19"/>
  <c r="D13" i="19"/>
  <c r="H12" i="19"/>
  <c r="G12" i="19"/>
  <c r="F12" i="19"/>
  <c r="E12" i="19"/>
  <c r="D12" i="19"/>
  <c r="H11" i="19"/>
  <c r="G11" i="19"/>
  <c r="F11" i="19"/>
  <c r="E11" i="19"/>
  <c r="D11" i="19"/>
  <c r="H10" i="19"/>
  <c r="G10" i="19"/>
  <c r="F10" i="19"/>
  <c r="E10" i="19"/>
  <c r="D10" i="19"/>
  <c r="I9" i="19"/>
  <c r="J9" i="19" s="1"/>
  <c r="K9" i="19" s="1"/>
  <c r="H9" i="19"/>
  <c r="G9" i="19"/>
  <c r="F9" i="19"/>
  <c r="E9" i="19"/>
  <c r="D9" i="19"/>
  <c r="I8" i="19"/>
  <c r="J8" i="19" s="1"/>
  <c r="K8" i="19" s="1"/>
  <c r="H8" i="19"/>
  <c r="G8" i="19"/>
  <c r="F8" i="19"/>
  <c r="E8" i="19"/>
  <c r="D8" i="19"/>
  <c r="H7" i="19"/>
  <c r="G7" i="19"/>
  <c r="F7" i="19"/>
  <c r="E7" i="19"/>
  <c r="D7" i="19"/>
  <c r="H6" i="19"/>
  <c r="G6" i="19"/>
  <c r="F6" i="19"/>
  <c r="E6" i="19"/>
  <c r="D6" i="19"/>
  <c r="K35" i="16"/>
  <c r="J35" i="16"/>
  <c r="I35" i="16"/>
  <c r="F35" i="16"/>
  <c r="E35" i="16"/>
  <c r="D35" i="16"/>
  <c r="K34" i="16"/>
  <c r="J34" i="16"/>
  <c r="I34" i="16"/>
  <c r="F34" i="16"/>
  <c r="E34" i="16"/>
  <c r="D34" i="16"/>
  <c r="K33" i="16"/>
  <c r="J33" i="16"/>
  <c r="I33" i="16"/>
  <c r="F33" i="16"/>
  <c r="E33" i="16"/>
  <c r="D33" i="16"/>
  <c r="K32" i="16"/>
  <c r="J32" i="16"/>
  <c r="I32" i="16"/>
  <c r="F32" i="16"/>
  <c r="E32" i="16"/>
  <c r="D32" i="16"/>
  <c r="K25" i="16"/>
  <c r="J25" i="16"/>
  <c r="I25" i="16"/>
  <c r="K20" i="16"/>
  <c r="J20" i="16"/>
  <c r="I20" i="16"/>
  <c r="H20" i="16"/>
  <c r="G20" i="16"/>
  <c r="F20" i="16"/>
  <c r="E20" i="16"/>
  <c r="D20" i="16"/>
  <c r="K19" i="16"/>
  <c r="J19" i="16"/>
  <c r="I19" i="16"/>
  <c r="H19" i="16"/>
  <c r="G19" i="16"/>
  <c r="F19" i="16"/>
  <c r="E19" i="16"/>
  <c r="D19" i="16"/>
  <c r="K18" i="16"/>
  <c r="J18" i="16"/>
  <c r="I18" i="16"/>
  <c r="H18" i="16"/>
  <c r="G18" i="16"/>
  <c r="F18" i="16"/>
  <c r="E18" i="16"/>
  <c r="D18" i="16"/>
  <c r="K17" i="16"/>
  <c r="J17" i="16"/>
  <c r="I17" i="16"/>
  <c r="H17" i="16"/>
  <c r="G17" i="16"/>
  <c r="F17" i="16"/>
  <c r="E17" i="16"/>
  <c r="D17" i="16"/>
  <c r="K16" i="16"/>
  <c r="J16" i="16"/>
  <c r="I16" i="16"/>
  <c r="H16" i="16"/>
  <c r="G16" i="16"/>
  <c r="F16" i="16"/>
  <c r="E16" i="16"/>
  <c r="D16" i="16"/>
  <c r="H15" i="16"/>
  <c r="G15" i="16"/>
  <c r="F15" i="16"/>
  <c r="E15" i="16"/>
  <c r="D15" i="16"/>
  <c r="H14" i="16"/>
  <c r="G14" i="16"/>
  <c r="F14" i="16"/>
  <c r="E14" i="16"/>
  <c r="D14" i="16"/>
  <c r="K13" i="16"/>
  <c r="J13" i="16"/>
  <c r="I13" i="16"/>
  <c r="H13" i="16"/>
  <c r="G13" i="16"/>
  <c r="F13" i="16"/>
  <c r="E13" i="16"/>
  <c r="D13" i="16"/>
  <c r="H12" i="16"/>
  <c r="G12" i="16"/>
  <c r="F12" i="16"/>
  <c r="E12" i="16"/>
  <c r="D12" i="16"/>
  <c r="H11" i="16"/>
  <c r="G11" i="16"/>
  <c r="F11" i="16"/>
  <c r="E11" i="16"/>
  <c r="D11" i="16"/>
  <c r="H10" i="16"/>
  <c r="G10" i="16"/>
  <c r="F10" i="16"/>
  <c r="E10" i="16"/>
  <c r="D10" i="16"/>
  <c r="H9" i="16"/>
  <c r="G9" i="16"/>
  <c r="F9" i="16"/>
  <c r="E9" i="16"/>
  <c r="I9" i="16" s="1"/>
  <c r="J9" i="16" s="1"/>
  <c r="K9" i="16" s="1"/>
  <c r="D9" i="16"/>
  <c r="H8" i="16"/>
  <c r="G8" i="16"/>
  <c r="F8" i="16"/>
  <c r="E8" i="16"/>
  <c r="D8" i="16"/>
  <c r="H7" i="16"/>
  <c r="G7" i="16"/>
  <c r="F7" i="16"/>
  <c r="E7" i="16"/>
  <c r="D7" i="16"/>
  <c r="H6" i="16"/>
  <c r="G6" i="16"/>
  <c r="F6" i="16"/>
  <c r="E6" i="16"/>
  <c r="D6" i="16"/>
  <c r="K35" i="13"/>
  <c r="J35" i="13"/>
  <c r="I35" i="13"/>
  <c r="F35" i="13"/>
  <c r="E35" i="13"/>
  <c r="D35" i="13"/>
  <c r="K34" i="13"/>
  <c r="J34" i="13"/>
  <c r="I34" i="13"/>
  <c r="F34" i="13"/>
  <c r="E34" i="13"/>
  <c r="D34" i="13"/>
  <c r="F33" i="13"/>
  <c r="E33" i="13"/>
  <c r="I33" i="13" s="1"/>
  <c r="J33" i="13" s="1"/>
  <c r="D33" i="13"/>
  <c r="F32" i="13"/>
  <c r="D32" i="13"/>
  <c r="K25" i="13"/>
  <c r="J25" i="13"/>
  <c r="I25" i="13"/>
  <c r="K20" i="13"/>
  <c r="J20" i="13"/>
  <c r="I20" i="13"/>
  <c r="H20" i="13"/>
  <c r="G20" i="13"/>
  <c r="F20" i="13"/>
  <c r="E20" i="13"/>
  <c r="D20" i="13"/>
  <c r="K19" i="13"/>
  <c r="J19" i="13"/>
  <c r="I19" i="13"/>
  <c r="H19" i="13"/>
  <c r="G19" i="13"/>
  <c r="F19" i="13"/>
  <c r="E19" i="13"/>
  <c r="D19" i="13"/>
  <c r="K18" i="13"/>
  <c r="J18" i="13"/>
  <c r="I18" i="13"/>
  <c r="H18" i="13"/>
  <c r="G18" i="13"/>
  <c r="F18" i="13"/>
  <c r="E18" i="13"/>
  <c r="D18" i="13"/>
  <c r="K17" i="13"/>
  <c r="J17" i="13"/>
  <c r="I17" i="13"/>
  <c r="H17" i="13"/>
  <c r="G17" i="13"/>
  <c r="F17" i="13"/>
  <c r="E17" i="13"/>
  <c r="D17" i="13"/>
  <c r="K16" i="13"/>
  <c r="J16" i="13"/>
  <c r="I16" i="13"/>
  <c r="H16" i="13"/>
  <c r="G16" i="13"/>
  <c r="F16" i="13"/>
  <c r="E16" i="13"/>
  <c r="D16" i="13"/>
  <c r="K15" i="13"/>
  <c r="J15" i="13"/>
  <c r="I15" i="13"/>
  <c r="H15" i="13"/>
  <c r="G15" i="13"/>
  <c r="F15" i="13"/>
  <c r="E15" i="13"/>
  <c r="D15" i="13"/>
  <c r="K14" i="13"/>
  <c r="J14" i="13"/>
  <c r="I14" i="13"/>
  <c r="H14" i="13"/>
  <c r="G14" i="13"/>
  <c r="F14" i="13"/>
  <c r="E14" i="13"/>
  <c r="D14" i="13"/>
  <c r="K13" i="13"/>
  <c r="J13" i="13"/>
  <c r="I13" i="13"/>
  <c r="H13" i="13"/>
  <c r="G13" i="13"/>
  <c r="F13" i="13"/>
  <c r="E13" i="13"/>
  <c r="D13" i="13"/>
  <c r="K12" i="13"/>
  <c r="J12" i="13"/>
  <c r="I12" i="13"/>
  <c r="H12" i="13"/>
  <c r="G12" i="13"/>
  <c r="F12" i="13"/>
  <c r="E12" i="13"/>
  <c r="D12" i="13"/>
  <c r="K11" i="13"/>
  <c r="J11" i="13"/>
  <c r="I11" i="13"/>
  <c r="H11" i="13"/>
  <c r="G11" i="13"/>
  <c r="F11" i="13"/>
  <c r="E11" i="13"/>
  <c r="D11" i="13"/>
  <c r="K10" i="13"/>
  <c r="J10" i="13"/>
  <c r="I10" i="13"/>
  <c r="H10" i="13"/>
  <c r="G10" i="13"/>
  <c r="F10" i="13"/>
  <c r="E10" i="13"/>
  <c r="D10" i="13"/>
  <c r="H9" i="13"/>
  <c r="G9" i="13"/>
  <c r="F9" i="13"/>
  <c r="E9" i="13"/>
  <c r="I9" i="13" s="1"/>
  <c r="J9" i="13" s="1"/>
  <c r="D9" i="13"/>
  <c r="H8" i="13"/>
  <c r="G8" i="13"/>
  <c r="F8" i="13"/>
  <c r="E8" i="13"/>
  <c r="I8" i="13" s="1"/>
  <c r="J8" i="13" s="1"/>
  <c r="K8" i="13" s="1"/>
  <c r="D8" i="13"/>
  <c r="H7" i="13"/>
  <c r="G7" i="13"/>
  <c r="F7" i="13"/>
  <c r="E7" i="13"/>
  <c r="D7" i="13"/>
  <c r="H6" i="13"/>
  <c r="G6" i="13"/>
  <c r="F6" i="13"/>
  <c r="E6" i="13"/>
  <c r="D6" i="13"/>
  <c r="K35" i="17"/>
  <c r="J35" i="17"/>
  <c r="I35" i="17"/>
  <c r="F35" i="17"/>
  <c r="E35" i="17"/>
  <c r="D35" i="17"/>
  <c r="K34" i="17"/>
  <c r="J34" i="17"/>
  <c r="I34" i="17"/>
  <c r="F34" i="17"/>
  <c r="E34" i="17"/>
  <c r="D34" i="17"/>
  <c r="K33" i="17"/>
  <c r="J33" i="17"/>
  <c r="I33" i="17"/>
  <c r="F33" i="17"/>
  <c r="E33" i="17"/>
  <c r="D33" i="17"/>
  <c r="F32" i="17"/>
  <c r="E32" i="17"/>
  <c r="I32" i="17" s="1"/>
  <c r="J32" i="17" s="1"/>
  <c r="D32" i="17"/>
  <c r="K25" i="17"/>
  <c r="J25" i="17"/>
  <c r="I25" i="17"/>
  <c r="H20" i="17"/>
  <c r="G20" i="17"/>
  <c r="F20" i="17"/>
  <c r="E20" i="17"/>
  <c r="I20" i="17" s="1"/>
  <c r="J20" i="17" s="1"/>
  <c r="K20" i="17" s="1"/>
  <c r="D20" i="17"/>
  <c r="H19" i="17"/>
  <c r="G19" i="17"/>
  <c r="F19" i="17"/>
  <c r="E19" i="17"/>
  <c r="D19" i="17"/>
  <c r="H18" i="17"/>
  <c r="G18" i="17"/>
  <c r="F18" i="17"/>
  <c r="E18" i="17"/>
  <c r="D18" i="17"/>
  <c r="H17" i="17"/>
  <c r="G17" i="17"/>
  <c r="F17" i="17"/>
  <c r="E17" i="17"/>
  <c r="D17" i="17"/>
  <c r="H16" i="17"/>
  <c r="G16" i="17"/>
  <c r="F16" i="17"/>
  <c r="E16" i="17"/>
  <c r="D16" i="17"/>
  <c r="H15" i="17"/>
  <c r="G15" i="17"/>
  <c r="F15" i="17"/>
  <c r="E15" i="17"/>
  <c r="D15" i="17"/>
  <c r="H14" i="17"/>
  <c r="G14" i="17"/>
  <c r="F14" i="17"/>
  <c r="E14" i="17"/>
  <c r="D14" i="17"/>
  <c r="H13" i="17"/>
  <c r="G13" i="17"/>
  <c r="F13" i="17"/>
  <c r="E13" i="17"/>
  <c r="D13" i="17"/>
  <c r="K12" i="17"/>
  <c r="J12" i="17"/>
  <c r="I12" i="17"/>
  <c r="H12" i="17"/>
  <c r="G12" i="17"/>
  <c r="F12" i="17"/>
  <c r="E12" i="17"/>
  <c r="D12" i="17"/>
  <c r="K11" i="17"/>
  <c r="J11" i="17"/>
  <c r="I11" i="17"/>
  <c r="H11" i="17"/>
  <c r="G11" i="17"/>
  <c r="F11" i="17"/>
  <c r="E11" i="17"/>
  <c r="D11" i="17"/>
  <c r="H10" i="17"/>
  <c r="G10" i="17"/>
  <c r="F10" i="17"/>
  <c r="E10" i="17"/>
  <c r="I10" i="17" s="1"/>
  <c r="J10" i="17" s="1"/>
  <c r="K10" i="17" s="1"/>
  <c r="D10" i="17"/>
  <c r="H9" i="17"/>
  <c r="G9" i="17"/>
  <c r="F9" i="17"/>
  <c r="E9" i="17"/>
  <c r="I9" i="17" s="1"/>
  <c r="J9" i="17" s="1"/>
  <c r="K9" i="17" s="1"/>
  <c r="D9" i="17"/>
  <c r="H8" i="17"/>
  <c r="G8" i="17"/>
  <c r="F8" i="17"/>
  <c r="E8" i="17"/>
  <c r="D8" i="17"/>
  <c r="H7" i="17"/>
  <c r="G7" i="17"/>
  <c r="F7" i="17"/>
  <c r="E7" i="17"/>
  <c r="D7" i="17"/>
  <c r="H6" i="17"/>
  <c r="G6" i="17"/>
  <c r="F6" i="17"/>
  <c r="E6" i="17"/>
  <c r="D6" i="17"/>
  <c r="K35" i="47"/>
  <c r="J35" i="47"/>
  <c r="I35" i="47"/>
  <c r="F35" i="47"/>
  <c r="E35" i="47"/>
  <c r="D35" i="47"/>
  <c r="K34" i="47"/>
  <c r="J34" i="47"/>
  <c r="I34" i="47"/>
  <c r="F34" i="47"/>
  <c r="E34" i="47"/>
  <c r="D34" i="47"/>
  <c r="K33" i="47"/>
  <c r="J33" i="47"/>
  <c r="I33" i="47"/>
  <c r="F33" i="47"/>
  <c r="E33" i="47"/>
  <c r="D33" i="47"/>
  <c r="K32" i="47"/>
  <c r="J32" i="47"/>
  <c r="I32" i="47"/>
  <c r="F32" i="47"/>
  <c r="E32" i="47"/>
  <c r="D32" i="47"/>
  <c r="K25" i="47"/>
  <c r="J25" i="47"/>
  <c r="I25" i="47"/>
  <c r="K20" i="47"/>
  <c r="J20" i="47"/>
  <c r="I20" i="47"/>
  <c r="H20" i="47"/>
  <c r="G20" i="47"/>
  <c r="F20" i="47"/>
  <c r="E20" i="47"/>
  <c r="D20" i="47"/>
  <c r="K19" i="47"/>
  <c r="J19" i="47"/>
  <c r="I19" i="47"/>
  <c r="H19" i="47"/>
  <c r="G19" i="47"/>
  <c r="F19" i="47"/>
  <c r="E19" i="47"/>
  <c r="D19" i="47"/>
  <c r="K18" i="47"/>
  <c r="J18" i="47"/>
  <c r="I18" i="47"/>
  <c r="H18" i="47"/>
  <c r="G18" i="47"/>
  <c r="F18" i="47"/>
  <c r="E18" i="47"/>
  <c r="D18" i="47"/>
  <c r="K17" i="47"/>
  <c r="J17" i="47"/>
  <c r="I17" i="47"/>
  <c r="H17" i="47"/>
  <c r="G17" i="47"/>
  <c r="F17" i="47"/>
  <c r="E17" i="47"/>
  <c r="D17" i="47"/>
  <c r="K16" i="47"/>
  <c r="J16" i="47"/>
  <c r="I16" i="47"/>
  <c r="H16" i="47"/>
  <c r="G16" i="47"/>
  <c r="F16" i="47"/>
  <c r="E16" i="47"/>
  <c r="D16" i="47"/>
  <c r="K15" i="47"/>
  <c r="J15" i="47"/>
  <c r="I15" i="47"/>
  <c r="H15" i="47"/>
  <c r="G15" i="47"/>
  <c r="F15" i="47"/>
  <c r="E15" i="47"/>
  <c r="D15" i="47"/>
  <c r="K14" i="47"/>
  <c r="J14" i="47"/>
  <c r="I14" i="47"/>
  <c r="H14" i="47"/>
  <c r="G14" i="47"/>
  <c r="F14" i="47"/>
  <c r="E14" i="47"/>
  <c r="D14" i="47"/>
  <c r="K13" i="47"/>
  <c r="J13" i="47"/>
  <c r="I13" i="47"/>
  <c r="H13" i="47"/>
  <c r="G13" i="47"/>
  <c r="F13" i="47"/>
  <c r="E13" i="47"/>
  <c r="D13" i="47"/>
  <c r="K12" i="47"/>
  <c r="J12" i="47"/>
  <c r="I12" i="47"/>
  <c r="H12" i="47"/>
  <c r="G12" i="47"/>
  <c r="F12" i="47"/>
  <c r="E12" i="47"/>
  <c r="D12" i="47"/>
  <c r="H11" i="47"/>
  <c r="G11" i="47"/>
  <c r="F11" i="47"/>
  <c r="E11" i="47"/>
  <c r="D11" i="47"/>
  <c r="K10" i="47"/>
  <c r="J10" i="47"/>
  <c r="I10" i="47"/>
  <c r="H10" i="47"/>
  <c r="G10" i="47"/>
  <c r="F10" i="47"/>
  <c r="E10" i="47"/>
  <c r="D10" i="47"/>
  <c r="H9" i="47"/>
  <c r="G9" i="47"/>
  <c r="F9" i="47"/>
  <c r="E9" i="47"/>
  <c r="D9" i="47"/>
  <c r="H8" i="47"/>
  <c r="G8" i="47"/>
  <c r="F8" i="47"/>
  <c r="E8" i="47"/>
  <c r="D8" i="47"/>
  <c r="H7" i="47"/>
  <c r="G7" i="47"/>
  <c r="F7" i="47"/>
  <c r="E7" i="47"/>
  <c r="D7" i="47"/>
  <c r="H6" i="47"/>
  <c r="G6" i="47"/>
  <c r="F6" i="47"/>
  <c r="E6" i="47"/>
  <c r="D6" i="47"/>
  <c r="K35" i="29"/>
  <c r="J35" i="29"/>
  <c r="I35" i="29"/>
  <c r="F35" i="29"/>
  <c r="E35" i="29"/>
  <c r="D35" i="29"/>
  <c r="K34" i="29"/>
  <c r="J34" i="29"/>
  <c r="I34" i="29"/>
  <c r="F34" i="29"/>
  <c r="E34" i="29"/>
  <c r="D34" i="29"/>
  <c r="K33" i="29"/>
  <c r="J33" i="29"/>
  <c r="I33" i="29"/>
  <c r="F33" i="29"/>
  <c r="E33" i="29"/>
  <c r="D33" i="29"/>
  <c r="F32" i="29"/>
  <c r="E32" i="29"/>
  <c r="I32" i="29" s="1"/>
  <c r="J32" i="29" s="1"/>
  <c r="D32" i="29"/>
  <c r="K25" i="29"/>
  <c r="J25" i="29"/>
  <c r="I25" i="29"/>
  <c r="K20" i="29"/>
  <c r="J20" i="29"/>
  <c r="I20" i="29"/>
  <c r="H20" i="29"/>
  <c r="G20" i="29"/>
  <c r="F20" i="29"/>
  <c r="E20" i="29"/>
  <c r="D20" i="29"/>
  <c r="K19" i="29"/>
  <c r="J19" i="29"/>
  <c r="I19" i="29"/>
  <c r="H19" i="29"/>
  <c r="G19" i="29"/>
  <c r="F19" i="29"/>
  <c r="E19" i="29"/>
  <c r="D19" i="29"/>
  <c r="K18" i="29"/>
  <c r="J18" i="29"/>
  <c r="I18" i="29"/>
  <c r="H18" i="29"/>
  <c r="G18" i="29"/>
  <c r="F18" i="29"/>
  <c r="E18" i="29"/>
  <c r="D18" i="29"/>
  <c r="K17" i="29"/>
  <c r="J17" i="29"/>
  <c r="I17" i="29"/>
  <c r="H17" i="29"/>
  <c r="G17" i="29"/>
  <c r="F17" i="29"/>
  <c r="E17" i="29"/>
  <c r="D17" i="29"/>
  <c r="K16" i="29"/>
  <c r="J16" i="29"/>
  <c r="I16" i="29"/>
  <c r="H16" i="29"/>
  <c r="G16" i="29"/>
  <c r="F16" i="29"/>
  <c r="E16" i="29"/>
  <c r="D16" i="29"/>
  <c r="K15" i="29"/>
  <c r="J15" i="29"/>
  <c r="I15" i="29"/>
  <c r="H15" i="29"/>
  <c r="G15" i="29"/>
  <c r="F15" i="29"/>
  <c r="E15" i="29"/>
  <c r="D15" i="29"/>
  <c r="K14" i="29"/>
  <c r="J14" i="29"/>
  <c r="I14" i="29"/>
  <c r="H14" i="29"/>
  <c r="G14" i="29"/>
  <c r="F14" i="29"/>
  <c r="E14" i="29"/>
  <c r="D14" i="29"/>
  <c r="K13" i="29"/>
  <c r="J13" i="29"/>
  <c r="I13" i="29"/>
  <c r="H13" i="29"/>
  <c r="G13" i="29"/>
  <c r="F13" i="29"/>
  <c r="E13" i="29"/>
  <c r="D13" i="29"/>
  <c r="K12" i="29"/>
  <c r="J12" i="29"/>
  <c r="I12" i="29"/>
  <c r="H12" i="29"/>
  <c r="G12" i="29"/>
  <c r="F12" i="29"/>
  <c r="E12" i="29"/>
  <c r="D12" i="29"/>
  <c r="K11" i="29"/>
  <c r="J11" i="29"/>
  <c r="I11" i="29"/>
  <c r="H11" i="29"/>
  <c r="G11" i="29"/>
  <c r="F11" i="29"/>
  <c r="E11" i="29"/>
  <c r="D11" i="29"/>
  <c r="H10" i="29"/>
  <c r="G10" i="29"/>
  <c r="F10" i="29"/>
  <c r="E10" i="29"/>
  <c r="D10" i="29"/>
  <c r="H9" i="29"/>
  <c r="G9" i="29"/>
  <c r="F9" i="29"/>
  <c r="E9" i="29"/>
  <c r="I9" i="29" s="1"/>
  <c r="J9" i="29" s="1"/>
  <c r="D9" i="29"/>
  <c r="H8" i="29"/>
  <c r="G8" i="29"/>
  <c r="F8" i="29"/>
  <c r="E8" i="29"/>
  <c r="D8" i="29"/>
  <c r="H7" i="29"/>
  <c r="G7" i="29"/>
  <c r="F7" i="29"/>
  <c r="E7" i="29"/>
  <c r="D7" i="29"/>
  <c r="H6" i="29"/>
  <c r="G6" i="29"/>
  <c r="F6" i="29"/>
  <c r="E6" i="29"/>
  <c r="D6" i="29"/>
  <c r="K35" i="23"/>
  <c r="J35" i="23"/>
  <c r="I35" i="23"/>
  <c r="F35" i="23"/>
  <c r="E35" i="23"/>
  <c r="D35" i="23"/>
  <c r="K34" i="23"/>
  <c r="J34" i="23"/>
  <c r="I34" i="23"/>
  <c r="F34" i="23"/>
  <c r="E34" i="23"/>
  <c r="D34" i="23"/>
  <c r="K33" i="23"/>
  <c r="J33" i="23"/>
  <c r="I33" i="23"/>
  <c r="F33" i="23"/>
  <c r="E33" i="23"/>
  <c r="D33" i="23"/>
  <c r="K32" i="23"/>
  <c r="J32" i="23"/>
  <c r="I32" i="23"/>
  <c r="F32" i="23"/>
  <c r="E32" i="23"/>
  <c r="D32" i="23"/>
  <c r="K25" i="23"/>
  <c r="J25" i="23"/>
  <c r="I25" i="23"/>
  <c r="K20" i="23"/>
  <c r="J20" i="23"/>
  <c r="I20" i="23"/>
  <c r="H20" i="23"/>
  <c r="G20" i="23"/>
  <c r="F20" i="23"/>
  <c r="E20" i="23"/>
  <c r="D20" i="23"/>
  <c r="K19" i="23"/>
  <c r="J19" i="23"/>
  <c r="I19" i="23"/>
  <c r="H19" i="23"/>
  <c r="G19" i="23"/>
  <c r="F19" i="23"/>
  <c r="E19" i="23"/>
  <c r="D19" i="23"/>
  <c r="H18" i="23"/>
  <c r="G18" i="23"/>
  <c r="F18" i="23"/>
  <c r="E18" i="23"/>
  <c r="D18" i="23"/>
  <c r="H17" i="23"/>
  <c r="G17" i="23"/>
  <c r="F17" i="23"/>
  <c r="E17" i="23"/>
  <c r="D17" i="23"/>
  <c r="K16" i="23"/>
  <c r="J16" i="23"/>
  <c r="I16" i="23"/>
  <c r="H16" i="23"/>
  <c r="G16" i="23"/>
  <c r="F16" i="23"/>
  <c r="E16" i="23"/>
  <c r="D16" i="23"/>
  <c r="H15" i="23"/>
  <c r="G15" i="23"/>
  <c r="F15" i="23"/>
  <c r="E15" i="23"/>
  <c r="D15" i="23"/>
  <c r="H14" i="23"/>
  <c r="G14" i="23"/>
  <c r="F14" i="23"/>
  <c r="E14" i="23"/>
  <c r="D14" i="23"/>
  <c r="K13" i="23"/>
  <c r="J13" i="23"/>
  <c r="I13" i="23"/>
  <c r="H13" i="23"/>
  <c r="G13" i="23"/>
  <c r="F13" i="23"/>
  <c r="E13" i="23"/>
  <c r="D13" i="23"/>
  <c r="K12" i="23"/>
  <c r="J12" i="23"/>
  <c r="I12" i="23"/>
  <c r="H12" i="23"/>
  <c r="G12" i="23"/>
  <c r="F12" i="23"/>
  <c r="E12" i="23"/>
  <c r="D12" i="23"/>
  <c r="K11" i="23"/>
  <c r="J11" i="23"/>
  <c r="I11" i="23"/>
  <c r="H11" i="23"/>
  <c r="G11" i="23"/>
  <c r="F11" i="23"/>
  <c r="E11" i="23"/>
  <c r="D11" i="23"/>
  <c r="H10" i="23"/>
  <c r="G10" i="23"/>
  <c r="F10" i="23"/>
  <c r="E10" i="23"/>
  <c r="D10" i="23"/>
  <c r="H9" i="23"/>
  <c r="G9" i="23"/>
  <c r="F9" i="23"/>
  <c r="E9" i="23"/>
  <c r="D9" i="23"/>
  <c r="H8" i="23"/>
  <c r="G8" i="23"/>
  <c r="F8" i="23"/>
  <c r="E8" i="23"/>
  <c r="D8" i="23"/>
  <c r="H7" i="23"/>
  <c r="G7" i="23"/>
  <c r="F7" i="23"/>
  <c r="E7" i="23"/>
  <c r="D7" i="23"/>
  <c r="H6" i="23"/>
  <c r="G6" i="23"/>
  <c r="F6" i="23"/>
  <c r="E6" i="23"/>
  <c r="D6" i="23"/>
  <c r="K35" i="21"/>
  <c r="J35" i="21"/>
  <c r="I35" i="21"/>
  <c r="F35" i="21"/>
  <c r="E35" i="21"/>
  <c r="D35" i="21"/>
  <c r="F34" i="21"/>
  <c r="E34" i="21"/>
  <c r="I34" i="21" s="1"/>
  <c r="J34" i="21" s="1"/>
  <c r="D34" i="21"/>
  <c r="K33" i="21"/>
  <c r="J33" i="21"/>
  <c r="I33" i="21"/>
  <c r="F33" i="21"/>
  <c r="E33" i="21"/>
  <c r="D33" i="21"/>
  <c r="F32" i="21"/>
  <c r="D32" i="21"/>
  <c r="K25" i="21"/>
  <c r="J25" i="21"/>
  <c r="I25" i="21"/>
  <c r="K20" i="21"/>
  <c r="J20" i="21"/>
  <c r="I20" i="21"/>
  <c r="H20" i="21"/>
  <c r="G20" i="21"/>
  <c r="F20" i="21"/>
  <c r="E20" i="21"/>
  <c r="D20" i="21"/>
  <c r="K19" i="21"/>
  <c r="J19" i="21"/>
  <c r="I19" i="21"/>
  <c r="H19" i="21"/>
  <c r="G19" i="21"/>
  <c r="F19" i="21"/>
  <c r="E19" i="21"/>
  <c r="D19" i="21"/>
  <c r="K18" i="21"/>
  <c r="J18" i="21"/>
  <c r="I18" i="21"/>
  <c r="H18" i="21"/>
  <c r="G18" i="21"/>
  <c r="F18" i="21"/>
  <c r="E18" i="21"/>
  <c r="D18" i="21"/>
  <c r="K17" i="21"/>
  <c r="J17" i="21"/>
  <c r="I17" i="21"/>
  <c r="H17" i="21"/>
  <c r="G17" i="21"/>
  <c r="F17" i="21"/>
  <c r="E17" i="21"/>
  <c r="D17" i="21"/>
  <c r="K16" i="21"/>
  <c r="J16" i="21"/>
  <c r="I16" i="21"/>
  <c r="H16" i="21"/>
  <c r="G16" i="21"/>
  <c r="F16" i="21"/>
  <c r="E16" i="21"/>
  <c r="D16" i="21"/>
  <c r="K15" i="21"/>
  <c r="J15" i="21"/>
  <c r="I15" i="21"/>
  <c r="H15" i="21"/>
  <c r="G15" i="21"/>
  <c r="F15" i="21"/>
  <c r="E15" i="21"/>
  <c r="D15" i="21"/>
  <c r="H14" i="21"/>
  <c r="G14" i="21"/>
  <c r="F14" i="21"/>
  <c r="E14" i="21"/>
  <c r="D14" i="21"/>
  <c r="H13" i="21"/>
  <c r="G13" i="21"/>
  <c r="F13" i="21"/>
  <c r="E13" i="21"/>
  <c r="D13" i="21"/>
  <c r="H12" i="21"/>
  <c r="G12" i="21"/>
  <c r="F12" i="21"/>
  <c r="E12" i="21"/>
  <c r="D12" i="21"/>
  <c r="H11" i="21"/>
  <c r="G11" i="21"/>
  <c r="F11" i="21"/>
  <c r="E11" i="21"/>
  <c r="I11" i="21" s="1"/>
  <c r="J11" i="21" s="1"/>
  <c r="K11" i="21" s="1"/>
  <c r="D11" i="21"/>
  <c r="H10" i="21"/>
  <c r="G10" i="21"/>
  <c r="F10" i="21"/>
  <c r="E10" i="21"/>
  <c r="D10" i="21"/>
  <c r="K9" i="21"/>
  <c r="J9" i="21"/>
  <c r="I9" i="21"/>
  <c r="H9" i="21"/>
  <c r="G9" i="21"/>
  <c r="F9" i="21"/>
  <c r="E9" i="21"/>
  <c r="D9" i="21"/>
  <c r="H8" i="21"/>
  <c r="G8" i="21"/>
  <c r="F8" i="21"/>
  <c r="E8" i="21"/>
  <c r="D8" i="21"/>
  <c r="H7" i="21"/>
  <c r="G7" i="21"/>
  <c r="F7" i="21"/>
  <c r="E7" i="21"/>
  <c r="D7" i="21"/>
  <c r="H6" i="21"/>
  <c r="G6" i="21"/>
  <c r="F6" i="21"/>
  <c r="E6" i="21"/>
  <c r="D6" i="21"/>
  <c r="K35" i="36"/>
  <c r="J35" i="36"/>
  <c r="I35" i="36"/>
  <c r="F35" i="36"/>
  <c r="E35" i="36"/>
  <c r="D35" i="36"/>
  <c r="K34" i="36"/>
  <c r="J34" i="36"/>
  <c r="I34" i="36"/>
  <c r="F34" i="36"/>
  <c r="E34" i="36"/>
  <c r="D34" i="36"/>
  <c r="K33" i="36"/>
  <c r="J33" i="36"/>
  <c r="I33" i="36"/>
  <c r="F33" i="36"/>
  <c r="E33" i="36"/>
  <c r="D33" i="36"/>
  <c r="K32" i="36"/>
  <c r="J32" i="36"/>
  <c r="I32" i="36"/>
  <c r="F32" i="36"/>
  <c r="E32" i="36"/>
  <c r="D32" i="36"/>
  <c r="K25" i="36"/>
  <c r="J25" i="36"/>
  <c r="I25" i="36"/>
  <c r="K20" i="36"/>
  <c r="J20" i="36"/>
  <c r="I20" i="36"/>
  <c r="H20" i="36"/>
  <c r="G20" i="36"/>
  <c r="F20" i="36"/>
  <c r="E20" i="36"/>
  <c r="D20" i="36"/>
  <c r="K19" i="36"/>
  <c r="J19" i="36"/>
  <c r="I19" i="36"/>
  <c r="H19" i="36"/>
  <c r="G19" i="36"/>
  <c r="F19" i="36"/>
  <c r="E19" i="36"/>
  <c r="D19" i="36"/>
  <c r="K18" i="36"/>
  <c r="J18" i="36"/>
  <c r="I18" i="36"/>
  <c r="H18" i="36"/>
  <c r="G18" i="36"/>
  <c r="F18" i="36"/>
  <c r="E18" i="36"/>
  <c r="D18" i="36"/>
  <c r="K17" i="36"/>
  <c r="J17" i="36"/>
  <c r="I17" i="36"/>
  <c r="H17" i="36"/>
  <c r="G17" i="36"/>
  <c r="F17" i="36"/>
  <c r="E17" i="36"/>
  <c r="D17" i="36"/>
  <c r="K16" i="36"/>
  <c r="J16" i="36"/>
  <c r="I16" i="36"/>
  <c r="H16" i="36"/>
  <c r="G16" i="36"/>
  <c r="F16" i="36"/>
  <c r="E16" i="36"/>
  <c r="D16" i="36"/>
  <c r="K15" i="36"/>
  <c r="J15" i="36"/>
  <c r="I15" i="36"/>
  <c r="H15" i="36"/>
  <c r="G15" i="36"/>
  <c r="F15" i="36"/>
  <c r="E15" i="36"/>
  <c r="D15" i="36"/>
  <c r="H14" i="36"/>
  <c r="G14" i="36"/>
  <c r="F14" i="36"/>
  <c r="E14" i="36"/>
  <c r="D14" i="36"/>
  <c r="H13" i="36"/>
  <c r="G13" i="36"/>
  <c r="F13" i="36"/>
  <c r="E13" i="36"/>
  <c r="D13" i="36"/>
  <c r="K12" i="36"/>
  <c r="J12" i="36"/>
  <c r="I12" i="36"/>
  <c r="H12" i="36"/>
  <c r="G12" i="36"/>
  <c r="F12" i="36"/>
  <c r="E12" i="36"/>
  <c r="D12" i="36"/>
  <c r="H11" i="36"/>
  <c r="G11" i="36"/>
  <c r="F11" i="36"/>
  <c r="E11" i="36"/>
  <c r="D11" i="36"/>
  <c r="H10" i="36"/>
  <c r="G10" i="36"/>
  <c r="F10" i="36"/>
  <c r="E10" i="36"/>
  <c r="D10" i="36"/>
  <c r="K9" i="36"/>
  <c r="J9" i="36"/>
  <c r="I9" i="36"/>
  <c r="H9" i="36"/>
  <c r="G9" i="36"/>
  <c r="F9" i="36"/>
  <c r="E9" i="36"/>
  <c r="D9" i="36"/>
  <c r="H8" i="36"/>
  <c r="G8" i="36"/>
  <c r="F8" i="36"/>
  <c r="E8" i="36"/>
  <c r="D8" i="36"/>
  <c r="H7" i="36"/>
  <c r="G7" i="36"/>
  <c r="F7" i="36"/>
  <c r="E7" i="36"/>
  <c r="D7" i="36"/>
  <c r="H6" i="36"/>
  <c r="G6" i="36"/>
  <c r="I6" i="36" s="1"/>
  <c r="J6" i="36" s="1"/>
  <c r="F6" i="36"/>
  <c r="E6" i="36"/>
  <c r="D6" i="36"/>
  <c r="K35" i="33"/>
  <c r="J35" i="33"/>
  <c r="I35" i="33"/>
  <c r="F35" i="33"/>
  <c r="E35" i="33"/>
  <c r="D35" i="33"/>
  <c r="K34" i="33"/>
  <c r="J34" i="33"/>
  <c r="I34" i="33"/>
  <c r="F34" i="33"/>
  <c r="E34" i="33"/>
  <c r="D34" i="33"/>
  <c r="K33" i="33"/>
  <c r="J33" i="33"/>
  <c r="I33" i="33"/>
  <c r="F33" i="33"/>
  <c r="E33" i="33"/>
  <c r="D33" i="33"/>
  <c r="F32" i="33"/>
  <c r="E32" i="33"/>
  <c r="I32" i="33" s="1"/>
  <c r="J32" i="33" s="1"/>
  <c r="D32" i="33"/>
  <c r="K25" i="33"/>
  <c r="J25" i="33"/>
  <c r="I25" i="33"/>
  <c r="K20" i="33"/>
  <c r="J20" i="33"/>
  <c r="I20" i="33"/>
  <c r="H20" i="33"/>
  <c r="G20" i="33"/>
  <c r="F20" i="33"/>
  <c r="E20" i="33"/>
  <c r="D20" i="33"/>
  <c r="K19" i="33"/>
  <c r="J19" i="33"/>
  <c r="I19" i="33"/>
  <c r="H19" i="33"/>
  <c r="G19" i="33"/>
  <c r="F19" i="33"/>
  <c r="E19" i="33"/>
  <c r="D19" i="33"/>
  <c r="K18" i="33"/>
  <c r="J18" i="33"/>
  <c r="I18" i="33"/>
  <c r="H18" i="33"/>
  <c r="G18" i="33"/>
  <c r="F18" i="33"/>
  <c r="E18" i="33"/>
  <c r="D18" i="33"/>
  <c r="K17" i="33"/>
  <c r="J17" i="33"/>
  <c r="I17" i="33"/>
  <c r="H17" i="33"/>
  <c r="G17" i="33"/>
  <c r="F17" i="33"/>
  <c r="E17" i="33"/>
  <c r="D17" i="33"/>
  <c r="K16" i="33"/>
  <c r="J16" i="33"/>
  <c r="I16" i="33"/>
  <c r="H16" i="33"/>
  <c r="G16" i="33"/>
  <c r="F16" i="33"/>
  <c r="E16" i="33"/>
  <c r="D16" i="33"/>
  <c r="H15" i="33"/>
  <c r="G15" i="33"/>
  <c r="F15" i="33"/>
  <c r="E15" i="33"/>
  <c r="D15" i="33"/>
  <c r="H14" i="33"/>
  <c r="G14" i="33"/>
  <c r="F14" i="33"/>
  <c r="E14" i="33"/>
  <c r="D14" i="33"/>
  <c r="H13" i="33"/>
  <c r="G13" i="33"/>
  <c r="F13" i="33"/>
  <c r="E13" i="33"/>
  <c r="I13" i="33" s="1"/>
  <c r="J13" i="33" s="1"/>
  <c r="K13" i="33" s="1"/>
  <c r="D13" i="33"/>
  <c r="H12" i="33"/>
  <c r="G12" i="33"/>
  <c r="F12" i="33"/>
  <c r="E12" i="33"/>
  <c r="D12" i="33"/>
  <c r="H11" i="33"/>
  <c r="G11" i="33"/>
  <c r="F11" i="33"/>
  <c r="E11" i="33"/>
  <c r="D11" i="33"/>
  <c r="H10" i="33"/>
  <c r="G10" i="33"/>
  <c r="F10" i="33"/>
  <c r="E10" i="33"/>
  <c r="D10" i="33"/>
  <c r="H9" i="33"/>
  <c r="G9" i="33"/>
  <c r="F9" i="33"/>
  <c r="E9" i="33"/>
  <c r="D9" i="33"/>
  <c r="H8" i="33"/>
  <c r="G8" i="33"/>
  <c r="F8" i="33"/>
  <c r="E8" i="33"/>
  <c r="D8" i="33"/>
  <c r="H7" i="33"/>
  <c r="G7" i="33"/>
  <c r="F7" i="33"/>
  <c r="E7" i="33"/>
  <c r="D7" i="33"/>
  <c r="H6" i="33"/>
  <c r="G6" i="33"/>
  <c r="F6" i="33"/>
  <c r="E6" i="33"/>
  <c r="D6" i="33"/>
  <c r="K35" i="18"/>
  <c r="J35" i="18"/>
  <c r="I35" i="18"/>
  <c r="F35" i="18"/>
  <c r="E35" i="18"/>
  <c r="D35" i="18"/>
  <c r="K34" i="18"/>
  <c r="J34" i="18"/>
  <c r="I34" i="18"/>
  <c r="F34" i="18"/>
  <c r="E34" i="18"/>
  <c r="D34" i="18"/>
  <c r="K33" i="18"/>
  <c r="J33" i="18"/>
  <c r="I33" i="18"/>
  <c r="F33" i="18"/>
  <c r="E33" i="18"/>
  <c r="D33" i="18"/>
  <c r="K32" i="18"/>
  <c r="J32" i="18"/>
  <c r="I32" i="18"/>
  <c r="F32" i="18"/>
  <c r="E32" i="18"/>
  <c r="D32" i="18"/>
  <c r="K25" i="18"/>
  <c r="J25" i="18"/>
  <c r="I25" i="18"/>
  <c r="K20" i="18"/>
  <c r="J20" i="18"/>
  <c r="I20" i="18"/>
  <c r="H20" i="18"/>
  <c r="G20" i="18"/>
  <c r="F20" i="18"/>
  <c r="E20" i="18"/>
  <c r="D20" i="18"/>
  <c r="K19" i="18"/>
  <c r="J19" i="18"/>
  <c r="I19" i="18"/>
  <c r="H19" i="18"/>
  <c r="G19" i="18"/>
  <c r="F19" i="18"/>
  <c r="E19" i="18"/>
  <c r="D19" i="18"/>
  <c r="K18" i="18"/>
  <c r="J18" i="18"/>
  <c r="I18" i="18"/>
  <c r="H18" i="18"/>
  <c r="G18" i="18"/>
  <c r="F18" i="18"/>
  <c r="E18" i="18"/>
  <c r="D18" i="18"/>
  <c r="K17" i="18"/>
  <c r="J17" i="18"/>
  <c r="I17" i="18"/>
  <c r="H17" i="18"/>
  <c r="G17" i="18"/>
  <c r="F17" i="18"/>
  <c r="E17" i="18"/>
  <c r="D17" i="18"/>
  <c r="K16" i="18"/>
  <c r="J16" i="18"/>
  <c r="I16" i="18"/>
  <c r="H16" i="18"/>
  <c r="G16" i="18"/>
  <c r="F16" i="18"/>
  <c r="E16" i="18"/>
  <c r="D16" i="18"/>
  <c r="H15" i="18"/>
  <c r="G15" i="18"/>
  <c r="F15" i="18"/>
  <c r="E15" i="18"/>
  <c r="D15" i="18"/>
  <c r="K14" i="18"/>
  <c r="J14" i="18"/>
  <c r="I14" i="18"/>
  <c r="H14" i="18"/>
  <c r="G14" i="18"/>
  <c r="F14" i="18"/>
  <c r="E14" i="18"/>
  <c r="D14" i="18"/>
  <c r="H13" i="18"/>
  <c r="G13" i="18"/>
  <c r="F13" i="18"/>
  <c r="E13" i="18"/>
  <c r="I13" i="18" s="1"/>
  <c r="J13" i="18" s="1"/>
  <c r="D13" i="18"/>
  <c r="H12" i="18"/>
  <c r="G12" i="18"/>
  <c r="F12" i="18"/>
  <c r="E12" i="18"/>
  <c r="D12" i="18"/>
  <c r="K11" i="18"/>
  <c r="J11" i="18"/>
  <c r="I11" i="18"/>
  <c r="H11" i="18"/>
  <c r="G11" i="18"/>
  <c r="F11" i="18"/>
  <c r="E11" i="18"/>
  <c r="D11" i="18"/>
  <c r="H10" i="18"/>
  <c r="G10" i="18"/>
  <c r="F10" i="18"/>
  <c r="E10" i="18"/>
  <c r="D10" i="18"/>
  <c r="H9" i="18"/>
  <c r="G9" i="18"/>
  <c r="F9" i="18"/>
  <c r="E9" i="18"/>
  <c r="D9" i="18"/>
  <c r="H8" i="18"/>
  <c r="G8" i="18"/>
  <c r="F8" i="18"/>
  <c r="E8" i="18"/>
  <c r="D8" i="18"/>
  <c r="H7" i="18"/>
  <c r="G7" i="18"/>
  <c r="F7" i="18"/>
  <c r="E7" i="18"/>
  <c r="I7" i="18" s="1"/>
  <c r="J7" i="18" s="1"/>
  <c r="K7" i="18" s="1"/>
  <c r="D7" i="18"/>
  <c r="H6" i="18"/>
  <c r="G6" i="18"/>
  <c r="F6" i="18"/>
  <c r="E6" i="18"/>
  <c r="D6" i="18"/>
  <c r="K35" i="35"/>
  <c r="J35" i="35"/>
  <c r="I35" i="35"/>
  <c r="F35" i="35"/>
  <c r="E35" i="35"/>
  <c r="D35" i="35"/>
  <c r="K34" i="35"/>
  <c r="J34" i="35"/>
  <c r="I34" i="35"/>
  <c r="F34" i="35"/>
  <c r="E34" i="35"/>
  <c r="D34" i="35"/>
  <c r="K33" i="35"/>
  <c r="J33" i="35"/>
  <c r="I33" i="35"/>
  <c r="F33" i="35"/>
  <c r="E33" i="35"/>
  <c r="D33" i="35"/>
  <c r="K32" i="35"/>
  <c r="J32" i="35"/>
  <c r="I32" i="35"/>
  <c r="F32" i="35"/>
  <c r="E32" i="35"/>
  <c r="D32" i="35"/>
  <c r="K25" i="35"/>
  <c r="J25" i="35"/>
  <c r="I25" i="35"/>
  <c r="K20" i="35"/>
  <c r="J20" i="35"/>
  <c r="I20" i="35"/>
  <c r="H20" i="35"/>
  <c r="G20" i="35"/>
  <c r="F20" i="35"/>
  <c r="E20" i="35"/>
  <c r="D20" i="35"/>
  <c r="K19" i="35"/>
  <c r="J19" i="35"/>
  <c r="I19" i="35"/>
  <c r="H19" i="35"/>
  <c r="G19" i="35"/>
  <c r="F19" i="35"/>
  <c r="E19" i="35"/>
  <c r="D19" i="35"/>
  <c r="K18" i="35"/>
  <c r="J18" i="35"/>
  <c r="I18" i="35"/>
  <c r="H18" i="35"/>
  <c r="G18" i="35"/>
  <c r="F18" i="35"/>
  <c r="E18" i="35"/>
  <c r="D18" i="35"/>
  <c r="K17" i="35"/>
  <c r="J17" i="35"/>
  <c r="I17" i="35"/>
  <c r="H17" i="35"/>
  <c r="G17" i="35"/>
  <c r="F17" i="35"/>
  <c r="E17" i="35"/>
  <c r="D17" i="35"/>
  <c r="K16" i="35"/>
  <c r="J16" i="35"/>
  <c r="I16" i="35"/>
  <c r="H16" i="35"/>
  <c r="G16" i="35"/>
  <c r="F16" i="35"/>
  <c r="E16" i="35"/>
  <c r="D16" i="35"/>
  <c r="H15" i="35"/>
  <c r="G15" i="35"/>
  <c r="F15" i="35"/>
  <c r="E15" i="35"/>
  <c r="D15" i="35"/>
  <c r="H14" i="35"/>
  <c r="G14" i="35"/>
  <c r="F14" i="35"/>
  <c r="E14" i="35"/>
  <c r="D14" i="35"/>
  <c r="H13" i="35"/>
  <c r="G13" i="35"/>
  <c r="F13" i="35"/>
  <c r="E13" i="35"/>
  <c r="D13" i="35"/>
  <c r="H12" i="35"/>
  <c r="G12" i="35"/>
  <c r="I12" i="35" s="1"/>
  <c r="J12" i="35" s="1"/>
  <c r="K12" i="35" s="1"/>
  <c r="F12" i="35"/>
  <c r="E12" i="35"/>
  <c r="D12" i="35"/>
  <c r="H11" i="35"/>
  <c r="G11" i="35"/>
  <c r="F11" i="35"/>
  <c r="E11" i="35"/>
  <c r="D11" i="35"/>
  <c r="H10" i="35"/>
  <c r="G10" i="35"/>
  <c r="F10" i="35"/>
  <c r="E10" i="35"/>
  <c r="D10" i="35"/>
  <c r="H9" i="35"/>
  <c r="G9" i="35"/>
  <c r="F9" i="35"/>
  <c r="E9" i="35"/>
  <c r="D9" i="35"/>
  <c r="H8" i="35"/>
  <c r="G8" i="35"/>
  <c r="F8" i="35"/>
  <c r="E8" i="35"/>
  <c r="I8" i="35" s="1"/>
  <c r="J8" i="35" s="1"/>
  <c r="K8" i="35" s="1"/>
  <c r="D8" i="35"/>
  <c r="H7" i="35"/>
  <c r="G7" i="35"/>
  <c r="F7" i="35"/>
  <c r="E7" i="35"/>
  <c r="D7" i="35"/>
  <c r="H6" i="35"/>
  <c r="G6" i="35"/>
  <c r="F6" i="35"/>
  <c r="E6" i="35"/>
  <c r="D6" i="35"/>
  <c r="K35" i="34"/>
  <c r="J35" i="34"/>
  <c r="I35" i="34"/>
  <c r="F35" i="34"/>
  <c r="E35" i="34"/>
  <c r="D35" i="34"/>
  <c r="K34" i="34"/>
  <c r="J34" i="34"/>
  <c r="I34" i="34"/>
  <c r="F34" i="34"/>
  <c r="E34" i="34"/>
  <c r="D34" i="34"/>
  <c r="K33" i="34"/>
  <c r="J33" i="34"/>
  <c r="I33" i="34"/>
  <c r="F33" i="34"/>
  <c r="E33" i="34"/>
  <c r="D33" i="34"/>
  <c r="K32" i="34"/>
  <c r="J32" i="34"/>
  <c r="I32" i="34"/>
  <c r="F32" i="34"/>
  <c r="E32" i="34"/>
  <c r="D32" i="34"/>
  <c r="K25" i="34"/>
  <c r="J25" i="34"/>
  <c r="I25" i="34"/>
  <c r="K20" i="34"/>
  <c r="J20" i="34"/>
  <c r="I20" i="34"/>
  <c r="H20" i="34"/>
  <c r="G20" i="34"/>
  <c r="F20" i="34"/>
  <c r="E20" i="34"/>
  <c r="D20" i="34"/>
  <c r="K19" i="34"/>
  <c r="J19" i="34"/>
  <c r="I19" i="34"/>
  <c r="H19" i="34"/>
  <c r="G19" i="34"/>
  <c r="F19" i="34"/>
  <c r="E19" i="34"/>
  <c r="D19" i="34"/>
  <c r="K18" i="34"/>
  <c r="J18" i="34"/>
  <c r="I18" i="34"/>
  <c r="H18" i="34"/>
  <c r="G18" i="34"/>
  <c r="F18" i="34"/>
  <c r="E18" i="34"/>
  <c r="D18" i="34"/>
  <c r="K17" i="34"/>
  <c r="J17" i="34"/>
  <c r="I17" i="34"/>
  <c r="H17" i="34"/>
  <c r="G17" i="34"/>
  <c r="F17" i="34"/>
  <c r="E17" i="34"/>
  <c r="D17" i="34"/>
  <c r="K16" i="34"/>
  <c r="J16" i="34"/>
  <c r="I16" i="34"/>
  <c r="H16" i="34"/>
  <c r="G16" i="34"/>
  <c r="F16" i="34"/>
  <c r="E16" i="34"/>
  <c r="D16" i="34"/>
  <c r="H15" i="34"/>
  <c r="G15" i="34"/>
  <c r="F15" i="34"/>
  <c r="E15" i="34"/>
  <c r="D15" i="34"/>
  <c r="H14" i="34"/>
  <c r="G14" i="34"/>
  <c r="F14" i="34"/>
  <c r="E14" i="34"/>
  <c r="D14" i="34"/>
  <c r="H13" i="34"/>
  <c r="G13" i="34"/>
  <c r="F13" i="34"/>
  <c r="E13" i="34"/>
  <c r="D13" i="34"/>
  <c r="K12" i="34"/>
  <c r="J12" i="34"/>
  <c r="I12" i="34"/>
  <c r="H12" i="34"/>
  <c r="G12" i="34"/>
  <c r="F12" i="34"/>
  <c r="E12" i="34"/>
  <c r="D12" i="34"/>
  <c r="K11" i="34"/>
  <c r="J11" i="34"/>
  <c r="I11" i="34"/>
  <c r="H11" i="34"/>
  <c r="G11" i="34"/>
  <c r="F11" i="34"/>
  <c r="E11" i="34"/>
  <c r="D11" i="34"/>
  <c r="H10" i="34"/>
  <c r="G10" i="34"/>
  <c r="F10" i="34"/>
  <c r="E10" i="34"/>
  <c r="D10" i="34"/>
  <c r="H9" i="34"/>
  <c r="G9" i="34"/>
  <c r="F9" i="34"/>
  <c r="E9" i="34"/>
  <c r="D9" i="34"/>
  <c r="H8" i="34"/>
  <c r="G8" i="34"/>
  <c r="F8" i="34"/>
  <c r="E8" i="34"/>
  <c r="D8" i="34"/>
  <c r="H7" i="34"/>
  <c r="G7" i="34"/>
  <c r="F7" i="34"/>
  <c r="E7" i="34"/>
  <c r="D7" i="34"/>
  <c r="H6" i="34"/>
  <c r="G6" i="34"/>
  <c r="F6" i="34"/>
  <c r="E6" i="34"/>
  <c r="D6" i="34"/>
  <c r="K35" i="22"/>
  <c r="J35" i="22"/>
  <c r="I35" i="22"/>
  <c r="F35" i="22"/>
  <c r="E35" i="22"/>
  <c r="D35" i="22"/>
  <c r="K34" i="22"/>
  <c r="J34" i="22"/>
  <c r="I34" i="22"/>
  <c r="F34" i="22"/>
  <c r="E34" i="22"/>
  <c r="D34" i="22"/>
  <c r="K33" i="22"/>
  <c r="J33" i="22"/>
  <c r="I33" i="22"/>
  <c r="F33" i="22"/>
  <c r="E33" i="22"/>
  <c r="D33" i="22"/>
  <c r="F32" i="22"/>
  <c r="E32" i="22"/>
  <c r="I32" i="22" s="1"/>
  <c r="J32" i="22" s="1"/>
  <c r="D32" i="22"/>
  <c r="K25" i="22"/>
  <c r="J25" i="22"/>
  <c r="I25" i="22"/>
  <c r="K20" i="22"/>
  <c r="J20" i="22"/>
  <c r="I20" i="22"/>
  <c r="H20" i="22"/>
  <c r="G20" i="22"/>
  <c r="F20" i="22"/>
  <c r="E20" i="22"/>
  <c r="D20" i="22"/>
  <c r="K19" i="22"/>
  <c r="J19" i="22"/>
  <c r="I19" i="22"/>
  <c r="H19" i="22"/>
  <c r="G19" i="22"/>
  <c r="F19" i="22"/>
  <c r="E19" i="22"/>
  <c r="D19" i="22"/>
  <c r="K18" i="22"/>
  <c r="J18" i="22"/>
  <c r="I18" i="22"/>
  <c r="H18" i="22"/>
  <c r="G18" i="22"/>
  <c r="F18" i="22"/>
  <c r="E18" i="22"/>
  <c r="D18" i="22"/>
  <c r="K17" i="22"/>
  <c r="J17" i="22"/>
  <c r="I17" i="22"/>
  <c r="H17" i="22"/>
  <c r="G17" i="22"/>
  <c r="F17" i="22"/>
  <c r="E17" i="22"/>
  <c r="D17" i="22"/>
  <c r="K16" i="22"/>
  <c r="J16" i="22"/>
  <c r="I16" i="22"/>
  <c r="H16" i="22"/>
  <c r="G16" i="22"/>
  <c r="F16" i="22"/>
  <c r="E16" i="22"/>
  <c r="D16" i="22"/>
  <c r="K15" i="22"/>
  <c r="J15" i="22"/>
  <c r="I15" i="22"/>
  <c r="H15" i="22"/>
  <c r="G15" i="22"/>
  <c r="F15" i="22"/>
  <c r="E15" i="22"/>
  <c r="D15" i="22"/>
  <c r="K14" i="22"/>
  <c r="J14" i="22"/>
  <c r="I14" i="22"/>
  <c r="H14" i="22"/>
  <c r="G14" i="22"/>
  <c r="F14" i="22"/>
  <c r="E14" i="22"/>
  <c r="D14" i="22"/>
  <c r="K13" i="22"/>
  <c r="J13" i="22"/>
  <c r="I13" i="22"/>
  <c r="H13" i="22"/>
  <c r="G13" i="22"/>
  <c r="F13" i="22"/>
  <c r="E13" i="22"/>
  <c r="D13" i="22"/>
  <c r="H12" i="22"/>
  <c r="G12" i="22"/>
  <c r="F12" i="22"/>
  <c r="E12" i="22"/>
  <c r="D12" i="22"/>
  <c r="H11" i="22"/>
  <c r="G11" i="22"/>
  <c r="F11" i="22"/>
  <c r="I11" i="22" s="1"/>
  <c r="J11" i="22" s="1"/>
  <c r="K11" i="22" s="1"/>
  <c r="E11" i="22"/>
  <c r="D11" i="22"/>
  <c r="H10" i="22"/>
  <c r="G10" i="22"/>
  <c r="F10" i="22"/>
  <c r="E10" i="22"/>
  <c r="D10" i="22"/>
  <c r="H9" i="22"/>
  <c r="G9" i="22"/>
  <c r="F9" i="22"/>
  <c r="E9" i="22"/>
  <c r="D9" i="22"/>
  <c r="H8" i="22"/>
  <c r="G8" i="22"/>
  <c r="F8" i="22"/>
  <c r="E8" i="22"/>
  <c r="D8" i="22"/>
  <c r="H7" i="22"/>
  <c r="G7" i="22"/>
  <c r="F7" i="22"/>
  <c r="E7" i="22"/>
  <c r="D7" i="22"/>
  <c r="H6" i="22"/>
  <c r="G6" i="22"/>
  <c r="F6" i="22"/>
  <c r="E6" i="22"/>
  <c r="I6" i="22" s="1"/>
  <c r="J6" i="22" s="1"/>
  <c r="D6" i="22"/>
  <c r="K35" i="55"/>
  <c r="J35" i="55"/>
  <c r="I35" i="55"/>
  <c r="F35" i="55"/>
  <c r="E35" i="55"/>
  <c r="D35" i="55"/>
  <c r="K34" i="55"/>
  <c r="J34" i="55"/>
  <c r="I34" i="55"/>
  <c r="F34" i="55"/>
  <c r="E34" i="55"/>
  <c r="D34" i="55"/>
  <c r="K33" i="55"/>
  <c r="J33" i="55"/>
  <c r="I33" i="55"/>
  <c r="F33" i="55"/>
  <c r="E33" i="55"/>
  <c r="D33" i="55"/>
  <c r="K32" i="55"/>
  <c r="J32" i="55"/>
  <c r="I32" i="55"/>
  <c r="F32" i="55"/>
  <c r="E32" i="55"/>
  <c r="D32" i="55"/>
  <c r="K25" i="55"/>
  <c r="J25" i="55"/>
  <c r="I25" i="55"/>
  <c r="H20" i="55"/>
  <c r="G20" i="55"/>
  <c r="F20" i="55"/>
  <c r="E20" i="55"/>
  <c r="D20" i="55"/>
  <c r="H19" i="55"/>
  <c r="G19" i="55"/>
  <c r="F19" i="55"/>
  <c r="E19" i="55"/>
  <c r="D19" i="55"/>
  <c r="H18" i="55"/>
  <c r="G18" i="55"/>
  <c r="F18" i="55"/>
  <c r="E18" i="55"/>
  <c r="D18" i="55"/>
  <c r="H17" i="55"/>
  <c r="G17" i="55"/>
  <c r="F17" i="55"/>
  <c r="E17" i="55"/>
  <c r="D17" i="55"/>
  <c r="H16" i="55"/>
  <c r="G16" i="55"/>
  <c r="F16" i="55"/>
  <c r="E16" i="55"/>
  <c r="D16" i="55"/>
  <c r="H15" i="55"/>
  <c r="G15" i="55"/>
  <c r="F15" i="55"/>
  <c r="E15" i="55"/>
  <c r="D15" i="55"/>
  <c r="K14" i="55"/>
  <c r="J14" i="55"/>
  <c r="I14" i="55"/>
  <c r="H14" i="55"/>
  <c r="G14" i="55"/>
  <c r="F14" i="55"/>
  <c r="E14" i="55"/>
  <c r="D14" i="55"/>
  <c r="H13" i="55"/>
  <c r="G13" i="55"/>
  <c r="F13" i="55"/>
  <c r="E13" i="55"/>
  <c r="I13" i="55" s="1"/>
  <c r="J13" i="55" s="1"/>
  <c r="K13" i="55" s="1"/>
  <c r="D13" i="55"/>
  <c r="H12" i="55"/>
  <c r="G12" i="55"/>
  <c r="F12" i="55"/>
  <c r="E12" i="55"/>
  <c r="D12" i="55"/>
  <c r="H11" i="55"/>
  <c r="G11" i="55"/>
  <c r="F11" i="55"/>
  <c r="E11" i="55"/>
  <c r="D11" i="55"/>
  <c r="H10" i="55"/>
  <c r="G10" i="55"/>
  <c r="F10" i="55"/>
  <c r="E10" i="55"/>
  <c r="D10" i="55"/>
  <c r="H9" i="55"/>
  <c r="G9" i="55"/>
  <c r="F9" i="55"/>
  <c r="E9" i="55"/>
  <c r="D9" i="55"/>
  <c r="H8" i="55"/>
  <c r="G8" i="55"/>
  <c r="F8" i="55"/>
  <c r="E8" i="55"/>
  <c r="D8" i="55"/>
  <c r="H7" i="55"/>
  <c r="G7" i="55"/>
  <c r="F7" i="55"/>
  <c r="E7" i="55"/>
  <c r="D7" i="55"/>
  <c r="H6" i="55"/>
  <c r="G6" i="55"/>
  <c r="F6" i="55"/>
  <c r="E6" i="55"/>
  <c r="D6" i="55"/>
  <c r="K35" i="31"/>
  <c r="J35" i="31"/>
  <c r="I35" i="31"/>
  <c r="F35" i="31"/>
  <c r="E35" i="31"/>
  <c r="D35" i="31"/>
  <c r="K34" i="31"/>
  <c r="J34" i="31"/>
  <c r="I34" i="31"/>
  <c r="F34" i="31"/>
  <c r="E34" i="31"/>
  <c r="D34" i="31"/>
  <c r="K33" i="31"/>
  <c r="J33" i="31"/>
  <c r="I33" i="31"/>
  <c r="F33" i="31"/>
  <c r="E33" i="31"/>
  <c r="D33" i="31"/>
  <c r="K32" i="31"/>
  <c r="J32" i="31"/>
  <c r="I32" i="31"/>
  <c r="F32" i="31"/>
  <c r="E32" i="31"/>
  <c r="D32" i="31"/>
  <c r="K25" i="31"/>
  <c r="J25" i="31"/>
  <c r="I25" i="31"/>
  <c r="K20" i="31"/>
  <c r="J20" i="31"/>
  <c r="I20" i="31"/>
  <c r="H20" i="31"/>
  <c r="G20" i="31"/>
  <c r="F20" i="31"/>
  <c r="E20" i="31"/>
  <c r="D20" i="31"/>
  <c r="K19" i="31"/>
  <c r="J19" i="31"/>
  <c r="I19" i="31"/>
  <c r="H19" i="31"/>
  <c r="G19" i="31"/>
  <c r="F19" i="31"/>
  <c r="E19" i="31"/>
  <c r="D19" i="31"/>
  <c r="K18" i="31"/>
  <c r="J18" i="31"/>
  <c r="I18" i="31"/>
  <c r="H18" i="31"/>
  <c r="G18" i="31"/>
  <c r="F18" i="31"/>
  <c r="E18" i="31"/>
  <c r="D18" i="31"/>
  <c r="K17" i="31"/>
  <c r="J17" i="31"/>
  <c r="I17" i="31"/>
  <c r="H17" i="31"/>
  <c r="G17" i="31"/>
  <c r="F17" i="31"/>
  <c r="E17" i="31"/>
  <c r="D17" i="31"/>
  <c r="K16" i="31"/>
  <c r="J16" i="31"/>
  <c r="I16" i="31"/>
  <c r="H16" i="31"/>
  <c r="G16" i="31"/>
  <c r="F16" i="31"/>
  <c r="E16" i="31"/>
  <c r="D16" i="31"/>
  <c r="K15" i="31"/>
  <c r="J15" i="31"/>
  <c r="I15" i="31"/>
  <c r="H15" i="31"/>
  <c r="G15" i="31"/>
  <c r="F15" i="31"/>
  <c r="E15" i="31"/>
  <c r="D15" i="31"/>
  <c r="K14" i="31"/>
  <c r="J14" i="31"/>
  <c r="I14" i="31"/>
  <c r="H14" i="31"/>
  <c r="G14" i="31"/>
  <c r="F14" i="31"/>
  <c r="E14" i="31"/>
  <c r="D14" i="31"/>
  <c r="K13" i="31"/>
  <c r="J13" i="31"/>
  <c r="I13" i="31"/>
  <c r="H13" i="31"/>
  <c r="G13" i="31"/>
  <c r="F13" i="31"/>
  <c r="E13" i="31"/>
  <c r="D13" i="31"/>
  <c r="K12" i="31"/>
  <c r="J12" i="31"/>
  <c r="I12" i="31"/>
  <c r="H12" i="31"/>
  <c r="G12" i="31"/>
  <c r="F12" i="31"/>
  <c r="E12" i="31"/>
  <c r="D12" i="31"/>
  <c r="K11" i="31"/>
  <c r="J11" i="31"/>
  <c r="I11" i="31"/>
  <c r="H11" i="31"/>
  <c r="G11" i="31"/>
  <c r="F11" i="31"/>
  <c r="E11" i="31"/>
  <c r="D11" i="31"/>
  <c r="H10" i="31"/>
  <c r="G10" i="31"/>
  <c r="F10" i="31"/>
  <c r="E10" i="31"/>
  <c r="D10" i="31"/>
  <c r="H9" i="31"/>
  <c r="G9" i="31"/>
  <c r="F9" i="31"/>
  <c r="E9" i="31"/>
  <c r="D9" i="31"/>
  <c r="H8" i="31"/>
  <c r="G8" i="31"/>
  <c r="F8" i="31"/>
  <c r="E8" i="31"/>
  <c r="D8" i="31"/>
  <c r="H7" i="31"/>
  <c r="G7" i="31"/>
  <c r="F7" i="31"/>
  <c r="E7" i="31"/>
  <c r="D7" i="31"/>
  <c r="H6" i="31"/>
  <c r="G6" i="31"/>
  <c r="F6" i="31"/>
  <c r="E6" i="31"/>
  <c r="I6" i="31" s="1"/>
  <c r="J6" i="31" s="1"/>
  <c r="D6" i="31"/>
  <c r="K35" i="30"/>
  <c r="J35" i="30"/>
  <c r="I35" i="30"/>
  <c r="F35" i="30"/>
  <c r="E35" i="30"/>
  <c r="D35" i="30"/>
  <c r="K34" i="30"/>
  <c r="J34" i="30"/>
  <c r="I34" i="30"/>
  <c r="F34" i="30"/>
  <c r="E34" i="30"/>
  <c r="D34" i="30"/>
  <c r="K33" i="30"/>
  <c r="J33" i="30"/>
  <c r="I33" i="30"/>
  <c r="F33" i="30"/>
  <c r="E33" i="30"/>
  <c r="D33" i="30"/>
  <c r="K32" i="30"/>
  <c r="J32" i="30"/>
  <c r="I32" i="30"/>
  <c r="F32" i="30"/>
  <c r="E32" i="30"/>
  <c r="D32" i="30"/>
  <c r="K25" i="30"/>
  <c r="J25" i="30"/>
  <c r="I25" i="30"/>
  <c r="H20" i="30"/>
  <c r="G20" i="30"/>
  <c r="F20" i="30"/>
  <c r="E20" i="30"/>
  <c r="D20" i="30"/>
  <c r="H19" i="30"/>
  <c r="G19" i="30"/>
  <c r="F19" i="30"/>
  <c r="E19" i="30"/>
  <c r="D19" i="30"/>
  <c r="H18" i="30"/>
  <c r="G18" i="30"/>
  <c r="F18" i="30"/>
  <c r="E18" i="30"/>
  <c r="D18" i="30"/>
  <c r="H17" i="30"/>
  <c r="G17" i="30"/>
  <c r="F17" i="30"/>
  <c r="E17" i="30"/>
  <c r="D17" i="30"/>
  <c r="H16" i="30"/>
  <c r="G16" i="30"/>
  <c r="F16" i="30"/>
  <c r="E16" i="30"/>
  <c r="D16" i="30"/>
  <c r="H15" i="30"/>
  <c r="G15" i="30"/>
  <c r="F15" i="30"/>
  <c r="E15" i="30"/>
  <c r="D15" i="30"/>
  <c r="K14" i="30"/>
  <c r="J14" i="30"/>
  <c r="I14" i="30"/>
  <c r="H14" i="30"/>
  <c r="G14" i="30"/>
  <c r="F14" i="30"/>
  <c r="E14" i="30"/>
  <c r="D14" i="30"/>
  <c r="K13" i="30"/>
  <c r="J13" i="30"/>
  <c r="I13" i="30"/>
  <c r="H13" i="30"/>
  <c r="G13" i="30"/>
  <c r="F13" i="30"/>
  <c r="E13" i="30"/>
  <c r="D13" i="30"/>
  <c r="H12" i="30"/>
  <c r="G12" i="30"/>
  <c r="F12" i="30"/>
  <c r="E12" i="30"/>
  <c r="D12" i="30"/>
  <c r="H11" i="30"/>
  <c r="G11" i="30"/>
  <c r="F11" i="30"/>
  <c r="E11" i="30"/>
  <c r="D11" i="30"/>
  <c r="H10" i="30"/>
  <c r="G10" i="30"/>
  <c r="F10" i="30"/>
  <c r="E10" i="30"/>
  <c r="D10" i="30"/>
  <c r="H9" i="30"/>
  <c r="G9" i="30"/>
  <c r="F9" i="30"/>
  <c r="E9" i="30"/>
  <c r="D9" i="30"/>
  <c r="H8" i="30"/>
  <c r="G8" i="30"/>
  <c r="F8" i="30"/>
  <c r="E8" i="30"/>
  <c r="D8" i="30"/>
  <c r="H7" i="30"/>
  <c r="G7" i="30"/>
  <c r="F7" i="30"/>
  <c r="E7" i="30"/>
  <c r="D7" i="30"/>
  <c r="H6" i="30"/>
  <c r="G6" i="30"/>
  <c r="F6" i="30"/>
  <c r="E6" i="30"/>
  <c r="D6" i="30"/>
  <c r="K35" i="14"/>
  <c r="J35" i="14"/>
  <c r="I35" i="14"/>
  <c r="F35" i="14"/>
  <c r="E35" i="14"/>
  <c r="D35" i="14"/>
  <c r="K34" i="14"/>
  <c r="J34" i="14"/>
  <c r="I34" i="14"/>
  <c r="F34" i="14"/>
  <c r="E34" i="14"/>
  <c r="D34" i="14"/>
  <c r="K33" i="14"/>
  <c r="J33" i="14"/>
  <c r="I33" i="14"/>
  <c r="F33" i="14"/>
  <c r="E33" i="14"/>
  <c r="D33" i="14"/>
  <c r="F32" i="14"/>
  <c r="D32" i="14"/>
  <c r="K25" i="14"/>
  <c r="J25" i="14"/>
  <c r="I25" i="14"/>
  <c r="K20" i="14"/>
  <c r="J20" i="14"/>
  <c r="I20" i="14"/>
  <c r="H20" i="14"/>
  <c r="G20" i="14"/>
  <c r="F20" i="14"/>
  <c r="E20" i="14"/>
  <c r="D20" i="14"/>
  <c r="K19" i="14"/>
  <c r="J19" i="14"/>
  <c r="I19" i="14"/>
  <c r="H19" i="14"/>
  <c r="G19" i="14"/>
  <c r="F19" i="14"/>
  <c r="E19" i="14"/>
  <c r="D19" i="14"/>
  <c r="K18" i="14"/>
  <c r="J18" i="14"/>
  <c r="I18" i="14"/>
  <c r="H18" i="14"/>
  <c r="G18" i="14"/>
  <c r="F18" i="14"/>
  <c r="E18" i="14"/>
  <c r="D18" i="14"/>
  <c r="K17" i="14"/>
  <c r="J17" i="14"/>
  <c r="I17" i="14"/>
  <c r="H17" i="14"/>
  <c r="G17" i="14"/>
  <c r="F17" i="14"/>
  <c r="E17" i="14"/>
  <c r="D17" i="14"/>
  <c r="K16" i="14"/>
  <c r="J16" i="14"/>
  <c r="I16" i="14"/>
  <c r="H16" i="14"/>
  <c r="G16" i="14"/>
  <c r="F16" i="14"/>
  <c r="E16" i="14"/>
  <c r="D16" i="14"/>
  <c r="K15" i="14"/>
  <c r="J15" i="14"/>
  <c r="I15" i="14"/>
  <c r="H15" i="14"/>
  <c r="G15" i="14"/>
  <c r="F15" i="14"/>
  <c r="E15" i="14"/>
  <c r="D15" i="14"/>
  <c r="K14" i="14"/>
  <c r="J14" i="14"/>
  <c r="I14" i="14"/>
  <c r="H14" i="14"/>
  <c r="G14" i="14"/>
  <c r="F14" i="14"/>
  <c r="E14" i="14"/>
  <c r="D14" i="14"/>
  <c r="K13" i="14"/>
  <c r="J13" i="14"/>
  <c r="I13" i="14"/>
  <c r="H13" i="14"/>
  <c r="G13" i="14"/>
  <c r="F13" i="14"/>
  <c r="E13" i="14"/>
  <c r="D13" i="14"/>
  <c r="K12" i="14"/>
  <c r="J12" i="14"/>
  <c r="I12" i="14"/>
  <c r="H12" i="14"/>
  <c r="G12" i="14"/>
  <c r="F12" i="14"/>
  <c r="E12" i="14"/>
  <c r="D12" i="14"/>
  <c r="K11" i="14"/>
  <c r="J11" i="14"/>
  <c r="I11" i="14"/>
  <c r="H11" i="14"/>
  <c r="G11" i="14"/>
  <c r="F11" i="14"/>
  <c r="E11" i="14"/>
  <c r="D11" i="14"/>
  <c r="K10" i="14"/>
  <c r="J10" i="14"/>
  <c r="I10" i="14"/>
  <c r="H10" i="14"/>
  <c r="G10" i="14"/>
  <c r="F10" i="14"/>
  <c r="E10" i="14"/>
  <c r="D10" i="14"/>
  <c r="K9" i="14"/>
  <c r="J9" i="14"/>
  <c r="I9" i="14"/>
  <c r="H9" i="14"/>
  <c r="G9" i="14"/>
  <c r="F9" i="14"/>
  <c r="E9" i="14"/>
  <c r="D9" i="14"/>
  <c r="K8" i="14"/>
  <c r="J8" i="14"/>
  <c r="I8" i="14"/>
  <c r="H8" i="14"/>
  <c r="G8" i="14"/>
  <c r="F8" i="14"/>
  <c r="E8" i="14"/>
  <c r="D8" i="14"/>
  <c r="K7" i="14"/>
  <c r="J7" i="14"/>
  <c r="I7" i="14"/>
  <c r="H7" i="14"/>
  <c r="G7" i="14"/>
  <c r="F7" i="14"/>
  <c r="E7" i="14"/>
  <c r="D7" i="14"/>
  <c r="K6" i="14"/>
  <c r="J6" i="14"/>
  <c r="I6" i="14"/>
  <c r="H6" i="14"/>
  <c r="G6" i="14"/>
  <c r="F6" i="14"/>
  <c r="E6" i="14"/>
  <c r="D6" i="14"/>
  <c r="K35" i="20"/>
  <c r="J35" i="20"/>
  <c r="I35" i="20"/>
  <c r="F35" i="20"/>
  <c r="E35" i="20"/>
  <c r="D35" i="20"/>
  <c r="K34" i="20"/>
  <c r="J34" i="20"/>
  <c r="I34" i="20"/>
  <c r="F34" i="20"/>
  <c r="E34" i="20"/>
  <c r="D34" i="20"/>
  <c r="K33" i="20"/>
  <c r="J33" i="20"/>
  <c r="I33" i="20"/>
  <c r="F33" i="20"/>
  <c r="E33" i="20"/>
  <c r="D33" i="20"/>
  <c r="K32" i="20"/>
  <c r="J32" i="20"/>
  <c r="I32" i="20"/>
  <c r="F32" i="20"/>
  <c r="E32" i="20"/>
  <c r="D32" i="20"/>
  <c r="K25" i="20"/>
  <c r="J25" i="20"/>
  <c r="I25" i="20"/>
  <c r="K20" i="20"/>
  <c r="J20" i="20"/>
  <c r="I20" i="20"/>
  <c r="H20" i="20"/>
  <c r="G20" i="20"/>
  <c r="F20" i="20"/>
  <c r="E20" i="20"/>
  <c r="D20" i="20"/>
  <c r="K19" i="20"/>
  <c r="J19" i="20"/>
  <c r="I19" i="20"/>
  <c r="H19" i="20"/>
  <c r="G19" i="20"/>
  <c r="F19" i="20"/>
  <c r="E19" i="20"/>
  <c r="D19" i="20"/>
  <c r="H18" i="20"/>
  <c r="G18" i="20"/>
  <c r="F18" i="20"/>
  <c r="E18" i="20"/>
  <c r="I18" i="20" s="1"/>
  <c r="J18" i="20" s="1"/>
  <c r="K18" i="20" s="1"/>
  <c r="D18" i="20"/>
  <c r="H17" i="20"/>
  <c r="G17" i="20"/>
  <c r="F17" i="20"/>
  <c r="E17" i="20"/>
  <c r="D17" i="20"/>
  <c r="H16" i="20"/>
  <c r="G16" i="20"/>
  <c r="F16" i="20"/>
  <c r="E16" i="20"/>
  <c r="I16" i="20" s="1"/>
  <c r="J16" i="20" s="1"/>
  <c r="D16" i="20"/>
  <c r="K15" i="20"/>
  <c r="J15" i="20"/>
  <c r="I15" i="20"/>
  <c r="H15" i="20"/>
  <c r="G15" i="20"/>
  <c r="F15" i="20"/>
  <c r="E15" i="20"/>
  <c r="D15" i="20"/>
  <c r="K14" i="20"/>
  <c r="J14" i="20"/>
  <c r="I14" i="20"/>
  <c r="H14" i="20"/>
  <c r="G14" i="20"/>
  <c r="F14" i="20"/>
  <c r="E14" i="20"/>
  <c r="D14" i="20"/>
  <c r="H13" i="20"/>
  <c r="G13" i="20"/>
  <c r="F13" i="20"/>
  <c r="E13" i="20"/>
  <c r="I13" i="20" s="1"/>
  <c r="J13" i="20" s="1"/>
  <c r="D13" i="20"/>
  <c r="H12" i="20"/>
  <c r="G12" i="20"/>
  <c r="F12" i="20"/>
  <c r="E12" i="20"/>
  <c r="D12" i="20"/>
  <c r="H11" i="20"/>
  <c r="G11" i="20"/>
  <c r="F11" i="20"/>
  <c r="E11" i="20"/>
  <c r="D11" i="20"/>
  <c r="H10" i="20"/>
  <c r="G10" i="20"/>
  <c r="F10" i="20"/>
  <c r="E10" i="20"/>
  <c r="D10" i="20"/>
  <c r="H9" i="20"/>
  <c r="G9" i="20"/>
  <c r="F9" i="20"/>
  <c r="E9" i="20"/>
  <c r="I9" i="20" s="1"/>
  <c r="J9" i="20" s="1"/>
  <c r="D9" i="20"/>
  <c r="G20" i="5"/>
  <c r="F20" i="5"/>
  <c r="E20" i="5"/>
  <c r="D20" i="5"/>
  <c r="G19" i="5"/>
  <c r="F19" i="5"/>
  <c r="E19" i="5"/>
  <c r="D19" i="5"/>
  <c r="G18" i="5"/>
  <c r="F18" i="5"/>
  <c r="E18" i="5"/>
  <c r="D18" i="5"/>
  <c r="G17" i="5"/>
  <c r="F17" i="5"/>
  <c r="E17" i="5"/>
  <c r="D17" i="5"/>
  <c r="G16" i="5"/>
  <c r="F16" i="5"/>
  <c r="E16" i="5"/>
  <c r="D16" i="5"/>
  <c r="G15" i="5"/>
  <c r="F15" i="5"/>
  <c r="E15" i="5"/>
  <c r="D15" i="5"/>
  <c r="G14" i="5"/>
  <c r="F14" i="5"/>
  <c r="E14" i="5"/>
  <c r="D14" i="5"/>
  <c r="G13" i="5"/>
  <c r="F13" i="5"/>
  <c r="E13" i="5"/>
  <c r="D13" i="5"/>
  <c r="G12" i="5"/>
  <c r="F12" i="5"/>
  <c r="E12" i="5"/>
  <c r="D12" i="5"/>
  <c r="G11" i="5"/>
  <c r="F11" i="5"/>
  <c r="E11" i="5"/>
  <c r="D11" i="5"/>
  <c r="G10" i="5"/>
  <c r="F10" i="5"/>
  <c r="E10" i="5"/>
  <c r="D10" i="5"/>
  <c r="G9" i="5"/>
  <c r="F9" i="5"/>
  <c r="E9" i="5"/>
  <c r="D9" i="5"/>
  <c r="G8" i="5"/>
  <c r="F8" i="5"/>
  <c r="E8" i="5"/>
  <c r="D8" i="5"/>
  <c r="G7" i="5"/>
  <c r="F7" i="5"/>
  <c r="E7" i="5"/>
  <c r="D7" i="5"/>
  <c r="G6" i="5"/>
  <c r="F6" i="5"/>
  <c r="E6" i="5"/>
  <c r="D6" i="5"/>
  <c r="E35" i="5"/>
  <c r="D35" i="5"/>
  <c r="E34" i="5"/>
  <c r="D34" i="5"/>
  <c r="E33" i="5"/>
  <c r="D33" i="5"/>
  <c r="E32" i="5"/>
  <c r="D32" i="5"/>
  <c r="I10" i="24" l="1"/>
  <c r="J10" i="24" s="1"/>
  <c r="K10" i="24" s="1"/>
  <c r="J6" i="24"/>
  <c r="K6" i="24" s="1"/>
  <c r="I7" i="31"/>
  <c r="J7" i="31" s="1"/>
  <c r="K7" i="31" s="1"/>
  <c r="I14" i="34"/>
  <c r="J14" i="34" s="1"/>
  <c r="K14" i="34" s="1"/>
  <c r="I13" i="41"/>
  <c r="J13" i="41" s="1"/>
  <c r="K13" i="41" s="1"/>
  <c r="K13" i="25"/>
  <c r="K16" i="20"/>
  <c r="I17" i="20"/>
  <c r="J17" i="20" s="1"/>
  <c r="K17" i="20" s="1"/>
  <c r="I13" i="34"/>
  <c r="J13" i="34" s="1"/>
  <c r="K13" i="34" s="1"/>
  <c r="J8" i="28"/>
  <c r="K8" i="28" s="1"/>
  <c r="I6" i="28"/>
  <c r="K32" i="22"/>
  <c r="K32" i="39"/>
  <c r="K32" i="53"/>
  <c r="K32" i="56"/>
  <c r="I10" i="31"/>
  <c r="J10" i="31" s="1"/>
  <c r="K10" i="31" s="1"/>
  <c r="I7" i="55"/>
  <c r="J7" i="55" s="1"/>
  <c r="K7" i="55" s="1"/>
  <c r="I11" i="55"/>
  <c r="J11" i="55" s="1"/>
  <c r="K11" i="55" s="1"/>
  <c r="I16" i="55"/>
  <c r="J16" i="55" s="1"/>
  <c r="K16" i="55" s="1"/>
  <c r="I7" i="34"/>
  <c r="J7" i="34" s="1"/>
  <c r="K7" i="34" s="1"/>
  <c r="I8" i="18"/>
  <c r="J8" i="18" s="1"/>
  <c r="K8" i="18" s="1"/>
  <c r="I7" i="33"/>
  <c r="J7" i="33" s="1"/>
  <c r="K7" i="33" s="1"/>
  <c r="K32" i="33"/>
  <c r="I8" i="23"/>
  <c r="J8" i="23" s="1"/>
  <c r="I15" i="23"/>
  <c r="J15" i="23" s="1"/>
  <c r="K9" i="29"/>
  <c r="I6" i="47"/>
  <c r="J6" i="47" s="1"/>
  <c r="I11" i="47"/>
  <c r="J11" i="47" s="1"/>
  <c r="K11" i="47" s="1"/>
  <c r="K9" i="13"/>
  <c r="I6" i="19"/>
  <c r="J6" i="19" s="1"/>
  <c r="K15" i="19"/>
  <c r="K9" i="26"/>
  <c r="I7" i="56"/>
  <c r="J7" i="56" s="1"/>
  <c r="K7" i="56" s="1"/>
  <c r="I12" i="56"/>
  <c r="J12" i="56" s="1"/>
  <c r="K12" i="56" s="1"/>
  <c r="I6" i="53"/>
  <c r="J6" i="53" s="1"/>
  <c r="K6" i="41"/>
  <c r="K10" i="41"/>
  <c r="K10" i="37"/>
  <c r="I17" i="30"/>
  <c r="J17" i="30" s="1"/>
  <c r="K17" i="30" s="1"/>
  <c r="I8" i="55"/>
  <c r="J8" i="55" s="1"/>
  <c r="I17" i="55"/>
  <c r="J17" i="55" s="1"/>
  <c r="K17" i="55" s="1"/>
  <c r="I9" i="34"/>
  <c r="J9" i="34" s="1"/>
  <c r="K9" i="34" s="1"/>
  <c r="I9" i="18"/>
  <c r="J9" i="18" s="1"/>
  <c r="K9" i="18" s="1"/>
  <c r="I11" i="36"/>
  <c r="J11" i="36" s="1"/>
  <c r="K11" i="36" s="1"/>
  <c r="I14" i="36"/>
  <c r="J14" i="36" s="1"/>
  <c r="K14" i="36" s="1"/>
  <c r="I9" i="23"/>
  <c r="J9" i="23" s="1"/>
  <c r="K9" i="23" s="1"/>
  <c r="I17" i="23"/>
  <c r="J17" i="23" s="1"/>
  <c r="K17" i="23" s="1"/>
  <c r="I6" i="13"/>
  <c r="J6" i="13" s="1"/>
  <c r="I7" i="19"/>
  <c r="J7" i="19" s="1"/>
  <c r="K7" i="19" s="1"/>
  <c r="I11" i="19"/>
  <c r="J11" i="19" s="1"/>
  <c r="I8" i="53"/>
  <c r="J8" i="53" s="1"/>
  <c r="K8" i="53" s="1"/>
  <c r="I7" i="41"/>
  <c r="J7" i="41" s="1"/>
  <c r="K7" i="41" s="1"/>
  <c r="I6" i="37"/>
  <c r="J6" i="37" s="1"/>
  <c r="I11" i="37"/>
  <c r="I11" i="30"/>
  <c r="J11" i="30" s="1"/>
  <c r="K11" i="30" s="1"/>
  <c r="I6" i="35"/>
  <c r="J6" i="35" s="1"/>
  <c r="I12" i="20"/>
  <c r="J12" i="20" s="1"/>
  <c r="K12" i="20" s="1"/>
  <c r="I8" i="30"/>
  <c r="J8" i="30" s="1"/>
  <c r="K8" i="30" s="1"/>
  <c r="I12" i="30"/>
  <c r="J12" i="30" s="1"/>
  <c r="I18" i="30"/>
  <c r="J18" i="30" s="1"/>
  <c r="K18" i="30" s="1"/>
  <c r="I6" i="34"/>
  <c r="J6" i="34" s="1"/>
  <c r="K6" i="34" s="1"/>
  <c r="I10" i="34"/>
  <c r="J10" i="34" s="1"/>
  <c r="K10" i="34" s="1"/>
  <c r="I6" i="18"/>
  <c r="I10" i="18"/>
  <c r="J10" i="18" s="1"/>
  <c r="K10" i="18" s="1"/>
  <c r="I7" i="36"/>
  <c r="J7" i="36" s="1"/>
  <c r="K7" i="36" s="1"/>
  <c r="I10" i="36"/>
  <c r="J10" i="36" s="1"/>
  <c r="I8" i="21"/>
  <c r="J8" i="21" s="1"/>
  <c r="K8" i="21" s="1"/>
  <c r="I7" i="13"/>
  <c r="J7" i="13" s="1"/>
  <c r="K7" i="13" s="1"/>
  <c r="I12" i="19"/>
  <c r="J12" i="19" s="1"/>
  <c r="I12" i="41"/>
  <c r="J12" i="41" s="1"/>
  <c r="K12" i="41" s="1"/>
  <c r="I7" i="37"/>
  <c r="J7" i="37" s="1"/>
  <c r="K7" i="37" s="1"/>
  <c r="I6" i="38"/>
  <c r="J6" i="38" s="1"/>
  <c r="I6" i="39"/>
  <c r="I10" i="39"/>
  <c r="J10" i="39" s="1"/>
  <c r="K10" i="39" s="1"/>
  <c r="I7" i="30"/>
  <c r="J7" i="30" s="1"/>
  <c r="K7" i="30" s="1"/>
  <c r="K13" i="20"/>
  <c r="K12" i="30"/>
  <c r="I8" i="22"/>
  <c r="J8" i="22" s="1"/>
  <c r="K8" i="22" s="1"/>
  <c r="K7" i="39"/>
  <c r="K11" i="39"/>
  <c r="K7" i="44"/>
  <c r="K9" i="20"/>
  <c r="K8" i="55"/>
  <c r="I7" i="22"/>
  <c r="J7" i="22" s="1"/>
  <c r="K7" i="22" s="1"/>
  <c r="I10" i="20"/>
  <c r="J10" i="20" s="1"/>
  <c r="K10" i="20" s="1"/>
  <c r="I9" i="30"/>
  <c r="J9" i="30" s="1"/>
  <c r="K9" i="30" s="1"/>
  <c r="I15" i="30"/>
  <c r="J15" i="30" s="1"/>
  <c r="K15" i="30" s="1"/>
  <c r="I19" i="30"/>
  <c r="J19" i="30" s="1"/>
  <c r="K19" i="30" s="1"/>
  <c r="I8" i="31"/>
  <c r="J8" i="31" s="1"/>
  <c r="K8" i="31" s="1"/>
  <c r="I9" i="31"/>
  <c r="J9" i="31" s="1"/>
  <c r="K9" i="31" s="1"/>
  <c r="I18" i="55"/>
  <c r="J18" i="55" s="1"/>
  <c r="K18" i="55" s="1"/>
  <c r="J12" i="22"/>
  <c r="K12" i="22" s="1"/>
  <c r="I8" i="34"/>
  <c r="J8" i="34" s="1"/>
  <c r="K8" i="34" s="1"/>
  <c r="I7" i="35"/>
  <c r="J7" i="35" s="1"/>
  <c r="K7" i="35" s="1"/>
  <c r="I12" i="18"/>
  <c r="J12" i="18" s="1"/>
  <c r="K12" i="18" s="1"/>
  <c r="I12" i="33"/>
  <c r="J12" i="33" s="1"/>
  <c r="K12" i="33" s="1"/>
  <c r="I10" i="21"/>
  <c r="J10" i="21" s="1"/>
  <c r="K10" i="21" s="1"/>
  <c r="I6" i="23"/>
  <c r="J6" i="23" s="1"/>
  <c r="I10" i="23"/>
  <c r="J10" i="23" s="1"/>
  <c r="K10" i="23" s="1"/>
  <c r="I7" i="47"/>
  <c r="J7" i="47" s="1"/>
  <c r="K7" i="47" s="1"/>
  <c r="I6" i="17"/>
  <c r="J6" i="17" s="1"/>
  <c r="K32" i="17"/>
  <c r="I6" i="16"/>
  <c r="J6" i="16" s="1"/>
  <c r="I11" i="16"/>
  <c r="J11" i="16" s="1"/>
  <c r="K11" i="16" s="1"/>
  <c r="I10" i="19"/>
  <c r="J10" i="19" s="1"/>
  <c r="K10" i="19" s="1"/>
  <c r="I6" i="26"/>
  <c r="J6" i="26" s="1"/>
  <c r="K32" i="27"/>
  <c r="I7" i="53"/>
  <c r="J7" i="53" s="1"/>
  <c r="K7" i="53" s="1"/>
  <c r="I8" i="41"/>
  <c r="J8" i="41" s="1"/>
  <c r="K8" i="41" s="1"/>
  <c r="I11" i="41"/>
  <c r="J11" i="41" s="1"/>
  <c r="K11" i="41" s="1"/>
  <c r="I6" i="25"/>
  <c r="J6" i="25" s="1"/>
  <c r="I8" i="39"/>
  <c r="J8" i="39" s="1"/>
  <c r="K8" i="39" s="1"/>
  <c r="I14" i="39"/>
  <c r="J14" i="39" s="1"/>
  <c r="K14" i="39" s="1"/>
  <c r="I11" i="20"/>
  <c r="J11" i="20" s="1"/>
  <c r="K11" i="20" s="1"/>
  <c r="I6" i="30"/>
  <c r="J6" i="30" s="1"/>
  <c r="I10" i="30"/>
  <c r="J10" i="30" s="1"/>
  <c r="K10" i="30" s="1"/>
  <c r="I16" i="30"/>
  <c r="J16" i="30" s="1"/>
  <c r="K16" i="30" s="1"/>
  <c r="I20" i="30"/>
  <c r="J20" i="30" s="1"/>
  <c r="K20" i="30" s="1"/>
  <c r="I6" i="55"/>
  <c r="J6" i="55" s="1"/>
  <c r="K6" i="55" s="1"/>
  <c r="I19" i="55"/>
  <c r="J19" i="55" s="1"/>
  <c r="K19" i="55" s="1"/>
  <c r="I9" i="22"/>
  <c r="J9" i="22" s="1"/>
  <c r="K9" i="22" s="1"/>
  <c r="I10" i="22"/>
  <c r="J10" i="22" s="1"/>
  <c r="K10" i="22" s="1"/>
  <c r="I13" i="35"/>
  <c r="J13" i="35" s="1"/>
  <c r="K13" i="35" s="1"/>
  <c r="I9" i="33"/>
  <c r="J9" i="33" s="1"/>
  <c r="K9" i="33" s="1"/>
  <c r="I8" i="36"/>
  <c r="J8" i="36" s="1"/>
  <c r="K8" i="36" s="1"/>
  <c r="I13" i="36"/>
  <c r="J13" i="36" s="1"/>
  <c r="K13" i="36" s="1"/>
  <c r="I7" i="23"/>
  <c r="J7" i="23" s="1"/>
  <c r="K7" i="23" s="1"/>
  <c r="I14" i="23"/>
  <c r="J14" i="23" s="1"/>
  <c r="K14" i="23" s="1"/>
  <c r="I18" i="23"/>
  <c r="J18" i="23" s="1"/>
  <c r="K18" i="23" s="1"/>
  <c r="I8" i="47"/>
  <c r="J8" i="47" s="1"/>
  <c r="K8" i="47" s="1"/>
  <c r="I7" i="16"/>
  <c r="J7" i="16" s="1"/>
  <c r="K7" i="16" s="1"/>
  <c r="I12" i="16"/>
  <c r="J12" i="16" s="1"/>
  <c r="K12" i="16" s="1"/>
  <c r="I13" i="19"/>
  <c r="J13" i="19" s="1"/>
  <c r="K13" i="19" s="1"/>
  <c r="I10" i="56"/>
  <c r="J10" i="56" s="1"/>
  <c r="K10" i="56" s="1"/>
  <c r="I11" i="25"/>
  <c r="J11" i="25" s="1"/>
  <c r="K11" i="25" s="1"/>
  <c r="I8" i="38"/>
  <c r="J8" i="38" s="1"/>
  <c r="K8" i="38" s="1"/>
  <c r="I10" i="38"/>
  <c r="J10" i="38" s="1"/>
  <c r="K10" i="38" s="1"/>
  <c r="I9" i="39"/>
  <c r="J9" i="39" s="1"/>
  <c r="K9" i="39" s="1"/>
  <c r="I15" i="39"/>
  <c r="J15" i="39" s="1"/>
  <c r="K15" i="39" s="1"/>
  <c r="I10" i="35"/>
  <c r="J10" i="35" s="1"/>
  <c r="K10" i="35" s="1"/>
  <c r="I15" i="18"/>
  <c r="J15" i="18" s="1"/>
  <c r="K15" i="18" s="1"/>
  <c r="I6" i="33"/>
  <c r="J6" i="33" s="1"/>
  <c r="I10" i="33"/>
  <c r="J10" i="33" s="1"/>
  <c r="K10" i="33" s="1"/>
  <c r="I15" i="33"/>
  <c r="J15" i="33" s="1"/>
  <c r="K15" i="33" s="1"/>
  <c r="K10" i="36"/>
  <c r="K8" i="23"/>
  <c r="I8" i="29"/>
  <c r="J8" i="29" s="1"/>
  <c r="K8" i="29" s="1"/>
  <c r="I9" i="47"/>
  <c r="J9" i="47" s="1"/>
  <c r="K9" i="47" s="1"/>
  <c r="I15" i="17"/>
  <c r="J15" i="17" s="1"/>
  <c r="K15" i="17" s="1"/>
  <c r="K11" i="56"/>
  <c r="I7" i="25"/>
  <c r="J7" i="25" s="1"/>
  <c r="K7" i="25" s="1"/>
  <c r="I14" i="21"/>
  <c r="J14" i="21" s="1"/>
  <c r="K14" i="21" s="1"/>
  <c r="I6" i="44"/>
  <c r="J6" i="44" s="1"/>
  <c r="K6" i="44" s="1"/>
  <c r="I15" i="34"/>
  <c r="J15" i="34" s="1"/>
  <c r="K15" i="34" s="1"/>
  <c r="I14" i="35"/>
  <c r="J14" i="35" s="1"/>
  <c r="K14" i="35" s="1"/>
  <c r="I14" i="25"/>
  <c r="J14" i="25" s="1"/>
  <c r="K14" i="25" s="1"/>
  <c r="I9" i="55"/>
  <c r="J9" i="55" s="1"/>
  <c r="K9" i="55" s="1"/>
  <c r="K21" i="14"/>
  <c r="H32" i="4" s="1"/>
  <c r="K11" i="19"/>
  <c r="I21" i="14"/>
  <c r="K9" i="56"/>
  <c r="I10" i="27"/>
  <c r="J10" i="27" s="1"/>
  <c r="K10" i="27" s="1"/>
  <c r="K9" i="44"/>
  <c r="I12" i="26"/>
  <c r="J12" i="26" s="1"/>
  <c r="K12" i="26" s="1"/>
  <c r="K32" i="29"/>
  <c r="K33" i="27"/>
  <c r="K33" i="13"/>
  <c r="J21" i="14"/>
  <c r="I15" i="35"/>
  <c r="J15" i="35" s="1"/>
  <c r="K15" i="35" s="1"/>
  <c r="K13" i="18"/>
  <c r="K12" i="19"/>
  <c r="I15" i="55"/>
  <c r="J15" i="55" s="1"/>
  <c r="K15" i="55" s="1"/>
  <c r="K34" i="21"/>
  <c r="K15" i="23"/>
  <c r="K6" i="36"/>
  <c r="I12" i="55"/>
  <c r="J12" i="55" s="1"/>
  <c r="K12" i="55" s="1"/>
  <c r="I11" i="33"/>
  <c r="J11" i="33" s="1"/>
  <c r="K11" i="33" s="1"/>
  <c r="I10" i="55"/>
  <c r="J10" i="55" s="1"/>
  <c r="K10" i="55" s="1"/>
  <c r="I20" i="55"/>
  <c r="J20" i="55" s="1"/>
  <c r="K20" i="55" s="1"/>
  <c r="K6" i="22"/>
  <c r="I9" i="35"/>
  <c r="J9" i="35" s="1"/>
  <c r="K9" i="35" s="1"/>
  <c r="K6" i="31"/>
  <c r="J6" i="18"/>
  <c r="I8" i="33"/>
  <c r="J8" i="33" s="1"/>
  <c r="K8" i="33" s="1"/>
  <c r="I14" i="33"/>
  <c r="J14" i="33" s="1"/>
  <c r="K14" i="33" s="1"/>
  <c r="I7" i="21"/>
  <c r="J7" i="21" s="1"/>
  <c r="K7" i="21" s="1"/>
  <c r="I13" i="21"/>
  <c r="J13" i="21" s="1"/>
  <c r="K13" i="21" s="1"/>
  <c r="I7" i="29"/>
  <c r="J7" i="29" s="1"/>
  <c r="K7" i="29" s="1"/>
  <c r="J6" i="56"/>
  <c r="J11" i="37"/>
  <c r="K11" i="37" s="1"/>
  <c r="I11" i="35"/>
  <c r="J11" i="35" s="1"/>
  <c r="K11" i="35" s="1"/>
  <c r="I6" i="21"/>
  <c r="I12" i="21"/>
  <c r="J12" i="21" s="1"/>
  <c r="K12" i="21" s="1"/>
  <c r="I6" i="29"/>
  <c r="I10" i="29"/>
  <c r="J10" i="29" s="1"/>
  <c r="K10" i="29" s="1"/>
  <c r="I17" i="17"/>
  <c r="J17" i="17" s="1"/>
  <c r="K17" i="17" s="1"/>
  <c r="I16" i="17"/>
  <c r="J16" i="17" s="1"/>
  <c r="K16" i="17" s="1"/>
  <c r="I14" i="17"/>
  <c r="J14" i="17" s="1"/>
  <c r="K14" i="17" s="1"/>
  <c r="I7" i="27"/>
  <c r="J7" i="27" s="1"/>
  <c r="K7" i="27" s="1"/>
  <c r="K8" i="37"/>
  <c r="I13" i="17"/>
  <c r="J13" i="17" s="1"/>
  <c r="K13" i="17" s="1"/>
  <c r="I10" i="16"/>
  <c r="J10" i="16" s="1"/>
  <c r="K10" i="16" s="1"/>
  <c r="I15" i="16"/>
  <c r="J15" i="16" s="1"/>
  <c r="K15" i="16" s="1"/>
  <c r="I8" i="17"/>
  <c r="J8" i="17" s="1"/>
  <c r="K8" i="17" s="1"/>
  <c r="I19" i="17"/>
  <c r="J19" i="17" s="1"/>
  <c r="K19" i="17" s="1"/>
  <c r="I8" i="16"/>
  <c r="J8" i="16" s="1"/>
  <c r="K8" i="16" s="1"/>
  <c r="I14" i="16"/>
  <c r="J14" i="16" s="1"/>
  <c r="K14" i="16" s="1"/>
  <c r="I7" i="17"/>
  <c r="J7" i="17" s="1"/>
  <c r="K7" i="17" s="1"/>
  <c r="I18" i="17"/>
  <c r="J18" i="17" s="1"/>
  <c r="K18" i="17" s="1"/>
  <c r="K9" i="53"/>
  <c r="K8" i="25"/>
  <c r="I8" i="26"/>
  <c r="J8" i="26" s="1"/>
  <c r="K8" i="26" s="1"/>
  <c r="I9" i="27"/>
  <c r="J9" i="27" s="1"/>
  <c r="K9" i="27" s="1"/>
  <c r="I10" i="25"/>
  <c r="J10" i="25" s="1"/>
  <c r="K10" i="25" s="1"/>
  <c r="I7" i="26"/>
  <c r="J7" i="26" s="1"/>
  <c r="K7" i="26" s="1"/>
  <c r="I8" i="27"/>
  <c r="J8" i="27" s="1"/>
  <c r="K8" i="27" s="1"/>
  <c r="I6" i="42"/>
  <c r="I13" i="26"/>
  <c r="J13" i="26" s="1"/>
  <c r="K13" i="26" s="1"/>
  <c r="I6" i="27"/>
  <c r="I9" i="25"/>
  <c r="J9" i="25" s="1"/>
  <c r="K9" i="25" s="1"/>
  <c r="I12" i="25"/>
  <c r="J12" i="25" s="1"/>
  <c r="K12" i="25" s="1"/>
  <c r="I11" i="26"/>
  <c r="J11" i="26" s="1"/>
  <c r="K11" i="26" s="1"/>
  <c r="I32" i="54"/>
  <c r="J32" i="54" s="1"/>
  <c r="K32" i="54" s="1"/>
  <c r="I10" i="26"/>
  <c r="J10" i="26" s="1"/>
  <c r="K10" i="26" s="1"/>
  <c r="J6" i="39"/>
  <c r="X40" i="4"/>
  <c r="W40" i="4"/>
  <c r="C40" i="4"/>
  <c r="B40" i="4"/>
  <c r="A40" i="4"/>
  <c r="O40" i="4"/>
  <c r="P40" i="4"/>
  <c r="J21" i="24" l="1"/>
  <c r="I21" i="24"/>
  <c r="K21" i="24"/>
  <c r="H9" i="4" s="1"/>
  <c r="I21" i="28"/>
  <c r="J6" i="28"/>
  <c r="J21" i="37"/>
  <c r="I21" i="37"/>
  <c r="K6" i="37"/>
  <c r="I21" i="56"/>
  <c r="I21" i="13"/>
  <c r="I21" i="23"/>
  <c r="K21" i="36"/>
  <c r="H24" i="4" s="1"/>
  <c r="I21" i="18"/>
  <c r="I21" i="38"/>
  <c r="J21" i="41"/>
  <c r="K21" i="41"/>
  <c r="H22" i="4" s="1"/>
  <c r="I21" i="20"/>
  <c r="J21" i="31"/>
  <c r="I21" i="31"/>
  <c r="I21" i="44"/>
  <c r="I21" i="34"/>
  <c r="K21" i="22"/>
  <c r="H35" i="4" s="1"/>
  <c r="I21" i="41"/>
  <c r="K21" i="37"/>
  <c r="K21" i="31"/>
  <c r="H10" i="4" s="1"/>
  <c r="I21" i="22"/>
  <c r="I21" i="47"/>
  <c r="J21" i="36"/>
  <c r="I21" i="53"/>
  <c r="I21" i="39"/>
  <c r="J21" i="22"/>
  <c r="I21" i="36"/>
  <c r="I21" i="19"/>
  <c r="I21" i="30"/>
  <c r="K21" i="34"/>
  <c r="H21" i="4" s="1"/>
  <c r="J21" i="34"/>
  <c r="K21" i="44"/>
  <c r="H11" i="4" s="1"/>
  <c r="J21" i="44"/>
  <c r="K21" i="55"/>
  <c r="H30" i="4" s="1"/>
  <c r="K6" i="16"/>
  <c r="K21" i="16" s="1"/>
  <c r="H38" i="4" s="1"/>
  <c r="J21" i="16"/>
  <c r="J21" i="19"/>
  <c r="K6" i="19"/>
  <c r="K21" i="19" s="1"/>
  <c r="H16" i="4" s="1"/>
  <c r="J21" i="47"/>
  <c r="K6" i="47"/>
  <c r="K21" i="47" s="1"/>
  <c r="H41" i="4" s="1"/>
  <c r="J21" i="55"/>
  <c r="I21" i="33"/>
  <c r="I21" i="16"/>
  <c r="J21" i="26"/>
  <c r="K6" i="26"/>
  <c r="K21" i="26" s="1"/>
  <c r="H17" i="4" s="1"/>
  <c r="J21" i="56"/>
  <c r="K6" i="56"/>
  <c r="K21" i="56" s="1"/>
  <c r="H40" i="4" s="1"/>
  <c r="K6" i="39"/>
  <c r="K21" i="39" s="1"/>
  <c r="H29" i="4" s="1"/>
  <c r="J21" i="39"/>
  <c r="I21" i="29"/>
  <c r="J6" i="29"/>
  <c r="J21" i="13"/>
  <c r="K6" i="13"/>
  <c r="K21" i="13" s="1"/>
  <c r="H27" i="4" s="1"/>
  <c r="J21" i="33"/>
  <c r="K6" i="33"/>
  <c r="K21" i="33" s="1"/>
  <c r="H39" i="4" s="1"/>
  <c r="K6" i="38"/>
  <c r="K21" i="38" s="1"/>
  <c r="H6" i="4" s="1"/>
  <c r="J21" i="38"/>
  <c r="J6" i="21"/>
  <c r="I21" i="21"/>
  <c r="J21" i="53"/>
  <c r="K6" i="53"/>
  <c r="K21" i="53" s="1"/>
  <c r="H19" i="4" s="1"/>
  <c r="I21" i="27"/>
  <c r="J6" i="27"/>
  <c r="J21" i="30"/>
  <c r="K6" i="30"/>
  <c r="K21" i="30" s="1"/>
  <c r="H5" i="4" s="1"/>
  <c r="J21" i="23"/>
  <c r="K6" i="23"/>
  <c r="K21" i="23" s="1"/>
  <c r="H31" i="4" s="1"/>
  <c r="I21" i="25"/>
  <c r="J21" i="18"/>
  <c r="K6" i="18"/>
  <c r="K21" i="18" s="1"/>
  <c r="H25" i="4" s="1"/>
  <c r="I21" i="35"/>
  <c r="I21" i="17"/>
  <c r="J21" i="20"/>
  <c r="K21" i="20"/>
  <c r="H28" i="4" s="1"/>
  <c r="J21" i="25"/>
  <c r="K6" i="25"/>
  <c r="K21" i="25" s="1"/>
  <c r="H12" i="4" s="1"/>
  <c r="I21" i="26"/>
  <c r="J21" i="35"/>
  <c r="K6" i="35"/>
  <c r="K21" i="35" s="1"/>
  <c r="H15" i="4" s="1"/>
  <c r="J21" i="17"/>
  <c r="K6" i="17"/>
  <c r="K21" i="17" s="1"/>
  <c r="H36" i="4" s="1"/>
  <c r="I21" i="55"/>
  <c r="J6" i="42"/>
  <c r="I21" i="42"/>
  <c r="O30" i="56"/>
  <c r="N30" i="56"/>
  <c r="O29" i="56"/>
  <c r="N29" i="56"/>
  <c r="O28" i="56"/>
  <c r="N28" i="56"/>
  <c r="N27" i="56"/>
  <c r="O27" i="56" s="1"/>
  <c r="N26" i="56"/>
  <c r="O26" i="56" s="1"/>
  <c r="N25" i="56"/>
  <c r="O25" i="56" s="1"/>
  <c r="N24" i="56"/>
  <c r="O24" i="56" s="1"/>
  <c r="O23" i="56"/>
  <c r="N22" i="56"/>
  <c r="O22" i="56" s="1"/>
  <c r="N21" i="56"/>
  <c r="O21" i="56" s="1"/>
  <c r="N20" i="56"/>
  <c r="O20" i="56" s="1"/>
  <c r="N19" i="56"/>
  <c r="O19" i="56" s="1"/>
  <c r="N18" i="56"/>
  <c r="O18" i="56" s="1"/>
  <c r="N17" i="56"/>
  <c r="O17" i="56" s="1"/>
  <c r="N16" i="56"/>
  <c r="O16" i="56" s="1"/>
  <c r="N15" i="56"/>
  <c r="O15" i="56" s="1"/>
  <c r="N14" i="56"/>
  <c r="O14" i="56" s="1"/>
  <c r="N10" i="56"/>
  <c r="O10" i="56" s="1"/>
  <c r="N7" i="56"/>
  <c r="N6" i="56"/>
  <c r="K6" i="28" l="1"/>
  <c r="K21" i="28" s="1"/>
  <c r="H26" i="4" s="1"/>
  <c r="J21" i="28"/>
  <c r="J21" i="42"/>
  <c r="K6" i="42"/>
  <c r="K21" i="42" s="1"/>
  <c r="H8" i="4" s="1"/>
  <c r="J21" i="27"/>
  <c r="K6" i="27"/>
  <c r="K21" i="27" s="1"/>
  <c r="H20" i="4" s="1"/>
  <c r="J21" i="21"/>
  <c r="K6" i="21"/>
  <c r="K21" i="21" s="1"/>
  <c r="H37" i="4" s="1"/>
  <c r="J21" i="29"/>
  <c r="K6" i="29"/>
  <c r="K21" i="29" s="1"/>
  <c r="H23" i="4" s="1"/>
  <c r="X30" i="4"/>
  <c r="W30" i="4"/>
  <c r="C30" i="4"/>
  <c r="B30" i="4"/>
  <c r="O30" i="4"/>
  <c r="P30" i="4"/>
  <c r="O30" i="55"/>
  <c r="N30" i="55"/>
  <c r="O29" i="55"/>
  <c r="N29" i="55"/>
  <c r="O28" i="55"/>
  <c r="N28" i="55"/>
  <c r="N27" i="55"/>
  <c r="O27" i="55" s="1"/>
  <c r="N26" i="55"/>
  <c r="O26" i="55" s="1"/>
  <c r="N25" i="55"/>
  <c r="O25" i="55" s="1"/>
  <c r="N24" i="55"/>
  <c r="O24" i="55" s="1"/>
  <c r="O23" i="55"/>
  <c r="N22" i="55"/>
  <c r="O22" i="55" s="1"/>
  <c r="N21" i="55"/>
  <c r="O21" i="55" s="1"/>
  <c r="O20" i="55"/>
  <c r="N20" i="55"/>
  <c r="N19" i="55"/>
  <c r="O19" i="55" s="1"/>
  <c r="N18" i="55"/>
  <c r="O18" i="55" s="1"/>
  <c r="N17" i="55"/>
  <c r="O17" i="55" s="1"/>
  <c r="N16" i="55"/>
  <c r="O16" i="55" s="1"/>
  <c r="N15" i="55"/>
  <c r="O15" i="55" s="1"/>
  <c r="N14" i="55"/>
  <c r="O14" i="55" s="1"/>
  <c r="N10" i="55"/>
  <c r="O10" i="55" s="1"/>
  <c r="N7" i="55"/>
  <c r="N6" i="55"/>
  <c r="I36" i="56" l="1"/>
  <c r="I36" i="55" l="1"/>
  <c r="K36" i="56"/>
  <c r="K40" i="56" s="1"/>
  <c r="D40" i="56" s="1"/>
  <c r="J36" i="56"/>
  <c r="N12" i="56" s="1"/>
  <c r="O12" i="56" s="1"/>
  <c r="O31" i="54"/>
  <c r="N31" i="54"/>
  <c r="O30" i="54"/>
  <c r="N30" i="54"/>
  <c r="O29" i="54"/>
  <c r="N29" i="54"/>
  <c r="O28" i="54"/>
  <c r="N28" i="54"/>
  <c r="N27" i="54"/>
  <c r="O27" i="54" s="1"/>
  <c r="N26" i="54"/>
  <c r="O26" i="54" s="1"/>
  <c r="N25" i="54"/>
  <c r="O25" i="54" s="1"/>
  <c r="N24" i="54"/>
  <c r="O24" i="54" s="1"/>
  <c r="N23" i="54"/>
  <c r="O23" i="54" s="1"/>
  <c r="O22" i="54"/>
  <c r="N22" i="54"/>
  <c r="N21" i="54"/>
  <c r="O21" i="54" s="1"/>
  <c r="O20" i="54"/>
  <c r="N20" i="54"/>
  <c r="N19" i="54"/>
  <c r="O19" i="54" s="1"/>
  <c r="N18" i="54"/>
  <c r="O18" i="54" s="1"/>
  <c r="N17" i="54"/>
  <c r="O17" i="54" s="1"/>
  <c r="N16" i="54"/>
  <c r="O16" i="54" s="1"/>
  <c r="N15" i="54"/>
  <c r="O15" i="54" s="1"/>
  <c r="N14" i="54"/>
  <c r="O14" i="54" s="1"/>
  <c r="N10" i="54"/>
  <c r="O10" i="54" s="1"/>
  <c r="N7" i="54"/>
  <c r="N6" i="54"/>
  <c r="J40" i="56" l="1"/>
  <c r="I40" i="56"/>
  <c r="D24" i="56" s="1"/>
  <c r="J36" i="55"/>
  <c r="N12" i="55" s="1"/>
  <c r="O12" i="55" s="1"/>
  <c r="K36" i="55"/>
  <c r="K40" i="55" s="1"/>
  <c r="D40" i="55" s="1"/>
  <c r="I36" i="54"/>
  <c r="I40" i="4"/>
  <c r="E40" i="4" l="1"/>
  <c r="F40" i="4" s="1"/>
  <c r="J40" i="55"/>
  <c r="I40" i="55"/>
  <c r="D24" i="55" s="1"/>
  <c r="A24" i="56"/>
  <c r="I30" i="4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15" i="48"/>
  <c r="N16" i="48"/>
  <c r="N17" i="48"/>
  <c r="N18" i="48"/>
  <c r="N19" i="48"/>
  <c r="N20" i="48"/>
  <c r="N21" i="48"/>
  <c r="N22" i="48"/>
  <c r="N23" i="48"/>
  <c r="N24" i="48"/>
  <c r="N25" i="48"/>
  <c r="N26" i="48"/>
  <c r="N27" i="48"/>
  <c r="N28" i="48"/>
  <c r="N29" i="48"/>
  <c r="N30" i="48"/>
  <c r="N31" i="48"/>
  <c r="N15" i="49"/>
  <c r="N16" i="49"/>
  <c r="N17" i="49"/>
  <c r="N18" i="49"/>
  <c r="N19" i="49"/>
  <c r="N20" i="49"/>
  <c r="N21" i="49"/>
  <c r="N22" i="49"/>
  <c r="N23" i="49"/>
  <c r="N24" i="49"/>
  <c r="N25" i="49"/>
  <c r="N26" i="49"/>
  <c r="N27" i="49"/>
  <c r="N28" i="49"/>
  <c r="N29" i="49"/>
  <c r="N30" i="49"/>
  <c r="N31" i="49"/>
  <c r="N15" i="46"/>
  <c r="N16" i="46"/>
  <c r="N17" i="46"/>
  <c r="N18" i="46"/>
  <c r="N19" i="46"/>
  <c r="N20" i="46"/>
  <c r="N21" i="46"/>
  <c r="N22" i="46"/>
  <c r="N23" i="46"/>
  <c r="N24" i="46"/>
  <c r="N25" i="46"/>
  <c r="N26" i="46"/>
  <c r="N27" i="46"/>
  <c r="N28" i="46"/>
  <c r="N29" i="46"/>
  <c r="N30" i="46"/>
  <c r="N31" i="46"/>
  <c r="N15" i="44"/>
  <c r="N16" i="44"/>
  <c r="N17" i="44"/>
  <c r="N18" i="44"/>
  <c r="N19" i="44"/>
  <c r="N20" i="44"/>
  <c r="N21" i="44"/>
  <c r="N22" i="44"/>
  <c r="N23" i="44"/>
  <c r="N24" i="44"/>
  <c r="N25" i="44"/>
  <c r="N26" i="44"/>
  <c r="N27" i="44"/>
  <c r="N28" i="44"/>
  <c r="N29" i="44"/>
  <c r="N30" i="44"/>
  <c r="N31" i="44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15" i="42"/>
  <c r="N16" i="42"/>
  <c r="N17" i="42"/>
  <c r="N18" i="42"/>
  <c r="N19" i="42"/>
  <c r="N20" i="42"/>
  <c r="N21" i="42"/>
  <c r="N22" i="42"/>
  <c r="N23" i="42"/>
  <c r="N24" i="42"/>
  <c r="N25" i="42"/>
  <c r="N26" i="42"/>
  <c r="N27" i="42"/>
  <c r="N28" i="42"/>
  <c r="N29" i="42"/>
  <c r="N30" i="42"/>
  <c r="N31" i="42"/>
  <c r="N15" i="41"/>
  <c r="N16" i="41"/>
  <c r="N17" i="41"/>
  <c r="N18" i="41"/>
  <c r="N19" i="41"/>
  <c r="N20" i="41"/>
  <c r="N21" i="41"/>
  <c r="N22" i="41"/>
  <c r="N23" i="41"/>
  <c r="N24" i="41"/>
  <c r="N25" i="41"/>
  <c r="N26" i="41"/>
  <c r="N27" i="41"/>
  <c r="N28" i="41"/>
  <c r="N29" i="41"/>
  <c r="N30" i="41"/>
  <c r="N31" i="41"/>
  <c r="N15" i="39"/>
  <c r="N16" i="39"/>
  <c r="N17" i="39"/>
  <c r="N18" i="39"/>
  <c r="N19" i="39"/>
  <c r="N20" i="39"/>
  <c r="N21" i="39"/>
  <c r="N22" i="39"/>
  <c r="N23" i="39"/>
  <c r="N24" i="39"/>
  <c r="N25" i="39"/>
  <c r="N26" i="39"/>
  <c r="N27" i="39"/>
  <c r="N28" i="39"/>
  <c r="N29" i="39"/>
  <c r="N30" i="39"/>
  <c r="N31" i="39"/>
  <c r="N15" i="38"/>
  <c r="N16" i="38"/>
  <c r="N18" i="38"/>
  <c r="N19" i="38"/>
  <c r="N20" i="38"/>
  <c r="N21" i="38"/>
  <c r="N22" i="38"/>
  <c r="N23" i="38"/>
  <c r="N24" i="38"/>
  <c r="N25" i="38"/>
  <c r="N26" i="38"/>
  <c r="N27" i="38"/>
  <c r="N28" i="38"/>
  <c r="N29" i="38"/>
  <c r="N30" i="38"/>
  <c r="N31" i="38"/>
  <c r="N15" i="37"/>
  <c r="N16" i="37"/>
  <c r="N18" i="37"/>
  <c r="N19" i="37"/>
  <c r="N20" i="37"/>
  <c r="N21" i="37"/>
  <c r="N22" i="37"/>
  <c r="N23" i="37"/>
  <c r="N24" i="37"/>
  <c r="N25" i="37"/>
  <c r="N26" i="37"/>
  <c r="N27" i="37"/>
  <c r="N28" i="37"/>
  <c r="N29" i="37"/>
  <c r="N30" i="37"/>
  <c r="N31" i="37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16" i="53"/>
  <c r="N18" i="53"/>
  <c r="N21" i="53"/>
  <c r="N22" i="53"/>
  <c r="N23" i="53"/>
  <c r="N24" i="53"/>
  <c r="N25" i="53"/>
  <c r="N26" i="53"/>
  <c r="N27" i="53"/>
  <c r="N28" i="53"/>
  <c r="N29" i="53"/>
  <c r="N30" i="53"/>
  <c r="N31" i="53"/>
  <c r="N15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15" i="47"/>
  <c r="N16" i="47"/>
  <c r="N17" i="47"/>
  <c r="N18" i="47"/>
  <c r="N19" i="47"/>
  <c r="N20" i="47"/>
  <c r="N21" i="47"/>
  <c r="N22" i="47"/>
  <c r="N23" i="47"/>
  <c r="N24" i="47"/>
  <c r="N25" i="47"/>
  <c r="N26" i="47"/>
  <c r="N27" i="47"/>
  <c r="N28" i="47"/>
  <c r="N29" i="47"/>
  <c r="N30" i="47"/>
  <c r="N31" i="47"/>
  <c r="N15" i="29"/>
  <c r="N16" i="29"/>
  <c r="N17" i="29"/>
  <c r="N18" i="29"/>
  <c r="N19" i="29"/>
  <c r="N20" i="29"/>
  <c r="N21" i="29"/>
  <c r="N22" i="29"/>
  <c r="N23" i="29"/>
  <c r="N24" i="29"/>
  <c r="N25" i="29"/>
  <c r="N26" i="29"/>
  <c r="N27" i="29"/>
  <c r="N28" i="29"/>
  <c r="N29" i="29"/>
  <c r="N30" i="29"/>
  <c r="N31" i="29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15" i="36"/>
  <c r="N16" i="36"/>
  <c r="N17" i="36"/>
  <c r="N18" i="36"/>
  <c r="N19" i="36"/>
  <c r="N20" i="36"/>
  <c r="N21" i="36"/>
  <c r="N22" i="36"/>
  <c r="N23" i="36"/>
  <c r="N24" i="36"/>
  <c r="N25" i="36"/>
  <c r="N26" i="36"/>
  <c r="N27" i="36"/>
  <c r="N28" i="36"/>
  <c r="N29" i="36"/>
  <c r="N30" i="36"/>
  <c r="N31" i="36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15" i="35"/>
  <c r="N16" i="35"/>
  <c r="N17" i="35"/>
  <c r="N18" i="35"/>
  <c r="N19" i="35"/>
  <c r="N20" i="35"/>
  <c r="N21" i="35"/>
  <c r="N22" i="35"/>
  <c r="N23" i="35"/>
  <c r="N24" i="35"/>
  <c r="N25" i="35"/>
  <c r="N26" i="35"/>
  <c r="N27" i="35"/>
  <c r="N28" i="35"/>
  <c r="N29" i="35"/>
  <c r="N30" i="35"/>
  <c r="N31" i="35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15" i="31"/>
  <c r="N16" i="31"/>
  <c r="N17" i="31"/>
  <c r="N18" i="31"/>
  <c r="N19" i="31"/>
  <c r="N20" i="31"/>
  <c r="N21" i="31"/>
  <c r="N22" i="31"/>
  <c r="N23" i="31"/>
  <c r="N24" i="31"/>
  <c r="N25" i="31"/>
  <c r="N26" i="31"/>
  <c r="N27" i="31"/>
  <c r="N28" i="31"/>
  <c r="N29" i="31"/>
  <c r="N30" i="31"/>
  <c r="N31" i="31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15" i="51"/>
  <c r="N16" i="51"/>
  <c r="N17" i="51"/>
  <c r="N18" i="51"/>
  <c r="N19" i="51"/>
  <c r="N20" i="51"/>
  <c r="N21" i="51"/>
  <c r="N22" i="51"/>
  <c r="N23" i="51"/>
  <c r="N24" i="51"/>
  <c r="N25" i="51"/>
  <c r="N26" i="51"/>
  <c r="N27" i="51"/>
  <c r="N28" i="51"/>
  <c r="N29" i="51"/>
  <c r="N30" i="51"/>
  <c r="N31" i="51"/>
  <c r="N14" i="32"/>
  <c r="N14" i="48"/>
  <c r="N14" i="49"/>
  <c r="N14" i="46"/>
  <c r="N14" i="44"/>
  <c r="N14" i="43"/>
  <c r="N14" i="42"/>
  <c r="N14" i="41"/>
  <c r="N14" i="39"/>
  <c r="N14" i="38"/>
  <c r="N14" i="37"/>
  <c r="N14" i="25"/>
  <c r="N14" i="13"/>
  <c r="N14" i="53"/>
  <c r="N14" i="28"/>
  <c r="N14" i="27"/>
  <c r="N14" i="26"/>
  <c r="N14" i="24"/>
  <c r="N14" i="19"/>
  <c r="N14" i="16"/>
  <c r="N14" i="17"/>
  <c r="N14" i="47"/>
  <c r="N14" i="29"/>
  <c r="N14" i="23"/>
  <c r="N14" i="21"/>
  <c r="N14" i="20"/>
  <c r="N14" i="36"/>
  <c r="N14" i="18"/>
  <c r="N14" i="33"/>
  <c r="N14" i="35"/>
  <c r="N14" i="34"/>
  <c r="N14" i="30"/>
  <c r="N14" i="31"/>
  <c r="N14" i="22"/>
  <c r="N14" i="14"/>
  <c r="N14" i="51"/>
  <c r="O23" i="5"/>
  <c r="O28" i="5"/>
  <c r="O29" i="5"/>
  <c r="O30" i="5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4" i="5"/>
  <c r="O24" i="5" s="1"/>
  <c r="N25" i="5"/>
  <c r="O25" i="5" s="1"/>
  <c r="N26" i="5"/>
  <c r="O26" i="5" s="1"/>
  <c r="N27" i="5"/>
  <c r="O27" i="5" s="1"/>
  <c r="N28" i="5"/>
  <c r="N29" i="5"/>
  <c r="N30" i="5"/>
  <c r="N14" i="5"/>
  <c r="E30" i="4" l="1"/>
  <c r="F30" i="4" s="1"/>
  <c r="J36" i="54"/>
  <c r="N12" i="54" s="1"/>
  <c r="O12" i="54" s="1"/>
  <c r="K36" i="54"/>
  <c r="I24" i="56"/>
  <c r="I26" i="56" s="1"/>
  <c r="I28" i="56" s="1"/>
  <c r="I38" i="56" s="1"/>
  <c r="A24" i="55"/>
  <c r="J24" i="56" l="1"/>
  <c r="K40" i="4"/>
  <c r="I24" i="55"/>
  <c r="I26" i="55" s="1"/>
  <c r="I28" i="55" s="1"/>
  <c r="I38" i="55" s="1"/>
  <c r="C16" i="3"/>
  <c r="J26" i="56" l="1"/>
  <c r="J28" i="56" s="1"/>
  <c r="J38" i="56" s="1"/>
  <c r="K24" i="56"/>
  <c r="K26" i="56" s="1"/>
  <c r="K28" i="56" s="1"/>
  <c r="K38" i="56" s="1"/>
  <c r="K41" i="56" s="1"/>
  <c r="D41" i="56" s="1"/>
  <c r="J24" i="55"/>
  <c r="K30" i="4"/>
  <c r="N11" i="56"/>
  <c r="N34" i="56"/>
  <c r="J41" i="56" l="1"/>
  <c r="I41" i="56"/>
  <c r="J40" i="4"/>
  <c r="J26" i="55"/>
  <c r="J28" i="55" s="1"/>
  <c r="K24" i="55"/>
  <c r="K26" i="55" s="1"/>
  <c r="K28" i="55" s="1"/>
  <c r="K38" i="55" s="1"/>
  <c r="K41" i="55" s="1"/>
  <c r="D41" i="55" s="1"/>
  <c r="D40" i="4"/>
  <c r="G40" i="4" s="1"/>
  <c r="O34" i="56"/>
  <c r="U40" i="4" s="1"/>
  <c r="T40" i="4"/>
  <c r="O11" i="56"/>
  <c r="N13" i="56"/>
  <c r="O13" i="56" s="1"/>
  <c r="X41" i="4"/>
  <c r="X39" i="4"/>
  <c r="X38" i="4"/>
  <c r="X37" i="4"/>
  <c r="X36" i="4"/>
  <c r="X35" i="4"/>
  <c r="X33" i="4"/>
  <c r="X32" i="4"/>
  <c r="X31" i="4"/>
  <c r="X11" i="4"/>
  <c r="X17" i="4"/>
  <c r="X12" i="4"/>
  <c r="X29" i="4"/>
  <c r="X28" i="4"/>
  <c r="X27" i="4"/>
  <c r="X25" i="4"/>
  <c r="X23" i="4"/>
  <c r="X24" i="4"/>
  <c r="X21" i="4"/>
  <c r="X20" i="4"/>
  <c r="X19" i="4"/>
  <c r="X18" i="4"/>
  <c r="X26" i="4"/>
  <c r="X16" i="4"/>
  <c r="X15" i="4"/>
  <c r="X14" i="4"/>
  <c r="X13" i="4"/>
  <c r="X22" i="4"/>
  <c r="X34" i="4"/>
  <c r="X10" i="4"/>
  <c r="X8" i="4"/>
  <c r="X7" i="4"/>
  <c r="X9" i="4"/>
  <c r="X6" i="4"/>
  <c r="X5" i="4"/>
  <c r="X4" i="4"/>
  <c r="D30" i="4" l="1"/>
  <c r="G30" i="4" s="1"/>
  <c r="J30" i="4"/>
  <c r="J38" i="55"/>
  <c r="N34" i="55" s="1"/>
  <c r="N11" i="55"/>
  <c r="J41" i="55"/>
  <c r="I41" i="55"/>
  <c r="Q30" i="4" s="1"/>
  <c r="R30" i="4" s="1"/>
  <c r="Q40" i="4"/>
  <c r="R40" i="4" s="1"/>
  <c r="B41" i="4"/>
  <c r="B39" i="4"/>
  <c r="B38" i="4"/>
  <c r="B37" i="4"/>
  <c r="B36" i="4"/>
  <c r="B35" i="4"/>
  <c r="B33" i="4"/>
  <c r="B32" i="4"/>
  <c r="B31" i="4"/>
  <c r="B11" i="4"/>
  <c r="B17" i="4"/>
  <c r="B12" i="4"/>
  <c r="B29" i="4"/>
  <c r="B28" i="4"/>
  <c r="B27" i="4"/>
  <c r="B25" i="4"/>
  <c r="B23" i="4"/>
  <c r="B24" i="4"/>
  <c r="B21" i="4"/>
  <c r="B20" i="4"/>
  <c r="B19" i="4"/>
  <c r="B18" i="4"/>
  <c r="B26" i="4"/>
  <c r="B16" i="4"/>
  <c r="B15" i="4"/>
  <c r="B14" i="4"/>
  <c r="B13" i="4"/>
  <c r="B22" i="4"/>
  <c r="B34" i="4"/>
  <c r="B10" i="4"/>
  <c r="B8" i="4"/>
  <c r="B7" i="4"/>
  <c r="B9" i="4"/>
  <c r="B6" i="4"/>
  <c r="B5" i="4"/>
  <c r="B4" i="4"/>
  <c r="T30" i="4" l="1"/>
  <c r="O34" i="55"/>
  <c r="U30" i="4" s="1"/>
  <c r="O11" i="55"/>
  <c r="N13" i="55"/>
  <c r="O13" i="55" s="1"/>
  <c r="M16" i="1"/>
  <c r="W41" i="4" l="1"/>
  <c r="W39" i="4"/>
  <c r="W38" i="4"/>
  <c r="W37" i="4"/>
  <c r="W36" i="4"/>
  <c r="W35" i="4"/>
  <c r="W33" i="4"/>
  <c r="W32" i="4"/>
  <c r="W31" i="4"/>
  <c r="W11" i="4"/>
  <c r="W17" i="4"/>
  <c r="W12" i="4"/>
  <c r="W29" i="4"/>
  <c r="W28" i="4"/>
  <c r="W27" i="4"/>
  <c r="W25" i="4"/>
  <c r="W23" i="4"/>
  <c r="W24" i="4"/>
  <c r="W21" i="4"/>
  <c r="W20" i="4"/>
  <c r="W19" i="4"/>
  <c r="W18" i="4"/>
  <c r="W26" i="4"/>
  <c r="W16" i="4"/>
  <c r="W15" i="4"/>
  <c r="W14" i="4"/>
  <c r="W13" i="4"/>
  <c r="W22" i="4"/>
  <c r="W34" i="4"/>
  <c r="W10" i="4"/>
  <c r="W8" i="4"/>
  <c r="W7" i="4"/>
  <c r="W9" i="4"/>
  <c r="W6" i="4"/>
  <c r="W5" i="4"/>
  <c r="W4" i="4"/>
  <c r="I33" i="5" l="1"/>
  <c r="B83" i="1" l="1"/>
  <c r="C29" i="1" l="1"/>
  <c r="G29" i="1" s="1"/>
  <c r="I29" i="1" s="1"/>
  <c r="A3" i="4" l="1"/>
  <c r="P28" i="4"/>
  <c r="P32" i="4"/>
  <c r="P33" i="4"/>
  <c r="P37" i="4"/>
  <c r="P41" i="4"/>
  <c r="U3" i="4" l="1"/>
  <c r="B3" i="4"/>
  <c r="J3" i="4"/>
  <c r="K3" i="4"/>
  <c r="O3" i="4"/>
  <c r="C3" i="4"/>
  <c r="P3" i="4"/>
  <c r="D3" i="4"/>
  <c r="Q3" i="4"/>
  <c r="E3" i="4"/>
  <c r="R3" i="4"/>
  <c r="T3" i="4"/>
  <c r="H3" i="4"/>
  <c r="I3" i="4"/>
  <c r="C6" i="4"/>
  <c r="A6" i="4"/>
  <c r="O6" i="4"/>
  <c r="O41" i="4"/>
  <c r="C41" i="4"/>
  <c r="A41" i="4"/>
  <c r="W3" i="4" l="1"/>
  <c r="X3" i="4"/>
  <c r="C19" i="4"/>
  <c r="A19" i="4"/>
  <c r="O19" i="4"/>
  <c r="O31" i="53"/>
  <c r="O30" i="53"/>
  <c r="O29" i="53"/>
  <c r="O28" i="53"/>
  <c r="O27" i="53"/>
  <c r="O26" i="53"/>
  <c r="O25" i="53"/>
  <c r="O24" i="53"/>
  <c r="O23" i="53"/>
  <c r="O22" i="53"/>
  <c r="O21" i="53"/>
  <c r="O20" i="53"/>
  <c r="O19" i="53"/>
  <c r="O18" i="53"/>
  <c r="O17" i="53"/>
  <c r="O16" i="53"/>
  <c r="O15" i="53"/>
  <c r="O14" i="53"/>
  <c r="N10" i="53"/>
  <c r="N7" i="53"/>
  <c r="N6" i="53"/>
  <c r="I36" i="53" l="1"/>
  <c r="B53" i="4"/>
  <c r="B50" i="4"/>
  <c r="B54" i="4"/>
  <c r="B49" i="4"/>
  <c r="O10" i="53"/>
  <c r="C18" i="4"/>
  <c r="A18" i="4"/>
  <c r="O14" i="4"/>
  <c r="P14" i="4" s="1"/>
  <c r="C14" i="4"/>
  <c r="A14" i="4"/>
  <c r="O31" i="51"/>
  <c r="O30" i="51"/>
  <c r="O29" i="51"/>
  <c r="O28" i="51"/>
  <c r="O27" i="51"/>
  <c r="O26" i="51"/>
  <c r="O25" i="51"/>
  <c r="O24" i="51"/>
  <c r="O23" i="51"/>
  <c r="O22" i="51"/>
  <c r="O21" i="51"/>
  <c r="O20" i="51"/>
  <c r="O19" i="51"/>
  <c r="O18" i="51"/>
  <c r="O17" i="51"/>
  <c r="O16" i="51"/>
  <c r="O15" i="51"/>
  <c r="O14" i="51"/>
  <c r="N10" i="51"/>
  <c r="N7" i="51"/>
  <c r="N6" i="51"/>
  <c r="I36" i="51" l="1"/>
  <c r="B51" i="4"/>
  <c r="B55" i="4"/>
  <c r="O10" i="51"/>
  <c r="C33" i="4"/>
  <c r="A33" i="4"/>
  <c r="C13" i="4"/>
  <c r="A13" i="4"/>
  <c r="O33" i="4"/>
  <c r="C11" i="4"/>
  <c r="A11" i="4"/>
  <c r="C7" i="4"/>
  <c r="A7" i="4"/>
  <c r="O31" i="49"/>
  <c r="O30" i="49"/>
  <c r="O29" i="49"/>
  <c r="O28" i="49"/>
  <c r="O27" i="49"/>
  <c r="O26" i="49"/>
  <c r="O25" i="49"/>
  <c r="O24" i="49"/>
  <c r="O23" i="49"/>
  <c r="O22" i="49"/>
  <c r="O21" i="49"/>
  <c r="O20" i="49"/>
  <c r="O19" i="49"/>
  <c r="O18" i="49"/>
  <c r="O17" i="49"/>
  <c r="O16" i="49"/>
  <c r="O15" i="49"/>
  <c r="O14" i="49"/>
  <c r="N10" i="49"/>
  <c r="N7" i="49"/>
  <c r="N6" i="49"/>
  <c r="O31" i="48"/>
  <c r="O30" i="48"/>
  <c r="O29" i="48"/>
  <c r="O28" i="48"/>
  <c r="O27" i="48"/>
  <c r="O26" i="48"/>
  <c r="O25" i="48"/>
  <c r="O24" i="48"/>
  <c r="O23" i="48"/>
  <c r="O22" i="48"/>
  <c r="O21" i="48"/>
  <c r="O20" i="48"/>
  <c r="O19" i="48"/>
  <c r="O18" i="48"/>
  <c r="O17" i="48"/>
  <c r="O16" i="48"/>
  <c r="O15" i="48"/>
  <c r="O14" i="48"/>
  <c r="N10" i="48"/>
  <c r="N7" i="48"/>
  <c r="N6" i="48"/>
  <c r="O31" i="47"/>
  <c r="O30" i="47"/>
  <c r="O29" i="47"/>
  <c r="O28" i="47"/>
  <c r="O27" i="47"/>
  <c r="O26" i="47"/>
  <c r="O25" i="47"/>
  <c r="O24" i="47"/>
  <c r="O23" i="47"/>
  <c r="O22" i="47"/>
  <c r="O21" i="47"/>
  <c r="O20" i="47"/>
  <c r="O19" i="47"/>
  <c r="O18" i="47"/>
  <c r="O17" i="47"/>
  <c r="O16" i="47"/>
  <c r="O15" i="47"/>
  <c r="O14" i="47"/>
  <c r="N10" i="47"/>
  <c r="N7" i="47"/>
  <c r="N6" i="47"/>
  <c r="O31" i="46"/>
  <c r="O30" i="46"/>
  <c r="O29" i="46"/>
  <c r="O28" i="46"/>
  <c r="O27" i="46"/>
  <c r="O26" i="46"/>
  <c r="O25" i="46"/>
  <c r="O24" i="46"/>
  <c r="O23" i="46"/>
  <c r="O22" i="46"/>
  <c r="O21" i="46"/>
  <c r="O20" i="46"/>
  <c r="O19" i="46"/>
  <c r="O18" i="46"/>
  <c r="O17" i="46"/>
  <c r="O16" i="46"/>
  <c r="O15" i="46"/>
  <c r="O14" i="46"/>
  <c r="N10" i="46"/>
  <c r="N7" i="46"/>
  <c r="N6" i="46"/>
  <c r="O31" i="44"/>
  <c r="O30" i="44"/>
  <c r="O29" i="44"/>
  <c r="O28" i="44"/>
  <c r="O27" i="44"/>
  <c r="O26" i="44"/>
  <c r="O25" i="44"/>
  <c r="O24" i="44"/>
  <c r="O23" i="44"/>
  <c r="O22" i="44"/>
  <c r="O21" i="44"/>
  <c r="O20" i="44"/>
  <c r="O19" i="44"/>
  <c r="O18" i="44"/>
  <c r="O17" i="44"/>
  <c r="O16" i="44"/>
  <c r="O15" i="44"/>
  <c r="O14" i="44"/>
  <c r="N10" i="44"/>
  <c r="N7" i="44"/>
  <c r="N6" i="44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N10" i="43"/>
  <c r="N7" i="43"/>
  <c r="N6" i="43"/>
  <c r="O13" i="4"/>
  <c r="P13" i="4" s="1"/>
  <c r="C8" i="4"/>
  <c r="A8" i="4"/>
  <c r="C22" i="4"/>
  <c r="A22" i="4"/>
  <c r="O31" i="42"/>
  <c r="O30" i="42"/>
  <c r="O29" i="42"/>
  <c r="O28" i="42"/>
  <c r="O27" i="42"/>
  <c r="O26" i="42"/>
  <c r="O25" i="42"/>
  <c r="O24" i="42"/>
  <c r="O23" i="42"/>
  <c r="O22" i="42"/>
  <c r="O21" i="42"/>
  <c r="O20" i="42"/>
  <c r="O19" i="42"/>
  <c r="O18" i="42"/>
  <c r="O17" i="42"/>
  <c r="O16" i="42"/>
  <c r="O15" i="42"/>
  <c r="O14" i="42"/>
  <c r="N10" i="42"/>
  <c r="N7" i="42"/>
  <c r="N6" i="42"/>
  <c r="O31" i="41"/>
  <c r="O30" i="41"/>
  <c r="O29" i="41"/>
  <c r="O28" i="41"/>
  <c r="O27" i="41"/>
  <c r="O26" i="41"/>
  <c r="O25" i="41"/>
  <c r="O24" i="41"/>
  <c r="O23" i="41"/>
  <c r="O22" i="41"/>
  <c r="O21" i="41"/>
  <c r="O20" i="41"/>
  <c r="O19" i="41"/>
  <c r="O18" i="41"/>
  <c r="O17" i="41"/>
  <c r="O16" i="41"/>
  <c r="O15" i="41"/>
  <c r="O14" i="41"/>
  <c r="N10" i="41"/>
  <c r="N7" i="41"/>
  <c r="N6" i="41"/>
  <c r="C29" i="4"/>
  <c r="A29" i="4"/>
  <c r="C4" i="4"/>
  <c r="A4" i="4"/>
  <c r="C24" i="4"/>
  <c r="A24" i="4"/>
  <c r="C15" i="4"/>
  <c r="A15" i="4"/>
  <c r="C21" i="4"/>
  <c r="A21" i="4"/>
  <c r="O31" i="39"/>
  <c r="O30" i="39"/>
  <c r="O29" i="39"/>
  <c r="O28" i="39"/>
  <c r="O27" i="39"/>
  <c r="O26" i="39"/>
  <c r="O25" i="39"/>
  <c r="O24" i="39"/>
  <c r="O23" i="39"/>
  <c r="O22" i="39"/>
  <c r="O21" i="39"/>
  <c r="O20" i="39"/>
  <c r="O19" i="39"/>
  <c r="O18" i="39"/>
  <c r="O17" i="39"/>
  <c r="O16" i="39"/>
  <c r="O15" i="39"/>
  <c r="O14" i="39"/>
  <c r="N10" i="39"/>
  <c r="N7" i="39"/>
  <c r="N6" i="39"/>
  <c r="O31" i="38"/>
  <c r="O30" i="38"/>
  <c r="O29" i="38"/>
  <c r="O28" i="38"/>
  <c r="O27" i="38"/>
  <c r="O26" i="38"/>
  <c r="O25" i="38"/>
  <c r="O24" i="38"/>
  <c r="O23" i="38"/>
  <c r="O22" i="38"/>
  <c r="O21" i="38"/>
  <c r="O20" i="38"/>
  <c r="O19" i="38"/>
  <c r="O18" i="38"/>
  <c r="O17" i="38"/>
  <c r="O16" i="38"/>
  <c r="O15" i="38"/>
  <c r="O14" i="38"/>
  <c r="N10" i="38"/>
  <c r="N7" i="38"/>
  <c r="N6" i="38"/>
  <c r="O31" i="37"/>
  <c r="O30" i="37"/>
  <c r="O29" i="37"/>
  <c r="O28" i="37"/>
  <c r="O27" i="37"/>
  <c r="O26" i="37"/>
  <c r="O25" i="37"/>
  <c r="O24" i="37"/>
  <c r="O23" i="37"/>
  <c r="O22" i="37"/>
  <c r="O21" i="37"/>
  <c r="O20" i="37"/>
  <c r="O19" i="37"/>
  <c r="O18" i="37"/>
  <c r="O17" i="37"/>
  <c r="O16" i="37"/>
  <c r="O15" i="37"/>
  <c r="O14" i="37"/>
  <c r="N10" i="37"/>
  <c r="N7" i="37"/>
  <c r="N6" i="37"/>
  <c r="O31" i="36"/>
  <c r="O30" i="36"/>
  <c r="O29" i="36"/>
  <c r="O28" i="36"/>
  <c r="O27" i="36"/>
  <c r="O26" i="36"/>
  <c r="O25" i="36"/>
  <c r="O24" i="36"/>
  <c r="O23" i="36"/>
  <c r="O22" i="36"/>
  <c r="O21" i="36"/>
  <c r="O20" i="36"/>
  <c r="O19" i="36"/>
  <c r="O18" i="36"/>
  <c r="O17" i="36"/>
  <c r="O16" i="36"/>
  <c r="O15" i="36"/>
  <c r="O14" i="36"/>
  <c r="N10" i="36"/>
  <c r="N7" i="36"/>
  <c r="N6" i="36"/>
  <c r="O31" i="35"/>
  <c r="O30" i="35"/>
  <c r="O29" i="35"/>
  <c r="O28" i="35"/>
  <c r="O27" i="35"/>
  <c r="O26" i="35"/>
  <c r="O25" i="35"/>
  <c r="O24" i="35"/>
  <c r="O23" i="35"/>
  <c r="O22" i="35"/>
  <c r="O21" i="35"/>
  <c r="O20" i="35"/>
  <c r="O19" i="35"/>
  <c r="O18" i="35"/>
  <c r="O17" i="35"/>
  <c r="O16" i="35"/>
  <c r="O15" i="35"/>
  <c r="O14" i="35"/>
  <c r="N10" i="35"/>
  <c r="N7" i="35"/>
  <c r="N6" i="35"/>
  <c r="O31" i="34"/>
  <c r="O30" i="34"/>
  <c r="O29" i="34"/>
  <c r="O28" i="34"/>
  <c r="O27" i="34"/>
  <c r="O26" i="34"/>
  <c r="O25" i="34"/>
  <c r="O24" i="34"/>
  <c r="O23" i="34"/>
  <c r="O22" i="34"/>
  <c r="O21" i="34"/>
  <c r="O20" i="34"/>
  <c r="O19" i="34"/>
  <c r="O18" i="34"/>
  <c r="O17" i="34"/>
  <c r="O16" i="34"/>
  <c r="O15" i="34"/>
  <c r="O14" i="34"/>
  <c r="N10" i="34"/>
  <c r="N7" i="34"/>
  <c r="N6" i="34"/>
  <c r="C39" i="4"/>
  <c r="A39" i="4"/>
  <c r="O31" i="33"/>
  <c r="O30" i="33"/>
  <c r="O29" i="33"/>
  <c r="O28" i="33"/>
  <c r="O27" i="33"/>
  <c r="O26" i="33"/>
  <c r="O25" i="33"/>
  <c r="O24" i="33"/>
  <c r="O23" i="33"/>
  <c r="O22" i="33"/>
  <c r="O21" i="33"/>
  <c r="O20" i="33"/>
  <c r="O19" i="33"/>
  <c r="O18" i="33"/>
  <c r="O17" i="33"/>
  <c r="O16" i="33"/>
  <c r="O15" i="33"/>
  <c r="O14" i="33"/>
  <c r="N10" i="33"/>
  <c r="N7" i="33"/>
  <c r="N6" i="33"/>
  <c r="C34" i="4"/>
  <c r="A34" i="4"/>
  <c r="J36" i="51" l="1"/>
  <c r="I36" i="33"/>
  <c r="I36" i="47"/>
  <c r="I36" i="46"/>
  <c r="K36" i="42"/>
  <c r="K40" i="42" s="1"/>
  <c r="D40" i="42" s="1"/>
  <c r="J36" i="42"/>
  <c r="N12" i="42" s="1"/>
  <c r="O12" i="42" s="1"/>
  <c r="I36" i="42"/>
  <c r="J36" i="53"/>
  <c r="N12" i="53" s="1"/>
  <c r="O12" i="53" s="1"/>
  <c r="K36" i="53"/>
  <c r="K40" i="53" s="1"/>
  <c r="D40" i="53" s="1"/>
  <c r="K36" i="37"/>
  <c r="K40" i="37" s="1"/>
  <c r="D40" i="37" s="1"/>
  <c r="J36" i="37"/>
  <c r="N12" i="37" s="1"/>
  <c r="O12" i="37" s="1"/>
  <c r="I36" i="37"/>
  <c r="I36" i="36"/>
  <c r="K36" i="44"/>
  <c r="K40" i="44" s="1"/>
  <c r="D40" i="44" s="1"/>
  <c r="J36" i="44"/>
  <c r="I36" i="44"/>
  <c r="I36" i="49"/>
  <c r="K36" i="51"/>
  <c r="K36" i="39"/>
  <c r="K40" i="39" s="1"/>
  <c r="D40" i="39" s="1"/>
  <c r="J36" i="39"/>
  <c r="N12" i="39" s="1"/>
  <c r="O12" i="39" s="1"/>
  <c r="I36" i="39"/>
  <c r="I36" i="48"/>
  <c r="K36" i="38"/>
  <c r="K40" i="38" s="1"/>
  <c r="D40" i="38" s="1"/>
  <c r="J36" i="38"/>
  <c r="I36" i="38"/>
  <c r="O10" i="49"/>
  <c r="O10" i="48"/>
  <c r="O10" i="47"/>
  <c r="O10" i="46"/>
  <c r="O10" i="44"/>
  <c r="O10" i="43"/>
  <c r="O10" i="42"/>
  <c r="O10" i="41"/>
  <c r="O10" i="39"/>
  <c r="O10" i="38"/>
  <c r="O10" i="37"/>
  <c r="O10" i="36"/>
  <c r="O10" i="35"/>
  <c r="O10" i="34"/>
  <c r="O10" i="33"/>
  <c r="I29" i="4" l="1"/>
  <c r="E29" i="4" s="1"/>
  <c r="J36" i="46"/>
  <c r="I19" i="4"/>
  <c r="I36" i="35"/>
  <c r="I36" i="41"/>
  <c r="I36" i="34"/>
  <c r="I40" i="44"/>
  <c r="D24" i="44" s="1"/>
  <c r="J40" i="44"/>
  <c r="K36" i="46"/>
  <c r="I8" i="4"/>
  <c r="E8" i="4" s="1"/>
  <c r="J40" i="38"/>
  <c r="I40" i="38"/>
  <c r="D24" i="38" s="1"/>
  <c r="J40" i="53"/>
  <c r="I40" i="53"/>
  <c r="D24" i="53" s="1"/>
  <c r="A24" i="53" s="1"/>
  <c r="I40" i="42"/>
  <c r="D24" i="42" s="1"/>
  <c r="A24" i="42" s="1"/>
  <c r="J40" i="42"/>
  <c r="I4" i="4"/>
  <c r="J40" i="39"/>
  <c r="I40" i="39"/>
  <c r="D24" i="39" s="1"/>
  <c r="J40" i="37"/>
  <c r="I40" i="37"/>
  <c r="D24" i="37" s="1"/>
  <c r="N12" i="51"/>
  <c r="O12" i="51" s="1"/>
  <c r="I18" i="4"/>
  <c r="N12" i="46"/>
  <c r="O12" i="46" s="1"/>
  <c r="E19" i="4" l="1"/>
  <c r="F19" i="4" s="1"/>
  <c r="J36" i="49"/>
  <c r="N12" i="49" s="1"/>
  <c r="O12" i="49" s="1"/>
  <c r="K36" i="49"/>
  <c r="J36" i="48"/>
  <c r="N12" i="48" s="1"/>
  <c r="O12" i="48" s="1"/>
  <c r="K36" i="48"/>
  <c r="I33" i="4" s="1"/>
  <c r="J36" i="33"/>
  <c r="N12" i="33" s="1"/>
  <c r="O12" i="33" s="1"/>
  <c r="K36" i="33"/>
  <c r="K40" i="33" s="1"/>
  <c r="D40" i="33" s="1"/>
  <c r="J36" i="47"/>
  <c r="N12" i="47" s="1"/>
  <c r="O12" i="47" s="1"/>
  <c r="K36" i="47"/>
  <c r="K40" i="47" s="1"/>
  <c r="D40" i="47" s="1"/>
  <c r="J36" i="41"/>
  <c r="K36" i="41"/>
  <c r="K40" i="41" s="1"/>
  <c r="D40" i="41" s="1"/>
  <c r="J36" i="34"/>
  <c r="N12" i="34" s="1"/>
  <c r="O12" i="34" s="1"/>
  <c r="K36" i="34"/>
  <c r="K40" i="34" s="1"/>
  <c r="D40" i="34" s="1"/>
  <c r="J36" i="36"/>
  <c r="N12" i="36" s="1"/>
  <c r="O12" i="36" s="1"/>
  <c r="K36" i="36"/>
  <c r="K40" i="36" s="1"/>
  <c r="D40" i="36" s="1"/>
  <c r="J36" i="35"/>
  <c r="N12" i="35" s="1"/>
  <c r="O12" i="35" s="1"/>
  <c r="K36" i="35"/>
  <c r="K40" i="35" s="1"/>
  <c r="D40" i="35" s="1"/>
  <c r="I24" i="53"/>
  <c r="I26" i="53" s="1"/>
  <c r="I28" i="53" s="1"/>
  <c r="I38" i="53" s="1"/>
  <c r="I24" i="42"/>
  <c r="I26" i="42" s="1"/>
  <c r="I28" i="42" s="1"/>
  <c r="I38" i="42" s="1"/>
  <c r="I13" i="4"/>
  <c r="I6" i="4"/>
  <c r="E6" i="4" s="1"/>
  <c r="N12" i="38"/>
  <c r="O12" i="38" s="1"/>
  <c r="A24" i="39"/>
  <c r="H4" i="4"/>
  <c r="N12" i="44"/>
  <c r="O12" i="44" s="1"/>
  <c r="J24" i="42" l="1"/>
  <c r="I39" i="4"/>
  <c r="E39" i="4" s="1"/>
  <c r="I41" i="4"/>
  <c r="E41" i="4" s="1"/>
  <c r="I40" i="33"/>
  <c r="D24" i="33" s="1"/>
  <c r="A24" i="33" s="1"/>
  <c r="J40" i="33"/>
  <c r="J24" i="53"/>
  <c r="I15" i="4"/>
  <c r="E15" i="4" s="1"/>
  <c r="I40" i="34"/>
  <c r="D24" i="34" s="1"/>
  <c r="A24" i="34" s="1"/>
  <c r="J40" i="34"/>
  <c r="K19" i="4"/>
  <c r="P19" i="4" s="1"/>
  <c r="I40" i="47"/>
  <c r="D24" i="47" s="1"/>
  <c r="J40" i="47"/>
  <c r="J40" i="41"/>
  <c r="I40" i="41"/>
  <c r="D24" i="41" s="1"/>
  <c r="I40" i="35"/>
  <c r="D24" i="35" s="1"/>
  <c r="J40" i="35"/>
  <c r="I40" i="36"/>
  <c r="D24" i="36" s="1"/>
  <c r="A24" i="36" s="1"/>
  <c r="J40" i="36"/>
  <c r="K8" i="4"/>
  <c r="I24" i="39"/>
  <c r="I26" i="39" s="1"/>
  <c r="I28" i="39" s="1"/>
  <c r="I38" i="39" s="1"/>
  <c r="F41" i="4"/>
  <c r="F6" i="4"/>
  <c r="A24" i="38"/>
  <c r="I21" i="4"/>
  <c r="E21" i="4" s="1"/>
  <c r="I11" i="4"/>
  <c r="E11" i="4" s="1"/>
  <c r="I24" i="4"/>
  <c r="E24" i="4" s="1"/>
  <c r="I14" i="4"/>
  <c r="A24" i="37"/>
  <c r="J26" i="42" l="1"/>
  <c r="J28" i="42" s="1"/>
  <c r="J38" i="42" s="1"/>
  <c r="K24" i="42"/>
  <c r="K26" i="42" s="1"/>
  <c r="K28" i="42" s="1"/>
  <c r="K38" i="42" s="1"/>
  <c r="K41" i="42" s="1"/>
  <c r="D41" i="42" s="1"/>
  <c r="J24" i="39"/>
  <c r="J26" i="39" s="1"/>
  <c r="J28" i="39" s="1"/>
  <c r="J38" i="39" s="1"/>
  <c r="J26" i="53"/>
  <c r="J28" i="53" s="1"/>
  <c r="K24" i="53"/>
  <c r="K26" i="53" s="1"/>
  <c r="I24" i="37"/>
  <c r="I26" i="37" s="1"/>
  <c r="I28" i="37" s="1"/>
  <c r="I38" i="37" s="1"/>
  <c r="I24" i="34"/>
  <c r="I26" i="34" s="1"/>
  <c r="I28" i="34" s="1"/>
  <c r="I38" i="34" s="1"/>
  <c r="I24" i="38"/>
  <c r="I26" i="38" s="1"/>
  <c r="I28" i="38" s="1"/>
  <c r="I38" i="38" s="1"/>
  <c r="I24" i="33"/>
  <c r="I26" i="33" s="1"/>
  <c r="I28" i="33" s="1"/>
  <c r="I38" i="33" s="1"/>
  <c r="I24" i="36"/>
  <c r="I26" i="36" s="1"/>
  <c r="I28" i="36" s="1"/>
  <c r="I38" i="36" s="1"/>
  <c r="A24" i="35"/>
  <c r="A24" i="47"/>
  <c r="J8" i="4"/>
  <c r="K29" i="4"/>
  <c r="N11" i="42"/>
  <c r="N13" i="42" s="1"/>
  <c r="N34" i="42"/>
  <c r="J41" i="42" l="1"/>
  <c r="I41" i="42"/>
  <c r="J24" i="33"/>
  <c r="K24" i="39"/>
  <c r="K26" i="39" s="1"/>
  <c r="K28" i="39" s="1"/>
  <c r="K38" i="39" s="1"/>
  <c r="K41" i="39" s="1"/>
  <c r="D41" i="39" s="1"/>
  <c r="J41" i="39" s="1"/>
  <c r="K28" i="53"/>
  <c r="K38" i="53" s="1"/>
  <c r="K41" i="53" s="1"/>
  <c r="D41" i="53" s="1"/>
  <c r="J19" i="4"/>
  <c r="J38" i="53"/>
  <c r="N34" i="53" s="1"/>
  <c r="N11" i="53"/>
  <c r="K39" i="4"/>
  <c r="K4" i="4"/>
  <c r="J24" i="34"/>
  <c r="J26" i="34" s="1"/>
  <c r="J28" i="34" s="1"/>
  <c r="J38" i="34" s="1"/>
  <c r="J24" i="36"/>
  <c r="J26" i="36" s="1"/>
  <c r="J28" i="36" s="1"/>
  <c r="J38" i="36" s="1"/>
  <c r="J24" i="37"/>
  <c r="I24" i="47"/>
  <c r="I26" i="47" s="1"/>
  <c r="I28" i="47" s="1"/>
  <c r="I38" i="47" s="1"/>
  <c r="K6" i="4"/>
  <c r="P6" i="4" s="1"/>
  <c r="I24" i="35"/>
  <c r="I26" i="35" s="1"/>
  <c r="I28" i="35" s="1"/>
  <c r="I38" i="35" s="1"/>
  <c r="J24" i="38"/>
  <c r="K21" i="4"/>
  <c r="O34" i="42"/>
  <c r="U8" i="4" s="1"/>
  <c r="T8" i="4"/>
  <c r="D8" i="4"/>
  <c r="K24" i="4"/>
  <c r="O11" i="42"/>
  <c r="O13" i="42"/>
  <c r="J26" i="33" l="1"/>
  <c r="J28" i="33" s="1"/>
  <c r="K24" i="33"/>
  <c r="K26" i="33" s="1"/>
  <c r="K28" i="33" s="1"/>
  <c r="K38" i="33" s="1"/>
  <c r="K41" i="33" s="1"/>
  <c r="D41" i="33" s="1"/>
  <c r="I41" i="39"/>
  <c r="K24" i="34"/>
  <c r="K26" i="34" s="1"/>
  <c r="K28" i="34" s="1"/>
  <c r="K38" i="34" s="1"/>
  <c r="K41" i="34" s="1"/>
  <c r="D41" i="34" s="1"/>
  <c r="J41" i="34" s="1"/>
  <c r="K24" i="36"/>
  <c r="K26" i="36" s="1"/>
  <c r="K28" i="36" s="1"/>
  <c r="K38" i="36" s="1"/>
  <c r="K41" i="36" s="1"/>
  <c r="D41" i="36" s="1"/>
  <c r="J41" i="36" s="1"/>
  <c r="D19" i="4"/>
  <c r="G19" i="4" s="1"/>
  <c r="N13" i="53"/>
  <c r="O13" i="53" s="1"/>
  <c r="O11" i="53"/>
  <c r="T19" i="4"/>
  <c r="O34" i="53"/>
  <c r="U19" i="4" s="1"/>
  <c r="J41" i="53"/>
  <c r="I41" i="53"/>
  <c r="Q19" i="4" s="1"/>
  <c r="R19" i="4" s="1"/>
  <c r="J24" i="35"/>
  <c r="J24" i="47"/>
  <c r="J26" i="47" s="1"/>
  <c r="J28" i="47" s="1"/>
  <c r="J38" i="47" s="1"/>
  <c r="N34" i="47" s="1"/>
  <c r="T41" i="4" s="1"/>
  <c r="J26" i="38"/>
  <c r="J28" i="38" s="1"/>
  <c r="K24" i="38"/>
  <c r="K26" i="38" s="1"/>
  <c r="K28" i="38" s="1"/>
  <c r="K38" i="38" s="1"/>
  <c r="K41" i="38" s="1"/>
  <c r="D41" i="38" s="1"/>
  <c r="K41" i="4"/>
  <c r="K15" i="4"/>
  <c r="J26" i="37"/>
  <c r="J28" i="37" s="1"/>
  <c r="J38" i="37" s="1"/>
  <c r="N34" i="37" s="1"/>
  <c r="K24" i="37"/>
  <c r="K26" i="37" s="1"/>
  <c r="K28" i="37" s="1"/>
  <c r="K38" i="37" s="1"/>
  <c r="K41" i="37" s="1"/>
  <c r="D41" i="37" s="1"/>
  <c r="J29" i="4"/>
  <c r="Q8" i="4"/>
  <c r="N34" i="39"/>
  <c r="N11" i="39"/>
  <c r="N13" i="39" s="1"/>
  <c r="N11" i="34"/>
  <c r="D39" i="4" l="1"/>
  <c r="J39" i="4"/>
  <c r="J41" i="33"/>
  <c r="I41" i="33"/>
  <c r="Q39" i="4" s="1"/>
  <c r="J38" i="33"/>
  <c r="N11" i="33"/>
  <c r="I41" i="34"/>
  <c r="I41" i="36"/>
  <c r="K24" i="47"/>
  <c r="K26" i="47" s="1"/>
  <c r="K28" i="47" s="1"/>
  <c r="K38" i="47" s="1"/>
  <c r="K41" i="47" s="1"/>
  <c r="D41" i="47" s="1"/>
  <c r="J41" i="47" s="1"/>
  <c r="N11" i="47"/>
  <c r="O11" i="47" s="1"/>
  <c r="J6" i="4"/>
  <c r="O34" i="47"/>
  <c r="U41" i="4" s="1"/>
  <c r="J26" i="35"/>
  <c r="J28" i="35" s="1"/>
  <c r="K24" i="35"/>
  <c r="K26" i="35" s="1"/>
  <c r="J41" i="38"/>
  <c r="I41" i="38"/>
  <c r="N11" i="37"/>
  <c r="N13" i="37" s="1"/>
  <c r="O13" i="37" s="1"/>
  <c r="J38" i="38"/>
  <c r="N34" i="38" s="1"/>
  <c r="N11" i="38"/>
  <c r="J41" i="37"/>
  <c r="I41" i="37"/>
  <c r="J4" i="4"/>
  <c r="N13" i="34"/>
  <c r="O13" i="34" s="1"/>
  <c r="O34" i="39"/>
  <c r="U29" i="4" s="1"/>
  <c r="T29" i="4"/>
  <c r="J24" i="4"/>
  <c r="J21" i="4"/>
  <c r="D29" i="4"/>
  <c r="O34" i="37"/>
  <c r="U4" i="4" s="1"/>
  <c r="T4" i="4"/>
  <c r="D4" i="4"/>
  <c r="D6" i="4"/>
  <c r="G6" i="4" s="1"/>
  <c r="O13" i="39"/>
  <c r="O11" i="39"/>
  <c r="N11" i="36"/>
  <c r="N13" i="36" s="1"/>
  <c r="O11" i="34"/>
  <c r="N13" i="33" l="1"/>
  <c r="O13" i="33" s="1"/>
  <c r="O11" i="33"/>
  <c r="N13" i="47"/>
  <c r="O13" i="47" s="1"/>
  <c r="I41" i="47"/>
  <c r="Q41" i="4" s="1"/>
  <c r="R41" i="4" s="1"/>
  <c r="J41" i="4"/>
  <c r="D41" i="4"/>
  <c r="G41" i="4" s="1"/>
  <c r="J38" i="35"/>
  <c r="N11" i="35"/>
  <c r="K28" i="35"/>
  <c r="K38" i="35" s="1"/>
  <c r="J15" i="4"/>
  <c r="O34" i="38"/>
  <c r="U6" i="4" s="1"/>
  <c r="T6" i="4"/>
  <c r="O11" i="37"/>
  <c r="N13" i="38"/>
  <c r="O13" i="38" s="1"/>
  <c r="O11" i="38"/>
  <c r="D24" i="4"/>
  <c r="Q29" i="4"/>
  <c r="D21" i="4"/>
  <c r="Q4" i="4"/>
  <c r="Q6" i="4"/>
  <c r="R6" i="4" s="1"/>
  <c r="O11" i="36"/>
  <c r="O13" i="36"/>
  <c r="N13" i="35" l="1"/>
  <c r="O13" i="35" s="1"/>
  <c r="O11" i="35"/>
  <c r="K41" i="35"/>
  <c r="D41" i="35" s="1"/>
  <c r="D15" i="4"/>
  <c r="Q21" i="4"/>
  <c r="Q24" i="4"/>
  <c r="O31" i="32"/>
  <c r="O30" i="32"/>
  <c r="O29" i="32"/>
  <c r="O28" i="32"/>
  <c r="O27" i="32"/>
  <c r="O26" i="32"/>
  <c r="O25" i="32"/>
  <c r="O24" i="32"/>
  <c r="O23" i="32"/>
  <c r="O22" i="32"/>
  <c r="O21" i="32"/>
  <c r="O20" i="32"/>
  <c r="O19" i="32"/>
  <c r="O18" i="32"/>
  <c r="O17" i="32"/>
  <c r="O16" i="32"/>
  <c r="O15" i="32"/>
  <c r="O14" i="32"/>
  <c r="N10" i="32"/>
  <c r="N7" i="32"/>
  <c r="N6" i="32"/>
  <c r="C10" i="4"/>
  <c r="A10" i="4"/>
  <c r="C5" i="4"/>
  <c r="A5" i="4"/>
  <c r="O31" i="31"/>
  <c r="O30" i="31"/>
  <c r="O29" i="31"/>
  <c r="O28" i="31"/>
  <c r="O27" i="31"/>
  <c r="O26" i="31"/>
  <c r="O25" i="31"/>
  <c r="O24" i="31"/>
  <c r="O23" i="31"/>
  <c r="O22" i="31"/>
  <c r="O21" i="31"/>
  <c r="O20" i="31"/>
  <c r="O19" i="31"/>
  <c r="O18" i="31"/>
  <c r="O17" i="31"/>
  <c r="O16" i="31"/>
  <c r="O15" i="31"/>
  <c r="O14" i="31"/>
  <c r="N10" i="31"/>
  <c r="N7" i="31"/>
  <c r="N6" i="31"/>
  <c r="O31" i="30"/>
  <c r="O30" i="30"/>
  <c r="O29" i="30"/>
  <c r="O28" i="30"/>
  <c r="O27" i="30"/>
  <c r="O26" i="30"/>
  <c r="O25" i="30"/>
  <c r="O24" i="30"/>
  <c r="O23" i="30"/>
  <c r="O22" i="30"/>
  <c r="O21" i="30"/>
  <c r="O20" i="30"/>
  <c r="O19" i="30"/>
  <c r="O18" i="30"/>
  <c r="O17" i="30"/>
  <c r="O16" i="30"/>
  <c r="O15" i="30"/>
  <c r="O14" i="30"/>
  <c r="N10" i="30"/>
  <c r="N7" i="30"/>
  <c r="N6" i="30"/>
  <c r="C23" i="4"/>
  <c r="A23" i="4"/>
  <c r="C26" i="4"/>
  <c r="A26" i="4"/>
  <c r="C20" i="4"/>
  <c r="A20" i="4"/>
  <c r="C17" i="4"/>
  <c r="A17" i="4"/>
  <c r="O31" i="29"/>
  <c r="O30" i="29"/>
  <c r="O29" i="29"/>
  <c r="O28" i="29"/>
  <c r="O27" i="29"/>
  <c r="O26" i="29"/>
  <c r="O25" i="29"/>
  <c r="O24" i="29"/>
  <c r="O23" i="29"/>
  <c r="O22" i="29"/>
  <c r="O21" i="29"/>
  <c r="O20" i="29"/>
  <c r="O19" i="29"/>
  <c r="O18" i="29"/>
  <c r="O17" i="29"/>
  <c r="O16" i="29"/>
  <c r="O15" i="29"/>
  <c r="O14" i="29"/>
  <c r="N10" i="29"/>
  <c r="N7" i="29"/>
  <c r="N6" i="29"/>
  <c r="O31" i="28"/>
  <c r="O30" i="28"/>
  <c r="O29" i="28"/>
  <c r="O28" i="28"/>
  <c r="O27" i="28"/>
  <c r="O26" i="28"/>
  <c r="O25" i="28"/>
  <c r="O24" i="28"/>
  <c r="O23" i="28"/>
  <c r="O22" i="28"/>
  <c r="O21" i="28"/>
  <c r="O20" i="28"/>
  <c r="O19" i="28"/>
  <c r="O18" i="28"/>
  <c r="O17" i="28"/>
  <c r="O16" i="28"/>
  <c r="O15" i="28"/>
  <c r="O14" i="28"/>
  <c r="N10" i="28"/>
  <c r="N7" i="28"/>
  <c r="N6" i="28"/>
  <c r="O31" i="27"/>
  <c r="O30" i="27"/>
  <c r="O29" i="27"/>
  <c r="O28" i="27"/>
  <c r="O27" i="27"/>
  <c r="O26" i="27"/>
  <c r="O25" i="27"/>
  <c r="O24" i="27"/>
  <c r="O23" i="27"/>
  <c r="O22" i="27"/>
  <c r="O21" i="27"/>
  <c r="O20" i="27"/>
  <c r="O19" i="27"/>
  <c r="O18" i="27"/>
  <c r="O17" i="27"/>
  <c r="O16" i="27"/>
  <c r="O15" i="27"/>
  <c r="O14" i="27"/>
  <c r="N10" i="27"/>
  <c r="N7" i="27"/>
  <c r="N6" i="27"/>
  <c r="O31" i="26"/>
  <c r="O30" i="26"/>
  <c r="O29" i="26"/>
  <c r="O28" i="26"/>
  <c r="O27" i="26"/>
  <c r="O26" i="26"/>
  <c r="O25" i="26"/>
  <c r="O24" i="26"/>
  <c r="O23" i="26"/>
  <c r="O22" i="26"/>
  <c r="O21" i="26"/>
  <c r="O20" i="26"/>
  <c r="O19" i="26"/>
  <c r="O18" i="26"/>
  <c r="O17" i="26"/>
  <c r="O16" i="26"/>
  <c r="O15" i="26"/>
  <c r="O14" i="26"/>
  <c r="N10" i="26"/>
  <c r="N7" i="26"/>
  <c r="N6" i="26"/>
  <c r="C12" i="4"/>
  <c r="A12" i="4"/>
  <c r="C9" i="4"/>
  <c r="A9" i="4"/>
  <c r="C31" i="4"/>
  <c r="A31" i="4"/>
  <c r="O31" i="25"/>
  <c r="O30" i="25"/>
  <c r="O29" i="25"/>
  <c r="O28" i="25"/>
  <c r="O27" i="25"/>
  <c r="O26" i="25"/>
  <c r="O25" i="25"/>
  <c r="O24" i="25"/>
  <c r="O23" i="25"/>
  <c r="O22" i="25"/>
  <c r="O21" i="25"/>
  <c r="O20" i="25"/>
  <c r="O19" i="25"/>
  <c r="O18" i="25"/>
  <c r="O17" i="25"/>
  <c r="O16" i="25"/>
  <c r="O15" i="25"/>
  <c r="O14" i="25"/>
  <c r="N10" i="25"/>
  <c r="N7" i="25"/>
  <c r="N6" i="25"/>
  <c r="O31" i="24"/>
  <c r="O30" i="24"/>
  <c r="O29" i="24"/>
  <c r="O28" i="24"/>
  <c r="O27" i="24"/>
  <c r="O26" i="24"/>
  <c r="O25" i="24"/>
  <c r="O24" i="24"/>
  <c r="O23" i="24"/>
  <c r="O22" i="24"/>
  <c r="O21" i="24"/>
  <c r="O20" i="24"/>
  <c r="O19" i="24"/>
  <c r="O18" i="24"/>
  <c r="O17" i="24"/>
  <c r="O16" i="24"/>
  <c r="O15" i="24"/>
  <c r="O14" i="24"/>
  <c r="N10" i="24"/>
  <c r="O10" i="24" s="1"/>
  <c r="N7" i="24"/>
  <c r="N6" i="24"/>
  <c r="O31" i="23"/>
  <c r="O30" i="23"/>
  <c r="O29" i="23"/>
  <c r="O28" i="23"/>
  <c r="O27" i="23"/>
  <c r="O26" i="23"/>
  <c r="O25" i="23"/>
  <c r="O24" i="23"/>
  <c r="O23" i="23"/>
  <c r="O22" i="23"/>
  <c r="O21" i="23"/>
  <c r="O20" i="23"/>
  <c r="O19" i="23"/>
  <c r="O18" i="23"/>
  <c r="O17" i="23"/>
  <c r="O16" i="23"/>
  <c r="O15" i="23"/>
  <c r="O14" i="23"/>
  <c r="N10" i="23"/>
  <c r="O10" i="23" s="1"/>
  <c r="N7" i="23"/>
  <c r="N6" i="23"/>
  <c r="C35" i="4"/>
  <c r="A35" i="4"/>
  <c r="C37" i="4"/>
  <c r="A37" i="4"/>
  <c r="I36" i="30" l="1"/>
  <c r="I36" i="32"/>
  <c r="I36" i="25"/>
  <c r="I36" i="29"/>
  <c r="J36" i="29"/>
  <c r="I36" i="23"/>
  <c r="K36" i="24"/>
  <c r="K40" i="24" s="1"/>
  <c r="D40" i="24" s="1"/>
  <c r="J36" i="24"/>
  <c r="I36" i="24"/>
  <c r="I36" i="27"/>
  <c r="I36" i="31"/>
  <c r="K36" i="28"/>
  <c r="K40" i="28" s="1"/>
  <c r="D40" i="28" s="1"/>
  <c r="J36" i="28"/>
  <c r="I36" i="28"/>
  <c r="J41" i="35"/>
  <c r="I41" i="35"/>
  <c r="Q15" i="4" s="1"/>
  <c r="O10" i="32"/>
  <c r="O10" i="31"/>
  <c r="O10" i="30"/>
  <c r="O10" i="29"/>
  <c r="O10" i="28"/>
  <c r="O10" i="27"/>
  <c r="O10" i="26"/>
  <c r="O10" i="25"/>
  <c r="J36" i="32" l="1"/>
  <c r="K36" i="29"/>
  <c r="K40" i="29" s="1"/>
  <c r="D40" i="29" s="1"/>
  <c r="I40" i="29" s="1"/>
  <c r="D24" i="29" s="1"/>
  <c r="J36" i="30"/>
  <c r="I36" i="26"/>
  <c r="K36" i="30"/>
  <c r="K40" i="30" s="1"/>
  <c r="D40" i="30" s="1"/>
  <c r="K36" i="32"/>
  <c r="J40" i="24"/>
  <c r="I40" i="24"/>
  <c r="D24" i="24" s="1"/>
  <c r="J40" i="28"/>
  <c r="I40" i="28"/>
  <c r="D24" i="28" s="1"/>
  <c r="J40" i="29" l="1"/>
  <c r="J36" i="23"/>
  <c r="K36" i="23"/>
  <c r="K40" i="23" s="1"/>
  <c r="D40" i="23" s="1"/>
  <c r="J40" i="30"/>
  <c r="I40" i="30"/>
  <c r="D24" i="30" s="1"/>
  <c r="J36" i="25"/>
  <c r="N12" i="25" s="1"/>
  <c r="O12" i="25" s="1"/>
  <c r="K36" i="25"/>
  <c r="K40" i="25" s="1"/>
  <c r="D40" i="25" s="1"/>
  <c r="J36" i="31"/>
  <c r="N12" i="31" s="1"/>
  <c r="O12" i="31" s="1"/>
  <c r="K36" i="31"/>
  <c r="K40" i="31" s="1"/>
  <c r="D40" i="31" s="1"/>
  <c r="J36" i="27"/>
  <c r="N12" i="27" s="1"/>
  <c r="O12" i="27" s="1"/>
  <c r="K36" i="27"/>
  <c r="K40" i="27" s="1"/>
  <c r="D40" i="27" s="1"/>
  <c r="J36" i="26"/>
  <c r="N12" i="26" s="1"/>
  <c r="O12" i="26" s="1"/>
  <c r="K36" i="26"/>
  <c r="K40" i="26" s="1"/>
  <c r="D40" i="26" s="1"/>
  <c r="N12" i="23"/>
  <c r="O12" i="23" s="1"/>
  <c r="I31" i="4"/>
  <c r="E31" i="4" s="1"/>
  <c r="I23" i="4"/>
  <c r="E23" i="4" s="1"/>
  <c r="N12" i="29"/>
  <c r="O12" i="29" s="1"/>
  <c r="N12" i="32"/>
  <c r="O12" i="32" s="1"/>
  <c r="N12" i="30"/>
  <c r="O12" i="30" s="1"/>
  <c r="N12" i="24"/>
  <c r="O12" i="24" s="1"/>
  <c r="I40" i="26" l="1"/>
  <c r="D24" i="26" s="1"/>
  <c r="A24" i="26" s="1"/>
  <c r="J40" i="26"/>
  <c r="J40" i="25"/>
  <c r="I40" i="25"/>
  <c r="D24" i="25" s="1"/>
  <c r="I40" i="27"/>
  <c r="D24" i="27" s="1"/>
  <c r="J40" i="27"/>
  <c r="J40" i="31"/>
  <c r="I40" i="31"/>
  <c r="D24" i="31" s="1"/>
  <c r="I40" i="23"/>
  <c r="D24" i="23" s="1"/>
  <c r="J40" i="23"/>
  <c r="I17" i="4"/>
  <c r="E17" i="4" s="1"/>
  <c r="I20" i="4"/>
  <c r="E20" i="4" s="1"/>
  <c r="I34" i="4"/>
  <c r="A24" i="30"/>
  <c r="I5" i="4"/>
  <c r="E5" i="4" s="1"/>
  <c r="I12" i="4"/>
  <c r="E12" i="4" s="1"/>
  <c r="I9" i="4"/>
  <c r="E9" i="4" s="1"/>
  <c r="I10" i="4"/>
  <c r="E10" i="4" s="1"/>
  <c r="I24" i="30" l="1"/>
  <c r="I26" i="30" s="1"/>
  <c r="I28" i="30" s="1"/>
  <c r="I38" i="30" s="1"/>
  <c r="I24" i="26"/>
  <c r="I26" i="26" s="1"/>
  <c r="I28" i="26" s="1"/>
  <c r="I38" i="26" s="1"/>
  <c r="A24" i="23"/>
  <c r="A24" i="27"/>
  <c r="A24" i="29"/>
  <c r="A24" i="25"/>
  <c r="A24" i="24"/>
  <c r="A24" i="31"/>
  <c r="K5" i="4" l="1"/>
  <c r="J24" i="26"/>
  <c r="J24" i="30"/>
  <c r="I24" i="29"/>
  <c r="I26" i="29" s="1"/>
  <c r="I28" i="29" s="1"/>
  <c r="I38" i="29" s="1"/>
  <c r="I24" i="27"/>
  <c r="I26" i="27" s="1"/>
  <c r="I28" i="27" s="1"/>
  <c r="I38" i="27" s="1"/>
  <c r="I24" i="23"/>
  <c r="I26" i="23" s="1"/>
  <c r="I28" i="23" s="1"/>
  <c r="I38" i="23" s="1"/>
  <c r="I24" i="31"/>
  <c r="I26" i="31" s="1"/>
  <c r="I28" i="31" s="1"/>
  <c r="I38" i="31" s="1"/>
  <c r="K17" i="4"/>
  <c r="K24" i="24"/>
  <c r="K26" i="24" s="1"/>
  <c r="K28" i="24" s="1"/>
  <c r="K38" i="24" s="1"/>
  <c r="K41" i="24" s="1"/>
  <c r="D41" i="24" s="1"/>
  <c r="I24" i="24"/>
  <c r="I26" i="24" s="1"/>
  <c r="I28" i="24" s="1"/>
  <c r="I38" i="24" s="1"/>
  <c r="J24" i="24"/>
  <c r="J26" i="24" s="1"/>
  <c r="J28" i="24" s="1"/>
  <c r="J38" i="24" s="1"/>
  <c r="I24" i="25"/>
  <c r="I26" i="25" s="1"/>
  <c r="I28" i="25" s="1"/>
  <c r="I38" i="25" s="1"/>
  <c r="J24" i="23" l="1"/>
  <c r="J24" i="29"/>
  <c r="J24" i="27"/>
  <c r="J26" i="26"/>
  <c r="J28" i="26" s="1"/>
  <c r="K24" i="26"/>
  <c r="K26" i="26" s="1"/>
  <c r="K9" i="4"/>
  <c r="K12" i="4"/>
  <c r="J26" i="30"/>
  <c r="J28" i="30" s="1"/>
  <c r="K24" i="30"/>
  <c r="K26" i="30" s="1"/>
  <c r="K28" i="30" s="1"/>
  <c r="K38" i="30" s="1"/>
  <c r="K41" i="30" s="1"/>
  <c r="D41" i="30" s="1"/>
  <c r="J24" i="25"/>
  <c r="J24" i="31"/>
  <c r="K23" i="4"/>
  <c r="J41" i="24"/>
  <c r="I41" i="24"/>
  <c r="K31" i="4"/>
  <c r="K20" i="4"/>
  <c r="K10" i="4"/>
  <c r="J26" i="23" l="1"/>
  <c r="J28" i="23" s="1"/>
  <c r="K24" i="23"/>
  <c r="K26" i="23" s="1"/>
  <c r="J26" i="29"/>
  <c r="J28" i="29" s="1"/>
  <c r="J38" i="29" s="1"/>
  <c r="N34" i="29" s="1"/>
  <c r="T23" i="4" s="1"/>
  <c r="K24" i="29"/>
  <c r="K26" i="29" s="1"/>
  <c r="J26" i="27"/>
  <c r="J28" i="27" s="1"/>
  <c r="J38" i="27" s="1"/>
  <c r="K24" i="27"/>
  <c r="K26" i="27" s="1"/>
  <c r="K28" i="27" s="1"/>
  <c r="K38" i="27" s="1"/>
  <c r="K41" i="27" s="1"/>
  <c r="D41" i="27" s="1"/>
  <c r="K28" i="26"/>
  <c r="K38" i="26" s="1"/>
  <c r="J17" i="4"/>
  <c r="J38" i="26"/>
  <c r="N11" i="26"/>
  <c r="J41" i="30"/>
  <c r="I41" i="30"/>
  <c r="J38" i="30"/>
  <c r="N11" i="30"/>
  <c r="J5" i="4"/>
  <c r="J26" i="31"/>
  <c r="J28" i="31" s="1"/>
  <c r="J38" i="31" s="1"/>
  <c r="K24" i="31"/>
  <c r="K26" i="31" s="1"/>
  <c r="K28" i="31" s="1"/>
  <c r="K38" i="31" s="1"/>
  <c r="K41" i="31" s="1"/>
  <c r="D41" i="31" s="1"/>
  <c r="J26" i="25"/>
  <c r="J28" i="25" s="1"/>
  <c r="K24" i="25"/>
  <c r="K26" i="25" s="1"/>
  <c r="J9" i="4"/>
  <c r="D5" i="4"/>
  <c r="N11" i="24"/>
  <c r="N13" i="24" s="1"/>
  <c r="N11" i="29" l="1"/>
  <c r="N13" i="29" s="1"/>
  <c r="O13" i="29" s="1"/>
  <c r="J38" i="23"/>
  <c r="N34" i="23" s="1"/>
  <c r="N11" i="23"/>
  <c r="K28" i="29"/>
  <c r="K38" i="29" s="1"/>
  <c r="J23" i="4"/>
  <c r="O34" i="29"/>
  <c r="U23" i="4" s="1"/>
  <c r="K28" i="23"/>
  <c r="K38" i="23" s="1"/>
  <c r="J31" i="4"/>
  <c r="J41" i="27"/>
  <c r="I41" i="27"/>
  <c r="N13" i="26"/>
  <c r="O13" i="26" s="1"/>
  <c r="O11" i="26"/>
  <c r="K41" i="26"/>
  <c r="D41" i="26" s="1"/>
  <c r="D17" i="4"/>
  <c r="N13" i="30"/>
  <c r="O13" i="30" s="1"/>
  <c r="O11" i="30"/>
  <c r="I41" i="31"/>
  <c r="J41" i="31"/>
  <c r="K28" i="25"/>
  <c r="K38" i="25" s="1"/>
  <c r="J12" i="4"/>
  <c r="J38" i="25"/>
  <c r="N11" i="25"/>
  <c r="O11" i="29"/>
  <c r="N11" i="27"/>
  <c r="J20" i="4"/>
  <c r="Q5" i="4"/>
  <c r="D9" i="4"/>
  <c r="J10" i="4"/>
  <c r="N11" i="31"/>
  <c r="N13" i="31" s="1"/>
  <c r="O11" i="24"/>
  <c r="O13" i="24"/>
  <c r="K41" i="29" l="1"/>
  <c r="D41" i="29" s="1"/>
  <c r="D23" i="4"/>
  <c r="K41" i="23"/>
  <c r="D41" i="23" s="1"/>
  <c r="D31" i="4"/>
  <c r="N13" i="23"/>
  <c r="O13" i="23" s="1"/>
  <c r="O11" i="23"/>
  <c r="O34" i="23"/>
  <c r="U31" i="4" s="1"/>
  <c r="T31" i="4"/>
  <c r="J41" i="26"/>
  <c r="I41" i="26"/>
  <c r="Q17" i="4" s="1"/>
  <c r="K41" i="25"/>
  <c r="D41" i="25" s="1"/>
  <c r="D12" i="4"/>
  <c r="N13" i="25"/>
  <c r="O13" i="25" s="1"/>
  <c r="O11" i="25"/>
  <c r="D20" i="4"/>
  <c r="N13" i="27"/>
  <c r="O13" i="27" s="1"/>
  <c r="O11" i="27"/>
  <c r="Q9" i="4"/>
  <c r="O13" i="31"/>
  <c r="O11" i="31"/>
  <c r="D10" i="4"/>
  <c r="J41" i="23" l="1"/>
  <c r="I41" i="23"/>
  <c r="Q31" i="4" s="1"/>
  <c r="I41" i="29"/>
  <c r="Q23" i="4" s="1"/>
  <c r="J41" i="29"/>
  <c r="J41" i="25"/>
  <c r="I41" i="25"/>
  <c r="Q12" i="4" s="1"/>
  <c r="Q20" i="4"/>
  <c r="Q10" i="4"/>
  <c r="O31" i="22" l="1"/>
  <c r="O30" i="22"/>
  <c r="O29" i="22"/>
  <c r="O28" i="22"/>
  <c r="O27" i="22"/>
  <c r="O26" i="22"/>
  <c r="O25" i="22"/>
  <c r="O24" i="22"/>
  <c r="O23" i="22"/>
  <c r="O22" i="22"/>
  <c r="O21" i="22"/>
  <c r="O20" i="22"/>
  <c r="O19" i="22"/>
  <c r="O18" i="22"/>
  <c r="O17" i="22"/>
  <c r="O16" i="22"/>
  <c r="O15" i="22"/>
  <c r="O14" i="22"/>
  <c r="N10" i="22"/>
  <c r="O10" i="22" s="1"/>
  <c r="N7" i="22"/>
  <c r="N6" i="22"/>
  <c r="I36" i="22" l="1"/>
  <c r="J36" i="22" l="1"/>
  <c r="N12" i="22" s="1"/>
  <c r="O12" i="22" s="1"/>
  <c r="K36" i="22"/>
  <c r="K40" i="22" l="1"/>
  <c r="D40" i="22" s="1"/>
  <c r="I35" i="4"/>
  <c r="E35" i="4" s="1"/>
  <c r="I40" i="22" l="1"/>
  <c r="D24" i="22" s="1"/>
  <c r="A24" i="22" s="1"/>
  <c r="J40" i="22"/>
  <c r="I24" i="22" l="1"/>
  <c r="I26" i="22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19" i="21"/>
  <c r="O18" i="21"/>
  <c r="O17" i="21"/>
  <c r="O16" i="21"/>
  <c r="O15" i="21"/>
  <c r="O14" i="21"/>
  <c r="N10" i="21"/>
  <c r="N7" i="21"/>
  <c r="N6" i="21"/>
  <c r="J24" i="22" l="1"/>
  <c r="I28" i="22"/>
  <c r="I38" i="22" s="1"/>
  <c r="K35" i="4"/>
  <c r="O10" i="21"/>
  <c r="C28" i="4"/>
  <c r="A28" i="4"/>
  <c r="O28" i="4"/>
  <c r="O31" i="20"/>
  <c r="O30" i="20"/>
  <c r="O29" i="20"/>
  <c r="O28" i="20"/>
  <c r="O27" i="20"/>
  <c r="O26" i="20"/>
  <c r="O25" i="20"/>
  <c r="O24" i="20"/>
  <c r="O23" i="20"/>
  <c r="O22" i="20"/>
  <c r="O21" i="20"/>
  <c r="O20" i="20"/>
  <c r="O19" i="20"/>
  <c r="O18" i="20"/>
  <c r="O17" i="20"/>
  <c r="O16" i="20"/>
  <c r="O15" i="20"/>
  <c r="O14" i="20"/>
  <c r="N10" i="20"/>
  <c r="N7" i="20"/>
  <c r="N6" i="20"/>
  <c r="C32" i="4"/>
  <c r="A32" i="4"/>
  <c r="O32" i="4"/>
  <c r="C16" i="4"/>
  <c r="A16" i="4"/>
  <c r="O31" i="19"/>
  <c r="O30" i="19"/>
  <c r="O29" i="19"/>
  <c r="O28" i="19"/>
  <c r="O27" i="19"/>
  <c r="O26" i="19"/>
  <c r="O25" i="19"/>
  <c r="O24" i="19"/>
  <c r="O23" i="19"/>
  <c r="O22" i="19"/>
  <c r="O21" i="19"/>
  <c r="O20" i="19"/>
  <c r="O19" i="19"/>
  <c r="O18" i="19"/>
  <c r="O17" i="19"/>
  <c r="O16" i="19"/>
  <c r="O15" i="19"/>
  <c r="O14" i="19"/>
  <c r="N10" i="19"/>
  <c r="N7" i="19"/>
  <c r="N6" i="19"/>
  <c r="C25" i="4"/>
  <c r="A25" i="4"/>
  <c r="C36" i="4"/>
  <c r="A36" i="4"/>
  <c r="O31" i="18"/>
  <c r="O30" i="18"/>
  <c r="O29" i="18"/>
  <c r="O28" i="18"/>
  <c r="O27" i="18"/>
  <c r="O26" i="18"/>
  <c r="O25" i="18"/>
  <c r="O24" i="18"/>
  <c r="O23" i="18"/>
  <c r="O22" i="18"/>
  <c r="O21" i="18"/>
  <c r="O20" i="18"/>
  <c r="O19" i="18"/>
  <c r="O18" i="18"/>
  <c r="O17" i="18"/>
  <c r="O16" i="18"/>
  <c r="O15" i="18"/>
  <c r="O14" i="18"/>
  <c r="N10" i="18"/>
  <c r="N7" i="18"/>
  <c r="N6" i="18"/>
  <c r="O31" i="17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N10" i="17"/>
  <c r="O10" i="17" s="1"/>
  <c r="N7" i="17"/>
  <c r="N6" i="17"/>
  <c r="C38" i="4"/>
  <c r="A38" i="4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N10" i="16"/>
  <c r="N7" i="16"/>
  <c r="N6" i="16"/>
  <c r="C27" i="4"/>
  <c r="A27" i="4"/>
  <c r="D2" i="4"/>
  <c r="C2" i="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N10" i="14"/>
  <c r="O10" i="14" s="1"/>
  <c r="N7" i="14"/>
  <c r="N6" i="14"/>
  <c r="O27" i="4"/>
  <c r="O30" i="13"/>
  <c r="O29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0" i="13"/>
  <c r="O9" i="13"/>
  <c r="N7" i="13"/>
  <c r="N6" i="13"/>
  <c r="H15" i="5"/>
  <c r="I15" i="5"/>
  <c r="J15" i="5"/>
  <c r="K15" i="5"/>
  <c r="H16" i="5"/>
  <c r="I16" i="5"/>
  <c r="J16" i="5"/>
  <c r="K16" i="5"/>
  <c r="J26" i="22" l="1"/>
  <c r="J28" i="22" s="1"/>
  <c r="K24" i="22"/>
  <c r="K26" i="22" s="1"/>
  <c r="I36" i="20"/>
  <c r="I36" i="17"/>
  <c r="B44" i="4"/>
  <c r="O10" i="20"/>
  <c r="O10" i="19"/>
  <c r="O10" i="18"/>
  <c r="O10" i="16"/>
  <c r="F33" i="5"/>
  <c r="J33" i="5"/>
  <c r="K33" i="5" s="1"/>
  <c r="I32" i="5"/>
  <c r="J32" i="5" s="1"/>
  <c r="F32" i="5"/>
  <c r="E32" i="13"/>
  <c r="I32" i="13" s="1"/>
  <c r="J32" i="13" s="1"/>
  <c r="K32" i="13" s="1"/>
  <c r="C43" i="1"/>
  <c r="E32" i="14" s="1"/>
  <c r="I32" i="14" s="1"/>
  <c r="J32" i="14" s="1"/>
  <c r="K32" i="14" s="1"/>
  <c r="J35" i="4" l="1"/>
  <c r="K28" i="22"/>
  <c r="K38" i="22" s="1"/>
  <c r="N11" i="22"/>
  <c r="J38" i="22"/>
  <c r="N34" i="22" s="1"/>
  <c r="I36" i="14"/>
  <c r="I36" i="13"/>
  <c r="J36" i="14"/>
  <c r="K36" i="13"/>
  <c r="K40" i="13" s="1"/>
  <c r="D40" i="13" s="1"/>
  <c r="I40" i="13" s="1"/>
  <c r="D24" i="13" s="1"/>
  <c r="J36" i="13"/>
  <c r="K36" i="14"/>
  <c r="K40" i="14" s="1"/>
  <c r="D40" i="14" s="1"/>
  <c r="I40" i="14" s="1"/>
  <c r="D24" i="14" s="1"/>
  <c r="I36" i="18"/>
  <c r="I36" i="19"/>
  <c r="I36" i="16"/>
  <c r="K32" i="5"/>
  <c r="K41" i="22" l="1"/>
  <c r="D41" i="22" s="1"/>
  <c r="D35" i="4"/>
  <c r="T35" i="4"/>
  <c r="O34" i="22"/>
  <c r="U35" i="4" s="1"/>
  <c r="O11" i="22"/>
  <c r="N13" i="22"/>
  <c r="O13" i="22" s="1"/>
  <c r="J40" i="14"/>
  <c r="J40" i="13"/>
  <c r="J36" i="17"/>
  <c r="K36" i="17"/>
  <c r="K40" i="17" s="1"/>
  <c r="D40" i="17" s="1"/>
  <c r="J36" i="16"/>
  <c r="K36" i="16"/>
  <c r="K40" i="16" s="1"/>
  <c r="D40" i="16" s="1"/>
  <c r="J36" i="19"/>
  <c r="K36" i="19"/>
  <c r="K40" i="19" s="1"/>
  <c r="D40" i="19" s="1"/>
  <c r="J36" i="18"/>
  <c r="K36" i="18"/>
  <c r="K40" i="18" s="1"/>
  <c r="D40" i="18" s="1"/>
  <c r="J36" i="20"/>
  <c r="K36" i="20"/>
  <c r="K40" i="20" s="1"/>
  <c r="D40" i="20" s="1"/>
  <c r="I32" i="4"/>
  <c r="E32" i="4" s="1"/>
  <c r="I27" i="4"/>
  <c r="C40" i="1"/>
  <c r="C39" i="1"/>
  <c r="C38" i="1"/>
  <c r="E27" i="4" l="1"/>
  <c r="F27" i="4" s="1"/>
  <c r="I41" i="22"/>
  <c r="Q35" i="4" s="1"/>
  <c r="J41" i="22"/>
  <c r="I36" i="4"/>
  <c r="E36" i="4" s="1"/>
  <c r="E32" i="21"/>
  <c r="I32" i="21" s="1"/>
  <c r="E32" i="43"/>
  <c r="I32" i="43" s="1"/>
  <c r="J40" i="17"/>
  <c r="I40" i="17"/>
  <c r="D24" i="17" s="1"/>
  <c r="I38" i="4"/>
  <c r="E38" i="4" s="1"/>
  <c r="I28" i="4"/>
  <c r="J40" i="18"/>
  <c r="I40" i="18"/>
  <c r="D24" i="18" s="1"/>
  <c r="I40" i="19"/>
  <c r="D24" i="19" s="1"/>
  <c r="J40" i="19"/>
  <c r="I25" i="4"/>
  <c r="E25" i="4" s="1"/>
  <c r="I16" i="4"/>
  <c r="E16" i="4" s="1"/>
  <c r="I40" i="20"/>
  <c r="D24" i="20" s="1"/>
  <c r="J40" i="20"/>
  <c r="I40" i="16"/>
  <c r="D24" i="16" s="1"/>
  <c r="J40" i="16"/>
  <c r="F32" i="4"/>
  <c r="N12" i="20"/>
  <c r="O12" i="20" s="1"/>
  <c r="N12" i="19"/>
  <c r="O12" i="19" s="1"/>
  <c r="N12" i="18"/>
  <c r="O12" i="18" s="1"/>
  <c r="N12" i="17"/>
  <c r="O12" i="17" s="1"/>
  <c r="N12" i="16"/>
  <c r="O12" i="16" s="1"/>
  <c r="N12" i="14"/>
  <c r="O12" i="14" s="1"/>
  <c r="N12" i="13"/>
  <c r="O12" i="13" s="1"/>
  <c r="E28" i="4" l="1"/>
  <c r="F28" i="4" s="1"/>
  <c r="J32" i="43"/>
  <c r="I36" i="43"/>
  <c r="J32" i="21"/>
  <c r="I36" i="21"/>
  <c r="A24" i="20"/>
  <c r="A24" i="19"/>
  <c r="A24" i="18"/>
  <c r="A24" i="17"/>
  <c r="A24" i="16"/>
  <c r="A24" i="14"/>
  <c r="A24" i="13"/>
  <c r="O18" i="4"/>
  <c r="P18" i="4" s="1"/>
  <c r="O11" i="4"/>
  <c r="P11" i="4" s="1"/>
  <c r="O7" i="4"/>
  <c r="P7" i="4" s="1"/>
  <c r="O8" i="4"/>
  <c r="P8" i="4" s="1"/>
  <c r="O22" i="4"/>
  <c r="P22" i="4" s="1"/>
  <c r="O29" i="4"/>
  <c r="P29" i="4" s="1"/>
  <c r="O4" i="4"/>
  <c r="P4" i="4" s="1"/>
  <c r="O24" i="4"/>
  <c r="P24" i="4" s="1"/>
  <c r="O15" i="4"/>
  <c r="P15" i="4" s="1"/>
  <c r="O21" i="4"/>
  <c r="P21" i="4" s="1"/>
  <c r="O39" i="4"/>
  <c r="P39" i="4" s="1"/>
  <c r="O34" i="4"/>
  <c r="P34" i="4" s="1"/>
  <c r="O5" i="4"/>
  <c r="P5" i="4" s="1"/>
  <c r="O10" i="4"/>
  <c r="P10" i="4" s="1"/>
  <c r="O23" i="4"/>
  <c r="P23" i="4" s="1"/>
  <c r="O26" i="4"/>
  <c r="P26" i="4" s="1"/>
  <c r="O20" i="4"/>
  <c r="P20" i="4" s="1"/>
  <c r="O17" i="4"/>
  <c r="P17" i="4" s="1"/>
  <c r="O12" i="4"/>
  <c r="P12" i="4" s="1"/>
  <c r="O9" i="4"/>
  <c r="P9" i="4" s="1"/>
  <c r="O31" i="4"/>
  <c r="P31" i="4" s="1"/>
  <c r="O35" i="4"/>
  <c r="P35" i="4" s="1"/>
  <c r="O37" i="4"/>
  <c r="O16" i="4"/>
  <c r="O25" i="4"/>
  <c r="O36" i="4"/>
  <c r="P36" i="4" s="1"/>
  <c r="O38" i="4"/>
  <c r="K32" i="21" l="1"/>
  <c r="K36" i="21" s="1"/>
  <c r="K40" i="21" s="1"/>
  <c r="D40" i="21" s="1"/>
  <c r="J36" i="21"/>
  <c r="K32" i="43"/>
  <c r="K36" i="43" s="1"/>
  <c r="I7" i="4" s="1"/>
  <c r="J36" i="43"/>
  <c r="I24" i="18"/>
  <c r="I26" i="18" s="1"/>
  <c r="I28" i="18" s="1"/>
  <c r="I38" i="18" s="1"/>
  <c r="I24" i="13"/>
  <c r="I26" i="13" s="1"/>
  <c r="I28" i="13" s="1"/>
  <c r="I38" i="13" s="1"/>
  <c r="I24" i="16"/>
  <c r="I26" i="16" s="1"/>
  <c r="I28" i="16" s="1"/>
  <c r="I38" i="16" s="1"/>
  <c r="I24" i="20"/>
  <c r="I26" i="20" s="1"/>
  <c r="I28" i="20" s="1"/>
  <c r="I38" i="20" s="1"/>
  <c r="I24" i="14"/>
  <c r="I26" i="14" s="1"/>
  <c r="I28" i="14" s="1"/>
  <c r="I38" i="14" s="1"/>
  <c r="I24" i="17"/>
  <c r="I26" i="17" s="1"/>
  <c r="I28" i="17" s="1"/>
  <c r="I38" i="17" s="1"/>
  <c r="I24" i="19"/>
  <c r="I26" i="19" s="1"/>
  <c r="I28" i="19" s="1"/>
  <c r="I38" i="19" s="1"/>
  <c r="F35" i="5"/>
  <c r="I35" i="5"/>
  <c r="J35" i="5" s="1"/>
  <c r="K35" i="5" s="1"/>
  <c r="I2" i="4" s="1"/>
  <c r="F34" i="5"/>
  <c r="I34" i="5"/>
  <c r="J34" i="5" s="1"/>
  <c r="K34" i="5" s="1"/>
  <c r="K25" i="5"/>
  <c r="J2" i="4" s="1"/>
  <c r="J25" i="5"/>
  <c r="I25" i="5"/>
  <c r="K2" i="4" s="1"/>
  <c r="K20" i="5"/>
  <c r="H2" i="4" s="1"/>
  <c r="J20" i="5"/>
  <c r="I20" i="5"/>
  <c r="H20" i="5"/>
  <c r="K19" i="5"/>
  <c r="J19" i="5"/>
  <c r="I19" i="5"/>
  <c r="H19" i="5"/>
  <c r="K18" i="5"/>
  <c r="J18" i="5"/>
  <c r="I18" i="5"/>
  <c r="H18" i="5"/>
  <c r="K17" i="5"/>
  <c r="J17" i="5"/>
  <c r="I17" i="5"/>
  <c r="H17" i="5"/>
  <c r="O14" i="5"/>
  <c r="K14" i="5"/>
  <c r="J14" i="5"/>
  <c r="I14" i="5"/>
  <c r="H14" i="5"/>
  <c r="H13" i="5"/>
  <c r="H12" i="5"/>
  <c r="H11" i="5"/>
  <c r="N10" i="5"/>
  <c r="O10" i="5" s="1"/>
  <c r="H10" i="5"/>
  <c r="H9" i="5"/>
  <c r="H8" i="5"/>
  <c r="N7" i="5"/>
  <c r="H7" i="5"/>
  <c r="N6" i="5"/>
  <c r="H6" i="5"/>
  <c r="N42" i="4"/>
  <c r="M42" i="4"/>
  <c r="L42" i="4"/>
  <c r="O2" i="4"/>
  <c r="C17" i="3"/>
  <c r="C15" i="3"/>
  <c r="C14" i="3"/>
  <c r="C13" i="3"/>
  <c r="C12" i="3"/>
  <c r="C11" i="3"/>
  <c r="C10" i="3"/>
  <c r="C9" i="3"/>
  <c r="C8" i="3"/>
  <c r="C7" i="3"/>
  <c r="B6" i="3"/>
  <c r="C6" i="3" s="1"/>
  <c r="B5" i="3"/>
  <c r="B4" i="3"/>
  <c r="C4" i="3" s="1"/>
  <c r="B3" i="3"/>
  <c r="B2" i="3"/>
  <c r="F7" i="2"/>
  <c r="F6" i="2"/>
  <c r="F5" i="2"/>
  <c r="F4" i="2"/>
  <c r="F3" i="2"/>
  <c r="F2" i="2"/>
  <c r="H1" i="2"/>
  <c r="F1" i="2"/>
  <c r="B57" i="1"/>
  <c r="B52" i="1"/>
  <c r="H30" i="1"/>
  <c r="C28" i="1"/>
  <c r="G28" i="1" s="1"/>
  <c r="C27" i="1"/>
  <c r="G27" i="1" s="1"/>
  <c r="C26" i="1"/>
  <c r="G26" i="1" s="1"/>
  <c r="C25" i="1"/>
  <c r="G25" i="1" s="1"/>
  <c r="C24" i="1"/>
  <c r="G24" i="1" s="1"/>
  <c r="I24" i="1" s="1"/>
  <c r="C23" i="1"/>
  <c r="G23" i="1" s="1"/>
  <c r="I23" i="1" s="1"/>
  <c r="C22" i="1"/>
  <c r="C21" i="1"/>
  <c r="G21" i="1" s="1"/>
  <c r="I21" i="1" s="1"/>
  <c r="C20" i="1"/>
  <c r="G20" i="1" s="1"/>
  <c r="I20" i="1" s="1"/>
  <c r="C19" i="1"/>
  <c r="G19" i="1" s="1"/>
  <c r="I19" i="1" s="1"/>
  <c r="C18" i="1"/>
  <c r="G18" i="1" s="1"/>
  <c r="I18" i="1" s="1"/>
  <c r="C17" i="1"/>
  <c r="G17" i="1" s="1"/>
  <c r="I17" i="1" s="1"/>
  <c r="C16" i="1"/>
  <c r="G16" i="1" s="1"/>
  <c r="I16" i="1" s="1"/>
  <c r="J15" i="1"/>
  <c r="C15" i="1"/>
  <c r="G15" i="1" s="1"/>
  <c r="I15" i="1" s="1"/>
  <c r="C14" i="1"/>
  <c r="G14" i="1" s="1"/>
  <c r="I14" i="1" s="1"/>
  <c r="C13" i="1"/>
  <c r="G13" i="1" s="1"/>
  <c r="I13" i="1" s="1"/>
  <c r="C12" i="1"/>
  <c r="G12" i="1" s="1"/>
  <c r="I12" i="1" s="1"/>
  <c r="C11" i="1"/>
  <c r="G11" i="1" s="1"/>
  <c r="I11" i="1" s="1"/>
  <c r="C10" i="1"/>
  <c r="G10" i="1" s="1"/>
  <c r="I10" i="1" s="1"/>
  <c r="C9" i="1"/>
  <c r="G9" i="1" s="1"/>
  <c r="I9" i="1" s="1"/>
  <c r="C8" i="1"/>
  <c r="G8" i="1" s="1"/>
  <c r="I8" i="1" s="1"/>
  <c r="C7" i="1"/>
  <c r="G7" i="1" s="1"/>
  <c r="I7" i="1" s="1"/>
  <c r="C6" i="1"/>
  <c r="G6" i="1" s="1"/>
  <c r="I6" i="1" s="1"/>
  <c r="C5" i="1"/>
  <c r="G5" i="1" s="1"/>
  <c r="I5" i="1" s="1"/>
  <c r="C4" i="1"/>
  <c r="G4" i="1" s="1"/>
  <c r="I4" i="1" s="1"/>
  <c r="C3" i="1"/>
  <c r="G3" i="1" s="1"/>
  <c r="J24" i="19" l="1"/>
  <c r="H6" i="43"/>
  <c r="I6" i="43" s="1"/>
  <c r="H6" i="46"/>
  <c r="I6" i="46" s="1"/>
  <c r="H6" i="32"/>
  <c r="I6" i="32" s="1"/>
  <c r="H6" i="54"/>
  <c r="I6" i="54" s="1"/>
  <c r="H6" i="51"/>
  <c r="I6" i="51" s="1"/>
  <c r="H6" i="48"/>
  <c r="H6" i="49"/>
  <c r="I6" i="49" s="1"/>
  <c r="J40" i="21"/>
  <c r="I40" i="21"/>
  <c r="D24" i="21" s="1"/>
  <c r="J24" i="16"/>
  <c r="J26" i="16" s="1"/>
  <c r="J28" i="16" s="1"/>
  <c r="J38" i="16" s="1"/>
  <c r="J24" i="20"/>
  <c r="J24" i="17"/>
  <c r="J26" i="17" s="1"/>
  <c r="J28" i="17" s="1"/>
  <c r="J38" i="17" s="1"/>
  <c r="J24" i="14"/>
  <c r="J26" i="14" s="1"/>
  <c r="J28" i="14" s="1"/>
  <c r="J38" i="14" s="1"/>
  <c r="J24" i="13"/>
  <c r="J24" i="18"/>
  <c r="G22" i="1"/>
  <c r="I22" i="1" s="1"/>
  <c r="N8" i="56"/>
  <c r="O8" i="56" s="1"/>
  <c r="N8" i="55"/>
  <c r="O8" i="55" s="1"/>
  <c r="N8" i="54"/>
  <c r="O8" i="54" s="1"/>
  <c r="I8" i="5"/>
  <c r="J8" i="5" s="1"/>
  <c r="K8" i="5" s="1"/>
  <c r="I9" i="5"/>
  <c r="J9" i="5" s="1"/>
  <c r="K9" i="5" s="1"/>
  <c r="I13" i="5"/>
  <c r="J13" i="5" s="1"/>
  <c r="K13" i="5" s="1"/>
  <c r="I12" i="5"/>
  <c r="J12" i="5" s="1"/>
  <c r="K12" i="5" s="1"/>
  <c r="I11" i="5"/>
  <c r="J11" i="5" s="1"/>
  <c r="K11" i="5" s="1"/>
  <c r="I10" i="5"/>
  <c r="J10" i="5" s="1"/>
  <c r="K10" i="5" s="1"/>
  <c r="I6" i="5"/>
  <c r="J6" i="5" s="1"/>
  <c r="K6" i="5" s="1"/>
  <c r="P2" i="4"/>
  <c r="I22" i="4"/>
  <c r="E22" i="4" s="1"/>
  <c r="I26" i="4"/>
  <c r="E26" i="4" s="1"/>
  <c r="N12" i="43"/>
  <c r="O12" i="43" s="1"/>
  <c r="N12" i="41"/>
  <c r="O12" i="41" s="1"/>
  <c r="N12" i="28"/>
  <c r="O12" i="28" s="1"/>
  <c r="B53" i="1"/>
  <c r="N8" i="53"/>
  <c r="O8" i="53" s="1"/>
  <c r="N8" i="51"/>
  <c r="O8" i="51" s="1"/>
  <c r="N8" i="48"/>
  <c r="O8" i="48" s="1"/>
  <c r="N8" i="37"/>
  <c r="O8" i="37" s="1"/>
  <c r="N8" i="46"/>
  <c r="O8" i="46" s="1"/>
  <c r="N8" i="43"/>
  <c r="O8" i="43" s="1"/>
  <c r="N8" i="39"/>
  <c r="O8" i="39" s="1"/>
  <c r="N8" i="33"/>
  <c r="O8" i="33" s="1"/>
  <c r="N8" i="35"/>
  <c r="O8" i="35" s="1"/>
  <c r="N8" i="34"/>
  <c r="O8" i="34" s="1"/>
  <c r="N8" i="49"/>
  <c r="O8" i="49" s="1"/>
  <c r="N8" i="44"/>
  <c r="O8" i="44" s="1"/>
  <c r="N8" i="42"/>
  <c r="O8" i="42" s="1"/>
  <c r="N8" i="38"/>
  <c r="O8" i="38" s="1"/>
  <c r="N8" i="36"/>
  <c r="O8" i="36" s="1"/>
  <c r="N8" i="47"/>
  <c r="O8" i="47" s="1"/>
  <c r="N8" i="41"/>
  <c r="O8" i="41" s="1"/>
  <c r="N8" i="29"/>
  <c r="O8" i="29" s="1"/>
  <c r="N8" i="27"/>
  <c r="O8" i="27" s="1"/>
  <c r="N8" i="30"/>
  <c r="O8" i="30" s="1"/>
  <c r="N8" i="24"/>
  <c r="O8" i="24" s="1"/>
  <c r="N8" i="26"/>
  <c r="O8" i="26" s="1"/>
  <c r="N8" i="31"/>
  <c r="O8" i="31" s="1"/>
  <c r="N8" i="28"/>
  <c r="O8" i="28" s="1"/>
  <c r="N8" i="32"/>
  <c r="O8" i="32" s="1"/>
  <c r="N8" i="25"/>
  <c r="O8" i="25" s="1"/>
  <c r="N8" i="23"/>
  <c r="O8" i="23" s="1"/>
  <c r="N8" i="22"/>
  <c r="O8" i="22" s="1"/>
  <c r="N8" i="21"/>
  <c r="O8" i="21" s="1"/>
  <c r="N8" i="14"/>
  <c r="O8" i="14" s="1"/>
  <c r="N8" i="18"/>
  <c r="O8" i="18" s="1"/>
  <c r="N8" i="13"/>
  <c r="O8" i="13" s="1"/>
  <c r="N8" i="16"/>
  <c r="O8" i="16" s="1"/>
  <c r="N8" i="17"/>
  <c r="O8" i="17" s="1"/>
  <c r="N8" i="20"/>
  <c r="O8" i="20" s="1"/>
  <c r="N8" i="19"/>
  <c r="O8" i="19" s="1"/>
  <c r="N12" i="21"/>
  <c r="O12" i="21" s="1"/>
  <c r="I37" i="4"/>
  <c r="E37" i="4" s="1"/>
  <c r="N34" i="26"/>
  <c r="N34" i="27"/>
  <c r="N34" i="25"/>
  <c r="C5" i="3"/>
  <c r="N34" i="31" s="1"/>
  <c r="C3" i="3"/>
  <c r="C2" i="3"/>
  <c r="K32" i="4"/>
  <c r="K16" i="4"/>
  <c r="P16" i="4" s="1"/>
  <c r="K28" i="4"/>
  <c r="K36" i="4"/>
  <c r="K27" i="4"/>
  <c r="P27" i="4" s="1"/>
  <c r="K25" i="4"/>
  <c r="P25" i="4" s="1"/>
  <c r="K38" i="4"/>
  <c r="P38" i="4" s="1"/>
  <c r="I7" i="5"/>
  <c r="J7" i="5" s="1"/>
  <c r="K7" i="5" s="1"/>
  <c r="F8" i="2"/>
  <c r="O42" i="4"/>
  <c r="I3" i="1"/>
  <c r="J14" i="1"/>
  <c r="G30" i="1"/>
  <c r="I30" i="1" s="1"/>
  <c r="I31" i="5"/>
  <c r="N8" i="5"/>
  <c r="O8" i="5" s="1"/>
  <c r="F31" i="5"/>
  <c r="K24" i="14" l="1"/>
  <c r="K26" i="14" s="1"/>
  <c r="K28" i="14" s="1"/>
  <c r="K38" i="14" s="1"/>
  <c r="K41" i="14" s="1"/>
  <c r="D41" i="14" s="1"/>
  <c r="J26" i="19"/>
  <c r="J28" i="19" s="1"/>
  <c r="J38" i="19" s="1"/>
  <c r="K24" i="19"/>
  <c r="K26" i="19" s="1"/>
  <c r="K28" i="19" s="1"/>
  <c r="K38" i="19" s="1"/>
  <c r="K41" i="19" s="1"/>
  <c r="D41" i="19" s="1"/>
  <c r="I21" i="49"/>
  <c r="J6" i="49"/>
  <c r="I21" i="32"/>
  <c r="J6" i="32"/>
  <c r="I21" i="48"/>
  <c r="J6" i="48"/>
  <c r="J6" i="46"/>
  <c r="I21" i="46"/>
  <c r="I21" i="51"/>
  <c r="J6" i="51"/>
  <c r="J6" i="43"/>
  <c r="I21" i="43"/>
  <c r="I21" i="54"/>
  <c r="J6" i="54"/>
  <c r="K24" i="16"/>
  <c r="K26" i="16" s="1"/>
  <c r="K28" i="16" s="1"/>
  <c r="K38" i="16" s="1"/>
  <c r="K41" i="16" s="1"/>
  <c r="D41" i="16" s="1"/>
  <c r="I41" i="16" s="1"/>
  <c r="K24" i="17"/>
  <c r="K26" i="17" s="1"/>
  <c r="K28" i="17" s="1"/>
  <c r="K38" i="17" s="1"/>
  <c r="K41" i="17" s="1"/>
  <c r="D41" i="17" s="1"/>
  <c r="J41" i="17" s="1"/>
  <c r="J26" i="20"/>
  <c r="J28" i="20" s="1"/>
  <c r="J38" i="20" s="1"/>
  <c r="K24" i="20"/>
  <c r="K26" i="20" s="1"/>
  <c r="K28" i="20" s="1"/>
  <c r="K38" i="20" s="1"/>
  <c r="K41" i="20" s="1"/>
  <c r="D41" i="20" s="1"/>
  <c r="J26" i="13"/>
  <c r="J28" i="13" s="1"/>
  <c r="J38" i="13" s="1"/>
  <c r="K24" i="13"/>
  <c r="K26" i="13" s="1"/>
  <c r="K28" i="13" s="1"/>
  <c r="K38" i="13" s="1"/>
  <c r="K41" i="13" s="1"/>
  <c r="D41" i="13" s="1"/>
  <c r="J26" i="18"/>
  <c r="J28" i="18" s="1"/>
  <c r="J38" i="18" s="1"/>
  <c r="K24" i="18"/>
  <c r="K26" i="18" s="1"/>
  <c r="K28" i="18" s="1"/>
  <c r="K38" i="18" s="1"/>
  <c r="K41" i="18" s="1"/>
  <c r="D41" i="18" s="1"/>
  <c r="J41" i="14"/>
  <c r="I41" i="14"/>
  <c r="N9" i="56"/>
  <c r="O9" i="56" s="1"/>
  <c r="N9" i="55"/>
  <c r="O9" i="55" s="1"/>
  <c r="N9" i="54"/>
  <c r="O9" i="54" s="1"/>
  <c r="A24" i="28"/>
  <c r="N9" i="5"/>
  <c r="O9" i="5" s="1"/>
  <c r="N9" i="53"/>
  <c r="O9" i="53" s="1"/>
  <c r="N9" i="51"/>
  <c r="O9" i="51" s="1"/>
  <c r="N9" i="39"/>
  <c r="O9" i="39" s="1"/>
  <c r="N9" i="34"/>
  <c r="O9" i="34" s="1"/>
  <c r="N9" i="47"/>
  <c r="O9" i="47" s="1"/>
  <c r="N9" i="43"/>
  <c r="O9" i="43" s="1"/>
  <c r="N9" i="33"/>
  <c r="O9" i="33" s="1"/>
  <c r="N9" i="35"/>
  <c r="O9" i="35" s="1"/>
  <c r="N9" i="46"/>
  <c r="O9" i="46" s="1"/>
  <c r="N9" i="49"/>
  <c r="O9" i="49" s="1"/>
  <c r="N9" i="44"/>
  <c r="O9" i="44" s="1"/>
  <c r="N9" i="42"/>
  <c r="O9" i="42" s="1"/>
  <c r="N9" i="41"/>
  <c r="O9" i="41" s="1"/>
  <c r="N9" i="38"/>
  <c r="O9" i="38" s="1"/>
  <c r="N9" i="48"/>
  <c r="O9" i="48" s="1"/>
  <c r="N9" i="37"/>
  <c r="O9" i="37" s="1"/>
  <c r="N9" i="36"/>
  <c r="O9" i="36" s="1"/>
  <c r="N9" i="30"/>
  <c r="O9" i="30" s="1"/>
  <c r="N9" i="25"/>
  <c r="O9" i="25" s="1"/>
  <c r="N9" i="24"/>
  <c r="O9" i="24" s="1"/>
  <c r="N9" i="23"/>
  <c r="O9" i="23" s="1"/>
  <c r="N9" i="26"/>
  <c r="O9" i="26" s="1"/>
  <c r="N9" i="28"/>
  <c r="O9" i="28" s="1"/>
  <c r="N9" i="32"/>
  <c r="O9" i="32" s="1"/>
  <c r="N9" i="31"/>
  <c r="O9" i="31" s="1"/>
  <c r="N9" i="29"/>
  <c r="O9" i="29" s="1"/>
  <c r="N9" i="27"/>
  <c r="O9" i="27" s="1"/>
  <c r="N9" i="22"/>
  <c r="O9" i="22" s="1"/>
  <c r="N9" i="21"/>
  <c r="O9" i="21" s="1"/>
  <c r="N9" i="20"/>
  <c r="O9" i="20" s="1"/>
  <c r="N9" i="19"/>
  <c r="O9" i="19" s="1"/>
  <c r="N9" i="17"/>
  <c r="O9" i="17" s="1"/>
  <c r="N9" i="16"/>
  <c r="O9" i="16" s="1"/>
  <c r="N9" i="18"/>
  <c r="O9" i="18" s="1"/>
  <c r="N9" i="14"/>
  <c r="O9" i="14" s="1"/>
  <c r="A24" i="21"/>
  <c r="A24" i="41"/>
  <c r="N34" i="24"/>
  <c r="O34" i="24" s="1"/>
  <c r="U9" i="4" s="1"/>
  <c r="O34" i="25"/>
  <c r="U12" i="4" s="1"/>
  <c r="T12" i="4"/>
  <c r="O34" i="27"/>
  <c r="U20" i="4" s="1"/>
  <c r="T20" i="4"/>
  <c r="O34" i="26"/>
  <c r="U17" i="4" s="1"/>
  <c r="T17" i="4"/>
  <c r="N34" i="30"/>
  <c r="O34" i="31"/>
  <c r="U10" i="4" s="1"/>
  <c r="T10" i="4"/>
  <c r="N34" i="34"/>
  <c r="U2" i="4"/>
  <c r="I21" i="5"/>
  <c r="K21" i="5"/>
  <c r="J21" i="5"/>
  <c r="I36" i="5"/>
  <c r="J31" i="5"/>
  <c r="I41" i="19" l="1"/>
  <c r="J41" i="19"/>
  <c r="J21" i="32"/>
  <c r="K6" i="32"/>
  <c r="K21" i="32" s="1"/>
  <c r="K6" i="43"/>
  <c r="K21" i="43" s="1"/>
  <c r="J21" i="43"/>
  <c r="K6" i="46"/>
  <c r="K21" i="46" s="1"/>
  <c r="J21" i="46"/>
  <c r="J21" i="54"/>
  <c r="K6" i="54"/>
  <c r="K21" i="54" s="1"/>
  <c r="K40" i="54" s="1"/>
  <c r="D40" i="54" s="1"/>
  <c r="J21" i="51"/>
  <c r="K6" i="51"/>
  <c r="K21" i="51" s="1"/>
  <c r="J21" i="48"/>
  <c r="K6" i="48"/>
  <c r="K21" i="48" s="1"/>
  <c r="K6" i="49"/>
  <c r="K21" i="49" s="1"/>
  <c r="J21" i="49"/>
  <c r="J41" i="16"/>
  <c r="I41" i="17"/>
  <c r="I41" i="20"/>
  <c r="J41" i="20"/>
  <c r="I24" i="21"/>
  <c r="I26" i="21" s="1"/>
  <c r="I28" i="21" s="1"/>
  <c r="I38" i="21" s="1"/>
  <c r="I41" i="18"/>
  <c r="J41" i="18"/>
  <c r="I24" i="41"/>
  <c r="I26" i="41" s="1"/>
  <c r="I28" i="41" s="1"/>
  <c r="I38" i="41" s="1"/>
  <c r="I24" i="28"/>
  <c r="I26" i="28" s="1"/>
  <c r="I28" i="28" s="1"/>
  <c r="I38" i="28" s="1"/>
  <c r="J24" i="28"/>
  <c r="J26" i="28" s="1"/>
  <c r="J28" i="28" s="1"/>
  <c r="J38" i="28" s="1"/>
  <c r="K24" i="28"/>
  <c r="K26" i="28" s="1"/>
  <c r="K28" i="28" s="1"/>
  <c r="K38" i="28" s="1"/>
  <c r="K41" i="28" s="1"/>
  <c r="D41" i="28" s="1"/>
  <c r="J41" i="13"/>
  <c r="I41" i="13"/>
  <c r="T9" i="4"/>
  <c r="N34" i="36"/>
  <c r="O34" i="30"/>
  <c r="U5" i="4" s="1"/>
  <c r="T5" i="4"/>
  <c r="N34" i="33"/>
  <c r="O34" i="34"/>
  <c r="U21" i="4" s="1"/>
  <c r="T21" i="4"/>
  <c r="N34" i="35"/>
  <c r="J32" i="4"/>
  <c r="J16" i="4"/>
  <c r="J36" i="4"/>
  <c r="J28" i="4"/>
  <c r="J27" i="4"/>
  <c r="N11" i="20"/>
  <c r="N13" i="20" s="1"/>
  <c r="N34" i="20"/>
  <c r="N11" i="19"/>
  <c r="N13" i="19" s="1"/>
  <c r="N34" i="19"/>
  <c r="J25" i="4"/>
  <c r="N11" i="18"/>
  <c r="N13" i="18" s="1"/>
  <c r="N34" i="18"/>
  <c r="N11" i="17"/>
  <c r="N13" i="17" s="1"/>
  <c r="N34" i="17"/>
  <c r="J38" i="4"/>
  <c r="N11" i="16"/>
  <c r="N13" i="16" s="1"/>
  <c r="N34" i="16"/>
  <c r="N11" i="14"/>
  <c r="N13" i="14" s="1"/>
  <c r="N34" i="14"/>
  <c r="N11" i="13"/>
  <c r="N34" i="13"/>
  <c r="J36" i="5"/>
  <c r="N12" i="5" s="1"/>
  <c r="O12" i="5" s="1"/>
  <c r="K31" i="5"/>
  <c r="K36" i="5" s="1"/>
  <c r="K40" i="51" l="1"/>
  <c r="D40" i="51" s="1"/>
  <c r="I40" i="51" s="1"/>
  <c r="D24" i="51" s="1"/>
  <c r="H18" i="4"/>
  <c r="E18" i="4" s="1"/>
  <c r="F18" i="4" s="1"/>
  <c r="K40" i="32"/>
  <c r="D40" i="32" s="1"/>
  <c r="I40" i="32" s="1"/>
  <c r="D24" i="32" s="1"/>
  <c r="H34" i="4"/>
  <c r="K40" i="49"/>
  <c r="D40" i="49" s="1"/>
  <c r="I40" i="49" s="1"/>
  <c r="D24" i="49" s="1"/>
  <c r="H14" i="4"/>
  <c r="E14" i="4" s="1"/>
  <c r="F14" i="4" s="1"/>
  <c r="K40" i="46"/>
  <c r="D40" i="46" s="1"/>
  <c r="J40" i="46" s="1"/>
  <c r="H13" i="4"/>
  <c r="K40" i="48"/>
  <c r="D40" i="48" s="1"/>
  <c r="I40" i="48" s="1"/>
  <c r="D24" i="48" s="1"/>
  <c r="A24" i="48" s="1"/>
  <c r="H33" i="4"/>
  <c r="E33" i="4" s="1"/>
  <c r="F33" i="4" s="1"/>
  <c r="K40" i="43"/>
  <c r="D40" i="43" s="1"/>
  <c r="I40" i="43" s="1"/>
  <c r="D24" i="43" s="1"/>
  <c r="H7" i="4"/>
  <c r="J24" i="41"/>
  <c r="I40" i="54"/>
  <c r="D24" i="54" s="1"/>
  <c r="A24" i="54" s="1"/>
  <c r="J40" i="54"/>
  <c r="J24" i="21"/>
  <c r="K22" i="4"/>
  <c r="J41" i="28"/>
  <c r="I41" i="28"/>
  <c r="F11" i="4"/>
  <c r="K37" i="4"/>
  <c r="K26" i="4"/>
  <c r="O34" i="33"/>
  <c r="U39" i="4" s="1"/>
  <c r="T39" i="4"/>
  <c r="T15" i="4"/>
  <c r="O34" i="35"/>
  <c r="U15" i="4" s="1"/>
  <c r="O34" i="36"/>
  <c r="U24" i="4" s="1"/>
  <c r="T24" i="4"/>
  <c r="O34" i="13"/>
  <c r="U27" i="4" s="1"/>
  <c r="T27" i="4"/>
  <c r="O34" i="20"/>
  <c r="U28" i="4" s="1"/>
  <c r="T28" i="4"/>
  <c r="D28" i="4"/>
  <c r="G28" i="4" s="1"/>
  <c r="D36" i="4"/>
  <c r="D16" i="4"/>
  <c r="O34" i="17"/>
  <c r="U36" i="4" s="1"/>
  <c r="T36" i="4"/>
  <c r="O34" i="19"/>
  <c r="U16" i="4" s="1"/>
  <c r="T16" i="4"/>
  <c r="O34" i="14"/>
  <c r="U32" i="4" s="1"/>
  <c r="T32" i="4"/>
  <c r="D27" i="4"/>
  <c r="G27" i="4" s="1"/>
  <c r="D32" i="4"/>
  <c r="G32" i="4" s="1"/>
  <c r="F8" i="4"/>
  <c r="G8" i="4" s="1"/>
  <c r="F22" i="4"/>
  <c r="F10" i="4"/>
  <c r="G10" i="4" s="1"/>
  <c r="F31" i="4"/>
  <c r="G31" i="4" s="1"/>
  <c r="F20" i="4"/>
  <c r="G20" i="4" s="1"/>
  <c r="F5" i="4"/>
  <c r="G5" i="4" s="1"/>
  <c r="F15" i="4"/>
  <c r="G15" i="4" s="1"/>
  <c r="F9" i="4"/>
  <c r="G9" i="4" s="1"/>
  <c r="F26" i="4"/>
  <c r="F24" i="4"/>
  <c r="G24" i="4" s="1"/>
  <c r="O11" i="20"/>
  <c r="O13" i="20"/>
  <c r="O11" i="19"/>
  <c r="O13" i="19"/>
  <c r="O34" i="18"/>
  <c r="U25" i="4" s="1"/>
  <c r="T25" i="4"/>
  <c r="D25" i="4"/>
  <c r="O11" i="18"/>
  <c r="O13" i="18"/>
  <c r="O11" i="17"/>
  <c r="O13" i="17"/>
  <c r="O34" i="16"/>
  <c r="U38" i="4" s="1"/>
  <c r="T38" i="4"/>
  <c r="D38" i="4"/>
  <c r="O11" i="16"/>
  <c r="O13" i="16"/>
  <c r="O11" i="14"/>
  <c r="O13" i="14"/>
  <c r="O11" i="13"/>
  <c r="O13" i="13"/>
  <c r="F16" i="4"/>
  <c r="F35" i="4"/>
  <c r="G35" i="4" s="1"/>
  <c r="F25" i="4"/>
  <c r="F12" i="4"/>
  <c r="G12" i="4" s="1"/>
  <c r="F39" i="4"/>
  <c r="G39" i="4" s="1"/>
  <c r="F36" i="4"/>
  <c r="F23" i="4"/>
  <c r="G23" i="4" s="1"/>
  <c r="E4" i="4"/>
  <c r="F4" i="4" s="1"/>
  <c r="G4" i="4" s="1"/>
  <c r="F37" i="4"/>
  <c r="F17" i="4"/>
  <c r="G17" i="4" s="1"/>
  <c r="F38" i="4"/>
  <c r="F21" i="4"/>
  <c r="G21" i="4" s="1"/>
  <c r="F29" i="4"/>
  <c r="G29" i="4" s="1"/>
  <c r="K40" i="5"/>
  <c r="D40" i="5" s="1"/>
  <c r="E34" i="4" l="1"/>
  <c r="F34" i="4" s="1"/>
  <c r="E7" i="4"/>
  <c r="F7" i="4" s="1"/>
  <c r="E13" i="4"/>
  <c r="F13" i="4" s="1"/>
  <c r="J40" i="48"/>
  <c r="I40" i="46"/>
  <c r="D24" i="46" s="1"/>
  <c r="J40" i="49"/>
  <c r="J40" i="32"/>
  <c r="J40" i="51"/>
  <c r="G38" i="4"/>
  <c r="J40" i="43"/>
  <c r="G25" i="4"/>
  <c r="G36" i="4"/>
  <c r="J26" i="41"/>
  <c r="J28" i="41" s="1"/>
  <c r="K24" i="41"/>
  <c r="K26" i="41" s="1"/>
  <c r="K28" i="41" s="1"/>
  <c r="K38" i="41" s="1"/>
  <c r="K41" i="41" s="1"/>
  <c r="D41" i="41" s="1"/>
  <c r="G16" i="4"/>
  <c r="I24" i="54"/>
  <c r="I26" i="54" s="1"/>
  <c r="I28" i="54" s="1"/>
  <c r="I38" i="54" s="1"/>
  <c r="J26" i="21"/>
  <c r="J28" i="21" s="1"/>
  <c r="J38" i="21" s="1"/>
  <c r="K24" i="21"/>
  <c r="K26" i="21" s="1"/>
  <c r="K28" i="21" s="1"/>
  <c r="K38" i="21" s="1"/>
  <c r="K41" i="21" s="1"/>
  <c r="D41" i="21" s="1"/>
  <c r="I24" i="48"/>
  <c r="I26" i="48" s="1"/>
  <c r="I28" i="48" s="1"/>
  <c r="I38" i="48" s="1"/>
  <c r="A24" i="51"/>
  <c r="A24" i="49"/>
  <c r="A24" i="44"/>
  <c r="A24" i="46"/>
  <c r="A24" i="32"/>
  <c r="A24" i="43"/>
  <c r="Q28" i="4"/>
  <c r="R28" i="4" s="1"/>
  <c r="Q32" i="4"/>
  <c r="R32" i="4" s="1"/>
  <c r="Q36" i="4"/>
  <c r="Q27" i="4"/>
  <c r="R27" i="4" s="1"/>
  <c r="Q16" i="4"/>
  <c r="Q25" i="4"/>
  <c r="Q38" i="4"/>
  <c r="I40" i="5"/>
  <c r="Q2" i="4" s="1"/>
  <c r="J40" i="5"/>
  <c r="J24" i="48" l="1"/>
  <c r="J24" i="54"/>
  <c r="J41" i="41"/>
  <c r="I41" i="41"/>
  <c r="J38" i="41"/>
  <c r="N34" i="41" s="1"/>
  <c r="T22" i="4" s="1"/>
  <c r="N11" i="41"/>
  <c r="I41" i="21"/>
  <c r="J41" i="21"/>
  <c r="I24" i="51"/>
  <c r="I26" i="51" s="1"/>
  <c r="I28" i="51" s="1"/>
  <c r="I38" i="51" s="1"/>
  <c r="I24" i="43"/>
  <c r="I26" i="43" s="1"/>
  <c r="I28" i="43" s="1"/>
  <c r="I38" i="43" s="1"/>
  <c r="I24" i="49"/>
  <c r="I26" i="49" s="1"/>
  <c r="I28" i="49" s="1"/>
  <c r="I38" i="49" s="1"/>
  <c r="I24" i="32"/>
  <c r="I26" i="32" s="1"/>
  <c r="I28" i="32" s="1"/>
  <c r="I38" i="32" s="1"/>
  <c r="I24" i="46"/>
  <c r="I26" i="46" s="1"/>
  <c r="I28" i="46" s="1"/>
  <c r="I38" i="46" s="1"/>
  <c r="I24" i="44"/>
  <c r="I26" i="44" s="1"/>
  <c r="I28" i="44" s="1"/>
  <c r="I38" i="44" s="1"/>
  <c r="J22" i="4"/>
  <c r="N11" i="28"/>
  <c r="N34" i="28"/>
  <c r="J26" i="4"/>
  <c r="J37" i="4"/>
  <c r="N11" i="21"/>
  <c r="N34" i="21"/>
  <c r="K33" i="4"/>
  <c r="D22" i="4"/>
  <c r="G22" i="4" s="1"/>
  <c r="D24" i="5"/>
  <c r="A24" i="5" s="1"/>
  <c r="J24" i="46" l="1"/>
  <c r="J26" i="46" s="1"/>
  <c r="J28" i="46" s="1"/>
  <c r="J38" i="46" s="1"/>
  <c r="J24" i="51"/>
  <c r="J26" i="54"/>
  <c r="J28" i="54" s="1"/>
  <c r="K24" i="54"/>
  <c r="K26" i="54" s="1"/>
  <c r="K28" i="54" s="1"/>
  <c r="K38" i="54" s="1"/>
  <c r="K41" i="54" s="1"/>
  <c r="D41" i="54" s="1"/>
  <c r="K24" i="46"/>
  <c r="K26" i="46" s="1"/>
  <c r="K28" i="46" s="1"/>
  <c r="K38" i="46" s="1"/>
  <c r="K41" i="46" s="1"/>
  <c r="D41" i="46" s="1"/>
  <c r="J41" i="46" s="1"/>
  <c r="J24" i="32"/>
  <c r="J24" i="49"/>
  <c r="J26" i="48"/>
  <c r="J28" i="48" s="1"/>
  <c r="K24" i="48"/>
  <c r="K26" i="48" s="1"/>
  <c r="O11" i="41"/>
  <c r="N13" i="41"/>
  <c r="O13" i="41" s="1"/>
  <c r="O34" i="41"/>
  <c r="U22" i="4" s="1"/>
  <c r="J24" i="44"/>
  <c r="J24" i="43"/>
  <c r="D26" i="4"/>
  <c r="G26" i="4" s="1"/>
  <c r="O34" i="28"/>
  <c r="U26" i="4" s="1"/>
  <c r="T26" i="4"/>
  <c r="O11" i="28"/>
  <c r="N13" i="28"/>
  <c r="O13" i="28" s="1"/>
  <c r="K18" i="4"/>
  <c r="O34" i="21"/>
  <c r="U37" i="4" s="1"/>
  <c r="T37" i="4"/>
  <c r="O11" i="21"/>
  <c r="N13" i="21"/>
  <c r="O13" i="21" s="1"/>
  <c r="D37" i="4"/>
  <c r="G37" i="4" s="1"/>
  <c r="K34" i="4"/>
  <c r="K7" i="4"/>
  <c r="K14" i="4"/>
  <c r="N11" i="46"/>
  <c r="N34" i="46"/>
  <c r="K11" i="4"/>
  <c r="K13" i="4"/>
  <c r="Q22" i="4"/>
  <c r="I24" i="5"/>
  <c r="I26" i="5" s="1"/>
  <c r="J13" i="4" l="1"/>
  <c r="K28" i="48"/>
  <c r="K38" i="48" s="1"/>
  <c r="J33" i="4"/>
  <c r="J38" i="48"/>
  <c r="N34" i="48" s="1"/>
  <c r="N11" i="48"/>
  <c r="I41" i="54"/>
  <c r="J41" i="54"/>
  <c r="I41" i="46"/>
  <c r="J26" i="49"/>
  <c r="J28" i="49" s="1"/>
  <c r="K24" i="49"/>
  <c r="K26" i="49" s="1"/>
  <c r="J38" i="54"/>
  <c r="N34" i="54" s="1"/>
  <c r="O34" i="54" s="1"/>
  <c r="N11" i="54"/>
  <c r="J26" i="32"/>
  <c r="J28" i="32" s="1"/>
  <c r="K24" i="32"/>
  <c r="K26" i="32" s="1"/>
  <c r="J26" i="51"/>
  <c r="J28" i="51" s="1"/>
  <c r="K24" i="51"/>
  <c r="K26" i="51" s="1"/>
  <c r="J26" i="44"/>
  <c r="J28" i="44" s="1"/>
  <c r="J38" i="44" s="1"/>
  <c r="K24" i="44"/>
  <c r="K26" i="44" s="1"/>
  <c r="K28" i="44" s="1"/>
  <c r="K38" i="44" s="1"/>
  <c r="K41" i="44" s="1"/>
  <c r="D41" i="44" s="1"/>
  <c r="J26" i="43"/>
  <c r="J28" i="43" s="1"/>
  <c r="J38" i="43" s="1"/>
  <c r="K24" i="43"/>
  <c r="K26" i="43" s="1"/>
  <c r="K28" i="43" s="1"/>
  <c r="K38" i="43" s="1"/>
  <c r="K41" i="43" s="1"/>
  <c r="D41" i="43" s="1"/>
  <c r="Q26" i="4"/>
  <c r="Q37" i="4"/>
  <c r="O34" i="46"/>
  <c r="U13" i="4" s="1"/>
  <c r="T13" i="4"/>
  <c r="N13" i="46"/>
  <c r="O13" i="46" s="1"/>
  <c r="O11" i="46"/>
  <c r="D13" i="4"/>
  <c r="G13" i="4" s="1"/>
  <c r="J24" i="5"/>
  <c r="K24" i="5" s="1"/>
  <c r="I28" i="5"/>
  <c r="I38" i="5" s="1"/>
  <c r="J38" i="32" l="1"/>
  <c r="N34" i="32" s="1"/>
  <c r="N11" i="32"/>
  <c r="J38" i="49"/>
  <c r="N34" i="49" s="1"/>
  <c r="N11" i="49"/>
  <c r="O11" i="48"/>
  <c r="N13" i="48"/>
  <c r="O13" i="48" s="1"/>
  <c r="K28" i="51"/>
  <c r="K38" i="51" s="1"/>
  <c r="J18" i="4"/>
  <c r="O11" i="54"/>
  <c r="N13" i="54"/>
  <c r="O13" i="54" s="1"/>
  <c r="T33" i="4"/>
  <c r="O34" i="48"/>
  <c r="U33" i="4" s="1"/>
  <c r="J38" i="51"/>
  <c r="N34" i="51" s="1"/>
  <c r="N11" i="51"/>
  <c r="K28" i="32"/>
  <c r="K38" i="32" s="1"/>
  <c r="J34" i="4"/>
  <c r="K28" i="49"/>
  <c r="K38" i="49" s="1"/>
  <c r="J14" i="4"/>
  <c r="K41" i="48"/>
  <c r="D41" i="48" s="1"/>
  <c r="D33" i="4"/>
  <c r="G33" i="4" s="1"/>
  <c r="I41" i="44"/>
  <c r="J41" i="44"/>
  <c r="J41" i="43"/>
  <c r="I41" i="43"/>
  <c r="J11" i="4"/>
  <c r="N11" i="44"/>
  <c r="N34" i="44"/>
  <c r="N11" i="43"/>
  <c r="N34" i="43"/>
  <c r="Q13" i="4"/>
  <c r="R13" i="4" s="1"/>
  <c r="J7" i="4"/>
  <c r="K42" i="4"/>
  <c r="J26" i="5"/>
  <c r="J28" i="5" s="1"/>
  <c r="K26" i="5"/>
  <c r="N13" i="49" l="1"/>
  <c r="O13" i="49" s="1"/>
  <c r="O11" i="49"/>
  <c r="K41" i="32"/>
  <c r="D41" i="32" s="1"/>
  <c r="D34" i="4"/>
  <c r="G34" i="4" s="1"/>
  <c r="K41" i="51"/>
  <c r="D41" i="51" s="1"/>
  <c r="D18" i="4"/>
  <c r="G18" i="4" s="1"/>
  <c r="O34" i="49"/>
  <c r="U14" i="4" s="1"/>
  <c r="T14" i="4"/>
  <c r="J41" i="48"/>
  <c r="I41" i="48"/>
  <c r="Q33" i="4" s="1"/>
  <c r="R33" i="4" s="1"/>
  <c r="N13" i="51"/>
  <c r="O13" i="51" s="1"/>
  <c r="O11" i="51"/>
  <c r="N13" i="32"/>
  <c r="O13" i="32" s="1"/>
  <c r="O11" i="32"/>
  <c r="K41" i="49"/>
  <c r="D41" i="49" s="1"/>
  <c r="D14" i="4"/>
  <c r="G14" i="4" s="1"/>
  <c r="O34" i="51"/>
  <c r="U18" i="4" s="1"/>
  <c r="T18" i="4"/>
  <c r="O34" i="32"/>
  <c r="U34" i="4" s="1"/>
  <c r="T34" i="4"/>
  <c r="T11" i="4"/>
  <c r="O34" i="44"/>
  <c r="U11" i="4" s="1"/>
  <c r="D11" i="4"/>
  <c r="G11" i="4" s="1"/>
  <c r="N13" i="44"/>
  <c r="O13" i="44" s="1"/>
  <c r="O11" i="44"/>
  <c r="O34" i="43"/>
  <c r="U7" i="4" s="1"/>
  <c r="T7" i="4"/>
  <c r="N13" i="43"/>
  <c r="O13" i="43" s="1"/>
  <c r="O11" i="43"/>
  <c r="D7" i="4"/>
  <c r="G7" i="4" s="1"/>
  <c r="N11" i="5"/>
  <c r="N13" i="5" s="1"/>
  <c r="J38" i="5"/>
  <c r="N34" i="5" s="1"/>
  <c r="K28" i="5"/>
  <c r="K38" i="5" s="1"/>
  <c r="J41" i="49" l="1"/>
  <c r="I41" i="49"/>
  <c r="Q14" i="4" s="1"/>
  <c r="R14" i="4" s="1"/>
  <c r="J41" i="32"/>
  <c r="I41" i="32"/>
  <c r="Q34" i="4" s="1"/>
  <c r="J41" i="51"/>
  <c r="I41" i="51"/>
  <c r="Q18" i="4" s="1"/>
  <c r="Q11" i="4"/>
  <c r="Q7" i="4"/>
  <c r="K41" i="5"/>
  <c r="D41" i="5" s="1"/>
  <c r="O34" i="5"/>
  <c r="O13" i="5"/>
  <c r="O11" i="5"/>
  <c r="I41" i="5" l="1"/>
  <c r="J41" i="5"/>
  <c r="R35" i="4" l="1"/>
  <c r="R10" i="4"/>
  <c r="R34" i="4"/>
  <c r="R24" i="4"/>
  <c r="R11" i="4"/>
  <c r="R31" i="4"/>
  <c r="R20" i="4"/>
  <c r="R15" i="4"/>
  <c r="R29" i="4"/>
  <c r="R7" i="4"/>
  <c r="R26" i="4"/>
  <c r="R37" i="4"/>
  <c r="R12" i="4"/>
  <c r="R23" i="4"/>
  <c r="R39" i="4"/>
  <c r="R4" i="4"/>
  <c r="R22" i="4"/>
  <c r="R21" i="4"/>
  <c r="R8" i="4"/>
  <c r="R18" i="4"/>
  <c r="R17" i="4"/>
  <c r="R5" i="4"/>
  <c r="R38" i="4"/>
  <c r="R36" i="4"/>
  <c r="R25" i="4"/>
  <c r="R16" i="4"/>
  <c r="R9" i="4"/>
  <c r="J42" i="4"/>
  <c r="I42" i="4"/>
  <c r="H42" i="4"/>
  <c r="E42" i="4"/>
  <c r="C42" i="4"/>
  <c r="D42" i="4"/>
  <c r="E43" i="4" l="1"/>
</calcChain>
</file>

<file path=xl/comments1.xml><?xml version="1.0" encoding="utf-8"?>
<comments xmlns="http://schemas.openxmlformats.org/spreadsheetml/2006/main">
  <authors>
    <author>John-Kristian Schreiner</author>
    <author>ronilsen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John-Kristian Schreiner:</t>
        </r>
        <r>
          <rPr>
            <sz val="9"/>
            <color indexed="81"/>
            <rFont val="Tahoma"/>
            <family val="2"/>
          </rPr>
          <t xml:space="preserve">
Heldagsprøver, Fagdager, DKS
6 t pr år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John-Kristian Schreiner:</t>
        </r>
        <r>
          <rPr>
            <sz val="9"/>
            <color indexed="81"/>
            <rFont val="Tahoma"/>
            <family val="2"/>
          </rPr>
          <t xml:space="preserve">
Skjermer DKS fra dette faget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John-Kristian Schreiner:</t>
        </r>
        <r>
          <rPr>
            <sz val="9"/>
            <color indexed="81"/>
            <rFont val="Tahoma"/>
            <family val="2"/>
          </rPr>
          <t xml:space="preserve">
Heldagsprøver, Fagdager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John-Kristian Schreiner:</t>
        </r>
        <r>
          <rPr>
            <sz val="9"/>
            <color indexed="81"/>
            <rFont val="Tahoma"/>
            <family val="2"/>
          </rPr>
          <t xml:space="preserve">
DKS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John-Kristian Schreiner:</t>
        </r>
        <r>
          <rPr>
            <sz val="9"/>
            <color indexed="81"/>
            <rFont val="Tahoma"/>
            <family val="2"/>
          </rPr>
          <t xml:space="preserve">
Nasjonale prøver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John-Kristian Schreiner:</t>
        </r>
        <r>
          <rPr>
            <sz val="9"/>
            <color indexed="81"/>
            <rFont val="Tahoma"/>
            <family val="2"/>
          </rPr>
          <t xml:space="preserve">
Nasjonale prøver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John-Kristian Schreiner:</t>
        </r>
        <r>
          <rPr>
            <sz val="9"/>
            <color indexed="81"/>
            <rFont val="Tahoma"/>
            <family val="2"/>
          </rPr>
          <t xml:space="preserve">
To lærere deler en time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John-Kristian Schreiner:</t>
        </r>
        <r>
          <rPr>
            <sz val="9"/>
            <color indexed="81"/>
            <rFont val="Tahoma"/>
            <family val="2"/>
          </rPr>
          <t xml:space="preserve">
To lærere deler en time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John-Kristian Schreiner:</t>
        </r>
        <r>
          <rPr>
            <sz val="9"/>
            <color indexed="81"/>
            <rFont val="Tahoma"/>
            <family val="2"/>
          </rPr>
          <t xml:space="preserve">
To lærere deler en time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John-Kristian Schreiner:</t>
        </r>
        <r>
          <rPr>
            <sz val="9"/>
            <color indexed="81"/>
            <rFont val="Tahoma"/>
            <family val="2"/>
          </rPr>
          <t xml:space="preserve">
Orienteringsdag, Talentiaden</t>
        </r>
      </text>
    </comment>
    <comment ref="B54" authorId="1" shapeId="0">
      <text>
        <r>
          <rPr>
            <b/>
            <sz val="10"/>
            <color indexed="81"/>
            <rFont val="Tahoma"/>
            <family val="2"/>
          </rPr>
          <t>ronilsen:</t>
        </r>
        <r>
          <rPr>
            <sz val="10"/>
            <color indexed="81"/>
            <rFont val="Tahoma"/>
            <family val="2"/>
          </rPr>
          <t xml:space="preserve">
1265,5 t/år på 1 - 7
1187,5 t/år på 8 - 10</t>
        </r>
      </text>
    </comment>
  </commentList>
</comments>
</file>

<file path=xl/comments10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11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12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13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14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15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16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17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18.xml><?xml version="1.0" encoding="utf-8"?>
<comments xmlns="http://schemas.openxmlformats.org/spreadsheetml/2006/main">
  <authors>
    <author>John-Kristian Schreiner</author>
    <author>John-Kristian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John-Kristian Schreiner:</t>
        </r>
        <r>
          <rPr>
            <sz val="9"/>
            <color indexed="81"/>
            <rFont val="Tahoma"/>
            <family val="2"/>
          </rPr>
          <t xml:space="preserve">
Tysk
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19.xml><?xml version="1.0" encoding="utf-8"?>
<comments xmlns="http://schemas.openxmlformats.org/spreadsheetml/2006/main">
  <authors>
    <author>John-Kristian Schreiner</author>
    <author>John-Kristian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John-Kristian Schreiner:</t>
        </r>
        <r>
          <rPr>
            <sz val="9"/>
            <color indexed="81"/>
            <rFont val="Tahoma"/>
            <family val="2"/>
          </rPr>
          <t xml:space="preserve">
Norsk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John-Kristian Schreiner:</t>
        </r>
        <r>
          <rPr>
            <sz val="9"/>
            <color indexed="81"/>
            <rFont val="Tahoma"/>
            <charset val="1"/>
          </rPr>
          <t xml:space="preserve">
Norsk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2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20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21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22.xml><?xml version="1.0" encoding="utf-8"?>
<comments xmlns="http://schemas.openxmlformats.org/spreadsheetml/2006/main">
  <authors>
    <author>John-Kristian Schreiner</author>
    <author>John-Kristian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John-Kristian Schreiner:</t>
        </r>
        <r>
          <rPr>
            <sz val="9"/>
            <color indexed="81"/>
            <rFont val="Tahoma"/>
            <family val="2"/>
          </rPr>
          <t xml:space="preserve">
Fransk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John-Kristian Schreiner:</t>
        </r>
        <r>
          <rPr>
            <sz val="9"/>
            <color indexed="81"/>
            <rFont val="Tahoma"/>
            <family val="2"/>
          </rPr>
          <t xml:space="preserve">
Fransk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John-Kristian Schreiner:</t>
        </r>
        <r>
          <rPr>
            <sz val="9"/>
            <color indexed="81"/>
            <rFont val="Tahoma"/>
            <family val="2"/>
          </rPr>
          <t xml:space="preserve">
Fransk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23.xml><?xml version="1.0" encoding="utf-8"?>
<comments xmlns="http://schemas.openxmlformats.org/spreadsheetml/2006/main">
  <authors>
    <author>JK jobb</author>
    <author>John-Kristian</author>
  </authors>
  <commentList>
    <comment ref="A8" authorId="0" shapeId="0">
      <text>
        <r>
          <rPr>
            <b/>
            <sz val="9"/>
            <color indexed="81"/>
            <rFont val="Tahoma"/>
            <charset val="1"/>
          </rPr>
          <t>JK jobb:</t>
        </r>
        <r>
          <rPr>
            <sz val="9"/>
            <color indexed="81"/>
            <rFont val="Tahoma"/>
            <charset val="1"/>
          </rPr>
          <t xml:space="preserve">
Engelsk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24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25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26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27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28.xml><?xml version="1.0" encoding="utf-8"?>
<comments xmlns="http://schemas.openxmlformats.org/spreadsheetml/2006/main">
  <authors>
    <author>John-Kristian Schreiner</author>
    <author>John-Kristian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John-Kristian Schreiner:</t>
        </r>
        <r>
          <rPr>
            <sz val="9"/>
            <color indexed="81"/>
            <rFont val="Tahoma"/>
            <family val="2"/>
          </rPr>
          <t xml:space="preserve">
Engelsk
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29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3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30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31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32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33.xml><?xml version="1.0" encoding="utf-8"?>
<comments xmlns="http://schemas.openxmlformats.org/spreadsheetml/2006/main">
  <authors>
    <author>JK jobb</author>
    <author>John-Kristian</author>
  </authors>
  <commentList>
    <comment ref="A14" authorId="0" shapeId="0">
      <text>
        <r>
          <rPr>
            <b/>
            <sz val="9"/>
            <color indexed="81"/>
            <rFont val="Tahoma"/>
            <charset val="1"/>
          </rPr>
          <t>JK jobb:</t>
        </r>
        <r>
          <rPr>
            <sz val="9"/>
            <color indexed="81"/>
            <rFont val="Tahoma"/>
            <charset val="1"/>
          </rPr>
          <t xml:space="preserve">
Engelsk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34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35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36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37.xml><?xml version="1.0" encoding="utf-8"?>
<comments xmlns="http://schemas.openxmlformats.org/spreadsheetml/2006/main">
  <authors>
    <author>John-Kristian Schreiner</author>
    <author>John-Kristian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John-Kristian Schreiner:</t>
        </r>
        <r>
          <rPr>
            <sz val="9"/>
            <color indexed="81"/>
            <rFont val="Tahoma"/>
            <family val="2"/>
          </rPr>
          <t xml:space="preserve">
Tysk
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38.xml><?xml version="1.0" encoding="utf-8"?>
<comments xmlns="http://schemas.openxmlformats.org/spreadsheetml/2006/main">
  <authors>
    <author>John-Kristian Schreiner</author>
    <author>John-Kristian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John-Kristian Schreiner:</t>
        </r>
        <r>
          <rPr>
            <sz val="9"/>
            <color indexed="81"/>
            <rFont val="Tahoma"/>
            <family val="2"/>
          </rPr>
          <t xml:space="preserve">
Fransk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John-Kristian Schreiner:</t>
        </r>
        <r>
          <rPr>
            <sz val="9"/>
            <color indexed="81"/>
            <rFont val="Tahoma"/>
            <family val="2"/>
          </rPr>
          <t xml:space="preserve">
Fransk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John-Kristian Schreiner:</t>
        </r>
        <r>
          <rPr>
            <sz val="9"/>
            <color indexed="81"/>
            <rFont val="Tahoma"/>
            <family val="2"/>
          </rPr>
          <t xml:space="preserve">
Fransk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39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4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40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41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5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6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7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8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comments9.xml><?xml version="1.0" encoding="utf-8"?>
<comments xmlns="http://schemas.openxmlformats.org/spreadsheetml/2006/main">
  <authors>
    <author>John-Kristian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John-Kristian:</t>
        </r>
        <r>
          <rPr>
            <sz val="9"/>
            <color indexed="81"/>
            <rFont val="Tahoma"/>
            <family val="2"/>
          </rPr>
          <t xml:space="preserve">
Brukes til utregning av elevsamtaler
</t>
        </r>
      </text>
    </comment>
  </commentList>
</comments>
</file>

<file path=xl/sharedStrings.xml><?xml version="1.0" encoding="utf-8"?>
<sst xmlns="http://schemas.openxmlformats.org/spreadsheetml/2006/main" count="2553" uniqueCount="219">
  <si>
    <t>8.trinn</t>
  </si>
  <si>
    <t>9.trinn</t>
  </si>
  <si>
    <t>10.trinn</t>
  </si>
  <si>
    <t>FAG</t>
  </si>
  <si>
    <t>Årsramme</t>
  </si>
  <si>
    <t>Timetall u.trinn</t>
  </si>
  <si>
    <t>Timer pr uke</t>
  </si>
  <si>
    <t>Årstimer 3 år</t>
  </si>
  <si>
    <t>Nasjonalt minstetall årstimer 3 år</t>
  </si>
  <si>
    <t>Differanse</t>
  </si>
  <si>
    <t>Norsk</t>
  </si>
  <si>
    <t>Matte</t>
  </si>
  <si>
    <t>Engelsk</t>
  </si>
  <si>
    <t>Mat &amp; Helse</t>
  </si>
  <si>
    <t>Kroppsøving</t>
  </si>
  <si>
    <t>Språk</t>
  </si>
  <si>
    <t>Kunst &amp; Håndverk</t>
  </si>
  <si>
    <t>Valgfag</t>
  </si>
  <si>
    <t>Matematikk</t>
  </si>
  <si>
    <t>KRLE</t>
  </si>
  <si>
    <t>Musikk</t>
  </si>
  <si>
    <t>Samfunnsfag</t>
  </si>
  <si>
    <t>Naturfag</t>
  </si>
  <si>
    <t>Mat og helse</t>
  </si>
  <si>
    <t>Språkfag</t>
  </si>
  <si>
    <t>Kunst og håndverk</t>
  </si>
  <si>
    <t>Utdanningsvalg</t>
  </si>
  <si>
    <t>Valgfag (Sal &amp; scene)</t>
  </si>
  <si>
    <t>UTV</t>
  </si>
  <si>
    <t>Valgfag (Kantinedrift)</t>
  </si>
  <si>
    <t>Valgfag (Teknologi i praksis)</t>
  </si>
  <si>
    <t>Valgfag (Innsats for andre)</t>
  </si>
  <si>
    <t>Valgfag (Fysisk aktivitet og helse)</t>
  </si>
  <si>
    <t>Valgfag (Design og redesign)</t>
  </si>
  <si>
    <t>Byomfattende</t>
  </si>
  <si>
    <t>Egen timeforddeling</t>
  </si>
  <si>
    <t>Må sjekkes</t>
  </si>
  <si>
    <t>Leksehjelp</t>
  </si>
  <si>
    <t>Ikke pålagt fag</t>
  </si>
  <si>
    <t>Matematikk 7.trinn</t>
  </si>
  <si>
    <t>Særskilt norsk</t>
  </si>
  <si>
    <t>Mat &amp; Helse (Byomfattende)</t>
  </si>
  <si>
    <t>Musikk (Byomfattende)</t>
  </si>
  <si>
    <t>Kunst &amp; Håndverk (Byomfattende)</t>
  </si>
  <si>
    <t>Nedslag</t>
  </si>
  <si>
    <t>Nedslag i timer</t>
  </si>
  <si>
    <t>Tillitsvalgt</t>
  </si>
  <si>
    <t>Senior 60+</t>
  </si>
  <si>
    <t>Sosialpedagogisk rådgiver</t>
  </si>
  <si>
    <t>Kontaktlærer</t>
  </si>
  <si>
    <t>Årsverk</t>
  </si>
  <si>
    <t>Årsverk timer</t>
  </si>
  <si>
    <t>Den 39. uke (planleggingsdager)</t>
  </si>
  <si>
    <t>Timer fordelt på 38 uker</t>
  </si>
  <si>
    <t>Egentid</t>
  </si>
  <si>
    <t>Fellestid på skolen inkludert undervisning</t>
  </si>
  <si>
    <t>Undervisning</t>
  </si>
  <si>
    <t>Fellestid på skolen utenom undervisning</t>
  </si>
  <si>
    <t>Foreldremøter</t>
  </si>
  <si>
    <t>Inspeksjon</t>
  </si>
  <si>
    <t>YOU-prosjekt</t>
  </si>
  <si>
    <t>Møter med ledelsen</t>
  </si>
  <si>
    <t>Medarbeidersamtaler</t>
  </si>
  <si>
    <t>Spisepause</t>
  </si>
  <si>
    <t>Oppmøte 15 min før første undervisning</t>
  </si>
  <si>
    <t>Til disposisjon</t>
  </si>
  <si>
    <t>Trinn</t>
  </si>
  <si>
    <t>Klasse</t>
  </si>
  <si>
    <t>A</t>
  </si>
  <si>
    <t>B</t>
  </si>
  <si>
    <t>C</t>
  </si>
  <si>
    <t>D</t>
  </si>
  <si>
    <t>E</t>
  </si>
  <si>
    <t>A-E</t>
  </si>
  <si>
    <t>A-D</t>
  </si>
  <si>
    <t>Støtte</t>
  </si>
  <si>
    <t>By</t>
  </si>
  <si>
    <t>Stillingstype</t>
  </si>
  <si>
    <t>Faglærer</t>
  </si>
  <si>
    <t>Assistent</t>
  </si>
  <si>
    <t>Miljøarbeider</t>
  </si>
  <si>
    <t>Ansatte</t>
  </si>
  <si>
    <t>Type</t>
  </si>
  <si>
    <t>Ordinær</t>
  </si>
  <si>
    <t>Aarak, Halvor</t>
  </si>
  <si>
    <t>Vikar</t>
  </si>
  <si>
    <t>Usikker</t>
  </si>
  <si>
    <t>Administrasjon</t>
  </si>
  <si>
    <t>Bauge, Lena</t>
  </si>
  <si>
    <t>Bolbasi, Helsho</t>
  </si>
  <si>
    <t>Permisjon</t>
  </si>
  <si>
    <t>Dalan, Anne Christine</t>
  </si>
  <si>
    <t>Davidsen,Eivind Christian</t>
  </si>
  <si>
    <t>Groep, Peter Frans  Van De</t>
  </si>
  <si>
    <t>Heggelund, Silje Christine</t>
  </si>
  <si>
    <t>Hverven, Pål</t>
  </si>
  <si>
    <t>Jakimiuk, Wioletta</t>
  </si>
  <si>
    <t>Jensen, Janne</t>
  </si>
  <si>
    <t>Johansen, Elin</t>
  </si>
  <si>
    <t>Kann, Ida Karina</t>
  </si>
  <si>
    <t>Lie, Steinar</t>
  </si>
  <si>
    <t>Mørland, Stine Alexandra Solberg</t>
  </si>
  <si>
    <t>Nalum, Christopher Veseth</t>
  </si>
  <si>
    <t>Nilsen, Anna</t>
  </si>
  <si>
    <t>Risøy, Asbjørn</t>
  </si>
  <si>
    <t>Røsandhaug, Gerd Westad</t>
  </si>
  <si>
    <t>Solheim, Christine Gees</t>
  </si>
  <si>
    <t>Solvang, Henning</t>
  </si>
  <si>
    <t>Tandberg, Anne Christine</t>
  </si>
  <si>
    <t>Thorstensen, Beatrice</t>
  </si>
  <si>
    <t>Vefring, Sigmund</t>
  </si>
  <si>
    <t>Øyrehagen, Ingrid</t>
  </si>
  <si>
    <t>Engen, Tuva</t>
  </si>
  <si>
    <t>Kontaktelever</t>
  </si>
  <si>
    <t>Timer til elevsamtaler</t>
  </si>
  <si>
    <t>Antall elever</t>
  </si>
  <si>
    <t>8A</t>
  </si>
  <si>
    <t>8B</t>
  </si>
  <si>
    <t>8C</t>
  </si>
  <si>
    <t>8D</t>
  </si>
  <si>
    <t>8E</t>
  </si>
  <si>
    <t>9A</t>
  </si>
  <si>
    <t>9B</t>
  </si>
  <si>
    <t>9C</t>
  </si>
  <si>
    <t>9D</t>
  </si>
  <si>
    <t>9E</t>
  </si>
  <si>
    <t>10A</t>
  </si>
  <si>
    <t>10B</t>
  </si>
  <si>
    <t>10C</t>
  </si>
  <si>
    <t>10D</t>
  </si>
  <si>
    <t>10E</t>
  </si>
  <si>
    <t>Navn</t>
  </si>
  <si>
    <t>Ansatt %</t>
  </si>
  <si>
    <t>Jobb %</t>
  </si>
  <si>
    <t>Undervisning %</t>
  </si>
  <si>
    <t>Nedslag %</t>
  </si>
  <si>
    <t>Styrking %</t>
  </si>
  <si>
    <t>Styrking pr uke</t>
  </si>
  <si>
    <t>Periode 1</t>
  </si>
  <si>
    <t>Priode 2</t>
  </si>
  <si>
    <t>Periode 3</t>
  </si>
  <si>
    <t>Snitt</t>
  </si>
  <si>
    <t>Resttimer pr uke</t>
  </si>
  <si>
    <t>Rest året</t>
  </si>
  <si>
    <t>Rest fellestid</t>
  </si>
  <si>
    <t>Rest fellestid pr uke</t>
  </si>
  <si>
    <t>Evt</t>
  </si>
  <si>
    <t>Antall lærere</t>
  </si>
  <si>
    <t>NAVN:</t>
  </si>
  <si>
    <t>STILLINGSSTØRRELSE:</t>
  </si>
  <si>
    <t>STILLINGSTYPE:</t>
  </si>
  <si>
    <t>Fellestid</t>
  </si>
  <si>
    <t>Fag</t>
  </si>
  <si>
    <t>Årstimer</t>
  </si>
  <si>
    <t>Prosent</t>
  </si>
  <si>
    <t>Pr. uke</t>
  </si>
  <si>
    <t>Sum undervisning</t>
  </si>
  <si>
    <t>Styrking</t>
  </si>
  <si>
    <t>Sum styrking</t>
  </si>
  <si>
    <t>Sum undervisning og styrking</t>
  </si>
  <si>
    <t>Hjelp</t>
  </si>
  <si>
    <t>Sum nedslag</t>
  </si>
  <si>
    <t>Bruk av resttimer avtales med rektor.</t>
  </si>
  <si>
    <t>Sum undervisning + nedslag</t>
  </si>
  <si>
    <t>Merknad:</t>
  </si>
  <si>
    <t>Til gode (styrking)</t>
  </si>
  <si>
    <t>Til gode</t>
  </si>
  <si>
    <t>Undervisning + nedslag %</t>
  </si>
  <si>
    <t>Senior 65+</t>
  </si>
  <si>
    <t>Senior 57+</t>
  </si>
  <si>
    <t>Kariereveileder</t>
  </si>
  <si>
    <t>Karriereveileder/Faglærer</t>
  </si>
  <si>
    <t>Sosialpedagogisk rådgiver/Faglærer</t>
  </si>
  <si>
    <t>Hansen, Eirin Ruud</t>
  </si>
  <si>
    <t>Schanke, Håkon Undlien</t>
  </si>
  <si>
    <t>Bibliotekar</t>
  </si>
  <si>
    <t>OK?</t>
  </si>
  <si>
    <t>Valgfag (Natur, miljø og friluftsliv)</t>
  </si>
  <si>
    <t>Ball</t>
  </si>
  <si>
    <t>Trinnfest</t>
  </si>
  <si>
    <t>Pr fest</t>
  </si>
  <si>
    <t>Ettermiddag ++</t>
  </si>
  <si>
    <t>Elever og foresatte</t>
  </si>
  <si>
    <t>Oppfølging elever (faglærer)</t>
  </si>
  <si>
    <t>Samtaler med foresatte (Byomfattende)</t>
  </si>
  <si>
    <t>Rådgivning</t>
  </si>
  <si>
    <t>Vikariat</t>
  </si>
  <si>
    <t>STILLING</t>
  </si>
  <si>
    <t>Fast</t>
  </si>
  <si>
    <t>Kristense, Jana</t>
  </si>
  <si>
    <t>Fast/Vikariat</t>
  </si>
  <si>
    <t>AVDELING</t>
  </si>
  <si>
    <t>Teamleder</t>
  </si>
  <si>
    <t>Valgfag (Medier &amp; informasjon)</t>
  </si>
  <si>
    <t>Fagkoordinator</t>
  </si>
  <si>
    <t>Nyutdannet</t>
  </si>
  <si>
    <t>Teamsamarbeid</t>
  </si>
  <si>
    <t>Informasjon og kompetanseheving</t>
  </si>
  <si>
    <t>Elevsamtaler</t>
  </si>
  <si>
    <t>Fagsamarbeid</t>
  </si>
  <si>
    <t>Fagdager, aktivitetsdager, eksamen ++</t>
  </si>
  <si>
    <t>Annerledesdager</t>
  </si>
  <si>
    <t>Larsen, Henriette Berg</t>
  </si>
  <si>
    <t>Shoor, Marita</t>
  </si>
  <si>
    <t>Sand, Benedicte</t>
  </si>
  <si>
    <t>Nystad, Nicholas</t>
  </si>
  <si>
    <t>Ghaffar, Rizwan Ali</t>
  </si>
  <si>
    <t>Irfan, Anum</t>
  </si>
  <si>
    <t>Virtanen, Sara</t>
  </si>
  <si>
    <t>Annet</t>
  </si>
  <si>
    <t>-Lena</t>
  </si>
  <si>
    <t>Ressursgruppe</t>
  </si>
  <si>
    <t>Sonefag + Valgfag</t>
  </si>
  <si>
    <t>Kontaktlærer 2</t>
  </si>
  <si>
    <t>Kontaktlærer 3</t>
  </si>
  <si>
    <t>Mæland, Hanne</t>
  </si>
  <si>
    <t>Karlsen, Elise Vatland</t>
  </si>
  <si>
    <t>Forberg, Gina</t>
  </si>
  <si>
    <t>Sæland, Thina Nordli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</si>
</sst>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\ 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333333"/>
      <name val="Trebuchet MS"/>
      <family val="2"/>
    </font>
    <font>
      <u/>
      <sz val="11"/>
      <color theme="10"/>
      <name val="Calibri"/>
      <family val="2"/>
      <scheme val="minor"/>
    </font>
    <font>
      <b/>
      <sz val="8"/>
      <color rgb="FF333333"/>
      <name val="Arial"/>
      <family val="2"/>
    </font>
    <font>
      <b/>
      <sz val="11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0" xfId="0" applyProtection="1"/>
    <xf numFmtId="0" fontId="2" fillId="0" borderId="0" xfId="0" applyFont="1" applyAlignment="1" applyProtection="1">
      <alignment wrapText="1"/>
    </xf>
    <xf numFmtId="0" fontId="0" fillId="0" borderId="1" xfId="0" applyBorder="1" applyProtection="1"/>
    <xf numFmtId="1" fontId="0" fillId="0" borderId="1" xfId="0" applyNumberFormat="1" applyBorder="1" applyProtection="1"/>
    <xf numFmtId="2" fontId="0" fillId="0" borderId="1" xfId="0" applyNumberFormat="1" applyBorder="1" applyProtection="1"/>
    <xf numFmtId="49" fontId="0" fillId="0" borderId="0" xfId="0" applyNumberFormat="1" applyProtection="1"/>
    <xf numFmtId="2" fontId="0" fillId="0" borderId="0" xfId="0" applyNumberFormat="1" applyProtection="1"/>
    <xf numFmtId="0" fontId="0" fillId="2" borderId="1" xfId="0" applyFill="1" applyBorder="1" applyProtection="1"/>
    <xf numFmtId="1" fontId="0" fillId="3" borderId="1" xfId="0" applyNumberFormat="1" applyFill="1" applyBorder="1" applyProtection="1"/>
    <xf numFmtId="0" fontId="0" fillId="3" borderId="1" xfId="0" applyFill="1" applyBorder="1" applyProtection="1"/>
    <xf numFmtId="0" fontId="0" fillId="3" borderId="0" xfId="0" applyFill="1" applyProtection="1"/>
    <xf numFmtId="0" fontId="0" fillId="0" borderId="0" xfId="0" applyBorder="1" applyProtection="1"/>
    <xf numFmtId="0" fontId="2" fillId="0" borderId="0" xfId="0" applyFont="1" applyProtection="1"/>
    <xf numFmtId="0" fontId="0" fillId="0" borderId="1" xfId="0" applyFill="1" applyBorder="1" applyProtection="1"/>
    <xf numFmtId="9" fontId="4" fillId="0" borderId="0" xfId="0" applyNumberFormat="1" applyFont="1" applyProtection="1"/>
    <xf numFmtId="0" fontId="4" fillId="4" borderId="1" xfId="0" applyFont="1" applyFill="1" applyBorder="1" applyAlignment="1" applyProtection="1"/>
    <xf numFmtId="164" fontId="4" fillId="4" borderId="1" xfId="0" applyNumberFormat="1" applyFont="1" applyFill="1" applyBorder="1" applyProtection="1"/>
    <xf numFmtId="0" fontId="4" fillId="0" borderId="1" xfId="0" applyFont="1" applyBorder="1" applyAlignment="1" applyProtection="1"/>
    <xf numFmtId="0" fontId="4" fillId="0" borderId="1" xfId="0" applyFont="1" applyBorder="1" applyProtection="1"/>
    <xf numFmtId="164" fontId="4" fillId="0" borderId="1" xfId="0" applyNumberFormat="1" applyFont="1" applyBorder="1" applyProtection="1"/>
    <xf numFmtId="2" fontId="4" fillId="2" borderId="1" xfId="0" applyNumberFormat="1" applyFont="1" applyFill="1" applyBorder="1" applyProtection="1"/>
    <xf numFmtId="0" fontId="4" fillId="0" borderId="2" xfId="0" applyFont="1" applyBorder="1" applyAlignment="1" applyProtection="1"/>
    <xf numFmtId="1" fontId="4" fillId="5" borderId="1" xfId="0" applyNumberFormat="1" applyFont="1" applyFill="1" applyBorder="1" applyProtection="1"/>
    <xf numFmtId="0" fontId="4" fillId="4" borderId="1" xfId="0" applyFont="1" applyFill="1" applyBorder="1" applyAlignment="1" applyProtection="1">
      <alignment horizontal="left"/>
    </xf>
    <xf numFmtId="164" fontId="4" fillId="6" borderId="1" xfId="0" applyNumberFormat="1" applyFont="1" applyFill="1" applyBorder="1" applyProtection="1"/>
    <xf numFmtId="0" fontId="4" fillId="5" borderId="2" xfId="0" applyFont="1" applyFill="1" applyBorder="1" applyAlignment="1" applyProtection="1"/>
    <xf numFmtId="0" fontId="4" fillId="5" borderId="1" xfId="0" applyFont="1" applyFill="1" applyBorder="1" applyAlignment="1" applyProtection="1"/>
    <xf numFmtId="0" fontId="2" fillId="0" borderId="2" xfId="0" applyFont="1" applyBorder="1" applyProtection="1"/>
    <xf numFmtId="0" fontId="2" fillId="0" borderId="1" xfId="0" applyFont="1" applyBorder="1" applyProtection="1"/>
    <xf numFmtId="0" fontId="0" fillId="0" borderId="2" xfId="0" applyBorder="1" applyProtection="1"/>
    <xf numFmtId="0" fontId="0" fillId="0" borderId="0" xfId="0" applyFill="1" applyBorder="1" applyProtection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0" xfId="0" applyFont="1" applyFill="1"/>
    <xf numFmtId="0" fontId="2" fillId="7" borderId="0" xfId="0" applyFont="1" applyFill="1"/>
    <xf numFmtId="0" fontId="9" fillId="0" borderId="0" xfId="0" applyFont="1" applyFill="1"/>
    <xf numFmtId="164" fontId="2" fillId="3" borderId="0" xfId="0" applyNumberFormat="1" applyFont="1" applyFill="1"/>
    <xf numFmtId="0" fontId="2" fillId="8" borderId="0" xfId="0" applyFont="1" applyFill="1"/>
    <xf numFmtId="0" fontId="0" fillId="9" borderId="0" xfId="0" applyNumberFormat="1" applyFill="1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0" fontId="10" fillId="0" borderId="0" xfId="0" applyFont="1" applyFill="1"/>
    <xf numFmtId="2" fontId="10" fillId="0" borderId="0" xfId="0" applyNumberFormat="1" applyFont="1" applyFill="1"/>
    <xf numFmtId="9" fontId="11" fillId="10" borderId="1" xfId="1" applyFont="1" applyFill="1" applyBorder="1" applyAlignment="1" applyProtection="1">
      <alignment horizontal="left"/>
      <protection locked="0"/>
    </xf>
    <xf numFmtId="2" fontId="12" fillId="0" borderId="0" xfId="0" applyNumberFormat="1" applyFont="1" applyBorder="1"/>
    <xf numFmtId="0" fontId="12" fillId="0" borderId="0" xfId="0" applyFont="1" applyBorder="1"/>
    <xf numFmtId="0" fontId="12" fillId="0" borderId="0" xfId="0" applyNumberFormat="1" applyFont="1" applyBorder="1"/>
    <xf numFmtId="0" fontId="12" fillId="10" borderId="1" xfId="0" applyNumberFormat="1" applyFont="1" applyFill="1" applyBorder="1" applyProtection="1">
      <protection locked="0"/>
    </xf>
    <xf numFmtId="10" fontId="12" fillId="0" borderId="0" xfId="0" applyNumberFormat="1" applyFont="1" applyBorder="1"/>
    <xf numFmtId="0" fontId="11" fillId="0" borderId="0" xfId="0" applyFont="1" applyBorder="1"/>
    <xf numFmtId="0" fontId="11" fillId="0" borderId="0" xfId="0" applyNumberFormat="1" applyFont="1" applyBorder="1"/>
    <xf numFmtId="2" fontId="11" fillId="0" borderId="0" xfId="0" applyNumberFormat="1" applyFont="1" applyBorder="1"/>
    <xf numFmtId="10" fontId="11" fillId="0" borderId="0" xfId="0" applyNumberFormat="1" applyFont="1" applyBorder="1"/>
    <xf numFmtId="0" fontId="2" fillId="0" borderId="1" xfId="0" applyFont="1" applyBorder="1"/>
    <xf numFmtId="10" fontId="2" fillId="0" borderId="1" xfId="0" applyNumberFormat="1" applyFont="1" applyBorder="1"/>
    <xf numFmtId="0" fontId="3" fillId="0" borderId="1" xfId="0" applyFont="1" applyBorder="1" applyAlignment="1">
      <alignment horizontal="left"/>
    </xf>
    <xf numFmtId="9" fontId="3" fillId="0" borderId="1" xfId="0" applyNumberFormat="1" applyFont="1" applyBorder="1"/>
    <xf numFmtId="0" fontId="0" fillId="10" borderId="1" xfId="0" applyFill="1" applyBorder="1" applyProtection="1">
      <protection locked="0"/>
    </xf>
    <xf numFmtId="1" fontId="12" fillId="0" borderId="1" xfId="0" applyNumberFormat="1" applyFont="1" applyBorder="1"/>
    <xf numFmtId="0" fontId="0" fillId="0" borderId="1" xfId="0" applyBorder="1"/>
    <xf numFmtId="10" fontId="0" fillId="0" borderId="1" xfId="1" applyNumberFormat="1" applyFont="1" applyBorder="1"/>
    <xf numFmtId="0" fontId="4" fillId="4" borderId="1" xfId="0" applyFont="1" applyFill="1" applyBorder="1" applyAlignment="1">
      <alignment horizontal="left"/>
    </xf>
    <xf numFmtId="164" fontId="4" fillId="4" borderId="1" xfId="0" applyNumberFormat="1" applyFont="1" applyFill="1" applyBorder="1"/>
    <xf numFmtId="9" fontId="0" fillId="0" borderId="0" xfId="1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4" fontId="4" fillId="0" borderId="1" xfId="0" applyNumberFormat="1" applyFont="1" applyBorder="1"/>
    <xf numFmtId="0" fontId="4" fillId="2" borderId="1" xfId="0" applyFont="1" applyFill="1" applyBorder="1" applyAlignment="1">
      <alignment horizontal="left"/>
    </xf>
    <xf numFmtId="2" fontId="4" fillId="2" borderId="1" xfId="0" applyNumberFormat="1" applyFont="1" applyFill="1" applyBorder="1"/>
    <xf numFmtId="0" fontId="4" fillId="0" borderId="2" xfId="0" applyFont="1" applyBorder="1" applyAlignment="1">
      <alignment horizontal="left"/>
    </xf>
    <xf numFmtId="1" fontId="4" fillId="5" borderId="1" xfId="0" applyNumberFormat="1" applyFont="1" applyFill="1" applyBorder="1"/>
    <xf numFmtId="0" fontId="4" fillId="4" borderId="2" xfId="0" applyFont="1" applyFill="1" applyBorder="1" applyAlignment="1">
      <alignment horizontal="left"/>
    </xf>
    <xf numFmtId="2" fontId="4" fillId="4" borderId="1" xfId="0" applyNumberFormat="1" applyFont="1" applyFill="1" applyBorder="1"/>
    <xf numFmtId="0" fontId="4" fillId="10" borderId="1" xfId="0" applyFont="1" applyFill="1" applyBorder="1" applyAlignment="1" applyProtection="1">
      <alignment horizontal="left"/>
      <protection locked="0"/>
    </xf>
    <xf numFmtId="1" fontId="4" fillId="0" borderId="1" xfId="0" applyNumberFormat="1" applyFont="1" applyFill="1" applyBorder="1"/>
    <xf numFmtId="2" fontId="4" fillId="0" borderId="1" xfId="0" applyNumberFormat="1" applyFont="1" applyFill="1" applyBorder="1"/>
    <xf numFmtId="1" fontId="12" fillId="0" borderId="0" xfId="0" applyNumberFormat="1" applyFont="1" applyBorder="1"/>
    <xf numFmtId="0" fontId="0" fillId="0" borderId="0" xfId="0" applyBorder="1"/>
    <xf numFmtId="2" fontId="0" fillId="0" borderId="0" xfId="0" applyNumberFormat="1" applyBorder="1"/>
    <xf numFmtId="10" fontId="0" fillId="0" borderId="0" xfId="1" applyNumberFormat="1" applyFont="1" applyBorder="1"/>
    <xf numFmtId="0" fontId="0" fillId="11" borderId="1" xfId="0" applyFill="1" applyBorder="1"/>
    <xf numFmtId="2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1" fontId="12" fillId="0" borderId="3" xfId="0" applyNumberFormat="1" applyFont="1" applyBorder="1"/>
    <xf numFmtId="2" fontId="0" fillId="0" borderId="4" xfId="0" applyNumberFormat="1" applyBorder="1"/>
    <xf numFmtId="10" fontId="0" fillId="0" borderId="4" xfId="1" applyNumberFormat="1" applyFont="1" applyBorder="1"/>
    <xf numFmtId="2" fontId="12" fillId="0" borderId="3" xfId="0" applyNumberFormat="1" applyFont="1" applyBorder="1"/>
    <xf numFmtId="0" fontId="0" fillId="0" borderId="4" xfId="0" applyBorder="1"/>
    <xf numFmtId="0" fontId="0" fillId="10" borderId="1" xfId="0" applyFill="1" applyBorder="1" applyAlignment="1" applyProtection="1">
      <alignment horizontal="center"/>
      <protection locked="0"/>
    </xf>
    <xf numFmtId="2" fontId="12" fillId="0" borderId="1" xfId="0" applyNumberFormat="1" applyFont="1" applyBorder="1"/>
    <xf numFmtId="10" fontId="0" fillId="0" borderId="1" xfId="0" applyNumberFormat="1" applyBorder="1"/>
    <xf numFmtId="0" fontId="0" fillId="12" borderId="1" xfId="0" applyFill="1" applyBorder="1" applyAlignment="1" applyProtection="1">
      <alignment horizontal="center"/>
      <protection locked="0"/>
    </xf>
    <xf numFmtId="0" fontId="2" fillId="0" borderId="3" xfId="0" applyFont="1" applyBorder="1"/>
    <xf numFmtId="2" fontId="0" fillId="0" borderId="3" xfId="0" applyNumberFormat="1" applyBorder="1"/>
    <xf numFmtId="10" fontId="0" fillId="0" borderId="3" xfId="0" applyNumberFormat="1" applyBorder="1"/>
    <xf numFmtId="0" fontId="13" fillId="0" borderId="0" xfId="0" applyFont="1"/>
    <xf numFmtId="0" fontId="2" fillId="0" borderId="5" xfId="0" applyFont="1" applyFill="1" applyBorder="1"/>
    <xf numFmtId="0" fontId="0" fillId="0" borderId="5" xfId="0" applyBorder="1"/>
    <xf numFmtId="2" fontId="0" fillId="0" borderId="5" xfId="0" applyNumberFormat="1" applyFill="1" applyBorder="1"/>
    <xf numFmtId="10" fontId="0" fillId="0" borderId="5" xfId="0" applyNumberFormat="1" applyBorder="1"/>
    <xf numFmtId="0" fontId="2" fillId="0" borderId="6" xfId="0" applyFont="1" applyBorder="1"/>
    <xf numFmtId="2" fontId="2" fillId="0" borderId="6" xfId="0" applyNumberFormat="1" applyFont="1" applyBorder="1"/>
    <xf numFmtId="165" fontId="2" fillId="0" borderId="6" xfId="1" applyNumberFormat="1" applyFont="1" applyBorder="1"/>
    <xf numFmtId="10" fontId="0" fillId="0" borderId="0" xfId="1" applyNumberFormat="1" applyFont="1"/>
    <xf numFmtId="0" fontId="0" fillId="0" borderId="7" xfId="0" applyBorder="1"/>
    <xf numFmtId="9" fontId="0" fillId="0" borderId="7" xfId="0" applyNumberFormat="1" applyBorder="1"/>
    <xf numFmtId="2" fontId="0" fillId="0" borderId="7" xfId="0" applyNumberFormat="1" applyBorder="1"/>
    <xf numFmtId="0" fontId="2" fillId="3" borderId="0" xfId="0" applyFont="1" applyFill="1" applyAlignment="1">
      <alignment wrapText="1"/>
    </xf>
    <xf numFmtId="10" fontId="0" fillId="0" borderId="0" xfId="0" applyNumberFormat="1" applyProtection="1"/>
    <xf numFmtId="9" fontId="0" fillId="0" borderId="0" xfId="0" applyNumberFormat="1" applyProtection="1"/>
    <xf numFmtId="0" fontId="14" fillId="0" borderId="0" xfId="2" applyNumberFormat="1" applyFill="1"/>
    <xf numFmtId="0" fontId="14" fillId="0" borderId="1" xfId="2" applyBorder="1"/>
    <xf numFmtId="0" fontId="2" fillId="0" borderId="8" xfId="0" applyFont="1" applyBorder="1"/>
    <xf numFmtId="0" fontId="15" fillId="0" borderId="0" xfId="0" applyFont="1"/>
    <xf numFmtId="0" fontId="14" fillId="0" borderId="0" xfId="2"/>
    <xf numFmtId="0" fontId="2" fillId="13" borderId="0" xfId="0" applyFont="1" applyFill="1"/>
    <xf numFmtId="165" fontId="11" fillId="10" borderId="1" xfId="1" applyNumberFormat="1" applyFont="1" applyFill="1" applyBorder="1" applyAlignment="1" applyProtection="1">
      <alignment horizontal="left"/>
      <protection locked="0"/>
    </xf>
    <xf numFmtId="164" fontId="4" fillId="2" borderId="1" xfId="0" applyNumberFormat="1" applyFont="1" applyFill="1" applyBorder="1"/>
    <xf numFmtId="0" fontId="0" fillId="10" borderId="1" xfId="0" applyFill="1" applyBorder="1"/>
    <xf numFmtId="0" fontId="16" fillId="0" borderId="1" xfId="0" applyFont="1" applyBorder="1"/>
    <xf numFmtId="14" fontId="0" fillId="0" borderId="0" xfId="0" applyNumberFormat="1"/>
    <xf numFmtId="10" fontId="0" fillId="3" borderId="1" xfId="1" applyNumberFormat="1" applyFont="1" applyFill="1" applyBorder="1"/>
    <xf numFmtId="165" fontId="2" fillId="3" borderId="0" xfId="0" applyNumberFormat="1" applyFont="1" applyFill="1"/>
    <xf numFmtId="165" fontId="0" fillId="0" borderId="0" xfId="0" applyNumberFormat="1"/>
    <xf numFmtId="165" fontId="0" fillId="0" borderId="7" xfId="0" applyNumberFormat="1" applyBorder="1"/>
    <xf numFmtId="0" fontId="2" fillId="3" borderId="0" xfId="0" applyFont="1" applyFill="1" applyAlignment="1">
      <alignment horizontal="center" wrapText="1"/>
    </xf>
    <xf numFmtId="10" fontId="0" fillId="0" borderId="0" xfId="0" applyNumberFormat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Protection="1"/>
    <xf numFmtId="165" fontId="0" fillId="0" borderId="0" xfId="0" applyNumberFormat="1" applyBorder="1"/>
    <xf numFmtId="9" fontId="0" fillId="0" borderId="0" xfId="0" applyNumberFormat="1" applyBorder="1"/>
    <xf numFmtId="0" fontId="14" fillId="0" borderId="0" xfId="2" applyNumberFormat="1" applyFill="1" applyBorder="1"/>
    <xf numFmtId="10" fontId="0" fillId="0" borderId="0" xfId="0" applyNumberFormat="1" applyBorder="1"/>
    <xf numFmtId="10" fontId="0" fillId="0" borderId="0" xfId="0" applyNumberFormat="1" applyBorder="1" applyAlignment="1">
      <alignment horizontal="center"/>
    </xf>
    <xf numFmtId="0" fontId="10" fillId="0" borderId="0" xfId="0" applyFont="1" applyFill="1" applyBorder="1"/>
    <xf numFmtId="2" fontId="10" fillId="0" borderId="0" xfId="0" applyNumberFormat="1" applyFont="1" applyFill="1" applyBorder="1"/>
    <xf numFmtId="0" fontId="3" fillId="0" borderId="0" xfId="0" applyFont="1" applyAlignment="1" applyProtection="1">
      <alignment horizontal="left"/>
    </xf>
    <xf numFmtId="0" fontId="11" fillId="10" borderId="1" xfId="0" applyNumberFormat="1" applyFont="1" applyFill="1" applyBorder="1" applyAlignment="1" applyProtection="1">
      <alignment horizontal="left"/>
      <protection locked="0"/>
    </xf>
    <xf numFmtId="2" fontId="11" fillId="0" borderId="1" xfId="0" applyNumberFormat="1" applyFont="1" applyBorder="1" applyAlignment="1">
      <alignment horizontal="right"/>
    </xf>
  </cellXfs>
  <cellStyles count="3">
    <cellStyle name="Hyperkobling" xfId="2" builtinId="8"/>
    <cellStyle name="Normal" xfId="0" builtinId="0"/>
    <cellStyle name="Prosent" xfId="1" builtinId="5"/>
  </cellStyles>
  <dxfs count="1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434"/>
      </font>
      <fill>
        <patternFill>
          <bgColor rgb="FF92D050"/>
        </patternFill>
      </fill>
    </dxf>
    <dxf>
      <font>
        <color theme="5"/>
      </font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007434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5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5"/>
  <sheetViews>
    <sheetView topLeftCell="A4" zoomScaleNormal="100" workbookViewId="0">
      <selection activeCell="D36" sqref="D36"/>
    </sheetView>
  </sheetViews>
  <sheetFormatPr baseColWidth="10" defaultColWidth="11.42578125" defaultRowHeight="15" x14ac:dyDescent="0.25"/>
  <cols>
    <col min="1" max="1" width="42.85546875" style="1" bestFit="1" customWidth="1"/>
    <col min="2" max="2" width="13.7109375" style="1" bestFit="1" customWidth="1"/>
    <col min="3" max="3" width="14.42578125" style="1" bestFit="1" customWidth="1"/>
    <col min="4" max="4" width="7.28515625" style="1" customWidth="1"/>
    <col min="5" max="5" width="7.7109375" style="1" customWidth="1"/>
    <col min="6" max="6" width="7.85546875" style="1" customWidth="1"/>
    <col min="7" max="7" width="11.42578125" style="1"/>
    <col min="8" max="8" width="12.28515625" style="1" customWidth="1"/>
    <col min="9" max="9" width="11.42578125" style="1"/>
    <col min="10" max="10" width="19.28515625" style="1" bestFit="1" customWidth="1"/>
    <col min="11" max="11" width="13.140625" style="1" customWidth="1"/>
    <col min="12" max="12" width="17.42578125" style="1" bestFit="1" customWidth="1"/>
    <col min="13" max="13" width="12" style="1" bestFit="1" customWidth="1"/>
    <col min="14" max="16384" width="11.42578125" style="1"/>
  </cols>
  <sheetData>
    <row r="1" spans="1:13" x14ac:dyDescent="0.25">
      <c r="D1" s="1" t="s">
        <v>0</v>
      </c>
      <c r="E1" s="1" t="s">
        <v>1</v>
      </c>
      <c r="F1" s="1" t="s">
        <v>2</v>
      </c>
    </row>
    <row r="2" spans="1:13" s="2" customFormat="1" ht="45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6</v>
      </c>
      <c r="F2" s="2" t="s">
        <v>6</v>
      </c>
      <c r="G2" s="2" t="s">
        <v>7</v>
      </c>
      <c r="H2" s="2" t="s">
        <v>8</v>
      </c>
      <c r="I2" s="2" t="s">
        <v>9</v>
      </c>
    </row>
    <row r="3" spans="1:13" x14ac:dyDescent="0.25">
      <c r="A3" s="3" t="s">
        <v>10</v>
      </c>
      <c r="B3" s="4">
        <v>606</v>
      </c>
      <c r="C3" s="5">
        <f>SUM(D3:F3)</f>
        <v>9.99</v>
      </c>
      <c r="D3" s="3">
        <v>3.33</v>
      </c>
      <c r="E3" s="3">
        <v>3.33</v>
      </c>
      <c r="F3" s="3">
        <v>3.33</v>
      </c>
      <c r="G3" s="3">
        <f>C3*38</f>
        <v>379.62</v>
      </c>
      <c r="H3" s="3">
        <v>398</v>
      </c>
      <c r="I3" s="3">
        <f>G3-H3</f>
        <v>-18.379999999999995</v>
      </c>
      <c r="J3" s="6"/>
      <c r="L3" t="s">
        <v>11</v>
      </c>
      <c r="M3" s="7">
        <v>2.6666666666666665</v>
      </c>
    </row>
    <row r="4" spans="1:13" x14ac:dyDescent="0.25">
      <c r="A4" s="3" t="s">
        <v>12</v>
      </c>
      <c r="B4" s="4">
        <v>635</v>
      </c>
      <c r="C4" s="5">
        <f t="shared" ref="C4:C28" si="0">SUM(D4:F4)</f>
        <v>6</v>
      </c>
      <c r="D4" s="3">
        <v>2</v>
      </c>
      <c r="E4" s="3">
        <v>2</v>
      </c>
      <c r="F4" s="3">
        <v>2</v>
      </c>
      <c r="G4" s="3">
        <f t="shared" ref="G4:G22" si="1">C4*38</f>
        <v>228</v>
      </c>
      <c r="H4" s="3">
        <v>222</v>
      </c>
      <c r="I4" s="3">
        <f t="shared" ref="I4:I30" si="2">G4-H4</f>
        <v>6</v>
      </c>
      <c r="L4" t="s">
        <v>10</v>
      </c>
      <c r="M4" s="7">
        <v>3.333333333333333</v>
      </c>
    </row>
    <row r="5" spans="1:13" x14ac:dyDescent="0.25">
      <c r="A5" s="3" t="s">
        <v>13</v>
      </c>
      <c r="B5" s="4">
        <v>635</v>
      </c>
      <c r="C5" s="5">
        <f t="shared" si="0"/>
        <v>2.0100000000000002</v>
      </c>
      <c r="D5" s="3">
        <v>0.67</v>
      </c>
      <c r="E5" s="3">
        <v>0.67</v>
      </c>
      <c r="F5" s="3">
        <v>0.67</v>
      </c>
      <c r="G5" s="3">
        <f t="shared" si="1"/>
        <v>76.38000000000001</v>
      </c>
      <c r="H5" s="3">
        <v>83</v>
      </c>
      <c r="I5" s="3">
        <f t="shared" si="2"/>
        <v>-6.6199999999999903</v>
      </c>
      <c r="L5" t="s">
        <v>12</v>
      </c>
      <c r="M5" s="7">
        <v>2</v>
      </c>
    </row>
    <row r="6" spans="1:13" x14ac:dyDescent="0.25">
      <c r="A6" s="3" t="s">
        <v>14</v>
      </c>
      <c r="B6" s="4">
        <v>711</v>
      </c>
      <c r="C6" s="5">
        <f t="shared" si="0"/>
        <v>6</v>
      </c>
      <c r="D6" s="3">
        <v>2</v>
      </c>
      <c r="E6" s="3">
        <v>2</v>
      </c>
      <c r="F6" s="3">
        <v>2</v>
      </c>
      <c r="G6" s="3">
        <f t="shared" si="1"/>
        <v>228</v>
      </c>
      <c r="H6" s="3">
        <v>223</v>
      </c>
      <c r="I6" s="3">
        <f t="shared" si="2"/>
        <v>5</v>
      </c>
      <c r="L6" t="s">
        <v>15</v>
      </c>
      <c r="M6" s="7">
        <v>2</v>
      </c>
    </row>
    <row r="7" spans="1:13" x14ac:dyDescent="0.25">
      <c r="A7" s="3" t="s">
        <v>16</v>
      </c>
      <c r="B7" s="4">
        <v>711</v>
      </c>
      <c r="C7" s="5">
        <f t="shared" si="0"/>
        <v>3.99</v>
      </c>
      <c r="D7" s="3">
        <v>1.33</v>
      </c>
      <c r="E7" s="3">
        <v>1.33</v>
      </c>
      <c r="F7" s="3">
        <v>1.33</v>
      </c>
      <c r="G7" s="3">
        <f t="shared" si="1"/>
        <v>151.62</v>
      </c>
      <c r="H7" s="3">
        <v>146</v>
      </c>
      <c r="I7" s="3">
        <f t="shared" si="2"/>
        <v>5.6200000000000045</v>
      </c>
      <c r="L7" t="s">
        <v>17</v>
      </c>
      <c r="M7" s="7">
        <v>1.3333333333333333</v>
      </c>
    </row>
    <row r="8" spans="1:13" ht="15.75" customHeight="1" x14ac:dyDescent="0.25">
      <c r="A8" s="3" t="s">
        <v>18</v>
      </c>
      <c r="B8" s="4">
        <v>664</v>
      </c>
      <c r="C8" s="5">
        <f t="shared" si="0"/>
        <v>8.01</v>
      </c>
      <c r="D8" s="7">
        <v>2.67</v>
      </c>
      <c r="E8" s="7">
        <v>2.67</v>
      </c>
      <c r="F8" s="7">
        <v>2.67</v>
      </c>
      <c r="G8" s="3">
        <f t="shared" si="1"/>
        <v>304.38</v>
      </c>
      <c r="H8" s="3">
        <v>313</v>
      </c>
      <c r="I8" s="3">
        <f t="shared" si="2"/>
        <v>-8.6200000000000045</v>
      </c>
      <c r="J8" s="6"/>
      <c r="L8" t="s">
        <v>19</v>
      </c>
      <c r="M8" s="7">
        <v>1.3333333333333333</v>
      </c>
    </row>
    <row r="9" spans="1:13" x14ac:dyDescent="0.25">
      <c r="A9" s="3" t="s">
        <v>20</v>
      </c>
      <c r="B9" s="4">
        <v>664</v>
      </c>
      <c r="C9" s="5">
        <f t="shared" si="0"/>
        <v>2.0100000000000002</v>
      </c>
      <c r="D9" s="3">
        <v>0.67</v>
      </c>
      <c r="E9" s="3">
        <v>0.67</v>
      </c>
      <c r="F9" s="3">
        <v>0.67</v>
      </c>
      <c r="G9" s="3">
        <f t="shared" si="1"/>
        <v>76.38000000000001</v>
      </c>
      <c r="H9" s="3">
        <v>83</v>
      </c>
      <c r="I9" s="3">
        <f t="shared" si="2"/>
        <v>-6.6199999999999903</v>
      </c>
      <c r="L9" t="s">
        <v>21</v>
      </c>
      <c r="M9" s="7">
        <v>2.333333333333333</v>
      </c>
    </row>
    <row r="10" spans="1:13" x14ac:dyDescent="0.25">
      <c r="A10" s="3" t="s">
        <v>21</v>
      </c>
      <c r="B10" s="4">
        <v>664</v>
      </c>
      <c r="C10" s="5">
        <f t="shared" si="0"/>
        <v>6.99</v>
      </c>
      <c r="D10" s="3">
        <v>2.33</v>
      </c>
      <c r="E10" s="3">
        <v>2.33</v>
      </c>
      <c r="F10" s="3">
        <v>2.33</v>
      </c>
      <c r="G10" s="3">
        <f t="shared" si="1"/>
        <v>265.62</v>
      </c>
      <c r="H10" s="3">
        <v>249</v>
      </c>
      <c r="I10" s="3">
        <f t="shared" si="2"/>
        <v>16.620000000000005</v>
      </c>
      <c r="L10" t="s">
        <v>22</v>
      </c>
      <c r="M10" s="7">
        <v>2.333333333333333</v>
      </c>
    </row>
    <row r="11" spans="1:13" x14ac:dyDescent="0.25">
      <c r="A11" s="3" t="s">
        <v>22</v>
      </c>
      <c r="B11" s="4">
        <v>664</v>
      </c>
      <c r="C11" s="5">
        <f t="shared" si="0"/>
        <v>6.99</v>
      </c>
      <c r="D11" s="3">
        <v>2.33</v>
      </c>
      <c r="E11" s="3">
        <v>2.33</v>
      </c>
      <c r="F11" s="3">
        <v>2.33</v>
      </c>
      <c r="G11" s="3">
        <f t="shared" si="1"/>
        <v>265.62</v>
      </c>
      <c r="H11" s="3">
        <v>249</v>
      </c>
      <c r="I11" s="3">
        <f t="shared" si="2"/>
        <v>16.620000000000005</v>
      </c>
      <c r="L11" t="s">
        <v>23</v>
      </c>
      <c r="M11" s="7">
        <v>0.66666666666666663</v>
      </c>
    </row>
    <row r="12" spans="1:13" x14ac:dyDescent="0.25">
      <c r="A12" s="3" t="s">
        <v>24</v>
      </c>
      <c r="B12" s="4">
        <v>664</v>
      </c>
      <c r="C12" s="5">
        <f t="shared" si="0"/>
        <v>6</v>
      </c>
      <c r="D12" s="3">
        <v>2</v>
      </c>
      <c r="E12" s="3">
        <v>2</v>
      </c>
      <c r="F12" s="3">
        <v>2</v>
      </c>
      <c r="G12" s="3">
        <f t="shared" si="1"/>
        <v>228</v>
      </c>
      <c r="H12" s="3">
        <v>222</v>
      </c>
      <c r="I12" s="3">
        <f t="shared" si="2"/>
        <v>6</v>
      </c>
      <c r="L12" t="s">
        <v>25</v>
      </c>
      <c r="M12" s="7">
        <v>1.3333333333333333</v>
      </c>
    </row>
    <row r="13" spans="1:13" x14ac:dyDescent="0.25">
      <c r="A13" s="3" t="s">
        <v>19</v>
      </c>
      <c r="B13" s="4">
        <v>664</v>
      </c>
      <c r="C13" s="5">
        <f t="shared" si="0"/>
        <v>3.99</v>
      </c>
      <c r="D13" s="3">
        <v>1.33</v>
      </c>
      <c r="E13" s="3">
        <v>1.33</v>
      </c>
      <c r="F13" s="3">
        <v>1.33</v>
      </c>
      <c r="G13" s="3">
        <f t="shared" si="1"/>
        <v>151.62</v>
      </c>
      <c r="H13" s="3">
        <v>153</v>
      </c>
      <c r="I13" s="3">
        <f t="shared" si="2"/>
        <v>-1.3799999999999955</v>
      </c>
      <c r="L13" t="s">
        <v>20</v>
      </c>
      <c r="M13" s="7">
        <v>0.66666666666666663</v>
      </c>
    </row>
    <row r="14" spans="1:13" x14ac:dyDescent="0.25">
      <c r="A14" s="3" t="s">
        <v>26</v>
      </c>
      <c r="B14" s="4">
        <v>664</v>
      </c>
      <c r="C14" s="5">
        <f t="shared" si="0"/>
        <v>1.5</v>
      </c>
      <c r="D14" s="3">
        <v>0.5</v>
      </c>
      <c r="E14" s="3">
        <v>0.5</v>
      </c>
      <c r="F14" s="3">
        <v>0.5</v>
      </c>
      <c r="G14" s="3">
        <f t="shared" si="1"/>
        <v>57</v>
      </c>
      <c r="H14" s="3">
        <v>110</v>
      </c>
      <c r="I14" s="3">
        <f t="shared" si="2"/>
        <v>-53</v>
      </c>
      <c r="J14" s="1">
        <f>SUM(G3:G15)</f>
        <v>2563.8599999999997</v>
      </c>
      <c r="L14" t="s">
        <v>14</v>
      </c>
      <c r="M14" s="7">
        <v>2</v>
      </c>
    </row>
    <row r="15" spans="1:13" x14ac:dyDescent="0.25">
      <c r="A15" s="3" t="s">
        <v>27</v>
      </c>
      <c r="B15" s="4">
        <v>664</v>
      </c>
      <c r="C15" s="5">
        <f t="shared" si="0"/>
        <v>3.99</v>
      </c>
      <c r="D15" s="8">
        <v>1.33</v>
      </c>
      <c r="E15" s="8">
        <v>1.33</v>
      </c>
      <c r="F15" s="8">
        <v>1.33</v>
      </c>
      <c r="G15" s="3">
        <f t="shared" si="1"/>
        <v>151.62</v>
      </c>
      <c r="H15" s="3">
        <v>171</v>
      </c>
      <c r="I15" s="3">
        <f t="shared" si="2"/>
        <v>-19.379999999999995</v>
      </c>
      <c r="J15" s="1">
        <f>SUM(H3:H15)</f>
        <v>2622</v>
      </c>
      <c r="L15" t="s">
        <v>28</v>
      </c>
      <c r="M15" s="7">
        <v>1</v>
      </c>
    </row>
    <row r="16" spans="1:13" x14ac:dyDescent="0.25">
      <c r="A16" s="3" t="s">
        <v>29</v>
      </c>
      <c r="B16" s="4">
        <v>664</v>
      </c>
      <c r="C16" s="5">
        <f t="shared" si="0"/>
        <v>3.99</v>
      </c>
      <c r="D16" s="8">
        <v>1.33</v>
      </c>
      <c r="E16" s="8">
        <v>1.33</v>
      </c>
      <c r="F16" s="8">
        <v>1.33</v>
      </c>
      <c r="G16" s="3">
        <f t="shared" si="1"/>
        <v>151.62</v>
      </c>
      <c r="H16" s="3">
        <v>171</v>
      </c>
      <c r="I16" s="3">
        <f t="shared" si="2"/>
        <v>-19.379999999999995</v>
      </c>
      <c r="M16" s="7">
        <f>SUM(M3:M15)</f>
        <v>23</v>
      </c>
    </row>
    <row r="17" spans="1:11" x14ac:dyDescent="0.25">
      <c r="A17" s="3" t="s">
        <v>193</v>
      </c>
      <c r="B17" s="4">
        <v>664</v>
      </c>
      <c r="C17" s="5">
        <f t="shared" si="0"/>
        <v>3.99</v>
      </c>
      <c r="D17" s="8">
        <v>1.33</v>
      </c>
      <c r="E17" s="8">
        <v>1.33</v>
      </c>
      <c r="F17" s="8">
        <v>1.33</v>
      </c>
      <c r="G17" s="3">
        <f t="shared" si="1"/>
        <v>151.62</v>
      </c>
      <c r="H17" s="3">
        <v>171</v>
      </c>
      <c r="I17" s="3">
        <f t="shared" si="2"/>
        <v>-19.379999999999995</v>
      </c>
    </row>
    <row r="18" spans="1:11" x14ac:dyDescent="0.25">
      <c r="A18" s="3" t="s">
        <v>30</v>
      </c>
      <c r="B18" s="4">
        <v>664</v>
      </c>
      <c r="C18" s="5">
        <f t="shared" si="0"/>
        <v>3.99</v>
      </c>
      <c r="D18" s="8">
        <v>1.33</v>
      </c>
      <c r="E18" s="8">
        <v>1.33</v>
      </c>
      <c r="F18" s="8">
        <v>1.33</v>
      </c>
      <c r="G18" s="3">
        <f t="shared" si="1"/>
        <v>151.62</v>
      </c>
      <c r="H18" s="3">
        <v>171</v>
      </c>
      <c r="I18" s="3">
        <f t="shared" si="2"/>
        <v>-19.379999999999995</v>
      </c>
    </row>
    <row r="19" spans="1:11" x14ac:dyDescent="0.25">
      <c r="A19" s="3" t="s">
        <v>31</v>
      </c>
      <c r="B19" s="4">
        <v>664</v>
      </c>
      <c r="C19" s="5">
        <f t="shared" si="0"/>
        <v>3.99</v>
      </c>
      <c r="D19" s="8">
        <v>1.33</v>
      </c>
      <c r="E19" s="8">
        <v>1.33</v>
      </c>
      <c r="F19" s="8">
        <v>1.33</v>
      </c>
      <c r="G19" s="3">
        <f t="shared" si="1"/>
        <v>151.62</v>
      </c>
      <c r="H19" s="3">
        <v>171</v>
      </c>
      <c r="I19" s="3">
        <f t="shared" si="2"/>
        <v>-19.379999999999995</v>
      </c>
    </row>
    <row r="20" spans="1:11" x14ac:dyDescent="0.25">
      <c r="A20" s="3" t="s">
        <v>32</v>
      </c>
      <c r="B20" s="4">
        <v>664</v>
      </c>
      <c r="C20" s="5">
        <f t="shared" si="0"/>
        <v>3.99</v>
      </c>
      <c r="D20" s="8">
        <v>1.33</v>
      </c>
      <c r="E20" s="8">
        <v>1.33</v>
      </c>
      <c r="F20" s="8">
        <v>1.33</v>
      </c>
      <c r="G20" s="3">
        <f t="shared" si="1"/>
        <v>151.62</v>
      </c>
      <c r="H20" s="3">
        <v>171</v>
      </c>
      <c r="I20" s="3">
        <f t="shared" si="2"/>
        <v>-19.379999999999995</v>
      </c>
    </row>
    <row r="21" spans="1:11" x14ac:dyDescent="0.25">
      <c r="A21" s="3" t="s">
        <v>33</v>
      </c>
      <c r="B21" s="4">
        <v>664</v>
      </c>
      <c r="C21" s="5">
        <f t="shared" si="0"/>
        <v>3.99</v>
      </c>
      <c r="D21" s="8">
        <v>1.33</v>
      </c>
      <c r="E21" s="8">
        <v>1.33</v>
      </c>
      <c r="F21" s="8">
        <v>1.33</v>
      </c>
      <c r="G21" s="3">
        <f t="shared" si="1"/>
        <v>151.62</v>
      </c>
      <c r="H21" s="3">
        <v>171</v>
      </c>
      <c r="I21" s="3">
        <f t="shared" si="2"/>
        <v>-19.379999999999995</v>
      </c>
    </row>
    <row r="22" spans="1:11" x14ac:dyDescent="0.25">
      <c r="A22" s="3" t="s">
        <v>34</v>
      </c>
      <c r="B22" s="9">
        <v>664</v>
      </c>
      <c r="C22" s="5">
        <f t="shared" si="0"/>
        <v>49.41</v>
      </c>
      <c r="D22" s="10">
        <v>16.47</v>
      </c>
      <c r="E22" s="10">
        <v>16.47</v>
      </c>
      <c r="F22" s="10">
        <v>16.47</v>
      </c>
      <c r="G22" s="10">
        <f t="shared" si="1"/>
        <v>1877.58</v>
      </c>
      <c r="H22" s="10"/>
      <c r="I22" s="10">
        <f t="shared" si="2"/>
        <v>1877.58</v>
      </c>
      <c r="J22" s="11" t="s">
        <v>35</v>
      </c>
      <c r="K22" s="11" t="s">
        <v>36</v>
      </c>
    </row>
    <row r="23" spans="1:11" x14ac:dyDescent="0.25">
      <c r="A23" s="3" t="s">
        <v>37</v>
      </c>
      <c r="B23" s="4">
        <v>664</v>
      </c>
      <c r="C23" s="5">
        <f t="shared" si="0"/>
        <v>3</v>
      </c>
      <c r="D23" s="3">
        <v>1</v>
      </c>
      <c r="E23" s="3">
        <v>1</v>
      </c>
      <c r="F23" s="3">
        <v>1</v>
      </c>
      <c r="G23" s="3">
        <f>C23*38</f>
        <v>114</v>
      </c>
      <c r="H23" s="3"/>
      <c r="I23" s="3">
        <f>G23-H23</f>
        <v>114</v>
      </c>
      <c r="J23" s="1" t="s">
        <v>38</v>
      </c>
    </row>
    <row r="24" spans="1:11" x14ac:dyDescent="0.25">
      <c r="A24" s="3" t="s">
        <v>39</v>
      </c>
      <c r="B24" s="4">
        <v>664</v>
      </c>
      <c r="C24" s="5">
        <f t="shared" si="0"/>
        <v>6</v>
      </c>
      <c r="D24" s="3">
        <v>2</v>
      </c>
      <c r="E24" s="3">
        <v>2</v>
      </c>
      <c r="F24" s="3">
        <v>2</v>
      </c>
      <c r="G24" s="3">
        <f t="shared" ref="G24:G25" si="3">C24*38</f>
        <v>228</v>
      </c>
      <c r="H24" s="3"/>
      <c r="I24" s="3">
        <f>G24-H24</f>
        <v>228</v>
      </c>
      <c r="J24" s="1" t="s">
        <v>38</v>
      </c>
    </row>
    <row r="25" spans="1:11" x14ac:dyDescent="0.25">
      <c r="A25" s="3" t="s">
        <v>40</v>
      </c>
      <c r="B25" s="4">
        <v>664</v>
      </c>
      <c r="C25" s="5">
        <f t="shared" si="0"/>
        <v>8</v>
      </c>
      <c r="D25" s="3">
        <v>3</v>
      </c>
      <c r="E25" s="3">
        <v>3</v>
      </c>
      <c r="F25" s="3">
        <v>2</v>
      </c>
      <c r="G25" s="3">
        <f t="shared" si="3"/>
        <v>304</v>
      </c>
      <c r="H25" s="3"/>
      <c r="I25" s="3">
        <v>76</v>
      </c>
      <c r="J25" s="1" t="s">
        <v>38</v>
      </c>
    </row>
    <row r="26" spans="1:11" x14ac:dyDescent="0.25">
      <c r="A26" s="3" t="s">
        <v>41</v>
      </c>
      <c r="B26" s="4">
        <v>664</v>
      </c>
      <c r="C26" s="5">
        <f t="shared" si="0"/>
        <v>4.5</v>
      </c>
      <c r="D26" s="3">
        <v>1.5</v>
      </c>
      <c r="E26" s="3">
        <v>1.5</v>
      </c>
      <c r="F26" s="3">
        <v>1.5</v>
      </c>
      <c r="G26" s="3">
        <f>C26*38</f>
        <v>171</v>
      </c>
      <c r="H26" s="3"/>
      <c r="I26" s="3"/>
    </row>
    <row r="27" spans="1:11" x14ac:dyDescent="0.25">
      <c r="A27" s="3" t="s">
        <v>42</v>
      </c>
      <c r="B27" s="4">
        <v>664</v>
      </c>
      <c r="C27" s="5">
        <f t="shared" si="0"/>
        <v>3</v>
      </c>
      <c r="D27" s="3">
        <v>1</v>
      </c>
      <c r="E27" s="3">
        <v>1</v>
      </c>
      <c r="F27" s="3">
        <v>1</v>
      </c>
      <c r="G27" s="3">
        <f>C27*38</f>
        <v>114</v>
      </c>
      <c r="H27" s="3"/>
      <c r="I27" s="3"/>
    </row>
    <row r="28" spans="1:11" x14ac:dyDescent="0.25">
      <c r="A28" s="3" t="s">
        <v>43</v>
      </c>
      <c r="B28" s="4">
        <v>664</v>
      </c>
      <c r="C28" s="5">
        <f t="shared" si="0"/>
        <v>4</v>
      </c>
      <c r="D28" s="3">
        <v>2</v>
      </c>
      <c r="E28" s="3">
        <v>1</v>
      </c>
      <c r="F28" s="3">
        <v>1</v>
      </c>
      <c r="G28" s="3">
        <f>C28*38</f>
        <v>152</v>
      </c>
      <c r="H28" s="3"/>
      <c r="I28" s="3"/>
    </row>
    <row r="29" spans="1:11" x14ac:dyDescent="0.25">
      <c r="A29" s="3" t="s">
        <v>177</v>
      </c>
      <c r="B29" s="4">
        <v>664</v>
      </c>
      <c r="C29" s="5">
        <f t="shared" ref="C29" si="4">SUM(D29:F29)</f>
        <v>3.99</v>
      </c>
      <c r="D29" s="8">
        <v>1.33</v>
      </c>
      <c r="E29" s="8">
        <v>1.33</v>
      </c>
      <c r="F29" s="8">
        <v>1.33</v>
      </c>
      <c r="G29" s="3">
        <f t="shared" ref="G29" si="5">C29*38</f>
        <v>151.62</v>
      </c>
      <c r="H29" s="3">
        <v>171</v>
      </c>
      <c r="I29" s="3">
        <f t="shared" ref="I29" si="6">G29-H29</f>
        <v>-19.379999999999995</v>
      </c>
    </row>
    <row r="30" spans="1:11" x14ac:dyDescent="0.25">
      <c r="G30" s="1">
        <f>SUM(G3:G20)</f>
        <v>3321.9599999999991</v>
      </c>
      <c r="H30" s="1">
        <f>SUM(H3:H20)</f>
        <v>3477</v>
      </c>
      <c r="I30" s="12">
        <f t="shared" si="2"/>
        <v>-155.04000000000087</v>
      </c>
    </row>
    <row r="32" spans="1:11" x14ac:dyDescent="0.25">
      <c r="B32" s="7"/>
    </row>
    <row r="33" spans="1:4" x14ac:dyDescent="0.25">
      <c r="A33" s="13" t="s">
        <v>44</v>
      </c>
      <c r="B33" s="13" t="s">
        <v>4</v>
      </c>
      <c r="C33" s="2" t="s">
        <v>45</v>
      </c>
    </row>
    <row r="34" spans="1:4" x14ac:dyDescent="0.25">
      <c r="A34" s="3" t="s">
        <v>195</v>
      </c>
      <c r="B34" s="3">
        <v>664</v>
      </c>
      <c r="C34" s="3">
        <v>1</v>
      </c>
    </row>
    <row r="35" spans="1:4" x14ac:dyDescent="0.25">
      <c r="A35" s="3" t="s">
        <v>192</v>
      </c>
      <c r="B35" s="3">
        <v>664</v>
      </c>
      <c r="C35" s="3">
        <v>1</v>
      </c>
    </row>
    <row r="36" spans="1:4" x14ac:dyDescent="0.25">
      <c r="A36" s="3" t="s">
        <v>175</v>
      </c>
      <c r="B36" s="3">
        <v>664</v>
      </c>
      <c r="C36" s="5">
        <f>B36/38*D36</f>
        <v>8.7368421052631575</v>
      </c>
      <c r="D36" s="132">
        <v>0.5</v>
      </c>
    </row>
    <row r="37" spans="1:4" x14ac:dyDescent="0.25">
      <c r="A37" s="3" t="s">
        <v>46</v>
      </c>
      <c r="B37" s="3">
        <v>664</v>
      </c>
      <c r="C37" s="14">
        <v>2</v>
      </c>
    </row>
    <row r="38" spans="1:4" x14ac:dyDescent="0.25">
      <c r="A38" s="3" t="s">
        <v>169</v>
      </c>
      <c r="B38" s="3">
        <v>664</v>
      </c>
      <c r="C38" s="5">
        <f>B38/38*D38</f>
        <v>1.0134736842105263</v>
      </c>
      <c r="D38" s="111">
        <v>5.8000000000000003E-2</v>
      </c>
    </row>
    <row r="39" spans="1:4" x14ac:dyDescent="0.25">
      <c r="A39" s="3" t="s">
        <v>47</v>
      </c>
      <c r="B39" s="3">
        <v>664</v>
      </c>
      <c r="C39" s="5">
        <f>B39/38*D39</f>
        <v>2.1842105263157894</v>
      </c>
      <c r="D39" s="111">
        <v>0.125</v>
      </c>
    </row>
    <row r="40" spans="1:4" x14ac:dyDescent="0.25">
      <c r="A40" s="3" t="s">
        <v>168</v>
      </c>
      <c r="B40" s="3">
        <v>664</v>
      </c>
      <c r="C40" s="5">
        <f>B40/38*D40</f>
        <v>2.6210526315789471</v>
      </c>
      <c r="D40" s="112">
        <v>0.15</v>
      </c>
    </row>
    <row r="41" spans="1:4" x14ac:dyDescent="0.25">
      <c r="A41" s="3" t="s">
        <v>194</v>
      </c>
      <c r="B41" s="3">
        <v>664</v>
      </c>
      <c r="C41" s="3">
        <v>1</v>
      </c>
    </row>
    <row r="42" spans="1:4" x14ac:dyDescent="0.25">
      <c r="A42" s="3" t="s">
        <v>211</v>
      </c>
      <c r="B42" s="3">
        <v>664</v>
      </c>
      <c r="C42" s="3">
        <v>1</v>
      </c>
    </row>
    <row r="43" spans="1:4" x14ac:dyDescent="0.25">
      <c r="A43" s="3" t="s">
        <v>48</v>
      </c>
      <c r="B43" s="3">
        <v>664</v>
      </c>
      <c r="C43" s="5">
        <f>B43/38*D43</f>
        <v>14.852631578947367</v>
      </c>
      <c r="D43" s="112">
        <v>0.85</v>
      </c>
    </row>
    <row r="44" spans="1:4" x14ac:dyDescent="0.25">
      <c r="A44" s="3" t="s">
        <v>170</v>
      </c>
      <c r="B44" s="3">
        <v>664</v>
      </c>
      <c r="C44" s="5">
        <f>B44/38*D44</f>
        <v>8.7368421052631575</v>
      </c>
      <c r="D44" s="112">
        <v>0.5</v>
      </c>
    </row>
    <row r="45" spans="1:4" x14ac:dyDescent="0.25">
      <c r="A45" s="3" t="s">
        <v>213</v>
      </c>
      <c r="B45" s="3">
        <v>664</v>
      </c>
      <c r="C45" s="5">
        <v>1</v>
      </c>
      <c r="D45" s="112"/>
    </row>
    <row r="46" spans="1:4" x14ac:dyDescent="0.25">
      <c r="A46" s="3" t="s">
        <v>212</v>
      </c>
      <c r="B46" s="3">
        <v>664</v>
      </c>
      <c r="C46" s="3">
        <v>1</v>
      </c>
    </row>
    <row r="47" spans="1:4" x14ac:dyDescent="0.25">
      <c r="A47" s="3" t="s">
        <v>214</v>
      </c>
      <c r="B47" s="3">
        <v>664</v>
      </c>
      <c r="C47" s="3">
        <v>1.33</v>
      </c>
    </row>
    <row r="49" spans="1:3" x14ac:dyDescent="0.25">
      <c r="A49" s="140" t="s">
        <v>50</v>
      </c>
      <c r="B49" s="140"/>
      <c r="C49" s="15"/>
    </row>
    <row r="50" spans="1:3" x14ac:dyDescent="0.25">
      <c r="A50" s="16" t="s">
        <v>51</v>
      </c>
      <c r="B50" s="17">
        <v>1687.5</v>
      </c>
    </row>
    <row r="51" spans="1:3" x14ac:dyDescent="0.25">
      <c r="A51" s="18" t="s">
        <v>52</v>
      </c>
      <c r="B51" s="19">
        <v>37.5</v>
      </c>
    </row>
    <row r="52" spans="1:3" x14ac:dyDescent="0.25">
      <c r="A52" s="18" t="s">
        <v>53</v>
      </c>
      <c r="B52" s="20">
        <f>B50-B51</f>
        <v>1650</v>
      </c>
    </row>
    <row r="53" spans="1:3" x14ac:dyDescent="0.25">
      <c r="A53" s="18" t="s">
        <v>54</v>
      </c>
      <c r="B53" s="20">
        <f>B52-B54</f>
        <v>462.5</v>
      </c>
    </row>
    <row r="54" spans="1:3" x14ac:dyDescent="0.25">
      <c r="A54" s="18" t="s">
        <v>55</v>
      </c>
      <c r="B54" s="21">
        <v>1187.5</v>
      </c>
    </row>
    <row r="55" spans="1:3" x14ac:dyDescent="0.25">
      <c r="A55" s="18" t="s">
        <v>56</v>
      </c>
      <c r="B55" s="19"/>
    </row>
    <row r="56" spans="1:3" x14ac:dyDescent="0.25">
      <c r="A56" s="22" t="s">
        <v>44</v>
      </c>
      <c r="B56" s="23"/>
    </row>
    <row r="57" spans="1:3" x14ac:dyDescent="0.25">
      <c r="A57" s="24" t="s">
        <v>57</v>
      </c>
      <c r="B57" s="17">
        <f>B54-B55+B56</f>
        <v>1187.5</v>
      </c>
    </row>
    <row r="58" spans="1:3" x14ac:dyDescent="0.25">
      <c r="A58" s="22" t="s">
        <v>196</v>
      </c>
      <c r="B58" s="25">
        <v>38</v>
      </c>
    </row>
    <row r="59" spans="1:3" x14ac:dyDescent="0.25">
      <c r="A59" s="22" t="s">
        <v>197</v>
      </c>
      <c r="B59" s="25">
        <v>76</v>
      </c>
    </row>
    <row r="60" spans="1:3" x14ac:dyDescent="0.25">
      <c r="A60" s="22" t="s">
        <v>58</v>
      </c>
      <c r="B60" s="25">
        <v>6</v>
      </c>
    </row>
    <row r="61" spans="1:3" x14ac:dyDescent="0.25">
      <c r="A61" s="26" t="s">
        <v>198</v>
      </c>
      <c r="B61" s="25">
        <v>76</v>
      </c>
    </row>
    <row r="62" spans="1:3" x14ac:dyDescent="0.25">
      <c r="A62" s="26" t="s">
        <v>59</v>
      </c>
      <c r="B62" s="25">
        <v>76</v>
      </c>
    </row>
    <row r="63" spans="1:3" x14ac:dyDescent="0.25">
      <c r="A63" s="27" t="s">
        <v>199</v>
      </c>
      <c r="B63" s="25">
        <v>38</v>
      </c>
    </row>
    <row r="64" spans="1:3" x14ac:dyDescent="0.25">
      <c r="A64" s="27" t="s">
        <v>178</v>
      </c>
      <c r="B64" s="25">
        <v>15</v>
      </c>
    </row>
    <row r="65" spans="1:9" x14ac:dyDescent="0.25">
      <c r="A65" s="27" t="s">
        <v>179</v>
      </c>
      <c r="B65" s="25">
        <v>8</v>
      </c>
      <c r="C65" s="1" t="s">
        <v>180</v>
      </c>
    </row>
    <row r="66" spans="1:9" x14ac:dyDescent="0.25">
      <c r="A66" s="27" t="s">
        <v>60</v>
      </c>
      <c r="B66" s="25">
        <v>6</v>
      </c>
      <c r="C66" s="1" t="s">
        <v>181</v>
      </c>
      <c r="H66" s="1">
        <v>25</v>
      </c>
      <c r="I66" s="1" t="s">
        <v>200</v>
      </c>
    </row>
    <row r="67" spans="1:9" x14ac:dyDescent="0.25">
      <c r="A67" s="27" t="s">
        <v>61</v>
      </c>
      <c r="B67" s="25">
        <v>10</v>
      </c>
    </row>
    <row r="68" spans="1:9" x14ac:dyDescent="0.25">
      <c r="A68" s="27" t="s">
        <v>62</v>
      </c>
      <c r="B68" s="25">
        <v>2</v>
      </c>
    </row>
    <row r="69" spans="1:9" x14ac:dyDescent="0.25">
      <c r="A69" s="27" t="s">
        <v>184</v>
      </c>
      <c r="B69" s="25">
        <v>20</v>
      </c>
      <c r="C69" s="1" t="s">
        <v>76</v>
      </c>
    </row>
    <row r="70" spans="1:9" x14ac:dyDescent="0.25">
      <c r="A70" s="27" t="s">
        <v>63</v>
      </c>
      <c r="B70" s="25">
        <v>95</v>
      </c>
    </row>
    <row r="71" spans="1:9" x14ac:dyDescent="0.25">
      <c r="A71" s="27" t="s">
        <v>64</v>
      </c>
      <c r="B71" s="25">
        <v>47.5</v>
      </c>
    </row>
    <row r="72" spans="1:9" x14ac:dyDescent="0.25">
      <c r="A72" s="27" t="s">
        <v>201</v>
      </c>
      <c r="B72" s="25">
        <v>30</v>
      </c>
      <c r="C72" s="1" t="s">
        <v>200</v>
      </c>
    </row>
    <row r="73" spans="1:9" x14ac:dyDescent="0.25">
      <c r="A73" s="27" t="s">
        <v>183</v>
      </c>
      <c r="B73" s="25">
        <v>30</v>
      </c>
      <c r="C73" s="1" t="s">
        <v>182</v>
      </c>
    </row>
    <row r="74" spans="1:9" x14ac:dyDescent="0.25">
      <c r="A74" s="27" t="s">
        <v>185</v>
      </c>
      <c r="B74" s="25">
        <v>250</v>
      </c>
    </row>
    <row r="75" spans="1:9" x14ac:dyDescent="0.25">
      <c r="A75" s="27"/>
      <c r="B75" s="25"/>
    </row>
    <row r="76" spans="1:9" x14ac:dyDescent="0.25">
      <c r="A76" s="27"/>
      <c r="B76" s="25"/>
    </row>
    <row r="77" spans="1:9" x14ac:dyDescent="0.25">
      <c r="A77" s="27"/>
      <c r="B77" s="25"/>
    </row>
    <row r="78" spans="1:9" x14ac:dyDescent="0.25">
      <c r="A78" s="27"/>
      <c r="B78" s="25"/>
    </row>
    <row r="79" spans="1:9" x14ac:dyDescent="0.25">
      <c r="A79" s="27"/>
      <c r="B79" s="25"/>
    </row>
    <row r="80" spans="1:9" x14ac:dyDescent="0.25">
      <c r="A80" s="27"/>
      <c r="B80" s="25"/>
    </row>
    <row r="81" spans="1:2" x14ac:dyDescent="0.25">
      <c r="A81" s="27"/>
      <c r="B81" s="25"/>
    </row>
    <row r="82" spans="1:2" x14ac:dyDescent="0.25">
      <c r="A82" s="27"/>
      <c r="B82" s="25"/>
    </row>
    <row r="83" spans="1:2" x14ac:dyDescent="0.25">
      <c r="A83" s="18" t="s">
        <v>65</v>
      </c>
      <c r="B83" s="17">
        <f>SUM(B58:B82)</f>
        <v>823.5</v>
      </c>
    </row>
    <row r="86" spans="1:2" x14ac:dyDescent="0.25">
      <c r="A86" s="28" t="s">
        <v>66</v>
      </c>
      <c r="B86" s="29" t="s">
        <v>67</v>
      </c>
    </row>
    <row r="87" spans="1:2" x14ac:dyDescent="0.25">
      <c r="A87" s="30">
        <v>8</v>
      </c>
      <c r="B87" s="3" t="s">
        <v>68</v>
      </c>
    </row>
    <row r="88" spans="1:2" x14ac:dyDescent="0.25">
      <c r="A88" s="30">
        <v>9</v>
      </c>
      <c r="B88" s="3" t="s">
        <v>69</v>
      </c>
    </row>
    <row r="89" spans="1:2" x14ac:dyDescent="0.25">
      <c r="A89" s="30">
        <v>10</v>
      </c>
      <c r="B89" s="3" t="s">
        <v>70</v>
      </c>
    </row>
    <row r="90" spans="1:2" x14ac:dyDescent="0.25">
      <c r="A90" s="31"/>
      <c r="B90" s="3" t="s">
        <v>71</v>
      </c>
    </row>
    <row r="91" spans="1:2" x14ac:dyDescent="0.25">
      <c r="A91" s="3"/>
      <c r="B91" s="3" t="s">
        <v>72</v>
      </c>
    </row>
    <row r="92" spans="1:2" x14ac:dyDescent="0.25">
      <c r="B92" s="3" t="s">
        <v>73</v>
      </c>
    </row>
    <row r="93" spans="1:2" x14ac:dyDescent="0.25">
      <c r="B93" s="3" t="s">
        <v>74</v>
      </c>
    </row>
    <row r="94" spans="1:2" x14ac:dyDescent="0.25">
      <c r="B94" s="3" t="s">
        <v>75</v>
      </c>
    </row>
    <row r="95" spans="1:2" x14ac:dyDescent="0.25">
      <c r="B95" s="14" t="s">
        <v>76</v>
      </c>
    </row>
    <row r="97" spans="1:1" x14ac:dyDescent="0.25">
      <c r="A97" s="29" t="s">
        <v>77</v>
      </c>
    </row>
    <row r="98" spans="1:1" x14ac:dyDescent="0.25">
      <c r="A98" s="3" t="s">
        <v>213</v>
      </c>
    </row>
    <row r="99" spans="1:1" x14ac:dyDescent="0.25">
      <c r="A99" s="3" t="s">
        <v>214</v>
      </c>
    </row>
    <row r="100" spans="1:1" x14ac:dyDescent="0.25">
      <c r="A100" s="3" t="s">
        <v>78</v>
      </c>
    </row>
    <row r="101" spans="1:1" x14ac:dyDescent="0.25">
      <c r="A101" s="3" t="s">
        <v>79</v>
      </c>
    </row>
    <row r="102" spans="1:1" x14ac:dyDescent="0.25">
      <c r="A102" s="3" t="s">
        <v>80</v>
      </c>
    </row>
    <row r="103" spans="1:1" x14ac:dyDescent="0.25">
      <c r="A103" s="3" t="s">
        <v>171</v>
      </c>
    </row>
    <row r="104" spans="1:1" x14ac:dyDescent="0.25">
      <c r="A104" s="3" t="s">
        <v>172</v>
      </c>
    </row>
    <row r="105" spans="1:1" x14ac:dyDescent="0.25">
      <c r="A105" s="14" t="s">
        <v>175</v>
      </c>
    </row>
  </sheetData>
  <sheetProtection selectLockedCells="1"/>
  <mergeCells count="1">
    <mergeCell ref="A49:B49"/>
  </mergeCells>
  <conditionalFormatting sqref="I3:I14 I26:I28 I20:I23">
    <cfRule type="cellIs" dxfId="173" priority="10" operator="lessThan">
      <formula>0</formula>
    </cfRule>
  </conditionalFormatting>
  <conditionalFormatting sqref="I19">
    <cfRule type="cellIs" dxfId="172" priority="9" operator="lessThan">
      <formula>0</formula>
    </cfRule>
  </conditionalFormatting>
  <conditionalFormatting sqref="I16">
    <cfRule type="cellIs" dxfId="171" priority="8" operator="lessThan">
      <formula>0</formula>
    </cfRule>
  </conditionalFormatting>
  <conditionalFormatting sqref="I15">
    <cfRule type="cellIs" dxfId="170" priority="7" operator="lessThan">
      <formula>0</formula>
    </cfRule>
  </conditionalFormatting>
  <conditionalFormatting sqref="I18">
    <cfRule type="cellIs" dxfId="169" priority="6" operator="lessThan">
      <formula>0</formula>
    </cfRule>
  </conditionalFormatting>
  <conditionalFormatting sqref="I17">
    <cfRule type="cellIs" dxfId="168" priority="5" operator="lessThan">
      <formula>0</formula>
    </cfRule>
  </conditionalFormatting>
  <conditionalFormatting sqref="I30">
    <cfRule type="cellIs" dxfId="167" priority="4" operator="lessThan">
      <formula>0</formula>
    </cfRule>
  </conditionalFormatting>
  <conditionalFormatting sqref="I24">
    <cfRule type="cellIs" dxfId="166" priority="3" operator="lessThan">
      <formula>0</formula>
    </cfRule>
  </conditionalFormatting>
  <conditionalFormatting sqref="I25">
    <cfRule type="cellIs" dxfId="165" priority="2" operator="lessThan">
      <formula>0</formula>
    </cfRule>
  </conditionalFormatting>
  <conditionalFormatting sqref="I29">
    <cfRule type="cellIs" dxfId="164" priority="1" operator="lessThan">
      <formula>0</formula>
    </cfRule>
  </conditionalFormatting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13.7109375" bestFit="1" customWidth="1"/>
  </cols>
  <sheetData>
    <row r="1" spans="1:20" x14ac:dyDescent="0.25">
      <c r="A1" s="114" t="s">
        <v>148</v>
      </c>
      <c r="B1" s="141" t="s">
        <v>173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213</v>
      </c>
      <c r="N2" s="122" t="s">
        <v>191</v>
      </c>
      <c r="O2" s="121" t="s">
        <v>34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38</v>
      </c>
      <c r="O12" s="72">
        <f t="shared" si="1"/>
        <v>1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2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3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2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</v>
      </c>
      <c r="F31" s="61">
        <f>IF(A31="","",B31)</f>
        <v>0</v>
      </c>
      <c r="G31" s="61"/>
      <c r="H31" s="61"/>
      <c r="I31" s="83">
        <f>IF(A31="","",E31)</f>
        <v>1</v>
      </c>
      <c r="J31" s="83">
        <f>IF(A31="","",I31*38)</f>
        <v>38</v>
      </c>
      <c r="K31" s="93">
        <f>IF(A31="","",IF(A31=Tallgrunnlag!A42,50%,J31/D31))</f>
        <v>5.7228915662650599E-2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7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7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39</v>
      </c>
      <c r="O34" s="74">
        <f t="shared" si="1"/>
        <v>1.0263157894736843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</v>
      </c>
      <c r="J36" s="96">
        <f>SUM(J31:J35)</f>
        <v>38</v>
      </c>
      <c r="K36" s="97">
        <f>SUM(K31:K35)</f>
        <v>5.7228915662650599E-2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626</v>
      </c>
      <c r="F40" t="str">
        <f>IF(A32="Teamleder","Teamleder",IF(A33="Teamleder","Teamleder",IF(A34="Teamleder","Teamleder",IF(A35="Teamleder","Teamleder",""))))</f>
        <v/>
      </c>
      <c r="I40" s="42">
        <f>D40/38</f>
        <v>16.473684210526315</v>
      </c>
      <c r="J40" s="42">
        <f>D40</f>
        <v>626</v>
      </c>
      <c r="K40" s="41">
        <f>M1-K21-K36</f>
        <v>0.94277108433734935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104" priority="2" operator="lessThan">
      <formula>1</formula>
    </cfRule>
    <cfRule type="cellIs" dxfId="103" priority="3" operator="greaterThan">
      <formula>1</formula>
    </cfRule>
  </conditionalFormatting>
  <conditionalFormatting sqref="K41">
    <cfRule type="cellIs" dxfId="102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13.7109375" bestFit="1" customWidth="1"/>
  </cols>
  <sheetData>
    <row r="1" spans="1:20" x14ac:dyDescent="0.25">
      <c r="A1" s="114" t="s">
        <v>148</v>
      </c>
      <c r="B1" s="141" t="s">
        <v>93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49</v>
      </c>
      <c r="N2" s="122" t="s">
        <v>191</v>
      </c>
      <c r="O2" s="121" t="s">
        <v>34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646</v>
      </c>
      <c r="O11" s="67">
        <f t="shared" si="1"/>
        <v>17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0</v>
      </c>
      <c r="O12" s="72">
        <f t="shared" si="1"/>
        <v>0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2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17</v>
      </c>
      <c r="J24" s="83">
        <f t="shared" ref="J24:J25" si="3">IF(A24="","",I24*38)</f>
        <v>646</v>
      </c>
      <c r="K24" s="124">
        <f>IF(A24="","",IF(A24=Tallgrunnlag!$A$22,J24/D24,J24/D24))</f>
        <v>0.97289156626506024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17</v>
      </c>
      <c r="J26" s="87">
        <f>SUM(J24:J25)</f>
        <v>646</v>
      </c>
      <c r="K26" s="88">
        <f>SUM(K24:K25)</f>
        <v>0.97289156626506024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17</v>
      </c>
      <c r="J28" s="87">
        <f>J21+J26</f>
        <v>646</v>
      </c>
      <c r="K28" s="88">
        <f>K21+K26</f>
        <v>0.97289156626506024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/>
      </c>
      <c r="B31" s="91"/>
      <c r="C31" s="61"/>
      <c r="D31" s="92">
        <f>IF(M2=Tallgrunnlag!A47,Tallgrunnlag!B47,IF(M2=Tallgrunnlag!A45,Tallgrunnlag!B45,0))</f>
        <v>0</v>
      </c>
      <c r="E31" s="83">
        <f>IF(A31=Tallgrunnlag!A47,Tallgrunnlag!C47,IF(A31=Tallgrunnlag!A45,Tallgrunnlag!C45,0))</f>
        <v>0</v>
      </c>
      <c r="F31" s="61" t="str">
        <f>IF(A31="","",B31)</f>
        <v/>
      </c>
      <c r="G31" s="61"/>
      <c r="H31" s="61"/>
      <c r="I31" s="83" t="str">
        <f>IF(A31="","",E31)</f>
        <v/>
      </c>
      <c r="J31" s="83" t="str">
        <f>IF(A31="","",I31*38)</f>
        <v/>
      </c>
      <c r="K31" s="93" t="str">
        <f>IF(A31="","",IF(A31=Tallgrunnlag!A42,50%,J31/D31))</f>
        <v/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7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7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39</v>
      </c>
      <c r="O34" s="74">
        <f t="shared" si="1"/>
        <v>1.0263157894736843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0</v>
      </c>
      <c r="J36" s="96">
        <f>SUM(J31:J35)</f>
        <v>0</v>
      </c>
      <c r="K36" s="97">
        <f>SUM(K31:K35)</f>
        <v>0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664</v>
      </c>
      <c r="F40" t="str">
        <f>IF(A32="Teamleder","Teamleder",IF(A33="Teamleder","Teamleder",IF(A34="Teamleder","Teamleder",IF(A35="Teamleder","Teamleder",""))))</f>
        <v/>
      </c>
      <c r="I40" s="42">
        <f>D40/38</f>
        <v>17.473684210526315</v>
      </c>
      <c r="J40" s="42">
        <f>D40</f>
        <v>664</v>
      </c>
      <c r="K40" s="41">
        <f>M1-K21-K36</f>
        <v>1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101" priority="2" operator="lessThan">
      <formula>1</formula>
    </cfRule>
    <cfRule type="cellIs" dxfId="100" priority="3" operator="greaterThan">
      <formula>1</formula>
    </cfRule>
  </conditionalFormatting>
  <conditionalFormatting sqref="K41">
    <cfRule type="cellIs" dxfId="99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13.7109375" bestFit="1" customWidth="1"/>
    <col min="17" max="17" width="13.7109375" bestFit="1" customWidth="1"/>
  </cols>
  <sheetData>
    <row r="1" spans="1:20" x14ac:dyDescent="0.25">
      <c r="A1" s="114" t="s">
        <v>148</v>
      </c>
      <c r="B1" s="141" t="s">
        <v>91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213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83" t="str">
        <f>IF(A6="","",IF(A6=Tallgrunnlag!$A$22,H6,IF(C6=Tallgrunnlag!$B$92,((E6+F6+G6)*5),IF(C6=Tallgrunnlag!$B$93,((E6+F6+G6)*4),E6+F6+G6))))</f>
        <v/>
      </c>
      <c r="J6" s="83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38</v>
      </c>
      <c r="O12" s="72">
        <f t="shared" si="1"/>
        <v>1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2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3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2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</v>
      </c>
      <c r="F31" s="61">
        <f>IF(A31="","",B31)</f>
        <v>0</v>
      </c>
      <c r="G31" s="61"/>
      <c r="H31" s="61"/>
      <c r="I31" s="83">
        <f>IF(A31="","",E31)</f>
        <v>1</v>
      </c>
      <c r="J31" s="83">
        <f>IF(A31="","",I31*38)</f>
        <v>38</v>
      </c>
      <c r="K31" s="93">
        <f>IF(A31="","",IF(A31=Tallgrunnlag!A42,50%,J31/D31))</f>
        <v>5.7228915662650599E-2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75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7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39</v>
      </c>
      <c r="O34" s="74">
        <f t="shared" si="1"/>
        <v>1.0263157894736843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</v>
      </c>
      <c r="J36" s="96">
        <f>SUM(J31:J35)</f>
        <v>38</v>
      </c>
      <c r="K36" s="97">
        <f>SUM(K31:K35)</f>
        <v>5.7228915662650599E-2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626</v>
      </c>
      <c r="F40" t="str">
        <f>IF(A32="Teamleder","Teamleder",IF(A33="Teamleder","Teamleder",IF(A34="Teamleder","Teamleder",IF(A35="Teamleder","Teamleder",""))))</f>
        <v/>
      </c>
      <c r="I40" s="42">
        <f>D40/38</f>
        <v>16.473684210526315</v>
      </c>
      <c r="J40" s="42">
        <f>D40</f>
        <v>626</v>
      </c>
      <c r="K40" s="41">
        <f>M1-K21-K36</f>
        <v>0.94277108433734935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98" priority="2" operator="lessThan">
      <formula>1</formula>
    </cfRule>
    <cfRule type="cellIs" dxfId="97" priority="3" operator="greaterThan">
      <formula>1</formula>
    </cfRule>
  </conditionalFormatting>
  <conditionalFormatting sqref="K41">
    <cfRule type="cellIs" dxfId="96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3.710937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215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/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78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0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0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0</v>
      </c>
      <c r="O8" s="68">
        <f t="shared" ref="O8:O34" si="1">N8/38</f>
        <v>0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0</v>
      </c>
      <c r="O9" s="68">
        <f t="shared" si="1"/>
        <v>0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0</v>
      </c>
      <c r="O10" s="70">
        <f t="shared" si="1"/>
        <v>0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0</v>
      </c>
      <c r="O11" s="67">
        <f t="shared" si="1"/>
        <v>0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0</v>
      </c>
      <c r="O12" s="72">
        <f t="shared" si="1"/>
        <v>0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0</v>
      </c>
      <c r="O13" s="74">
        <f t="shared" si="1"/>
        <v>0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0</v>
      </c>
      <c r="O14" s="77">
        <f>IF(M14="","",N14/38)</f>
        <v>0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0</v>
      </c>
      <c r="O15" s="77">
        <f t="shared" ref="O15:O31" si="2">IF(M15="","",N15/38)</f>
        <v>0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0</v>
      </c>
      <c r="O16" s="77">
        <f t="shared" si="2"/>
        <v>0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0</v>
      </c>
      <c r="O17" s="77">
        <f t="shared" si="2"/>
        <v>0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0</v>
      </c>
      <c r="O18" s="77">
        <f t="shared" si="2"/>
        <v>0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0</v>
      </c>
      <c r="O19" s="77">
        <f t="shared" si="2"/>
        <v>0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 t="s">
        <v>178</v>
      </c>
      <c r="N20" s="76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>0</v>
      </c>
      <c r="O20" s="77">
        <f t="shared" si="2"/>
        <v>0</v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/>
      <c r="N21" s="76" t="str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/>
      </c>
      <c r="O21" s="77" t="str">
        <f t="shared" si="2"/>
        <v/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0</v>
      </c>
      <c r="O23" s="77">
        <f t="shared" si="2"/>
        <v>0</v>
      </c>
    </row>
    <row r="24" spans="1:15" x14ac:dyDescent="0.25">
      <c r="A24" s="82" t="str">
        <f>IF(D24=664,"Styrking","")</f>
        <v/>
      </c>
      <c r="B24" s="59"/>
      <c r="C24" s="61"/>
      <c r="D24" s="60">
        <f>IF(I40&gt;0.5,664,0)</f>
        <v>0</v>
      </c>
      <c r="E24" s="61"/>
      <c r="F24" s="61"/>
      <c r="G24" s="61"/>
      <c r="H24" s="61"/>
      <c r="I24" s="83" t="str">
        <f>IF(A24="","",FLOOR(I40,0.5))</f>
        <v/>
      </c>
      <c r="J24" s="83" t="str">
        <f t="shared" ref="J24:J25" si="3">IF(A24="","",I24*38)</f>
        <v/>
      </c>
      <c r="K24" s="124" t="str">
        <f>IF(A24="","",IF(A24=Tallgrunnlag!$A$22,J24/D24,J24/D24))</f>
        <v/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0</v>
      </c>
      <c r="O24" s="77">
        <f t="shared" si="2"/>
        <v>0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0</v>
      </c>
      <c r="O25" s="77">
        <f t="shared" si="2"/>
        <v>0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0</v>
      </c>
      <c r="J26" s="87">
        <f>SUM(J24:J25)</f>
        <v>0</v>
      </c>
      <c r="K26" s="88">
        <f>SUM(K24:K25)</f>
        <v>0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0</v>
      </c>
      <c r="O26" s="77">
        <f t="shared" si="2"/>
        <v>0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0</v>
      </c>
      <c r="O27" s="77">
        <f t="shared" si="2"/>
        <v>0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0</v>
      </c>
      <c r="J28" s="87">
        <f>J21+J26</f>
        <v>0</v>
      </c>
      <c r="K28" s="88">
        <f>K21+K26</f>
        <v>0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/>
      </c>
      <c r="B31" s="91"/>
      <c r="C31" s="61"/>
      <c r="D31" s="92">
        <f>IF(M2=Tallgrunnlag!A47,Tallgrunnlag!B47,IF(M2=Tallgrunnlag!A45,Tallgrunnlag!B45,0))</f>
        <v>0</v>
      </c>
      <c r="E31" s="83">
        <f>IF(A31=Tallgrunnlag!A47,Tallgrunnlag!C47,IF(A31=Tallgrunnlag!A45,Tallgrunnlag!C45,0))</f>
        <v>0</v>
      </c>
      <c r="F31" s="61" t="str">
        <f>IF(A31="","",B31)</f>
        <v/>
      </c>
      <c r="G31" s="61"/>
      <c r="H31" s="61"/>
      <c r="I31" s="83" t="str">
        <f>IF(A31="","",E31)</f>
        <v/>
      </c>
      <c r="J31" s="83" t="str">
        <f>IF(A31="","",I31*38)</f>
        <v/>
      </c>
      <c r="K31" s="93" t="str">
        <f>IF(A31="","",IF(A31=Tallgrunnlag!A42,50%,J31/D31))</f>
        <v/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75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7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0</v>
      </c>
      <c r="O34" s="74">
        <f t="shared" si="1"/>
        <v>0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0</v>
      </c>
      <c r="J36" s="96">
        <f>SUM(J31:J35)</f>
        <v>0</v>
      </c>
      <c r="K36" s="97">
        <f>SUM(K31:K35)</f>
        <v>0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0</v>
      </c>
      <c r="J38" s="101">
        <f>J36+J28</f>
        <v>0</v>
      </c>
      <c r="K38" s="102">
        <f>K36+K28</f>
        <v>0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0</v>
      </c>
      <c r="F40" t="str">
        <f>IF(A32="Teamleder","Teamleder",IF(A33="Teamleder","Teamleder",IF(A34="Teamleder","Teamleder",IF(A35="Teamleder","Teamleder",""))))</f>
        <v/>
      </c>
      <c r="I40" s="42">
        <f>D40/38</f>
        <v>0</v>
      </c>
      <c r="J40" s="42">
        <f>D40</f>
        <v>0</v>
      </c>
      <c r="K40" s="41">
        <f>M1-K21-K36</f>
        <v>0</v>
      </c>
    </row>
    <row r="41" spans="1:18" ht="15.75" thickBot="1" x14ac:dyDescent="0.3">
      <c r="A41" s="103" t="s">
        <v>166</v>
      </c>
      <c r="B41" s="103"/>
      <c r="C41" s="103"/>
      <c r="D41" s="104">
        <f>664*K41</f>
        <v>0</v>
      </c>
      <c r="E41" s="103"/>
      <c r="F41" s="103"/>
      <c r="G41" s="103"/>
      <c r="H41" s="103"/>
      <c r="I41" s="104">
        <f>D41/38</f>
        <v>0</v>
      </c>
      <c r="J41" s="104">
        <f>D41</f>
        <v>0</v>
      </c>
      <c r="K41" s="105">
        <f>M1-K38</f>
        <v>0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95" priority="2" operator="lessThan">
      <formula>1</formula>
    </cfRule>
    <cfRule type="cellIs" dxfId="94" priority="3" operator="greaterThan">
      <formula>1</formula>
    </cfRule>
  </conditionalFormatting>
  <conditionalFormatting sqref="K41">
    <cfRule type="cellIs" dxfId="93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13.7109375" bestFit="1" customWidth="1"/>
  </cols>
  <sheetData>
    <row r="1" spans="1:20" x14ac:dyDescent="0.25">
      <c r="A1" s="114" t="s">
        <v>148</v>
      </c>
      <c r="B1" s="141" t="s">
        <v>217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78</v>
      </c>
      <c r="N2" s="122" t="s">
        <v>191</v>
      </c>
      <c r="O2" s="121" t="s">
        <v>34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646</v>
      </c>
      <c r="O11" s="67">
        <f t="shared" si="1"/>
        <v>17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0</v>
      </c>
      <c r="O12" s="72">
        <f t="shared" si="1"/>
        <v>0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2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17</v>
      </c>
      <c r="J24" s="83">
        <f t="shared" ref="J24:J25" si="3">IF(A24="","",I24*38)</f>
        <v>646</v>
      </c>
      <c r="K24" s="124">
        <f>IF(A24="","",IF(A24=Tallgrunnlag!$A$22,J24/D24,J24/D24))</f>
        <v>0.97289156626506024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17</v>
      </c>
      <c r="J26" s="87">
        <f>SUM(J24:J25)</f>
        <v>646</v>
      </c>
      <c r="K26" s="88">
        <f>SUM(K24:K25)</f>
        <v>0.97289156626506024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17</v>
      </c>
      <c r="J28" s="87">
        <f>J21+J26</f>
        <v>646</v>
      </c>
      <c r="K28" s="88">
        <f>K21+K26</f>
        <v>0.97289156626506024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/>
      </c>
      <c r="B31" s="91"/>
      <c r="C31" s="61"/>
      <c r="D31" s="92">
        <f>IF(M2=Tallgrunnlag!A47,Tallgrunnlag!B47,IF(M2=Tallgrunnlag!A45,Tallgrunnlag!B45,0))</f>
        <v>0</v>
      </c>
      <c r="E31" s="83">
        <f>IF(A31=Tallgrunnlag!A47,Tallgrunnlag!C47,IF(A31=Tallgrunnlag!A45,Tallgrunnlag!C45,0))</f>
        <v>0</v>
      </c>
      <c r="F31" s="61" t="str">
        <f>IF(A31="","",B31)</f>
        <v/>
      </c>
      <c r="G31" s="61"/>
      <c r="H31" s="61"/>
      <c r="I31" s="83" t="str">
        <f>IF(A31="","",E31)</f>
        <v/>
      </c>
      <c r="J31" s="83" t="str">
        <f>IF(A31="","",I31*38)</f>
        <v/>
      </c>
      <c r="K31" s="93" t="str">
        <f>IF(A31="","",IF(A31=Tallgrunnlag!A42,50%,J31/D31))</f>
        <v/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7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7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39</v>
      </c>
      <c r="O34" s="74">
        <f t="shared" si="1"/>
        <v>1.0263157894736843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0</v>
      </c>
      <c r="J36" s="96">
        <f>SUM(J31:J35)</f>
        <v>0</v>
      </c>
      <c r="K36" s="97">
        <f>SUM(K31:K35)</f>
        <v>0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664</v>
      </c>
      <c r="F40" t="str">
        <f>IF(A32="Teamleder","Teamleder",IF(A33="Teamleder","Teamleder",IF(A34="Teamleder","Teamleder",IF(A35="Teamleder","Teamleder",""))))</f>
        <v/>
      </c>
      <c r="I40" s="42">
        <f>D40/38</f>
        <v>17.473684210526315</v>
      </c>
      <c r="J40" s="42">
        <f>D40</f>
        <v>664</v>
      </c>
      <c r="K40" s="41">
        <f>M1-K21-K36</f>
        <v>1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92" priority="2" operator="lessThan">
      <formula>1</formula>
    </cfRule>
    <cfRule type="cellIs" dxfId="91" priority="3" operator="greaterThan">
      <formula>1</formula>
    </cfRule>
  </conditionalFormatting>
  <conditionalFormatting sqref="K41">
    <cfRule type="cellIs" dxfId="90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92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0.2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78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337.5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330</v>
      </c>
      <c r="O8" s="68">
        <f t="shared" ref="O8:O34" si="1">N8/38</f>
        <v>8.6842105263157894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92.5</v>
      </c>
      <c r="O9" s="68">
        <f t="shared" si="1"/>
        <v>2.4342105263157894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237.5</v>
      </c>
      <c r="O10" s="70">
        <f t="shared" si="1"/>
        <v>6.25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114</v>
      </c>
      <c r="O11" s="67">
        <f t="shared" si="1"/>
        <v>3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0</v>
      </c>
      <c r="O12" s="72">
        <f t="shared" si="1"/>
        <v>0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123.5</v>
      </c>
      <c r="O13" s="74">
        <f t="shared" si="1"/>
        <v>3.25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7.6000000000000005</v>
      </c>
      <c r="O14" s="77">
        <f>IF(M14="","",N14/38)</f>
        <v>0.2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15.200000000000001</v>
      </c>
      <c r="O15" s="77">
        <f t="shared" ref="O15:O31" si="2">IF(M15="","",N15/38)</f>
        <v>0.4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1.2000000000000002</v>
      </c>
      <c r="O16" s="77">
        <f t="shared" si="2"/>
        <v>3.1578947368421061E-2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15.200000000000001</v>
      </c>
      <c r="O17" s="77">
        <f t="shared" si="2"/>
        <v>0.4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15.200000000000001</v>
      </c>
      <c r="O18" s="77">
        <f t="shared" si="2"/>
        <v>0.4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7.6000000000000005</v>
      </c>
      <c r="O19" s="77">
        <f t="shared" si="2"/>
        <v>0.2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 t="s">
        <v>178</v>
      </c>
      <c r="N20" s="76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>3</v>
      </c>
      <c r="O20" s="77">
        <f t="shared" si="2"/>
        <v>7.8947368421052627E-2</v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1.6</v>
      </c>
      <c r="O21" s="77">
        <f t="shared" si="2"/>
        <v>4.2105263157894736E-2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 t="s">
        <v>60</v>
      </c>
      <c r="N22" s="76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>1.2000000000000002</v>
      </c>
      <c r="O22" s="77">
        <f t="shared" si="2"/>
        <v>3.1578947368421061E-2</v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2</v>
      </c>
      <c r="O23" s="77">
        <f t="shared" si="2"/>
        <v>5.2631578947368418E-2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3</v>
      </c>
      <c r="J24" s="83">
        <f t="shared" ref="J24:J25" si="3">IF(A24="","",I24*38)</f>
        <v>114</v>
      </c>
      <c r="K24" s="124">
        <f>IF(A24="","",IF(A24=Tallgrunnlag!$A$22,J24/D24,J24/D24))</f>
        <v>0.1716867469879518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0.4</v>
      </c>
      <c r="O24" s="77">
        <f t="shared" si="2"/>
        <v>1.0526315789473684E-2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19</v>
      </c>
      <c r="O25" s="77">
        <f t="shared" si="2"/>
        <v>0.5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3</v>
      </c>
      <c r="J26" s="87">
        <f>SUM(J24:J25)</f>
        <v>114</v>
      </c>
      <c r="K26" s="88">
        <f>SUM(K24:K25)</f>
        <v>0.1716867469879518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6</v>
      </c>
      <c r="O26" s="77">
        <f t="shared" si="2"/>
        <v>0.15789473684210525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9.5</v>
      </c>
      <c r="O27" s="77">
        <f t="shared" si="2"/>
        <v>0.25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3</v>
      </c>
      <c r="J28" s="87">
        <f>J21+J26</f>
        <v>114</v>
      </c>
      <c r="K28" s="88">
        <f>K21+K26</f>
        <v>0.1716867469879518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/>
      </c>
      <c r="B31" s="91"/>
      <c r="C31" s="61"/>
      <c r="D31" s="92">
        <f>IF(M2=Tallgrunnlag!A47,Tallgrunnlag!B47,IF(M2=Tallgrunnlag!A45,Tallgrunnlag!B45,0))</f>
        <v>0</v>
      </c>
      <c r="E31" s="83">
        <f>IF(A31=Tallgrunnlag!A47,Tallgrunnlag!C47,IF(A31=Tallgrunnlag!A45,Tallgrunnlag!C45,0))</f>
        <v>0</v>
      </c>
      <c r="F31" s="61" t="str">
        <f>IF(A31="","",B31)</f>
        <v/>
      </c>
      <c r="G31" s="61"/>
      <c r="H31" s="61"/>
      <c r="I31" s="83" t="str">
        <f>IF(A31="","",E31)</f>
        <v/>
      </c>
      <c r="J31" s="83" t="str">
        <f>IF(A31="","",I31*38)</f>
        <v/>
      </c>
      <c r="K31" s="93" t="str">
        <f>IF(A31="","",IF(A31=Tallgrunnlag!A42,50%,J31/D31))</f>
        <v/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75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7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18.799999999999997</v>
      </c>
      <c r="O34" s="74">
        <f t="shared" si="1"/>
        <v>0.49473684210526309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0</v>
      </c>
      <c r="J36" s="96">
        <f>SUM(J31:J35)</f>
        <v>0</v>
      </c>
      <c r="K36" s="97">
        <f>SUM(K31:K35)</f>
        <v>0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3</v>
      </c>
      <c r="J38" s="101">
        <f>J36+J28</f>
        <v>114</v>
      </c>
      <c r="K38" s="102">
        <f>K36+K28</f>
        <v>0.1716867469879518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132.80000000000001</v>
      </c>
      <c r="F40" t="str">
        <f>IF(A32="Teamleder","Teamleder",IF(A33="Teamleder","Teamleder",IF(A34="Teamleder","Teamleder",IF(A35="Teamleder","Teamleder",""))))</f>
        <v/>
      </c>
      <c r="I40" s="42">
        <f>D40/38</f>
        <v>3.4947368421052634</v>
      </c>
      <c r="J40" s="42">
        <f>D40</f>
        <v>132.80000000000001</v>
      </c>
      <c r="K40" s="41">
        <f>M1-K21-K36</f>
        <v>0.2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18.800000000000008</v>
      </c>
      <c r="E41" s="103"/>
      <c r="F41" s="103"/>
      <c r="G41" s="103"/>
      <c r="H41" s="103"/>
      <c r="I41" s="104">
        <f>D41/38</f>
        <v>0.49473684210526336</v>
      </c>
      <c r="J41" s="104">
        <f>D41</f>
        <v>18.800000000000008</v>
      </c>
      <c r="K41" s="105">
        <f>M1-K38</f>
        <v>2.8313253012048206E-2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89" priority="2" operator="lessThan">
      <formula>1</formula>
    </cfRule>
    <cfRule type="cellIs" dxfId="88" priority="3" operator="greaterThan">
      <formula>1</formula>
    </cfRule>
  </conditionalFormatting>
  <conditionalFormatting sqref="K41">
    <cfRule type="cellIs" dxfId="87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103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78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646</v>
      </c>
      <c r="O11" s="67">
        <f t="shared" si="1"/>
        <v>17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0</v>
      </c>
      <c r="O12" s="72">
        <f t="shared" si="1"/>
        <v>0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 t="s">
        <v>178</v>
      </c>
      <c r="N20" s="76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>15</v>
      </c>
      <c r="O20" s="77">
        <f t="shared" si="2"/>
        <v>0.39473684210526316</v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2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 t="s">
        <v>60</v>
      </c>
      <c r="N22" s="76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>6</v>
      </c>
      <c r="O22" s="77">
        <f t="shared" si="2"/>
        <v>0.15789473684210525</v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17</v>
      </c>
      <c r="J24" s="83">
        <f t="shared" ref="J24:J25" si="3">IF(A24="","",I24*38)</f>
        <v>646</v>
      </c>
      <c r="K24" s="124">
        <f>IF(A24="","",IF(A24=Tallgrunnlag!$A$22,J24/D24,J24/D24))</f>
        <v>0.97289156626506024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17</v>
      </c>
      <c r="J26" s="87">
        <f>SUM(J24:J25)</f>
        <v>646</v>
      </c>
      <c r="K26" s="88">
        <f>SUM(K24:K25)</f>
        <v>0.97289156626506024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17</v>
      </c>
      <c r="J28" s="87">
        <f>J21+J26</f>
        <v>646</v>
      </c>
      <c r="K28" s="88">
        <f>K21+K26</f>
        <v>0.97289156626506024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/>
      </c>
      <c r="B31" s="91"/>
      <c r="C31" s="61"/>
      <c r="D31" s="92">
        <f>IF(M2=Tallgrunnlag!A47,Tallgrunnlag!B47,IF(M2=Tallgrunnlag!A45,Tallgrunnlag!B45,0))</f>
        <v>0</v>
      </c>
      <c r="E31" s="83">
        <f>IF(A31=Tallgrunnlag!A47,Tallgrunnlag!C47,IF(A31=Tallgrunnlag!A45,Tallgrunnlag!C45,0))</f>
        <v>0</v>
      </c>
      <c r="F31" s="61" t="str">
        <f>IF(A31="","",B31)</f>
        <v/>
      </c>
      <c r="G31" s="61"/>
      <c r="H31" s="61"/>
      <c r="I31" s="83" t="str">
        <f>IF(A31="","",E31)</f>
        <v/>
      </c>
      <c r="J31" s="83" t="str">
        <f>IF(A31="","",I31*38)</f>
        <v/>
      </c>
      <c r="K31" s="93" t="str">
        <f>IF(A31="","",IF(A31=Tallgrunnlag!A42,50%,J31/D31))</f>
        <v/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75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7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18</v>
      </c>
      <c r="O34" s="74">
        <f t="shared" si="1"/>
        <v>0.47368421052631576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0</v>
      </c>
      <c r="J36" s="96">
        <f>SUM(J31:J35)</f>
        <v>0</v>
      </c>
      <c r="K36" s="97">
        <f>SUM(K31:K35)</f>
        <v>0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664</v>
      </c>
      <c r="F40" t="str">
        <f>IF(A32="Teamleder","Teamleder",IF(A33="Teamleder","Teamleder",IF(A34="Teamleder","Teamleder",IF(A35="Teamleder","Teamleder",""))))</f>
        <v/>
      </c>
      <c r="I40" s="42">
        <f>D40/38</f>
        <v>17.473684210526315</v>
      </c>
      <c r="J40" s="42">
        <f>D40</f>
        <v>664</v>
      </c>
      <c r="K40" s="41">
        <f>M1-K21-K36</f>
        <v>1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86" priority="2" operator="lessThan">
      <formula>1</formula>
    </cfRule>
    <cfRule type="cellIs" dxfId="85" priority="3" operator="greaterThan">
      <formula>1</formula>
    </cfRule>
  </conditionalFormatting>
  <conditionalFormatting sqref="K41">
    <cfRule type="cellIs" dxfId="84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89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186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78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646</v>
      </c>
      <c r="O11" s="67">
        <f t="shared" si="1"/>
        <v>17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0</v>
      </c>
      <c r="O12" s="72">
        <f t="shared" si="1"/>
        <v>0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v>60</v>
      </c>
      <c r="O17" s="77">
        <f t="shared" si="2"/>
        <v>1.5789473684210527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/>
      <c r="N21" s="76" t="str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/>
      </c>
      <c r="O21" s="77" t="str">
        <f t="shared" si="2"/>
        <v/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17</v>
      </c>
      <c r="J24" s="83">
        <f t="shared" ref="J24:J25" si="3">IF(A24="","",I24*38)</f>
        <v>646</v>
      </c>
      <c r="K24" s="124">
        <f>IF(A24="","",IF(A24=Tallgrunnlag!$A$22,J24/D24,J24/D24))</f>
        <v>0.97289156626506024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17</v>
      </c>
      <c r="J26" s="87">
        <f>SUM(J24:J25)</f>
        <v>646</v>
      </c>
      <c r="K26" s="88">
        <f>SUM(K24:K25)</f>
        <v>0.97289156626506024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17</v>
      </c>
      <c r="J28" s="87">
        <f>J21+J26</f>
        <v>646</v>
      </c>
      <c r="K28" s="88">
        <f>K21+K26</f>
        <v>0.97289156626506024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/>
      </c>
      <c r="B31" s="91"/>
      <c r="C31" s="61"/>
      <c r="D31" s="92">
        <f>IF(M2=Tallgrunnlag!A47,Tallgrunnlag!B47,IF(M2=Tallgrunnlag!A45,Tallgrunnlag!B45,0))</f>
        <v>0</v>
      </c>
      <c r="E31" s="83">
        <f>IF(A31=Tallgrunnlag!A47,Tallgrunnlag!C47,IF(A31=Tallgrunnlag!A45,Tallgrunnlag!C45,0))</f>
        <v>0</v>
      </c>
      <c r="F31" s="61" t="str">
        <f>IF(A31="","",B31)</f>
        <v/>
      </c>
      <c r="G31" s="61"/>
      <c r="H31" s="61"/>
      <c r="I31" s="83" t="str">
        <f>IF(A31="","",E31)</f>
        <v/>
      </c>
      <c r="J31" s="83" t="str">
        <f>IF(A31="","",I31*38)</f>
        <v/>
      </c>
      <c r="K31" s="93" t="str">
        <f>IF(A31="","",IF(A31=Tallgrunnlag!A42,50%,J31/D31))</f>
        <v/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75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7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63</v>
      </c>
      <c r="O34" s="74">
        <f t="shared" si="1"/>
        <v>1.6578947368421053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0</v>
      </c>
      <c r="J36" s="96">
        <f>SUM(J31:J35)</f>
        <v>0</v>
      </c>
      <c r="K36" s="97">
        <f>SUM(K31:K35)</f>
        <v>0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664</v>
      </c>
      <c r="F40" t="str">
        <f>IF(A32="Teamleder","Teamleder",IF(A33="Teamleder","Teamleder",IF(A34="Teamleder","Teamleder",IF(A35="Teamleder","Teamleder",""))))</f>
        <v/>
      </c>
      <c r="I40" s="42">
        <f>D40/38</f>
        <v>17.473684210526315</v>
      </c>
      <c r="J40" s="42">
        <f>D40</f>
        <v>664</v>
      </c>
      <c r="K40" s="41">
        <f>M1-K21-K36</f>
        <v>1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83" priority="2" operator="lessThan">
      <formula>1</formula>
    </cfRule>
    <cfRule type="cellIs" dxfId="82" priority="3" operator="greaterThan">
      <formula>1</formula>
    </cfRule>
  </conditionalFormatting>
  <conditionalFormatting sqref="K41">
    <cfRule type="cellIs" dxfId="81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84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78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646</v>
      </c>
      <c r="O11" s="67">
        <f t="shared" si="1"/>
        <v>17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0</v>
      </c>
      <c r="O12" s="72">
        <f t="shared" si="1"/>
        <v>0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v>60</v>
      </c>
      <c r="O17" s="77">
        <f t="shared" si="2"/>
        <v>1.5789473684210527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/>
      <c r="N21" s="76" t="str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/>
      </c>
      <c r="O21" s="77" t="str">
        <f t="shared" si="2"/>
        <v/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17</v>
      </c>
      <c r="J24" s="83">
        <f t="shared" ref="J24:J25" si="3">IF(A24="","",I24*38)</f>
        <v>646</v>
      </c>
      <c r="K24" s="124">
        <f>IF(A24="","",IF(A24=Tallgrunnlag!$A$22,J24/D24,J24/D24))</f>
        <v>0.97289156626506024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17</v>
      </c>
      <c r="J26" s="87">
        <f>SUM(J24:J25)</f>
        <v>646</v>
      </c>
      <c r="K26" s="88">
        <f>SUM(K24:K25)</f>
        <v>0.97289156626506024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17</v>
      </c>
      <c r="J28" s="87">
        <f>J21+J26</f>
        <v>646</v>
      </c>
      <c r="K28" s="88">
        <f>K21+K26</f>
        <v>0.97289156626506024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/>
      </c>
      <c r="B31" s="91"/>
      <c r="C31" s="61"/>
      <c r="D31" s="92">
        <f>IF(M2=Tallgrunnlag!A47,Tallgrunnlag!B47,IF(M2=Tallgrunnlag!A45,Tallgrunnlag!B45,0))</f>
        <v>0</v>
      </c>
      <c r="E31" s="83">
        <f>IF(A31=Tallgrunnlag!A47,Tallgrunnlag!C47,IF(A31=Tallgrunnlag!A45,Tallgrunnlag!C45,0))</f>
        <v>0</v>
      </c>
      <c r="F31" s="61" t="str">
        <f>IF(A31="","",B31)</f>
        <v/>
      </c>
      <c r="G31" s="61"/>
      <c r="H31" s="61"/>
      <c r="I31" s="83" t="str">
        <f>IF(A31="","",E31)</f>
        <v/>
      </c>
      <c r="J31" s="83" t="str">
        <f>IF(A31="","",I31*38)</f>
        <v/>
      </c>
      <c r="K31" s="93" t="str">
        <f>IF(A31="","",IF(A31=Tallgrunnlag!A42,50%,J31/D31))</f>
        <v/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75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7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63</v>
      </c>
      <c r="O34" s="74">
        <f t="shared" si="1"/>
        <v>1.6578947368421053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0</v>
      </c>
      <c r="J36" s="96">
        <f>SUM(J31:J35)</f>
        <v>0</v>
      </c>
      <c r="K36" s="97">
        <f>SUM(K31:K35)</f>
        <v>0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664</v>
      </c>
      <c r="F40" t="str">
        <f>IF(A32="Teamleder","Teamleder",IF(A33="Teamleder","Teamleder",IF(A34="Teamleder","Teamleder",IF(A35="Teamleder","Teamleder",""))))</f>
        <v/>
      </c>
      <c r="I40" s="42">
        <f>D40/38</f>
        <v>17.473684210526315</v>
      </c>
      <c r="J40" s="42">
        <f>D40</f>
        <v>664</v>
      </c>
      <c r="K40" s="41">
        <f>M1-K21-K36</f>
        <v>1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80" priority="2" operator="lessThan">
      <formula>1</formula>
    </cfRule>
    <cfRule type="cellIs" dxfId="79" priority="3" operator="greaterThan">
      <formula>1</formula>
    </cfRule>
  </conditionalFormatting>
  <conditionalFormatting sqref="K41">
    <cfRule type="cellIs" dxfId="78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206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213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38</v>
      </c>
      <c r="O12" s="72">
        <f t="shared" si="1"/>
        <v>1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 t="s">
        <v>178</v>
      </c>
      <c r="N20" s="76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>15</v>
      </c>
      <c r="O20" s="77">
        <f t="shared" si="2"/>
        <v>0.39473684210526316</v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/>
      <c r="N21" s="76" t="str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/>
      </c>
      <c r="O21" s="77" t="str">
        <f t="shared" si="2"/>
        <v/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3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2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</v>
      </c>
      <c r="F31" s="61">
        <f>IF(A31="","",B31)</f>
        <v>0</v>
      </c>
      <c r="G31" s="61"/>
      <c r="H31" s="61"/>
      <c r="I31" s="83">
        <f>IF(A31="","",E31)</f>
        <v>1</v>
      </c>
      <c r="J31" s="83">
        <f>IF(A31="","",I31*38)</f>
        <v>38</v>
      </c>
      <c r="K31" s="93">
        <f>IF(A31="","",IF(A31=Tallgrunnlag!A42,50%,J31/D31))</f>
        <v>5.7228915662650599E-2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6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6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32</v>
      </c>
      <c r="O34" s="74">
        <f t="shared" si="1"/>
        <v>0.84210526315789469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</v>
      </c>
      <c r="J36" s="96">
        <f>SUM(J31:J35)</f>
        <v>38</v>
      </c>
      <c r="K36" s="97">
        <f>SUM(K31:K35)</f>
        <v>5.7228915662650599E-2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626</v>
      </c>
      <c r="F40" t="str">
        <f>IF(A32="Teamleder","Teamleder",IF(A33="Teamleder","Teamleder",IF(A34="Teamleder","Teamleder",IF(A35="Teamleder","Teamleder",""))))</f>
        <v/>
      </c>
      <c r="I40" s="42">
        <f>D40/38</f>
        <v>16.473684210526315</v>
      </c>
      <c r="J40" s="42">
        <f>D40</f>
        <v>626</v>
      </c>
      <c r="K40" s="41">
        <f>M1-K21-K36</f>
        <v>0.94277108433734935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77" priority="2" operator="lessThan">
      <formula>1</formula>
    </cfRule>
    <cfRule type="cellIs" dxfId="76" priority="3" operator="greaterThan">
      <formula>1</formula>
    </cfRule>
  </conditionalFormatting>
  <conditionalFormatting sqref="K41">
    <cfRule type="cellIs" dxfId="75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opLeftCell="A19" zoomScaleNormal="100" workbookViewId="0">
      <selection activeCell="A35" sqref="A35"/>
    </sheetView>
  </sheetViews>
  <sheetFormatPr baseColWidth="10" defaultRowHeight="15" x14ac:dyDescent="0.25"/>
  <cols>
    <col min="1" max="1" width="39.140625" bestFit="1" customWidth="1"/>
    <col min="2" max="2" width="14.42578125" bestFit="1" customWidth="1"/>
    <col min="5" max="5" width="14.42578125" bestFit="1" customWidth="1"/>
  </cols>
  <sheetData>
    <row r="1" spans="1:8" x14ac:dyDescent="0.25">
      <c r="A1" s="32" t="s">
        <v>81</v>
      </c>
      <c r="B1" s="32" t="s">
        <v>82</v>
      </c>
      <c r="E1" t="s">
        <v>83</v>
      </c>
      <c r="F1">
        <f t="shared" ref="F1:F7" si="0">COUNTIF(B:B,E1)</f>
        <v>28</v>
      </c>
      <c r="H1">
        <f>COUNTA(A:A)-1</f>
        <v>38</v>
      </c>
    </row>
    <row r="2" spans="1:8" x14ac:dyDescent="0.25">
      <c r="A2" t="s">
        <v>84</v>
      </c>
      <c r="B2" t="s">
        <v>83</v>
      </c>
      <c r="E2" t="s">
        <v>34</v>
      </c>
      <c r="F2">
        <f t="shared" si="0"/>
        <v>6</v>
      </c>
    </row>
    <row r="3" spans="1:8" x14ac:dyDescent="0.25">
      <c r="A3" t="s">
        <v>88</v>
      </c>
      <c r="B3" t="s">
        <v>90</v>
      </c>
      <c r="C3" s="123">
        <v>44197</v>
      </c>
      <c r="E3" t="s">
        <v>85</v>
      </c>
      <c r="F3">
        <f t="shared" si="0"/>
        <v>0</v>
      </c>
    </row>
    <row r="4" spans="1:8" x14ac:dyDescent="0.25">
      <c r="A4" t="s">
        <v>89</v>
      </c>
      <c r="B4" t="s">
        <v>83</v>
      </c>
      <c r="E4" t="s">
        <v>79</v>
      </c>
      <c r="F4">
        <f t="shared" si="0"/>
        <v>0</v>
      </c>
    </row>
    <row r="5" spans="1:8" x14ac:dyDescent="0.25">
      <c r="A5" t="s">
        <v>91</v>
      </c>
      <c r="B5" t="s">
        <v>34</v>
      </c>
      <c r="E5" t="s">
        <v>87</v>
      </c>
      <c r="F5">
        <f t="shared" si="0"/>
        <v>1</v>
      </c>
    </row>
    <row r="6" spans="1:8" x14ac:dyDescent="0.25">
      <c r="A6" t="s">
        <v>92</v>
      </c>
      <c r="B6" t="s">
        <v>86</v>
      </c>
      <c r="E6" t="s">
        <v>86</v>
      </c>
      <c r="F6">
        <f t="shared" si="0"/>
        <v>1</v>
      </c>
    </row>
    <row r="7" spans="1:8" x14ac:dyDescent="0.25">
      <c r="A7" t="s">
        <v>112</v>
      </c>
      <c r="B7" t="s">
        <v>90</v>
      </c>
      <c r="C7" s="123">
        <v>44136</v>
      </c>
      <c r="E7" t="s">
        <v>90</v>
      </c>
      <c r="F7">
        <f t="shared" si="0"/>
        <v>2</v>
      </c>
    </row>
    <row r="8" spans="1:8" x14ac:dyDescent="0.25">
      <c r="A8" t="s">
        <v>217</v>
      </c>
      <c r="B8" t="s">
        <v>83</v>
      </c>
      <c r="F8">
        <f>SUM(F1:F7)</f>
        <v>38</v>
      </c>
    </row>
    <row r="9" spans="1:8" x14ac:dyDescent="0.25">
      <c r="A9" t="s">
        <v>206</v>
      </c>
      <c r="B9" t="s">
        <v>83</v>
      </c>
    </row>
    <row r="10" spans="1:8" x14ac:dyDescent="0.25">
      <c r="A10" t="s">
        <v>93</v>
      </c>
      <c r="B10" t="s">
        <v>34</v>
      </c>
    </row>
    <row r="11" spans="1:8" x14ac:dyDescent="0.25">
      <c r="A11" t="s">
        <v>173</v>
      </c>
      <c r="B11" t="s">
        <v>34</v>
      </c>
    </row>
    <row r="12" spans="1:8" x14ac:dyDescent="0.25">
      <c r="A12" t="s">
        <v>94</v>
      </c>
      <c r="B12" t="s">
        <v>83</v>
      </c>
    </row>
    <row r="13" spans="1:8" x14ac:dyDescent="0.25">
      <c r="A13" t="s">
        <v>95</v>
      </c>
      <c r="B13" t="s">
        <v>83</v>
      </c>
    </row>
    <row r="14" spans="1:8" x14ac:dyDescent="0.25">
      <c r="A14" t="s">
        <v>207</v>
      </c>
      <c r="B14" t="s">
        <v>83</v>
      </c>
    </row>
    <row r="15" spans="1:8" x14ac:dyDescent="0.25">
      <c r="A15" t="s">
        <v>97</v>
      </c>
      <c r="B15" t="s">
        <v>83</v>
      </c>
    </row>
    <row r="16" spans="1:8" x14ac:dyDescent="0.25">
      <c r="A16" t="s">
        <v>98</v>
      </c>
      <c r="B16" t="s">
        <v>83</v>
      </c>
    </row>
    <row r="17" spans="1:2" x14ac:dyDescent="0.25">
      <c r="A17" t="s">
        <v>99</v>
      </c>
      <c r="B17" t="s">
        <v>83</v>
      </c>
    </row>
    <row r="18" spans="1:2" x14ac:dyDescent="0.25">
      <c r="A18" t="s">
        <v>216</v>
      </c>
      <c r="B18" t="s">
        <v>83</v>
      </c>
    </row>
    <row r="19" spans="1:2" x14ac:dyDescent="0.25">
      <c r="A19" t="s">
        <v>189</v>
      </c>
      <c r="B19" t="s">
        <v>83</v>
      </c>
    </row>
    <row r="20" spans="1:2" x14ac:dyDescent="0.25">
      <c r="A20" t="s">
        <v>202</v>
      </c>
      <c r="B20" t="s">
        <v>83</v>
      </c>
    </row>
    <row r="21" spans="1:2" x14ac:dyDescent="0.25">
      <c r="A21" t="s">
        <v>100</v>
      </c>
      <c r="B21" t="s">
        <v>83</v>
      </c>
    </row>
    <row r="22" spans="1:2" x14ac:dyDescent="0.25">
      <c r="A22" t="s">
        <v>215</v>
      </c>
      <c r="B22" t="s">
        <v>83</v>
      </c>
    </row>
    <row r="23" spans="1:2" x14ac:dyDescent="0.25">
      <c r="A23" t="s">
        <v>101</v>
      </c>
      <c r="B23" t="s">
        <v>83</v>
      </c>
    </row>
    <row r="24" spans="1:2" x14ac:dyDescent="0.25">
      <c r="A24" t="s">
        <v>102</v>
      </c>
      <c r="B24" t="s">
        <v>83</v>
      </c>
    </row>
    <row r="25" spans="1:2" x14ac:dyDescent="0.25">
      <c r="A25" t="s">
        <v>103</v>
      </c>
      <c r="B25" t="s">
        <v>83</v>
      </c>
    </row>
    <row r="26" spans="1:2" x14ac:dyDescent="0.25">
      <c r="A26" t="s">
        <v>205</v>
      </c>
      <c r="B26" t="s">
        <v>83</v>
      </c>
    </row>
    <row r="27" spans="1:2" x14ac:dyDescent="0.25">
      <c r="A27" t="s">
        <v>104</v>
      </c>
      <c r="B27" t="s">
        <v>83</v>
      </c>
    </row>
    <row r="28" spans="1:2" x14ac:dyDescent="0.25">
      <c r="A28" t="s">
        <v>105</v>
      </c>
      <c r="B28" t="s">
        <v>87</v>
      </c>
    </row>
    <row r="29" spans="1:2" x14ac:dyDescent="0.25">
      <c r="A29" t="s">
        <v>204</v>
      </c>
      <c r="B29" t="s">
        <v>34</v>
      </c>
    </row>
    <row r="30" spans="1:2" x14ac:dyDescent="0.25">
      <c r="A30" t="s">
        <v>174</v>
      </c>
      <c r="B30" t="s">
        <v>34</v>
      </c>
    </row>
    <row r="31" spans="1:2" x14ac:dyDescent="0.25">
      <c r="A31" t="s">
        <v>203</v>
      </c>
      <c r="B31" t="s">
        <v>34</v>
      </c>
    </row>
    <row r="32" spans="1:2" x14ac:dyDescent="0.25">
      <c r="A32" t="s">
        <v>106</v>
      </c>
      <c r="B32" t="s">
        <v>83</v>
      </c>
    </row>
    <row r="33" spans="1:6" x14ac:dyDescent="0.25">
      <c r="A33" t="s">
        <v>107</v>
      </c>
      <c r="B33" t="s">
        <v>83</v>
      </c>
    </row>
    <row r="34" spans="1:6" x14ac:dyDescent="0.25">
      <c r="A34" t="s">
        <v>218</v>
      </c>
      <c r="B34" t="s">
        <v>83</v>
      </c>
    </row>
    <row r="35" spans="1:6" x14ac:dyDescent="0.25">
      <c r="A35" t="s">
        <v>108</v>
      </c>
      <c r="B35" t="s">
        <v>83</v>
      </c>
    </row>
    <row r="36" spans="1:6" x14ac:dyDescent="0.25">
      <c r="A36" t="s">
        <v>109</v>
      </c>
      <c r="B36" t="s">
        <v>83</v>
      </c>
    </row>
    <row r="37" spans="1:6" x14ac:dyDescent="0.25">
      <c r="A37" t="s">
        <v>110</v>
      </c>
      <c r="B37" t="s">
        <v>83</v>
      </c>
    </row>
    <row r="38" spans="1:6" x14ac:dyDescent="0.25">
      <c r="A38" t="s">
        <v>208</v>
      </c>
      <c r="B38" t="s">
        <v>83</v>
      </c>
    </row>
    <row r="39" spans="1:6" x14ac:dyDescent="0.25">
      <c r="A39" t="s">
        <v>111</v>
      </c>
      <c r="B39" t="s">
        <v>83</v>
      </c>
    </row>
    <row r="43" spans="1:6" x14ac:dyDescent="0.25">
      <c r="F43" s="116"/>
    </row>
  </sheetData>
  <sheetProtection selectLockedCells="1"/>
  <autoFilter ref="A1:B53">
    <sortState ref="A2:B43">
      <sortCondition ref="A1:A53"/>
    </sortState>
  </autoFilter>
  <sortState ref="A2:C38">
    <sortCondition ref="A2"/>
  </sortState>
  <printOptions gridLines="1"/>
  <pageMargins left="0.7" right="0.7" top="0.75" bottom="0.75" header="0.3" footer="0.3"/>
  <pageSetup paperSize="9" scale="6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216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213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38</v>
      </c>
      <c r="O12" s="72">
        <f t="shared" si="1"/>
        <v>1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 t="s">
        <v>178</v>
      </c>
      <c r="N20" s="76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>15</v>
      </c>
      <c r="O20" s="77">
        <f t="shared" si="2"/>
        <v>0.39473684210526316</v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2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3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2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</v>
      </c>
      <c r="F31" s="61">
        <f>IF(A31="","",B31)</f>
        <v>0</v>
      </c>
      <c r="G31" s="61"/>
      <c r="H31" s="61"/>
      <c r="I31" s="83">
        <f>IF(A31="","",E31)</f>
        <v>1</v>
      </c>
      <c r="J31" s="83">
        <f>IF(A31="","",I31*38)</f>
        <v>38</v>
      </c>
      <c r="K31" s="93">
        <f>IF(A31="","",IF(A31=Tallgrunnlag!A42,50%,J31/D31))</f>
        <v>5.7228915662650599E-2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75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7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24</v>
      </c>
      <c r="O34" s="74">
        <f t="shared" si="1"/>
        <v>0.63157894736842102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</v>
      </c>
      <c r="J36" s="96">
        <f>SUM(J31:J35)</f>
        <v>38</v>
      </c>
      <c r="K36" s="97">
        <f>SUM(K31:K35)</f>
        <v>5.7228915662650599E-2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626</v>
      </c>
      <c r="F40" t="str">
        <f>IF(A32="Teamleder","Teamleder",IF(A33="Teamleder","Teamleder",IF(A34="Teamleder","Teamleder",IF(A35="Teamleder","Teamleder",""))))</f>
        <v/>
      </c>
      <c r="I40" s="42">
        <f>D40/38</f>
        <v>16.473684210526315</v>
      </c>
      <c r="J40" s="42">
        <f>D40</f>
        <v>626</v>
      </c>
      <c r="K40" s="41">
        <f>M1-K21-K36</f>
        <v>0.94277108433734935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74" priority="2" operator="lessThan">
      <formula>1</formula>
    </cfRule>
    <cfRule type="cellIs" dxfId="73" priority="3" operator="greaterThan">
      <formula>1</formula>
    </cfRule>
  </conditionalFormatting>
  <conditionalFormatting sqref="K41">
    <cfRule type="cellIs" dxfId="72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97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0.5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78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843.75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18.75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825</v>
      </c>
      <c r="O8" s="68">
        <f t="shared" ref="O8:O34" si="1">N8/38</f>
        <v>21.710526315789473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231.25</v>
      </c>
      <c r="O9" s="68">
        <f t="shared" si="1"/>
        <v>6.0855263157894735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593.75</v>
      </c>
      <c r="O10" s="70">
        <f t="shared" si="1"/>
        <v>15.625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323</v>
      </c>
      <c r="O11" s="67">
        <f t="shared" si="1"/>
        <v>8.5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0</v>
      </c>
      <c r="O12" s="72">
        <f t="shared" si="1"/>
        <v>0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270.75</v>
      </c>
      <c r="O13" s="74">
        <f t="shared" si="1"/>
        <v>7.125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19</v>
      </c>
      <c r="O14" s="77">
        <f>IF(M14="","",N14/38)</f>
        <v>0.5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v>19</v>
      </c>
      <c r="O15" s="77">
        <f t="shared" ref="O15:O31" si="2">IF(M15="","",N15/38)</f>
        <v>0.5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/>
      <c r="N16" s="76" t="str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/>
      </c>
      <c r="O16" s="77" t="str">
        <f t="shared" si="2"/>
        <v/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v>30</v>
      </c>
      <c r="O17" s="77">
        <f t="shared" si="2"/>
        <v>0.78947368421052633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38</v>
      </c>
      <c r="O18" s="77">
        <f t="shared" si="2"/>
        <v>1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/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/>
      <c r="N21" s="76" t="str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/>
      </c>
      <c r="O21" s="77" t="str">
        <f t="shared" si="2"/>
        <v/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5</v>
      </c>
      <c r="O23" s="77">
        <f t="shared" si="2"/>
        <v>0.13157894736842105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8.5</v>
      </c>
      <c r="J24" s="83">
        <f t="shared" ref="J24:J25" si="3">IF(A24="","",I24*38)</f>
        <v>323</v>
      </c>
      <c r="K24" s="124">
        <f>IF(A24="","",IF(A24=Tallgrunnlag!$A$22,J24/D24,J24/D24))</f>
        <v>0.48644578313253012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1</v>
      </c>
      <c r="O24" s="77">
        <f t="shared" si="2"/>
        <v>2.6315789473684209E-2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47.5</v>
      </c>
      <c r="O25" s="77">
        <f t="shared" si="2"/>
        <v>1.25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8.5</v>
      </c>
      <c r="J26" s="87">
        <f>SUM(J24:J25)</f>
        <v>323</v>
      </c>
      <c r="K26" s="88">
        <f>SUM(K24:K25)</f>
        <v>0.48644578313253012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15</v>
      </c>
      <c r="O26" s="77">
        <f t="shared" si="2"/>
        <v>0.39473684210526316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23.75</v>
      </c>
      <c r="O27" s="77">
        <f t="shared" si="2"/>
        <v>0.625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8.5</v>
      </c>
      <c r="J28" s="87">
        <f>J21+J26</f>
        <v>323</v>
      </c>
      <c r="K28" s="88">
        <f>K21+K26</f>
        <v>0.48644578313253012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/>
      </c>
      <c r="B31" s="91"/>
      <c r="C31" s="61"/>
      <c r="D31" s="92">
        <f>IF(M2=Tallgrunnlag!A47,Tallgrunnlag!B47,IF(M2=Tallgrunnlag!A45,Tallgrunnlag!B45,0))</f>
        <v>0</v>
      </c>
      <c r="E31" s="83">
        <f>IF(A31=Tallgrunnlag!A47,Tallgrunnlag!C47,IF(A31=Tallgrunnlag!A45,Tallgrunnlag!C45,0))</f>
        <v>0</v>
      </c>
      <c r="F31" s="61" t="str">
        <f>IF(A31="","",B31)</f>
        <v/>
      </c>
      <c r="G31" s="61"/>
      <c r="H31" s="61"/>
      <c r="I31" s="83" t="str">
        <f>IF(A31="","",E31)</f>
        <v/>
      </c>
      <c r="J31" s="83" t="str">
        <f>IF(A31="","",I31*38)</f>
        <v/>
      </c>
      <c r="K31" s="93" t="str">
        <f>IF(A31="","",IF(A31=Tallgrunnlag!A42,50%,J31/D31))</f>
        <v/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75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7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34.5</v>
      </c>
      <c r="O34" s="74">
        <f t="shared" si="1"/>
        <v>0.90789473684210531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0</v>
      </c>
      <c r="J36" s="96">
        <f>SUM(J31:J35)</f>
        <v>0</v>
      </c>
      <c r="K36" s="97">
        <f>SUM(K31:K35)</f>
        <v>0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8.5</v>
      </c>
      <c r="J38" s="101">
        <f>J36+J28</f>
        <v>323</v>
      </c>
      <c r="K38" s="102">
        <f>K36+K28</f>
        <v>0.48644578313253012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332</v>
      </c>
      <c r="F40" t="str">
        <f>IF(A32="Teamleder","Teamleder",IF(A33="Teamleder","Teamleder",IF(A34="Teamleder","Teamleder",IF(A35="Teamleder","Teamleder",""))))</f>
        <v/>
      </c>
      <c r="I40" s="42">
        <f>D40/38</f>
        <v>8.7368421052631575</v>
      </c>
      <c r="J40" s="42">
        <f>D40</f>
        <v>332</v>
      </c>
      <c r="K40" s="41">
        <f>M1-K21-K36</f>
        <v>0.5</v>
      </c>
    </row>
    <row r="41" spans="1:18" ht="15.75" thickBot="1" x14ac:dyDescent="0.3">
      <c r="A41" s="103" t="s">
        <v>166</v>
      </c>
      <c r="B41" s="103"/>
      <c r="C41" s="103"/>
      <c r="D41" s="104">
        <f>664*K41</f>
        <v>9.0000000000000018</v>
      </c>
      <c r="E41" s="103"/>
      <c r="F41" s="103"/>
      <c r="G41" s="103"/>
      <c r="H41" s="103"/>
      <c r="I41" s="104">
        <f>D41/38</f>
        <v>0.23684210526315794</v>
      </c>
      <c r="J41" s="104">
        <f>D41</f>
        <v>9.0000000000000018</v>
      </c>
      <c r="K41" s="105">
        <f>M1-K38</f>
        <v>1.3554216867469882E-2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71" priority="2" operator="lessThan">
      <formula>1</formula>
    </cfRule>
    <cfRule type="cellIs" dxfId="70" priority="3" operator="greaterThan">
      <formula>1</formula>
    </cfRule>
  </conditionalFormatting>
  <conditionalFormatting sqref="K41">
    <cfRule type="cellIs" dxfId="69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98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0.8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213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1350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30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1320</v>
      </c>
      <c r="O8" s="68">
        <f t="shared" ref="O8:O34" si="1">N8/38</f>
        <v>34.736842105263158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370</v>
      </c>
      <c r="O9" s="68">
        <f t="shared" si="1"/>
        <v>9.7368421052631575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950</v>
      </c>
      <c r="O10" s="70">
        <f t="shared" si="1"/>
        <v>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475</v>
      </c>
      <c r="O11" s="67">
        <f t="shared" si="1"/>
        <v>12.5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38</v>
      </c>
      <c r="O12" s="72">
        <f t="shared" si="1"/>
        <v>1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437</v>
      </c>
      <c r="O13" s="74">
        <f t="shared" si="1"/>
        <v>11.5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30.400000000000002</v>
      </c>
      <c r="O14" s="77">
        <f>IF(M14="","",N14/38)</f>
        <v>0.8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60.800000000000004</v>
      </c>
      <c r="O15" s="77">
        <f t="shared" ref="O15:O31" si="2">IF(M15="","",N15/38)</f>
        <v>1.6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4.8000000000000007</v>
      </c>
      <c r="O16" s="77">
        <f t="shared" si="2"/>
        <v>0.12631578947368424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60.800000000000004</v>
      </c>
      <c r="O17" s="77">
        <f t="shared" si="2"/>
        <v>1.6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60.800000000000004</v>
      </c>
      <c r="O18" s="77">
        <f t="shared" si="2"/>
        <v>1.6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30.400000000000002</v>
      </c>
      <c r="O19" s="77">
        <f t="shared" si="2"/>
        <v>0.8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 t="s">
        <v>178</v>
      </c>
      <c r="N20" s="76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>12</v>
      </c>
      <c r="O20" s="77">
        <f t="shared" si="2"/>
        <v>0.31578947368421051</v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/>
      <c r="N21" s="76" t="str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/>
      </c>
      <c r="O21" s="77" t="str">
        <f t="shared" si="2"/>
        <v/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8</v>
      </c>
      <c r="O23" s="77">
        <f t="shared" si="2"/>
        <v>0.21052631578947367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12.5</v>
      </c>
      <c r="J24" s="83">
        <f t="shared" ref="J24:J25" si="3">IF(A24="","",I24*38)</f>
        <v>475</v>
      </c>
      <c r="K24" s="124">
        <f>IF(A24="","",IF(A24=Tallgrunnlag!$A$22,J24/D24,J24/D24))</f>
        <v>0.71536144578313254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1.6</v>
      </c>
      <c r="O24" s="77">
        <f t="shared" si="2"/>
        <v>4.2105263157894736E-2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76</v>
      </c>
      <c r="O25" s="77">
        <f t="shared" si="2"/>
        <v>2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12.5</v>
      </c>
      <c r="J26" s="87">
        <f>SUM(J24:J25)</f>
        <v>475</v>
      </c>
      <c r="K26" s="88">
        <f>SUM(K24:K25)</f>
        <v>0.71536144578313254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24</v>
      </c>
      <c r="O26" s="77">
        <f t="shared" si="2"/>
        <v>0.63157894736842102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38</v>
      </c>
      <c r="O27" s="77">
        <f t="shared" si="2"/>
        <v>1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12.5</v>
      </c>
      <c r="J28" s="87">
        <f>J21+J26</f>
        <v>475</v>
      </c>
      <c r="K28" s="88">
        <f>K21+K26</f>
        <v>0.71536144578313254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2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</v>
      </c>
      <c r="F31" s="61">
        <f>IF(A31="","",B31)</f>
        <v>0</v>
      </c>
      <c r="G31" s="61"/>
      <c r="H31" s="61"/>
      <c r="I31" s="83">
        <f>IF(A31="","",E31)</f>
        <v>1</v>
      </c>
      <c r="J31" s="83">
        <f>IF(A31="","",I31*38)</f>
        <v>38</v>
      </c>
      <c r="K31" s="93">
        <f>IF(A31="","",IF(A31=Tallgrunnlag!A42,50%,J31/D31))</f>
        <v>5.7228915662650599E-2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6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6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29.399999999999977</v>
      </c>
      <c r="O34" s="74">
        <f t="shared" si="1"/>
        <v>0.7736842105263152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</v>
      </c>
      <c r="J36" s="96">
        <f>SUM(J31:J35)</f>
        <v>38</v>
      </c>
      <c r="K36" s="97">
        <f>SUM(K31:K35)</f>
        <v>5.7228915662650599E-2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13.5</v>
      </c>
      <c r="J38" s="101">
        <f>J36+J28</f>
        <v>513</v>
      </c>
      <c r="K38" s="102">
        <f>K36+K28</f>
        <v>0.77259036144578319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493.2</v>
      </c>
      <c r="F40" t="str">
        <f>IF(A32="Teamleder","Teamleder",IF(A33="Teamleder","Teamleder",IF(A34="Teamleder","Teamleder",IF(A35="Teamleder","Teamleder",""))))</f>
        <v/>
      </c>
      <c r="I40" s="42">
        <f>D40/38</f>
        <v>12.978947368421052</v>
      </c>
      <c r="J40" s="42">
        <f>D40</f>
        <v>493.2</v>
      </c>
      <c r="K40" s="41">
        <f>M1-K21-K36</f>
        <v>0.7427710843373494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18.199999999999989</v>
      </c>
      <c r="E41" s="103"/>
      <c r="F41" s="103"/>
      <c r="G41" s="103"/>
      <c r="H41" s="103"/>
      <c r="I41" s="104">
        <f>D41/38</f>
        <v>0.47894736842105234</v>
      </c>
      <c r="J41" s="104">
        <f>D41</f>
        <v>18.199999999999989</v>
      </c>
      <c r="K41" s="105">
        <f>M1-K38</f>
        <v>2.7409638554216853E-2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68" priority="2" operator="lessThan">
      <formula>1</formula>
    </cfRule>
    <cfRule type="cellIs" dxfId="67" priority="3" operator="greaterThan">
      <formula>1</formula>
    </cfRule>
  </conditionalFormatting>
  <conditionalFormatting sqref="K41">
    <cfRule type="cellIs" dxfId="66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fitToPage="1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8.42578125" bestFit="1" customWidth="1"/>
    <col min="18" max="18" width="11.42578125" customWidth="1"/>
  </cols>
  <sheetData>
    <row r="1" spans="1:20" x14ac:dyDescent="0.25">
      <c r="A1" s="114" t="s">
        <v>148</v>
      </c>
      <c r="B1" s="141" t="s">
        <v>208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55" t="s">
        <v>187</v>
      </c>
      <c r="O1" s="121" t="s">
        <v>188</v>
      </c>
      <c r="P1" s="32"/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213</v>
      </c>
      <c r="N2" s="55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38</v>
      </c>
      <c r="O12" s="72">
        <f t="shared" si="1"/>
        <v>1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0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 t="s">
        <v>178</v>
      </c>
      <c r="N20" s="76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>15</v>
      </c>
      <c r="O20" s="77">
        <f t="shared" si="2"/>
        <v>0.39473684210526316</v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2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3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2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</v>
      </c>
      <c r="F31" s="61">
        <f>IF(A31="","",B31)</f>
        <v>0</v>
      </c>
      <c r="G31" s="61"/>
      <c r="H31" s="61"/>
      <c r="I31" s="83">
        <f>IF(A31="","",E31)</f>
        <v>1</v>
      </c>
      <c r="J31" s="83">
        <f>IF(A31="","",I31*38)</f>
        <v>38</v>
      </c>
      <c r="K31" s="93">
        <f>IF(A31="","",IF(A31=Tallgrunnlag!A42,50%,J31/D31))</f>
        <v>5.7228915662650599E-2</v>
      </c>
      <c r="M31" s="75"/>
      <c r="N31" s="76"/>
      <c r="O31" s="77"/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75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75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24</v>
      </c>
      <c r="O34" s="74">
        <f t="shared" si="1"/>
        <v>0.63157894736842102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</v>
      </c>
      <c r="J36" s="96">
        <f>SUM(J31:J35)</f>
        <v>38</v>
      </c>
      <c r="K36" s="97">
        <f>SUM(K31:K35)</f>
        <v>5.7228915662650599E-2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626</v>
      </c>
      <c r="F40" t="str">
        <f>IF(A32="Teamleder","Teamleder",IF(A33="Teamleder","Teamleder",IF(A34="Teamleder","Teamleder",IF(A35="Teamleder","Teamleder",""))))</f>
        <v/>
      </c>
      <c r="I40" s="42">
        <f>D40/38</f>
        <v>16.473684210526315</v>
      </c>
      <c r="J40" s="42">
        <f>D40</f>
        <v>626</v>
      </c>
      <c r="K40" s="41">
        <f>M1-K21-K36</f>
        <v>0.94277108433734935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65" priority="2" operator="lessThan">
      <formula>1</formula>
    </cfRule>
    <cfRule type="cellIs" dxfId="64" priority="3" operator="greaterThan">
      <formula>1</formula>
    </cfRule>
  </conditionalFormatting>
  <conditionalFormatting sqref="K41">
    <cfRule type="cellIs" dxfId="63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83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207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213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38</v>
      </c>
      <c r="O12" s="72">
        <f t="shared" si="1"/>
        <v>1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 t="s">
        <v>178</v>
      </c>
      <c r="N20" s="76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>15</v>
      </c>
      <c r="O20" s="77">
        <f t="shared" si="2"/>
        <v>0.39473684210526316</v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/>
      <c r="N21" s="76" t="str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/>
      </c>
      <c r="O21" s="77" t="str">
        <f t="shared" si="2"/>
        <v/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3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2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</v>
      </c>
      <c r="F31" s="61">
        <f>IF(A31="","",B31)</f>
        <v>0</v>
      </c>
      <c r="G31" s="61"/>
      <c r="H31" s="61"/>
      <c r="I31" s="83">
        <f>IF(A31="","",E31)</f>
        <v>1</v>
      </c>
      <c r="J31" s="83">
        <f>IF(A31="","",I31*38)</f>
        <v>38</v>
      </c>
      <c r="K31" s="93">
        <f>IF(A31="","",IF(A31=Tallgrunnlag!A42,50%,J31/D31))</f>
        <v>5.7228915662650599E-2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6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6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32</v>
      </c>
      <c r="O34" s="74">
        <f t="shared" si="1"/>
        <v>0.84210526315789469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</v>
      </c>
      <c r="J36" s="96">
        <f>SUM(J31:J35)</f>
        <v>38</v>
      </c>
      <c r="K36" s="97">
        <f>SUM(K31:K35)</f>
        <v>5.7228915662650599E-2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626</v>
      </c>
      <c r="F40" t="str">
        <f>IF(A32="Teamleder","Teamleder",IF(A33="Teamleder","Teamleder",IF(A34="Teamleder","Teamleder",IF(A35="Teamleder","Teamleder",""))))</f>
        <v/>
      </c>
      <c r="I40" s="42">
        <f>D40/38</f>
        <v>16.473684210526315</v>
      </c>
      <c r="J40" s="42">
        <f>D40</f>
        <v>626</v>
      </c>
      <c r="K40" s="41">
        <f>M1-K21-K36</f>
        <v>0.94277108433734935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62" priority="2" operator="lessThan">
      <formula>1</formula>
    </cfRule>
    <cfRule type="cellIs" dxfId="61" priority="3" operator="greaterThan">
      <formula>1</formula>
    </cfRule>
  </conditionalFormatting>
  <conditionalFormatting sqref="K41">
    <cfRule type="cellIs" dxfId="60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95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213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38</v>
      </c>
      <c r="O12" s="72">
        <f t="shared" si="1"/>
        <v>1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 t="s">
        <v>178</v>
      </c>
      <c r="N20" s="76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>15</v>
      </c>
      <c r="O20" s="77">
        <f t="shared" si="2"/>
        <v>0.39473684210526316</v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/>
      <c r="N21" s="76" t="str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/>
      </c>
      <c r="O21" s="77" t="str">
        <f t="shared" si="2"/>
        <v/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3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2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</v>
      </c>
      <c r="F31" s="61">
        <f>IF(A31="","",B31)</f>
        <v>0</v>
      </c>
      <c r="G31" s="61"/>
      <c r="H31" s="61"/>
      <c r="I31" s="83">
        <f>IF(A31="","",E31)</f>
        <v>1</v>
      </c>
      <c r="J31" s="83">
        <f>IF(A31="","",I31*38)</f>
        <v>38</v>
      </c>
      <c r="K31" s="93">
        <f>IF(A31="","",IF(A31=Tallgrunnlag!A42,50%,J31/D31))</f>
        <v>5.7228915662650599E-2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6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6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32</v>
      </c>
      <c r="O34" s="74">
        <f t="shared" si="1"/>
        <v>0.84210526315789469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</v>
      </c>
      <c r="J36" s="96">
        <f>SUM(J31:J35)</f>
        <v>38</v>
      </c>
      <c r="K36" s="97">
        <f>SUM(K31:K35)</f>
        <v>5.7228915662650599E-2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626</v>
      </c>
      <c r="F40" t="str">
        <f>IF(A32="Teamleder","Teamleder",IF(A33="Teamleder","Teamleder",IF(A34="Teamleder","Teamleder",IF(A35="Teamleder","Teamleder",""))))</f>
        <v/>
      </c>
      <c r="I40" s="42">
        <f>D40/38</f>
        <v>16.473684210526315</v>
      </c>
      <c r="J40" s="42">
        <f>D40</f>
        <v>626</v>
      </c>
      <c r="K40" s="41">
        <f>M1-K21-K36</f>
        <v>0.94277108433734935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59" priority="2" operator="lessThan">
      <formula>1</formula>
    </cfRule>
    <cfRule type="cellIs" dxfId="58" priority="3" operator="greaterThan">
      <formula>1</formula>
    </cfRule>
  </conditionalFormatting>
  <conditionalFormatting sqref="K41">
    <cfRule type="cellIs" dxfId="57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8.42578125" bestFit="1" customWidth="1"/>
    <col min="18" max="18" width="11.42578125" customWidth="1"/>
  </cols>
  <sheetData>
    <row r="1" spans="1:20" x14ac:dyDescent="0.25">
      <c r="A1" s="114" t="s">
        <v>148</v>
      </c>
      <c r="B1" s="141" t="s">
        <v>205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55" t="s">
        <v>187</v>
      </c>
      <c r="O1" s="121" t="s">
        <v>188</v>
      </c>
      <c r="P1" s="32"/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213</v>
      </c>
      <c r="N2" s="55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38</v>
      </c>
      <c r="O12" s="72">
        <f t="shared" si="1"/>
        <v>1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0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2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3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2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</v>
      </c>
      <c r="F31" s="61">
        <f>IF(A31="","",B31)</f>
        <v>0</v>
      </c>
      <c r="G31" s="61"/>
      <c r="H31" s="61"/>
      <c r="I31" s="83">
        <f>IF(A31="","",E31)</f>
        <v>1</v>
      </c>
      <c r="J31" s="83">
        <f>IF(A31="","",I31*38)</f>
        <v>38</v>
      </c>
      <c r="K31" s="93">
        <f>IF(A31="","",IF(A31=Tallgrunnlag!A42,50%,J31/D31))</f>
        <v>5.7228915662650599E-2</v>
      </c>
      <c r="M31" s="75"/>
      <c r="N31" s="76"/>
      <c r="O31" s="77"/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75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75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39</v>
      </c>
      <c r="O34" s="74">
        <f t="shared" si="1"/>
        <v>1.0263157894736843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</v>
      </c>
      <c r="J36" s="96">
        <f>SUM(J31:J35)</f>
        <v>38</v>
      </c>
      <c r="K36" s="97">
        <f>SUM(K31:K35)</f>
        <v>5.7228915662650599E-2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626</v>
      </c>
      <c r="F40" t="str">
        <f>IF(A32="Teamleder","Teamleder",IF(A33="Teamleder","Teamleder",IF(A34="Teamleder","Teamleder",IF(A35="Teamleder","Teamleder",""))))</f>
        <v/>
      </c>
      <c r="I40" s="42">
        <f>D40/38</f>
        <v>16.473684210526315</v>
      </c>
      <c r="J40" s="42">
        <f>D40</f>
        <v>626</v>
      </c>
      <c r="K40" s="41">
        <f>M1-K21-K36</f>
        <v>0.94277108433734935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56" priority="2" operator="lessThan">
      <formula>1</formula>
    </cfRule>
    <cfRule type="cellIs" dxfId="55" priority="3" operator="greaterThan">
      <formula>1</formula>
    </cfRule>
  </conditionalFormatting>
  <conditionalFormatting sqref="K41">
    <cfRule type="cellIs" dxfId="54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83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88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213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38</v>
      </c>
      <c r="O12" s="72">
        <f t="shared" si="1"/>
        <v>1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2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3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2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</v>
      </c>
      <c r="F31" s="61">
        <f>IF(A31="","",B31)</f>
        <v>0</v>
      </c>
      <c r="G31" s="61"/>
      <c r="H31" s="61"/>
      <c r="I31" s="83">
        <f>IF(A31="","",E31)</f>
        <v>1</v>
      </c>
      <c r="J31" s="83">
        <f>IF(A31="","",I31*38)</f>
        <v>38</v>
      </c>
      <c r="K31" s="93">
        <f>IF(A31="","",IF(A31=Tallgrunnlag!A42,50%,J31/D31))</f>
        <v>5.7228915662650599E-2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6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6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39</v>
      </c>
      <c r="O34" s="74">
        <f t="shared" si="1"/>
        <v>1.0263157894736843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</v>
      </c>
      <c r="J36" s="96">
        <f>SUM(J31:J35)</f>
        <v>38</v>
      </c>
      <c r="K36" s="97">
        <f>SUM(K31:K35)</f>
        <v>5.7228915662650599E-2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626</v>
      </c>
      <c r="F40" t="str">
        <f>IF(A32="Teamleder","Teamleder",IF(A33="Teamleder","Teamleder",IF(A34="Teamleder","Teamleder",IF(A35="Teamleder","Teamleder",""))))</f>
        <v/>
      </c>
      <c r="I40" s="42">
        <f>D40/38</f>
        <v>16.473684210526315</v>
      </c>
      <c r="J40" s="42">
        <f>D40</f>
        <v>626</v>
      </c>
      <c r="K40" s="41">
        <f>M1-K21-K36</f>
        <v>0.94277108433734935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53" priority="2" operator="lessThan">
      <formula>1</formula>
    </cfRule>
    <cfRule type="cellIs" dxfId="52" priority="3" operator="greaterThan">
      <formula>1</formula>
    </cfRule>
  </conditionalFormatting>
  <conditionalFormatting sqref="K41">
    <cfRule type="cellIs" dxfId="51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102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213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8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ref="J9:J20" si="2">IF(A9="","",I9*38)</f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2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2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2"/>
        <v/>
      </c>
      <c r="K12" s="62" t="str">
        <f>IF(A12="","",IF(A12=Tallgrunnlag!$A$22,J12/D12,J12/D12))</f>
        <v/>
      </c>
      <c r="M12" s="71" t="s">
        <v>44</v>
      </c>
      <c r="N12" s="72">
        <f>J36</f>
        <v>38</v>
      </c>
      <c r="O12" s="72">
        <f t="shared" si="1"/>
        <v>1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2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2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2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3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2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3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2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3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2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3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2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3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2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3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3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3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3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4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3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4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3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3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3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3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3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3"/>
        <v/>
      </c>
    </row>
    <row r="31" spans="1:15" x14ac:dyDescent="0.25">
      <c r="A31" s="61" t="str">
        <f>IF(M2=Tallgrunnlag!A47,M2,IF(M2=Tallgrunnlag!A45,M2,""))</f>
        <v>Kontaktlærer 2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</v>
      </c>
      <c r="F31" s="61">
        <f>IF(A31="","",B31)</f>
        <v>0</v>
      </c>
      <c r="G31" s="61"/>
      <c r="H31" s="61"/>
      <c r="I31" s="83">
        <f>IF(A31="","",E31)</f>
        <v>1</v>
      </c>
      <c r="J31" s="83">
        <f>IF(A31="","",I31*38)</f>
        <v>38</v>
      </c>
      <c r="K31" s="93">
        <f>IF(A31="","",IF(A31=Tallgrunnlag!A42,50%,J31/D31))</f>
        <v>5.7228915662650599E-2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3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6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5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6">IF(A33="","",I33*38)</f>
        <v/>
      </c>
      <c r="K33" s="93" t="str">
        <f t="shared" ref="K33:K35" si="7">IF(A33="","",J33/D33)</f>
        <v/>
      </c>
      <c r="M33" s="26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5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6"/>
        <v/>
      </c>
      <c r="K34" s="93" t="str">
        <f t="shared" si="7"/>
        <v/>
      </c>
      <c r="M34" s="66" t="s">
        <v>65</v>
      </c>
      <c r="N34" s="74">
        <f>N10-J38-SUM(N14:N33)</f>
        <v>39</v>
      </c>
      <c r="O34" s="74">
        <f t="shared" si="1"/>
        <v>1.0263157894736843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5"/>
        <v/>
      </c>
      <c r="G35" s="61"/>
      <c r="H35" s="61"/>
      <c r="I35" s="61" t="str">
        <f t="shared" ref="I35" si="8">IF(A35="","",E35)</f>
        <v/>
      </c>
      <c r="J35" s="61" t="str">
        <f t="shared" si="6"/>
        <v/>
      </c>
      <c r="K35" s="93" t="str">
        <f t="shared" si="7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</v>
      </c>
      <c r="J36" s="96">
        <f>SUM(J31:J35)</f>
        <v>38</v>
      </c>
      <c r="K36" s="97">
        <f>SUM(K31:K35)</f>
        <v>5.7228915662650599E-2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626</v>
      </c>
      <c r="F40" t="str">
        <f>IF(A32="Teamleder","Teamleder",IF(A33="Teamleder","Teamleder",IF(A34="Teamleder","Teamleder",IF(A35="Teamleder","Teamleder",""))))</f>
        <v/>
      </c>
      <c r="I40" s="42">
        <f>D40/38</f>
        <v>16.473684210526315</v>
      </c>
      <c r="J40" s="42">
        <f>D40</f>
        <v>626</v>
      </c>
      <c r="K40" s="41">
        <f>M1-K21-K36</f>
        <v>0.94277108433734935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50" priority="2" operator="lessThan">
      <formula>1</formula>
    </cfRule>
    <cfRule type="cellIs" dxfId="49" priority="3" operator="greaterThan">
      <formula>1</formula>
    </cfRule>
  </conditionalFormatting>
  <conditionalFormatting sqref="K41">
    <cfRule type="cellIs" dxfId="48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101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171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v>262.5</v>
      </c>
      <c r="O9" s="68">
        <f t="shared" si="1"/>
        <v>6.9078947368421053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v>1387.5</v>
      </c>
      <c r="O10" s="70">
        <f t="shared" si="1"/>
        <v>36.513157894736842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646</v>
      </c>
      <c r="O11" s="67">
        <f t="shared" si="1"/>
        <v>17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0</v>
      </c>
      <c r="O12" s="72">
        <f t="shared" si="1"/>
        <v>0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v>732.5</v>
      </c>
      <c r="O13" s="74">
        <f t="shared" si="1"/>
        <v>19.276315789473685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0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/>
      <c r="N21" s="76" t="str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/>
      </c>
      <c r="O21" s="77" t="str">
        <f t="shared" si="2"/>
        <v/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17</v>
      </c>
      <c r="J24" s="83">
        <f t="shared" ref="J24:J25" si="3">IF(A24="","",I24*38)</f>
        <v>646</v>
      </c>
      <c r="K24" s="124">
        <f>IF(A24="","",IF(A24=Tallgrunnlag!$A$22,J24/D24,J24/D24))</f>
        <v>0.97289156626506024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17</v>
      </c>
      <c r="J26" s="87">
        <f>SUM(J24:J25)</f>
        <v>646</v>
      </c>
      <c r="K26" s="88">
        <f>SUM(K24:K25)</f>
        <v>0.97289156626506024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17</v>
      </c>
      <c r="J28" s="87">
        <f>J21+J26</f>
        <v>646</v>
      </c>
      <c r="K28" s="88">
        <f>K21+K26</f>
        <v>0.97289156626506024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/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/>
      </c>
      <c r="B31" s="91"/>
      <c r="C31" s="61"/>
      <c r="D31" s="92">
        <f>IF(M2=Tallgrunnlag!A47,Tallgrunnlag!B47,IF(M2=Tallgrunnlag!A45,Tallgrunnlag!B45,0))</f>
        <v>0</v>
      </c>
      <c r="E31" s="83">
        <f>IF(A31=Tallgrunnlag!A47,Tallgrunnlag!C47,IF(A31=Tallgrunnlag!A45,Tallgrunnlag!C45,0))</f>
        <v>0</v>
      </c>
      <c r="F31" s="61" t="str">
        <f>IF(A31="","",B31)</f>
        <v/>
      </c>
      <c r="G31" s="61"/>
      <c r="H31" s="61"/>
      <c r="I31" s="83" t="str">
        <f>IF(A31="","",E31)</f>
        <v/>
      </c>
      <c r="J31" s="83" t="str">
        <f>IF(A31="","",I31*38)</f>
        <v/>
      </c>
      <c r="K31" s="93" t="str">
        <f>IF(A31="","",IF(A31=Tallgrunnlag!A42,50%,J31/D31))</f>
        <v/>
      </c>
      <c r="M31" s="75"/>
      <c r="N31" s="76"/>
      <c r="O31" s="77"/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75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7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247</v>
      </c>
      <c r="O34" s="74">
        <f t="shared" si="1"/>
        <v>6.5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0</v>
      </c>
      <c r="J36" s="96">
        <f>SUM(J31:J35)</f>
        <v>0</v>
      </c>
      <c r="K36" s="97">
        <f>SUM(K31:K35)</f>
        <v>0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664</v>
      </c>
      <c r="F40" t="str">
        <f>IF(A32="Teamleder","Teamleder",IF(A33="Teamleder","Teamleder",IF(A34="Teamleder","Teamleder",IF(A35="Teamleder","Teamleder",""))))</f>
        <v/>
      </c>
      <c r="I40" s="42">
        <f>D40/38</f>
        <v>17.473684210526315</v>
      </c>
      <c r="J40" s="42">
        <f>D40</f>
        <v>664</v>
      </c>
      <c r="K40" s="41">
        <f>M1-K21-K36</f>
        <v>1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47" priority="2" operator="lessThan">
      <formula>1</formula>
    </cfRule>
    <cfRule type="cellIs" dxfId="46" priority="3" operator="greaterThan">
      <formula>1</formula>
    </cfRule>
  </conditionalFormatting>
  <conditionalFormatting sqref="K41">
    <cfRule type="cellIs" dxfId="45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Normal="100" workbookViewId="0">
      <selection activeCell="C7" sqref="C7"/>
    </sheetView>
  </sheetViews>
  <sheetFormatPr baseColWidth="10" defaultRowHeight="15" x14ac:dyDescent="0.25"/>
  <cols>
    <col min="2" max="2" width="8.5703125" customWidth="1"/>
    <col min="3" max="3" width="12.85546875" customWidth="1"/>
  </cols>
  <sheetData>
    <row r="1" spans="1:4" s="33" customFormat="1" ht="30" x14ac:dyDescent="0.25">
      <c r="A1" s="33" t="s">
        <v>67</v>
      </c>
      <c r="B1" s="33" t="s">
        <v>113</v>
      </c>
      <c r="C1" s="33" t="s">
        <v>114</v>
      </c>
      <c r="D1" s="33" t="s">
        <v>115</v>
      </c>
    </row>
    <row r="2" spans="1:4" x14ac:dyDescent="0.25">
      <c r="A2" t="s">
        <v>116</v>
      </c>
      <c r="B2">
        <f>D2/2</f>
        <v>13.5</v>
      </c>
      <c r="C2">
        <f t="shared" ref="C2:C17" si="0">B2*2</f>
        <v>27</v>
      </c>
      <c r="D2">
        <v>27</v>
      </c>
    </row>
    <row r="3" spans="1:4" x14ac:dyDescent="0.25">
      <c r="A3" t="s">
        <v>117</v>
      </c>
      <c r="B3">
        <f t="shared" ref="B3:B6" si="1">D3/2</f>
        <v>13.5</v>
      </c>
      <c r="C3">
        <f t="shared" si="0"/>
        <v>27</v>
      </c>
      <c r="D3">
        <v>27</v>
      </c>
    </row>
    <row r="4" spans="1:4" x14ac:dyDescent="0.25">
      <c r="A4" t="s">
        <v>118</v>
      </c>
      <c r="B4">
        <f t="shared" si="1"/>
        <v>13.5</v>
      </c>
      <c r="C4">
        <f t="shared" si="0"/>
        <v>27</v>
      </c>
      <c r="D4">
        <v>27</v>
      </c>
    </row>
    <row r="5" spans="1:4" x14ac:dyDescent="0.25">
      <c r="A5" t="s">
        <v>119</v>
      </c>
      <c r="B5">
        <f t="shared" si="1"/>
        <v>13.5</v>
      </c>
      <c r="C5">
        <f t="shared" si="0"/>
        <v>27</v>
      </c>
      <c r="D5">
        <v>27</v>
      </c>
    </row>
    <row r="6" spans="1:4" x14ac:dyDescent="0.25">
      <c r="A6" t="s">
        <v>120</v>
      </c>
      <c r="B6">
        <f t="shared" si="1"/>
        <v>0</v>
      </c>
      <c r="C6">
        <f t="shared" si="0"/>
        <v>0</v>
      </c>
      <c r="D6">
        <v>0</v>
      </c>
    </row>
    <row r="7" spans="1:4" x14ac:dyDescent="0.25">
      <c r="A7" t="s">
        <v>121</v>
      </c>
      <c r="B7">
        <v>28</v>
      </c>
      <c r="C7">
        <f t="shared" si="0"/>
        <v>56</v>
      </c>
      <c r="D7">
        <v>28</v>
      </c>
    </row>
    <row r="8" spans="1:4" x14ac:dyDescent="0.25">
      <c r="A8" t="s">
        <v>122</v>
      </c>
      <c r="B8">
        <v>28</v>
      </c>
      <c r="C8">
        <f t="shared" si="0"/>
        <v>56</v>
      </c>
      <c r="D8">
        <v>28</v>
      </c>
    </row>
    <row r="9" spans="1:4" x14ac:dyDescent="0.25">
      <c r="A9" t="s">
        <v>123</v>
      </c>
      <c r="B9">
        <v>27</v>
      </c>
      <c r="C9">
        <f t="shared" si="0"/>
        <v>54</v>
      </c>
      <c r="D9">
        <v>27</v>
      </c>
    </row>
    <row r="10" spans="1:4" x14ac:dyDescent="0.25">
      <c r="A10" t="s">
        <v>124</v>
      </c>
      <c r="B10">
        <v>27</v>
      </c>
      <c r="C10">
        <f t="shared" si="0"/>
        <v>54</v>
      </c>
      <c r="D10">
        <v>27</v>
      </c>
    </row>
    <row r="11" spans="1:4" x14ac:dyDescent="0.25">
      <c r="A11" t="s">
        <v>125</v>
      </c>
      <c r="B11">
        <v>0</v>
      </c>
      <c r="C11">
        <f t="shared" si="0"/>
        <v>0</v>
      </c>
    </row>
    <row r="12" spans="1:4" x14ac:dyDescent="0.25">
      <c r="A12" t="s">
        <v>126</v>
      </c>
      <c r="B12">
        <v>18</v>
      </c>
      <c r="C12">
        <f t="shared" si="0"/>
        <v>36</v>
      </c>
      <c r="D12">
        <v>18</v>
      </c>
    </row>
    <row r="13" spans="1:4" x14ac:dyDescent="0.25">
      <c r="A13" t="s">
        <v>127</v>
      </c>
      <c r="B13">
        <v>16</v>
      </c>
      <c r="C13">
        <f t="shared" si="0"/>
        <v>32</v>
      </c>
      <c r="D13">
        <v>16</v>
      </c>
    </row>
    <row r="14" spans="1:4" x14ac:dyDescent="0.25">
      <c r="A14" t="s">
        <v>128</v>
      </c>
      <c r="B14">
        <v>19</v>
      </c>
      <c r="C14">
        <f t="shared" si="0"/>
        <v>38</v>
      </c>
      <c r="D14">
        <v>19</v>
      </c>
    </row>
    <row r="15" spans="1:4" x14ac:dyDescent="0.25">
      <c r="A15" t="s">
        <v>129</v>
      </c>
      <c r="B15">
        <v>15</v>
      </c>
      <c r="C15">
        <f t="shared" si="0"/>
        <v>30</v>
      </c>
      <c r="D15">
        <v>15</v>
      </c>
    </row>
    <row r="16" spans="1:4" x14ac:dyDescent="0.25">
      <c r="A16" t="s">
        <v>130</v>
      </c>
      <c r="B16">
        <v>0</v>
      </c>
      <c r="C16">
        <f t="shared" si="0"/>
        <v>0</v>
      </c>
      <c r="D16">
        <v>26</v>
      </c>
    </row>
    <row r="17" spans="1:3" x14ac:dyDescent="0.25">
      <c r="A17" t="s">
        <v>76</v>
      </c>
      <c r="B17">
        <v>1</v>
      </c>
      <c r="C17">
        <f t="shared" si="0"/>
        <v>2</v>
      </c>
    </row>
  </sheetData>
  <sheetProtection selectLockedCells="1"/>
  <printOptions gridLines="1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107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213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38</v>
      </c>
      <c r="O12" s="72">
        <f t="shared" si="1"/>
        <v>1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2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3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2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</v>
      </c>
      <c r="F31" s="61">
        <f>IF(A31="","",B31)</f>
        <v>0</v>
      </c>
      <c r="G31" s="61"/>
      <c r="H31" s="61"/>
      <c r="I31" s="83">
        <f>IF(A31="","",E31)</f>
        <v>1</v>
      </c>
      <c r="J31" s="83">
        <f>IF(A31="","",I31*38)</f>
        <v>38</v>
      </c>
      <c r="K31" s="93">
        <f>IF(A31="","",IF(A31=Tallgrunnlag!A42,50%,J31/D31))</f>
        <v>5.7228915662650599E-2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6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6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39</v>
      </c>
      <c r="O34" s="74">
        <f t="shared" si="1"/>
        <v>1.0263157894736843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</v>
      </c>
      <c r="J36" s="96">
        <f>SUM(J31:J35)</f>
        <v>38</v>
      </c>
      <c r="K36" s="97">
        <f>SUM(K31:K35)</f>
        <v>5.7228915662650599E-2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626</v>
      </c>
      <c r="F40" t="str">
        <f>IF(A32="Teamleder","Teamleder",IF(A33="Teamleder","Teamleder",IF(A34="Teamleder","Teamleder",IF(A35="Teamleder","Teamleder",""))))</f>
        <v/>
      </c>
      <c r="I40" s="42">
        <f>D40/38</f>
        <v>16.473684210526315</v>
      </c>
      <c r="J40" s="42">
        <f>D40</f>
        <v>626</v>
      </c>
      <c r="K40" s="41">
        <f>M1-K21-K36</f>
        <v>0.94277108433734935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44" priority="2" operator="lessThan">
      <formula>1</formula>
    </cfRule>
    <cfRule type="cellIs" dxfId="43" priority="3" operator="greaterThan">
      <formula>1</formula>
    </cfRule>
  </conditionalFormatting>
  <conditionalFormatting sqref="K41">
    <cfRule type="cellIs" dxfId="42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  <col min="17" max="17" width="13.7109375" bestFit="1" customWidth="1"/>
  </cols>
  <sheetData>
    <row r="1" spans="1:20" x14ac:dyDescent="0.25">
      <c r="A1" s="114" t="s">
        <v>148</v>
      </c>
      <c r="B1" s="141" t="s">
        <v>111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119">
        <v>0.625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213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1054.6875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8">
        <f>Tallgrunnlag!B51*$M$1</f>
        <v>23.4375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1031.25</v>
      </c>
      <c r="O8" s="68">
        <f t="shared" ref="O8:O34" si="1">N8/38</f>
        <v>27.138157894736842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289.0625</v>
      </c>
      <c r="O9" s="68">
        <f t="shared" si="1"/>
        <v>7.6069078947368425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120">
        <f>Tallgrunnlag!B54*$M$1</f>
        <v>742.1875</v>
      </c>
      <c r="O10" s="120">
        <f t="shared" si="1"/>
        <v>19.53125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8">
        <f>J28</f>
        <v>361</v>
      </c>
      <c r="O11" s="68">
        <f t="shared" si="1"/>
        <v>9.5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38</v>
      </c>
      <c r="O12" s="72">
        <f t="shared" si="1"/>
        <v>1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343.1875</v>
      </c>
      <c r="O13" s="74">
        <f t="shared" si="1"/>
        <v>9.03125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23.75</v>
      </c>
      <c r="O14" s="77">
        <f>IF(M14="","",N14/38)</f>
        <v>0.625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47.5</v>
      </c>
      <c r="O15" s="77">
        <f t="shared" ref="O15:O31" si="2">IF(M15="","",N15/38)</f>
        <v>1.25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3.75</v>
      </c>
      <c r="O16" s="77">
        <f t="shared" si="2"/>
        <v>9.8684210526315791E-2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47.5</v>
      </c>
      <c r="O17" s="77">
        <f t="shared" si="2"/>
        <v>1.25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47.5</v>
      </c>
      <c r="O18" s="77">
        <f t="shared" si="2"/>
        <v>1.25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23.75</v>
      </c>
      <c r="O19" s="77">
        <f t="shared" si="2"/>
        <v>0.625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5</v>
      </c>
      <c r="O21" s="77">
        <f t="shared" si="2"/>
        <v>0.13157894736842105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6.25</v>
      </c>
      <c r="O23" s="77">
        <f t="shared" si="2"/>
        <v>0.16447368421052633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9.5</v>
      </c>
      <c r="J24" s="83">
        <f t="shared" ref="J24:J25" si="3">IF(A24="","",I24*38)</f>
        <v>361</v>
      </c>
      <c r="K24" s="124">
        <f>IF(A24="","",IF(A24=Tallgrunnlag!$A$22,J24/D24,J24/D24))</f>
        <v>0.54367469879518071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1.25</v>
      </c>
      <c r="O24" s="77">
        <f t="shared" si="2"/>
        <v>3.2894736842105261E-2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59.375</v>
      </c>
      <c r="O25" s="77">
        <f t="shared" si="2"/>
        <v>1.5625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9.5</v>
      </c>
      <c r="J26" s="87">
        <f>SUM(J24:J25)</f>
        <v>361</v>
      </c>
      <c r="K26" s="88">
        <f>SUM(K24:K25)</f>
        <v>0.54367469879518071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18.75</v>
      </c>
      <c r="O26" s="77">
        <f t="shared" si="2"/>
        <v>0.49342105263157893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29.6875</v>
      </c>
      <c r="O27" s="77">
        <f t="shared" si="2"/>
        <v>0.78125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9.5</v>
      </c>
      <c r="J28" s="87">
        <f>J21+J26</f>
        <v>361</v>
      </c>
      <c r="K28" s="88">
        <f>K21+K26</f>
        <v>0.54367469879518071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2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</v>
      </c>
      <c r="F31" s="61">
        <f>IF(A31="","",B31)</f>
        <v>0</v>
      </c>
      <c r="G31" s="61"/>
      <c r="H31" s="61"/>
      <c r="I31" s="83">
        <f>IF(A31="","",E31)</f>
        <v>1</v>
      </c>
      <c r="J31" s="83">
        <f>IF(A31="","",I31*38)</f>
        <v>38</v>
      </c>
      <c r="K31" s="93">
        <f>IF(A31="","",IF(A31=Tallgrunnlag!A42,50%,J31/D31))</f>
        <v>5.7228915662650599E-2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7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7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29.125</v>
      </c>
      <c r="O34" s="74">
        <f t="shared" si="1"/>
        <v>0.76644736842105265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</v>
      </c>
      <c r="J36" s="96">
        <f>SUM(J31:J35)</f>
        <v>38</v>
      </c>
      <c r="K36" s="97">
        <f>SUM(K31:K35)</f>
        <v>5.7228915662650599E-2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10.5</v>
      </c>
      <c r="J38" s="101">
        <f>J36+J28</f>
        <v>399</v>
      </c>
      <c r="K38" s="102">
        <f>K36+K28</f>
        <v>0.60090361445783136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376.99999999999994</v>
      </c>
      <c r="F40" t="str">
        <f>IF(A32="Teamleder","Teamleder",IF(A33="Teamleder","Teamleder",IF(A34="Teamleder","Teamleder",IF(A35="Teamleder","Teamleder",""))))</f>
        <v/>
      </c>
      <c r="I40" s="42">
        <f>D40/38</f>
        <v>9.9210526315789451</v>
      </c>
      <c r="J40" s="42">
        <f>D40</f>
        <v>376.99999999999994</v>
      </c>
      <c r="K40" s="41">
        <f>M1-K21-K36</f>
        <v>0.56777108433734935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15.999999999999979</v>
      </c>
      <c r="E41" s="103"/>
      <c r="F41" s="103"/>
      <c r="G41" s="103"/>
      <c r="H41" s="103"/>
      <c r="I41" s="104">
        <f>D41/38</f>
        <v>0.42105263157894679</v>
      </c>
      <c r="J41" s="104">
        <f>D41</f>
        <v>15.999999999999979</v>
      </c>
      <c r="K41" s="105">
        <f>M1-K38</f>
        <v>2.4096385542168641E-2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41" priority="2" operator="lessThan">
      <formula>1</formula>
    </cfRule>
    <cfRule type="cellIs" dxfId="40" priority="3" operator="greaterThan">
      <formula>1</formula>
    </cfRule>
  </conditionalFormatting>
  <conditionalFormatting sqref="K41">
    <cfRule type="cellIs" dxfId="39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189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0.8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213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1350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30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1320</v>
      </c>
      <c r="O8" s="68">
        <f t="shared" ref="O8:O34" si="1">N8/38</f>
        <v>34.736842105263158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370</v>
      </c>
      <c r="O9" s="68">
        <f t="shared" si="1"/>
        <v>9.7368421052631575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950</v>
      </c>
      <c r="O10" s="70">
        <f t="shared" si="1"/>
        <v>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475</v>
      </c>
      <c r="O11" s="67">
        <f t="shared" si="1"/>
        <v>12.5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38</v>
      </c>
      <c r="O12" s="72">
        <f t="shared" si="1"/>
        <v>1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437</v>
      </c>
      <c r="O13" s="74">
        <f t="shared" si="1"/>
        <v>11.5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30.400000000000002</v>
      </c>
      <c r="O14" s="77">
        <f>IF(M14="","",N14/38)</f>
        <v>0.8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60.800000000000004</v>
      </c>
      <c r="O15" s="77">
        <f t="shared" ref="O15:O31" si="2">IF(M15="","",N15/38)</f>
        <v>1.6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4.8000000000000007</v>
      </c>
      <c r="O16" s="77">
        <f t="shared" si="2"/>
        <v>0.12631578947368424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60.800000000000004</v>
      </c>
      <c r="O17" s="77">
        <f t="shared" si="2"/>
        <v>1.6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60.800000000000004</v>
      </c>
      <c r="O18" s="77">
        <f t="shared" si="2"/>
        <v>1.6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30.400000000000002</v>
      </c>
      <c r="O19" s="77">
        <f t="shared" si="2"/>
        <v>0.8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6.4</v>
      </c>
      <c r="O21" s="77">
        <f t="shared" si="2"/>
        <v>0.16842105263157894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8</v>
      </c>
      <c r="O23" s="77">
        <f t="shared" si="2"/>
        <v>0.21052631578947367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12.5</v>
      </c>
      <c r="J24" s="83">
        <f t="shared" ref="J24:J25" si="3">IF(A24="","",I24*38)</f>
        <v>475</v>
      </c>
      <c r="K24" s="124">
        <f>IF(A24="","",IF(A24=Tallgrunnlag!$A$22,J24/D24,J24/D24))</f>
        <v>0.71536144578313254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1.6</v>
      </c>
      <c r="O24" s="77">
        <f t="shared" si="2"/>
        <v>4.2105263157894736E-2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76</v>
      </c>
      <c r="O25" s="77">
        <f t="shared" si="2"/>
        <v>2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12.5</v>
      </c>
      <c r="J26" s="87">
        <f>SUM(J24:J25)</f>
        <v>475</v>
      </c>
      <c r="K26" s="88">
        <f>SUM(K24:K25)</f>
        <v>0.71536144578313254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24</v>
      </c>
      <c r="O26" s="77">
        <f t="shared" si="2"/>
        <v>0.63157894736842102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38</v>
      </c>
      <c r="O27" s="77">
        <f t="shared" si="2"/>
        <v>1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12.5</v>
      </c>
      <c r="J28" s="87">
        <f>J21+J26</f>
        <v>475</v>
      </c>
      <c r="K28" s="88">
        <f>K21+K26</f>
        <v>0.71536144578313254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27" t="s">
        <v>60</v>
      </c>
      <c r="N29" s="76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>4.8000000000000007</v>
      </c>
      <c r="O29" s="77">
        <f t="shared" si="2"/>
        <v>0.12631578947368424</v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2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</v>
      </c>
      <c r="F31" s="61">
        <f>IF(A31="","",B31)</f>
        <v>0</v>
      </c>
      <c r="G31" s="61"/>
      <c r="H31" s="61"/>
      <c r="I31" s="83">
        <f>IF(A31="","",E31)</f>
        <v>1</v>
      </c>
      <c r="J31" s="83">
        <f>IF(A31="","",I31*38)</f>
        <v>38</v>
      </c>
      <c r="K31" s="93">
        <f>IF(A31="","",IF(A31=Tallgrunnlag!A42,50%,J31/D31))</f>
        <v>5.7228915662650599E-2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75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7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30.199999999999932</v>
      </c>
      <c r="O34" s="74">
        <f t="shared" si="1"/>
        <v>0.79473684210526141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</v>
      </c>
      <c r="J36" s="96">
        <f>SUM(J31:J35)</f>
        <v>38</v>
      </c>
      <c r="K36" s="97">
        <f>SUM(K31:K35)</f>
        <v>5.7228915662650599E-2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13.5</v>
      </c>
      <c r="J38" s="101">
        <f>J36+J28</f>
        <v>513</v>
      </c>
      <c r="K38" s="102">
        <f>K36+K28</f>
        <v>0.77259036144578319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493.2</v>
      </c>
      <c r="F40" t="str">
        <f>IF(A32="Teamleder","Teamleder",IF(A33="Teamleder","Teamleder",IF(A34="Teamleder","Teamleder",IF(A35="Teamleder","Teamleder",""))))</f>
        <v/>
      </c>
      <c r="I40" s="42">
        <f>D40/38</f>
        <v>12.978947368421052</v>
      </c>
      <c r="J40" s="42">
        <f>D40</f>
        <v>493.2</v>
      </c>
      <c r="K40" s="41">
        <f>M1-K21-K36</f>
        <v>0.7427710843373494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18.199999999999989</v>
      </c>
      <c r="E41" s="103"/>
      <c r="F41" s="103"/>
      <c r="G41" s="103"/>
      <c r="H41" s="103"/>
      <c r="I41" s="104">
        <f>D41/38</f>
        <v>0.47894736842105234</v>
      </c>
      <c r="J41" s="104">
        <f>D41</f>
        <v>18.199999999999989</v>
      </c>
      <c r="K41" s="105">
        <f>M1-K38</f>
        <v>2.7409638554216853E-2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38" priority="2" operator="lessThan">
      <formula>1</formula>
    </cfRule>
    <cfRule type="cellIs" dxfId="37" priority="3" operator="greaterThan">
      <formula>1</formula>
    </cfRule>
  </conditionalFormatting>
  <conditionalFormatting sqref="K41">
    <cfRule type="cellIs" dxfId="36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104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214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50.540000000000006</v>
      </c>
      <c r="O12" s="72">
        <f t="shared" si="1"/>
        <v>1.33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528.96</v>
      </c>
      <c r="O13" s="74">
        <f t="shared" si="1"/>
        <v>13.920000000000002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2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3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3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1.33</v>
      </c>
      <c r="F31" s="61">
        <f>IF(A31="","",B31)</f>
        <v>0</v>
      </c>
      <c r="G31" s="61"/>
      <c r="H31" s="61"/>
      <c r="I31" s="83">
        <f>IF(A31="","",E31)</f>
        <v>1.33</v>
      </c>
      <c r="J31" s="83">
        <f>IF(A31="","",I31*38)</f>
        <v>50.540000000000006</v>
      </c>
      <c r="K31" s="93">
        <f>IF(A31="","",IF(A31=Tallgrunnlag!A42,50%,J31/D31))</f>
        <v>7.6114457831325311E-2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75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7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26.460000000000036</v>
      </c>
      <c r="O34" s="74">
        <f t="shared" si="1"/>
        <v>0.69631578947368522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1.33</v>
      </c>
      <c r="J36" s="96">
        <f>SUM(J31:J35)</f>
        <v>50.540000000000006</v>
      </c>
      <c r="K36" s="97">
        <f>SUM(K31:K35)</f>
        <v>7.6114457831325311E-2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17.329999999999998</v>
      </c>
      <c r="J38" s="101">
        <f>J36+J28</f>
        <v>658.54</v>
      </c>
      <c r="K38" s="102">
        <f>K36+K28</f>
        <v>0.9917771084337349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613.46</v>
      </c>
      <c r="F40" t="str">
        <f>IF(A32="Teamleder","Teamleder",IF(A33="Teamleder","Teamleder",IF(A34="Teamleder","Teamleder",IF(A35="Teamleder","Teamleder",""))))</f>
        <v/>
      </c>
      <c r="I40" s="42">
        <f>D40/38</f>
        <v>16.143684210526317</v>
      </c>
      <c r="J40" s="42">
        <f>D40</f>
        <v>613.46</v>
      </c>
      <c r="K40" s="41">
        <f>M1-K21-K36</f>
        <v>0.92388554216867469</v>
      </c>
    </row>
    <row r="41" spans="1:18" ht="15.75" thickBot="1" x14ac:dyDescent="0.3">
      <c r="A41" s="103" t="s">
        <v>166</v>
      </c>
      <c r="B41" s="103"/>
      <c r="C41" s="103"/>
      <c r="D41" s="104">
        <f>664*K41</f>
        <v>5.4600000000000266</v>
      </c>
      <c r="E41" s="103"/>
      <c r="F41" s="103"/>
      <c r="G41" s="103"/>
      <c r="H41" s="103"/>
      <c r="I41" s="104">
        <f>D41/38</f>
        <v>0.1436842105263165</v>
      </c>
      <c r="J41" s="104">
        <f>D41</f>
        <v>5.4600000000000266</v>
      </c>
      <c r="K41" s="105">
        <f>M1-K38</f>
        <v>8.2228915662651003E-3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35" priority="2" operator="lessThan">
      <formula>1</formula>
    </cfRule>
    <cfRule type="cellIs" dxfId="34" priority="3" operator="greaterThan">
      <formula>1</formula>
    </cfRule>
  </conditionalFormatting>
  <conditionalFormatting sqref="K41">
    <cfRule type="cellIs" dxfId="33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T42"/>
  <sheetViews>
    <sheetView zoomScale="95" zoomScaleNormal="95" workbookViewId="0"/>
  </sheetViews>
  <sheetFormatPr baseColWidth="10" defaultRowHeight="15" x14ac:dyDescent="0.25"/>
  <cols>
    <col min="1" max="1" width="32.42578125" customWidth="1"/>
    <col min="2" max="2" width="5.710937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108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214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50.540000000000006</v>
      </c>
      <c r="O12" s="72">
        <f t="shared" si="1"/>
        <v>1.33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528.96</v>
      </c>
      <c r="O13" s="74">
        <f t="shared" si="1"/>
        <v>13.920000000000002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2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3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3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1.33</v>
      </c>
      <c r="F31" s="61">
        <f>IF(A31="","",B31)</f>
        <v>0</v>
      </c>
      <c r="G31" s="61"/>
      <c r="H31" s="61"/>
      <c r="I31" s="83">
        <f>IF(A31="","",E31)</f>
        <v>1.33</v>
      </c>
      <c r="J31" s="83">
        <f>IF(A31="","",I31*38)</f>
        <v>50.540000000000006</v>
      </c>
      <c r="K31" s="93">
        <f>IF(A31="","",IF(A31=Tallgrunnlag!A42,50%,J31/D31))</f>
        <v>7.6114457831325311E-2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75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7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26.460000000000036</v>
      </c>
      <c r="O34" s="74">
        <f t="shared" si="1"/>
        <v>0.69631578947368522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1.33</v>
      </c>
      <c r="J36" s="96">
        <f>SUM(J31:J35)</f>
        <v>50.540000000000006</v>
      </c>
      <c r="K36" s="97">
        <f>SUM(K31:K35)</f>
        <v>7.6114457831325311E-2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17.329999999999998</v>
      </c>
      <c r="J38" s="101">
        <f>J36+J28</f>
        <v>658.54</v>
      </c>
      <c r="K38" s="102">
        <f>K36+K28</f>
        <v>0.9917771084337349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613.46</v>
      </c>
      <c r="F40" t="str">
        <f>IF(A32="Teamleder","Teamleder",IF(A33="Teamleder","Teamleder",IF(A34="Teamleder","Teamleder",IF(A35="Teamleder","Teamleder",""))))</f>
        <v/>
      </c>
      <c r="I40" s="42">
        <f>D40/38</f>
        <v>16.143684210526317</v>
      </c>
      <c r="J40" s="42">
        <f>D40</f>
        <v>613.46</v>
      </c>
      <c r="K40" s="41">
        <f>M1-K21-K36</f>
        <v>0.92388554216867469</v>
      </c>
    </row>
    <row r="41" spans="1:18" ht="15.75" thickBot="1" x14ac:dyDescent="0.3">
      <c r="A41" s="103" t="s">
        <v>166</v>
      </c>
      <c r="B41" s="103"/>
      <c r="C41" s="103"/>
      <c r="D41" s="104">
        <f>664*K41</f>
        <v>5.4600000000000266</v>
      </c>
      <c r="E41" s="103"/>
      <c r="F41" s="103"/>
      <c r="G41" s="103"/>
      <c r="H41" s="103"/>
      <c r="I41" s="104">
        <f>D41/38</f>
        <v>0.1436842105263165</v>
      </c>
      <c r="J41" s="104">
        <f>D41</f>
        <v>5.4600000000000266</v>
      </c>
      <c r="K41" s="105">
        <f>M1-K38</f>
        <v>8.2228915662651003E-3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32" priority="2" operator="lessThan">
      <formula>1</formula>
    </cfRule>
    <cfRule type="cellIs" dxfId="31" priority="3" operator="greaterThan">
      <formula>1</formula>
    </cfRule>
  </conditionalFormatting>
  <conditionalFormatting sqref="K41">
    <cfRule type="cellIs" dxfId="30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202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214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50.540000000000006</v>
      </c>
      <c r="O12" s="72">
        <f t="shared" si="1"/>
        <v>1.33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528.96</v>
      </c>
      <c r="O13" s="74">
        <f t="shared" si="1"/>
        <v>13.920000000000002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2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3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3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1.33</v>
      </c>
      <c r="F31" s="61">
        <f>IF(A31="","",B31)</f>
        <v>0</v>
      </c>
      <c r="G31" s="61"/>
      <c r="H31" s="61"/>
      <c r="I31" s="83">
        <f>IF(A31="","",E31)</f>
        <v>1.33</v>
      </c>
      <c r="J31" s="83">
        <f>IF(A31="","",I31*38)</f>
        <v>50.540000000000006</v>
      </c>
      <c r="K31" s="93">
        <f>IF(A31="","",IF(A31=Tallgrunnlag!A42,50%,J31/D31))</f>
        <v>7.6114457831325311E-2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6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6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26.460000000000036</v>
      </c>
      <c r="O34" s="74">
        <f t="shared" si="1"/>
        <v>0.69631578947368522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1.33</v>
      </c>
      <c r="J36" s="96">
        <f>SUM(J31:J35)</f>
        <v>50.540000000000006</v>
      </c>
      <c r="K36" s="97">
        <f>SUM(K31:K35)</f>
        <v>7.6114457831325311E-2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17.329999999999998</v>
      </c>
      <c r="J38" s="101">
        <f>J36+J28</f>
        <v>658.54</v>
      </c>
      <c r="K38" s="102">
        <f>K36+K28</f>
        <v>0.9917771084337349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613.46</v>
      </c>
      <c r="F40" t="str">
        <f>IF(A32="Teamleder","Teamleder",IF(A33="Teamleder","Teamleder",IF(A34="Teamleder","Teamleder",IF(A35="Teamleder","Teamleder",""))))</f>
        <v/>
      </c>
      <c r="I40" s="42">
        <f>D40/38</f>
        <v>16.143684210526317</v>
      </c>
      <c r="J40" s="42">
        <f>D40</f>
        <v>613.46</v>
      </c>
      <c r="K40" s="41">
        <f>M1-K21-K36</f>
        <v>0.92388554216867469</v>
      </c>
    </row>
    <row r="41" spans="1:18" ht="15.75" thickBot="1" x14ac:dyDescent="0.3">
      <c r="A41" s="103" t="s">
        <v>166</v>
      </c>
      <c r="B41" s="103"/>
      <c r="C41" s="103"/>
      <c r="D41" s="104">
        <f>664*K41</f>
        <v>5.4600000000000266</v>
      </c>
      <c r="E41" s="103"/>
      <c r="F41" s="103"/>
      <c r="G41" s="103"/>
      <c r="H41" s="103"/>
      <c r="I41" s="104">
        <f>D41/38</f>
        <v>0.1436842105263165</v>
      </c>
      <c r="J41" s="104">
        <f>D41</f>
        <v>5.4600000000000266</v>
      </c>
      <c r="K41" s="105">
        <f>M1-K38</f>
        <v>8.2228915662651003E-3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29" priority="2" operator="lessThan">
      <formula>1</formula>
    </cfRule>
    <cfRule type="cellIs" dxfId="28" priority="3" operator="greaterThan">
      <formula>1</formula>
    </cfRule>
  </conditionalFormatting>
  <conditionalFormatting sqref="K41">
    <cfRule type="cellIs" dxfId="27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110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213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  <c r="R4"/>
      <c r="S4"/>
      <c r="T4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  <c r="R5"/>
      <c r="S5"/>
      <c r="T5"/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38</v>
      </c>
      <c r="O12" s="72">
        <f t="shared" si="1"/>
        <v>1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2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 t="s">
        <v>60</v>
      </c>
      <c r="N22" s="76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>6</v>
      </c>
      <c r="O22" s="77">
        <f t="shared" si="2"/>
        <v>0.15789473684210525</v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3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2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</v>
      </c>
      <c r="F31" s="61">
        <f>IF(A31="","",B31)</f>
        <v>0</v>
      </c>
      <c r="G31" s="61"/>
      <c r="H31" s="61"/>
      <c r="I31" s="83">
        <f>IF(A31="","",E31)</f>
        <v>1</v>
      </c>
      <c r="J31" s="83">
        <f>IF(A31="","",I31*38)</f>
        <v>38</v>
      </c>
      <c r="K31" s="93">
        <f>IF(A31="","",IF(A31=Tallgrunnlag!A42,50%,J31/D31))</f>
        <v>5.7228915662650599E-2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6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6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33</v>
      </c>
      <c r="O34" s="74">
        <f t="shared" si="1"/>
        <v>0.86842105263157898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</v>
      </c>
      <c r="J36" s="96">
        <f>SUM(J31:J35)</f>
        <v>38</v>
      </c>
      <c r="K36" s="97">
        <f>SUM(K31:K35)</f>
        <v>5.7228915662650599E-2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626</v>
      </c>
      <c r="F40" t="str">
        <f>IF(A32="Teamleder","Teamleder",IF(A33="Teamleder","Teamleder",IF(A34="Teamleder","Teamleder",IF(A35="Teamleder","Teamleder",""))))</f>
        <v/>
      </c>
      <c r="I40" s="42">
        <f>D40/38</f>
        <v>16.473684210526315</v>
      </c>
      <c r="J40" s="42">
        <f>D40</f>
        <v>626</v>
      </c>
      <c r="K40" s="41">
        <f>M1-K21-K36</f>
        <v>0.94277108433734935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26" priority="2" operator="lessThan">
      <formula>1</formula>
    </cfRule>
    <cfRule type="cellIs" dxfId="25" priority="3" operator="greaterThan">
      <formula>1</formula>
    </cfRule>
  </conditionalFormatting>
  <conditionalFormatting sqref="K41">
    <cfRule type="cellIs" dxfId="24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100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213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38</v>
      </c>
      <c r="O12" s="72">
        <f t="shared" si="1"/>
        <v>1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2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 t="s">
        <v>60</v>
      </c>
      <c r="N22" s="76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>6</v>
      </c>
      <c r="O22" s="77">
        <f t="shared" si="2"/>
        <v>0.15789473684210525</v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3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2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</v>
      </c>
      <c r="F31" s="61">
        <f>IF(A31="","",B31)</f>
        <v>0</v>
      </c>
      <c r="G31" s="61"/>
      <c r="H31" s="61"/>
      <c r="I31" s="83">
        <f>IF(A31="","",E31)</f>
        <v>1</v>
      </c>
      <c r="J31" s="83">
        <f>IF(A31="","",I31*38)</f>
        <v>38</v>
      </c>
      <c r="K31" s="93">
        <f>IF(A31="","",IF(A31=Tallgrunnlag!A42,50%,J31/D31))</f>
        <v>5.7228915662650599E-2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6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6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33</v>
      </c>
      <c r="O34" s="74">
        <f t="shared" si="1"/>
        <v>0.86842105263157898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</v>
      </c>
      <c r="J36" s="96">
        <f>SUM(J31:J35)</f>
        <v>38</v>
      </c>
      <c r="K36" s="97">
        <f>SUM(K31:K35)</f>
        <v>5.7228915662650599E-2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626</v>
      </c>
      <c r="F40" t="str">
        <f>IF(A32="Teamleder","Teamleder",IF(A33="Teamleder","Teamleder",IF(A34="Teamleder","Teamleder",IF(A35="Teamleder","Teamleder",""))))</f>
        <v/>
      </c>
      <c r="I40" s="42">
        <f>D40/38</f>
        <v>16.473684210526315</v>
      </c>
      <c r="J40" s="42">
        <f>D40</f>
        <v>626</v>
      </c>
      <c r="K40" s="41">
        <f>M1-K21-K36</f>
        <v>0.94277108433734935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23" priority="2" operator="lessThan">
      <formula>1</formula>
    </cfRule>
    <cfRule type="cellIs" dxfId="22" priority="3" operator="greaterThan">
      <formula>1</formula>
    </cfRule>
  </conditionalFormatting>
  <conditionalFormatting sqref="K41">
    <cfRule type="cellIs" dxfId="21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94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214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50.540000000000006</v>
      </c>
      <c r="O12" s="72">
        <f t="shared" si="1"/>
        <v>1.33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528.96</v>
      </c>
      <c r="O13" s="74">
        <f t="shared" si="1"/>
        <v>13.920000000000002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2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 t="s">
        <v>60</v>
      </c>
      <c r="N22" s="76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>6</v>
      </c>
      <c r="O22" s="77">
        <f t="shared" si="2"/>
        <v>0.15789473684210525</v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3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3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1.33</v>
      </c>
      <c r="F31" s="61">
        <f>IF(A31="","",B31)</f>
        <v>0</v>
      </c>
      <c r="G31" s="61"/>
      <c r="H31" s="61"/>
      <c r="I31" s="83">
        <f>IF(A31="","",E31)</f>
        <v>1.33</v>
      </c>
      <c r="J31" s="83">
        <f>IF(A31="","",I31*38)</f>
        <v>50.540000000000006</v>
      </c>
      <c r="K31" s="93">
        <f>IF(A31="","",IF(A31=Tallgrunnlag!A42,50%,J31/D31))</f>
        <v>7.6114457831325311E-2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6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6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20.460000000000036</v>
      </c>
      <c r="O34" s="74">
        <f t="shared" si="1"/>
        <v>0.53842105263157991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1.33</v>
      </c>
      <c r="J36" s="96">
        <f>SUM(J31:J35)</f>
        <v>50.540000000000006</v>
      </c>
      <c r="K36" s="97">
        <f>SUM(K31:K35)</f>
        <v>7.6114457831325311E-2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17.329999999999998</v>
      </c>
      <c r="J38" s="101">
        <f>J36+J28</f>
        <v>658.54</v>
      </c>
      <c r="K38" s="102">
        <f>K36+K28</f>
        <v>0.9917771084337349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613.46</v>
      </c>
      <c r="F40" t="str">
        <f>IF(A32="Teamleder","Teamleder",IF(A33="Teamleder","Teamleder",IF(A34="Teamleder","Teamleder",IF(A35="Teamleder","Teamleder",""))))</f>
        <v/>
      </c>
      <c r="I40" s="42">
        <f>D40/38</f>
        <v>16.143684210526317</v>
      </c>
      <c r="J40" s="42">
        <f>D40</f>
        <v>613.46</v>
      </c>
      <c r="K40" s="41">
        <f>M1-K21-K36</f>
        <v>0.92388554216867469</v>
      </c>
    </row>
    <row r="41" spans="1:18" ht="15.75" thickBot="1" x14ac:dyDescent="0.3">
      <c r="A41" s="103" t="s">
        <v>166</v>
      </c>
      <c r="B41" s="103"/>
      <c r="C41" s="103"/>
      <c r="D41" s="104">
        <f>664*K41</f>
        <v>5.4600000000000266</v>
      </c>
      <c r="E41" s="103"/>
      <c r="F41" s="103"/>
      <c r="G41" s="103"/>
      <c r="H41" s="103"/>
      <c r="I41" s="104">
        <f>D41/38</f>
        <v>0.1436842105263165</v>
      </c>
      <c r="J41" s="104">
        <f>D41</f>
        <v>5.4600000000000266</v>
      </c>
      <c r="K41" s="105">
        <f>M1-K38</f>
        <v>8.2228915662651003E-3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20" priority="2" operator="lessThan">
      <formula>1</formula>
    </cfRule>
    <cfRule type="cellIs" dxfId="19" priority="3" operator="greaterThan">
      <formula>1</formula>
    </cfRule>
  </conditionalFormatting>
  <conditionalFormatting sqref="K41">
    <cfRule type="cellIs" dxfId="18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99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213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38</v>
      </c>
      <c r="O12" s="72">
        <f t="shared" si="1"/>
        <v>1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2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 t="s">
        <v>60</v>
      </c>
      <c r="N22" s="76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>6</v>
      </c>
      <c r="O22" s="77">
        <f t="shared" si="2"/>
        <v>0.15789473684210525</v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3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2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</v>
      </c>
      <c r="F31" s="61">
        <f>IF(A31="","",B31)</f>
        <v>0</v>
      </c>
      <c r="G31" s="61"/>
      <c r="H31" s="61"/>
      <c r="I31" s="83">
        <f>IF(A31="","",E31)</f>
        <v>1</v>
      </c>
      <c r="J31" s="83">
        <f>IF(A31="","",I31*38)</f>
        <v>38</v>
      </c>
      <c r="K31" s="93">
        <f>IF(A31="","",IF(A31=Tallgrunnlag!A42,50%,J31/D31))</f>
        <v>5.7228915662650599E-2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6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6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33</v>
      </c>
      <c r="O34" s="74">
        <f t="shared" si="1"/>
        <v>0.86842105263157898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</v>
      </c>
      <c r="J36" s="96">
        <f>SUM(J31:J35)</f>
        <v>38</v>
      </c>
      <c r="K36" s="97">
        <f>SUM(K31:K35)</f>
        <v>5.7228915662650599E-2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626</v>
      </c>
      <c r="F40" t="str">
        <f>IF(A32="Teamleder","Teamleder",IF(A33="Teamleder","Teamleder",IF(A34="Teamleder","Teamleder",IF(A35="Teamleder","Teamleder",""))))</f>
        <v/>
      </c>
      <c r="I40" s="42">
        <f>D40/38</f>
        <v>16.473684210526315</v>
      </c>
      <c r="J40" s="42">
        <f>D40</f>
        <v>626</v>
      </c>
      <c r="K40" s="41">
        <f>M1-K21-K36</f>
        <v>0.94277108433734935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17" priority="2" operator="lessThan">
      <formula>1</formula>
    </cfRule>
    <cfRule type="cellIs" dxfId="16" priority="3" operator="greaterThan">
      <formula>1</formula>
    </cfRule>
  </conditionalFormatting>
  <conditionalFormatting sqref="K41">
    <cfRule type="cellIs" dxfId="15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5"/>
  <sheetViews>
    <sheetView zoomScaleNormal="100" workbookViewId="0"/>
  </sheetViews>
  <sheetFormatPr baseColWidth="10" defaultRowHeight="15" x14ac:dyDescent="0.25"/>
  <cols>
    <col min="1" max="1" width="32.7109375" bestFit="1" customWidth="1"/>
    <col min="2" max="2" width="25.140625" customWidth="1"/>
    <col min="3" max="3" width="11" style="126" bestFit="1" customWidth="1"/>
    <col min="4" max="4" width="9.42578125" bestFit="1" customWidth="1"/>
    <col min="5" max="5" width="12.85546875" customWidth="1"/>
    <col min="6" max="6" width="12.85546875" hidden="1" customWidth="1"/>
    <col min="7" max="7" width="6" style="131" customWidth="1"/>
    <col min="8" max="8" width="17.140625" bestFit="1" customWidth="1"/>
    <col min="9" max="10" width="12.42578125" bestFit="1" customWidth="1"/>
    <col min="11" max="11" width="16.42578125" bestFit="1" customWidth="1"/>
    <col min="12" max="12" width="11.7109375" style="43" hidden="1" customWidth="1"/>
    <col min="13" max="13" width="10.5703125" style="43" hidden="1" customWidth="1"/>
    <col min="14" max="14" width="11.7109375" style="43" hidden="1" customWidth="1"/>
    <col min="15" max="15" width="7.42578125" style="43" hidden="1" customWidth="1"/>
    <col min="16" max="16" width="8" style="43" hidden="1" customWidth="1"/>
    <col min="17" max="17" width="18" bestFit="1" customWidth="1"/>
    <col min="18" max="18" width="11.140625" bestFit="1" customWidth="1"/>
    <col min="19" max="19" width="6.28515625" customWidth="1"/>
    <col min="20" max="20" width="15" bestFit="1" customWidth="1"/>
    <col min="21" max="21" width="21.140625" bestFit="1" customWidth="1"/>
    <col min="22" max="22" width="6" bestFit="1" customWidth="1"/>
    <col min="23" max="23" width="14.5703125" bestFit="1" customWidth="1"/>
    <col min="24" max="24" width="13.7109375" bestFit="1" customWidth="1"/>
  </cols>
  <sheetData>
    <row r="1" spans="1:25" ht="30" x14ac:dyDescent="0.25">
      <c r="A1" s="34" t="s">
        <v>131</v>
      </c>
      <c r="B1" s="34" t="s">
        <v>77</v>
      </c>
      <c r="C1" s="125" t="s">
        <v>132</v>
      </c>
      <c r="D1" s="34" t="s">
        <v>133</v>
      </c>
      <c r="E1" s="110" t="s">
        <v>167</v>
      </c>
      <c r="F1" s="110"/>
      <c r="G1" s="128"/>
      <c r="H1" s="34" t="s">
        <v>134</v>
      </c>
      <c r="I1" s="34" t="s">
        <v>135</v>
      </c>
      <c r="J1" s="35" t="s">
        <v>136</v>
      </c>
      <c r="K1" s="35" t="s">
        <v>137</v>
      </c>
      <c r="L1" s="36" t="s">
        <v>138</v>
      </c>
      <c r="M1" s="36" t="s">
        <v>139</v>
      </c>
      <c r="N1" s="36" t="s">
        <v>140</v>
      </c>
      <c r="O1" s="36" t="s">
        <v>141</v>
      </c>
      <c r="P1" s="36" t="s">
        <v>176</v>
      </c>
      <c r="Q1" s="37" t="s">
        <v>142</v>
      </c>
      <c r="R1" s="37" t="s">
        <v>143</v>
      </c>
      <c r="T1" s="38" t="s">
        <v>144</v>
      </c>
      <c r="U1" s="38" t="s">
        <v>145</v>
      </c>
      <c r="V1" s="34" t="s">
        <v>146</v>
      </c>
      <c r="W1" s="118" t="s">
        <v>190</v>
      </c>
      <c r="X1" s="118" t="s">
        <v>191</v>
      </c>
    </row>
    <row r="2" spans="1:25" hidden="1" x14ac:dyDescent="0.25">
      <c r="A2" s="39" t="e">
        <v>#NAME?</v>
      </c>
      <c r="B2" s="39"/>
      <c r="C2" s="126">
        <f>MAL!$M$1</f>
        <v>1</v>
      </c>
      <c r="D2" s="41">
        <f>MAL!$K$37</f>
        <v>0</v>
      </c>
      <c r="E2" s="41"/>
      <c r="F2" s="41"/>
      <c r="G2" s="129"/>
      <c r="H2" s="41" t="str">
        <f>MAL!$K$20</f>
        <v/>
      </c>
      <c r="I2" s="41" t="str">
        <f>MAL!$K$35</f>
        <v/>
      </c>
      <c r="J2" s="41" t="str">
        <f>MAL!$K$25</f>
        <v/>
      </c>
      <c r="K2" s="42" t="str">
        <f>MAL!$I$25</f>
        <v/>
      </c>
      <c r="L2"/>
      <c r="M2"/>
      <c r="N2"/>
      <c r="O2" s="43" t="str">
        <f t="shared" ref="O2" si="0">IF(L2="","",AVERAGE(L2:N2))</f>
        <v/>
      </c>
      <c r="P2" s="44" t="e">
        <f t="shared" ref="P2" si="1">O2-K2</f>
        <v>#VALUE!</v>
      </c>
      <c r="Q2" s="42">
        <f>MAL!$I$40</f>
        <v>15.143684210526313</v>
      </c>
      <c r="R2" s="42"/>
      <c r="S2" s="42"/>
      <c r="T2" s="42"/>
      <c r="U2" s="42">
        <f>MAL!$O$32</f>
        <v>0</v>
      </c>
    </row>
    <row r="3" spans="1:25" hidden="1" x14ac:dyDescent="0.25">
      <c r="A3">
        <f>MAL!$B$1</f>
        <v>0</v>
      </c>
      <c r="B3" s="40" t="str">
        <f>IF(A3=0,"",MAL!$M$2)</f>
        <v/>
      </c>
      <c r="C3" s="126" t="str">
        <f>IF(A3=0,"",MAL!$M$1)</f>
        <v/>
      </c>
      <c r="D3" s="41" t="str">
        <f>IF(A3=0,"",MAL!$K$38)</f>
        <v/>
      </c>
      <c r="E3" s="41" t="str">
        <f>IF(A3=0,"",H3+I3)</f>
        <v/>
      </c>
      <c r="F3" s="41"/>
      <c r="G3" s="129"/>
      <c r="H3" s="106" t="str">
        <f>IF(A3=0,"",MAL!$K$21)</f>
        <v/>
      </c>
      <c r="I3" s="41" t="str">
        <f>IF(A3=0,"",MAL!$K$36)</f>
        <v/>
      </c>
      <c r="J3" s="41" t="str">
        <f>IF(A3=0,"",MAL!$K$26)</f>
        <v/>
      </c>
      <c r="K3" s="42" t="str">
        <f>IF(A3=0,"",MAL!$I$26)</f>
        <v/>
      </c>
      <c r="L3"/>
      <c r="M3"/>
      <c r="N3"/>
      <c r="O3" s="43" t="str">
        <f>IF(A3=0,"",IF(L3="","",AVERAGE(L3:N3)))</f>
        <v/>
      </c>
      <c r="P3" s="44" t="str">
        <f>IF(A3=0,"",IF(L3="","",O3-K3))</f>
        <v/>
      </c>
      <c r="Q3" s="42" t="str">
        <f>IF(A3=0,"",MAL!$I$41)</f>
        <v/>
      </c>
      <c r="R3" s="42" t="str">
        <f>IF(A3=0,"",Q3*38)</f>
        <v/>
      </c>
      <c r="S3" s="42"/>
      <c r="T3" s="42" t="str">
        <f>IF(A3=0,"",MAL!$N$34)</f>
        <v/>
      </c>
      <c r="U3" s="42" t="str">
        <f>IF(A3=0,"",MAL!$O$34)</f>
        <v/>
      </c>
      <c r="V3" s="42"/>
      <c r="W3" s="42" t="e">
        <f>IF(D3=0,"",MAL!#REF!)</f>
        <v>#REF!</v>
      </c>
      <c r="X3">
        <f>IF(D3=0,"",MAL!$Q$2)</f>
        <v>0</v>
      </c>
    </row>
    <row r="4" spans="1:25" x14ac:dyDescent="0.25">
      <c r="A4" s="113" t="str">
        <f>Halvor!$B$1</f>
        <v>Aarak, Halvor</v>
      </c>
      <c r="B4" s="40" t="str">
        <f>Halvor!$M$2</f>
        <v>Faglærer</v>
      </c>
      <c r="C4" s="126">
        <f>Halvor!$M$1</f>
        <v>1</v>
      </c>
      <c r="D4" s="41">
        <f>Halvor!$K$38</f>
        <v>0.97289156626506024</v>
      </c>
      <c r="E4" s="41">
        <f t="shared" ref="E4:E41" si="2">H4+I4</f>
        <v>0</v>
      </c>
      <c r="F4" s="41">
        <f t="shared" ref="F4:F41" si="3">E4</f>
        <v>0</v>
      </c>
      <c r="G4" s="129">
        <f t="shared" ref="G4:G41" si="4">D4-F4</f>
        <v>0.97289156626506024</v>
      </c>
      <c r="H4" s="106">
        <f>Halvor!$K$21</f>
        <v>0</v>
      </c>
      <c r="I4" s="41">
        <f>Halvor!$K$36</f>
        <v>0</v>
      </c>
      <c r="J4" s="41">
        <f>Halvor!$K$26</f>
        <v>0.97289156626506024</v>
      </c>
      <c r="K4" s="42">
        <f>Halvor!$I$26</f>
        <v>17</v>
      </c>
      <c r="L4"/>
      <c r="M4"/>
      <c r="N4"/>
      <c r="O4" s="43" t="str">
        <f t="shared" ref="O4:O41" si="5">IF(L4="","",AVERAGE(L4:N4))</f>
        <v/>
      </c>
      <c r="P4" s="44" t="str">
        <f t="shared" ref="P4:P41" si="6">IF(L4="","",O4-K4)</f>
        <v/>
      </c>
      <c r="Q4" s="42">
        <f>Halvor!$I$41</f>
        <v>0.47368421052631587</v>
      </c>
      <c r="R4" s="42">
        <f t="shared" ref="R4:R41" si="7">Q4*38</f>
        <v>18.000000000000004</v>
      </c>
      <c r="S4" s="42"/>
      <c r="T4" s="42">
        <f>Halvor!$N$34</f>
        <v>63</v>
      </c>
      <c r="U4" s="42">
        <f>Halvor!$O$34</f>
        <v>1.6578947368421053</v>
      </c>
      <c r="V4" s="42"/>
      <c r="W4" s="42" t="str">
        <f>Halvor!$O$1</f>
        <v>Fast</v>
      </c>
      <c r="X4" s="42" t="str">
        <f>Halvor!$O$2</f>
        <v>Ordinær</v>
      </c>
      <c r="Y4" s="42" t="str">
        <f>Halvor!$F$40</f>
        <v/>
      </c>
    </row>
    <row r="5" spans="1:25" x14ac:dyDescent="0.25">
      <c r="A5" s="113" t="str">
        <f>Lena!$B$1</f>
        <v>Bauge, Lena</v>
      </c>
      <c r="B5" s="40" t="str">
        <f>Lena!$M$2</f>
        <v>Kontaktlærer 2</v>
      </c>
      <c r="C5" s="126">
        <f>Lena!$M$1</f>
        <v>1</v>
      </c>
      <c r="D5" s="41">
        <f>Lena!$K$38</f>
        <v>0.97289156626506024</v>
      </c>
      <c r="E5" s="41">
        <f t="shared" si="2"/>
        <v>5.7228915662650599E-2</v>
      </c>
      <c r="F5" s="41">
        <f t="shared" si="3"/>
        <v>5.7228915662650599E-2</v>
      </c>
      <c r="G5" s="129">
        <f t="shared" si="4"/>
        <v>0.91566265060240959</v>
      </c>
      <c r="H5" s="106">
        <f>Lena!$K$21</f>
        <v>0</v>
      </c>
      <c r="I5" s="41">
        <f>Lena!$K$36</f>
        <v>5.7228915662650599E-2</v>
      </c>
      <c r="J5" s="41">
        <f>Lena!$K$26</f>
        <v>0.91566265060240959</v>
      </c>
      <c r="K5" s="42">
        <f>Lena!$I$26</f>
        <v>16</v>
      </c>
      <c r="L5"/>
      <c r="M5"/>
      <c r="N5"/>
      <c r="O5" s="44" t="str">
        <f t="shared" si="5"/>
        <v/>
      </c>
      <c r="P5" s="44" t="str">
        <f t="shared" si="6"/>
        <v/>
      </c>
      <c r="Q5" s="42">
        <f>Lena!$I$41</f>
        <v>0.47368421052631587</v>
      </c>
      <c r="R5" s="42">
        <f t="shared" si="7"/>
        <v>18.000000000000004</v>
      </c>
      <c r="S5" s="42"/>
      <c r="T5" s="42">
        <f>Lena!$N$34</f>
        <v>39</v>
      </c>
      <c r="U5" s="42">
        <f>Lena!$O$34</f>
        <v>1.0263157894736843</v>
      </c>
      <c r="V5" s="42"/>
      <c r="W5" s="42" t="str">
        <f>Lena!$O$1</f>
        <v>Fast</v>
      </c>
      <c r="X5" s="42" t="str">
        <f>Lena!$O$2</f>
        <v>Ordinær</v>
      </c>
      <c r="Y5" s="42" t="str">
        <f>Lena!$F$40</f>
        <v/>
      </c>
    </row>
    <row r="6" spans="1:25" x14ac:dyDescent="0.25">
      <c r="A6" s="117" t="str">
        <f>Helsho!$B$1</f>
        <v>Bolbasi, Helsho</v>
      </c>
      <c r="B6" s="40" t="str">
        <f>Helsho!$M$2</f>
        <v>Faglærer</v>
      </c>
      <c r="C6" s="126">
        <f>Helsho!$M$1</f>
        <v>1</v>
      </c>
      <c r="D6" s="41">
        <f>Helsho!$K$38</f>
        <v>0.97289156626506024</v>
      </c>
      <c r="E6" s="41">
        <f t="shared" si="2"/>
        <v>0</v>
      </c>
      <c r="F6" s="41">
        <f t="shared" si="3"/>
        <v>0</v>
      </c>
      <c r="G6" s="129">
        <f t="shared" si="4"/>
        <v>0.97289156626506024</v>
      </c>
      <c r="H6" s="106">
        <f>Helsho!$K$21</f>
        <v>0</v>
      </c>
      <c r="I6" s="41">
        <f>Helsho!$K$36</f>
        <v>0</v>
      </c>
      <c r="J6" s="41">
        <f>Helsho!$K$26</f>
        <v>0.97289156626506024</v>
      </c>
      <c r="K6" s="42">
        <f>Helsho!$I$26</f>
        <v>17</v>
      </c>
      <c r="L6"/>
      <c r="M6"/>
      <c r="N6"/>
      <c r="O6" s="44" t="str">
        <f t="shared" si="5"/>
        <v/>
      </c>
      <c r="P6" s="44" t="str">
        <f t="shared" si="6"/>
        <v/>
      </c>
      <c r="Q6" s="42">
        <f>Helsho!$I$41</f>
        <v>0.47368421052631587</v>
      </c>
      <c r="R6" s="42">
        <f t="shared" si="7"/>
        <v>18.000000000000004</v>
      </c>
      <c r="S6" s="42"/>
      <c r="T6" s="42">
        <f>Helsho!$N$34</f>
        <v>63</v>
      </c>
      <c r="U6" s="42">
        <f>Helsho!$O$34</f>
        <v>1.6578947368421053</v>
      </c>
      <c r="V6" s="42"/>
      <c r="W6" s="42" t="str">
        <f>Helsho!$O$1</f>
        <v>Vikariat</v>
      </c>
      <c r="X6" s="42" t="str">
        <f>Helsho!$O$2</f>
        <v>Ordinær</v>
      </c>
      <c r="Y6" s="42" t="str">
        <f>Helsho!$F$40</f>
        <v/>
      </c>
    </row>
    <row r="7" spans="1:25" x14ac:dyDescent="0.25">
      <c r="A7" s="113" t="str">
        <f>AC!$B$1</f>
        <v>Dalan, Anne Christine</v>
      </c>
      <c r="B7" s="40" t="str">
        <f>AC!$M$2</f>
        <v>Kontaktlærer 2</v>
      </c>
      <c r="C7" s="126">
        <f>AC!$M$1</f>
        <v>1</v>
      </c>
      <c r="D7" s="41">
        <f>AC!$K$38</f>
        <v>0.97289156626506024</v>
      </c>
      <c r="E7" s="41">
        <f t="shared" si="2"/>
        <v>5.7228915662650599E-2</v>
      </c>
      <c r="F7" s="41">
        <f t="shared" si="3"/>
        <v>5.7228915662650599E-2</v>
      </c>
      <c r="G7" s="129">
        <f t="shared" si="4"/>
        <v>0.91566265060240959</v>
      </c>
      <c r="H7" s="106">
        <f>AC!$K$21</f>
        <v>0</v>
      </c>
      <c r="I7" s="41">
        <f>AC!$K$36</f>
        <v>5.7228915662650599E-2</v>
      </c>
      <c r="J7" s="41">
        <f>AC!$K$26</f>
        <v>0.91566265060240959</v>
      </c>
      <c r="K7" s="42">
        <f>AC!$I$26</f>
        <v>16</v>
      </c>
      <c r="L7"/>
      <c r="M7"/>
      <c r="N7"/>
      <c r="O7" s="43" t="str">
        <f t="shared" si="5"/>
        <v/>
      </c>
      <c r="P7" s="44" t="str">
        <f t="shared" si="6"/>
        <v/>
      </c>
      <c r="Q7" s="42">
        <f>AC!$I$41</f>
        <v>0.47368421052631587</v>
      </c>
      <c r="R7" s="42">
        <f t="shared" si="7"/>
        <v>18.000000000000004</v>
      </c>
      <c r="S7" s="42"/>
      <c r="T7" s="42">
        <f>AC!$N$34</f>
        <v>39</v>
      </c>
      <c r="U7" s="42">
        <f>AC!$O$34</f>
        <v>1.0263157894736843</v>
      </c>
      <c r="V7" s="42"/>
      <c r="W7" s="42" t="str">
        <f>AC!$O$1</f>
        <v>Fast</v>
      </c>
      <c r="X7" s="42" t="str">
        <f>AC!$O$2</f>
        <v>Ordinær</v>
      </c>
      <c r="Y7" s="42" t="str">
        <f>AC!$F$40</f>
        <v/>
      </c>
    </row>
    <row r="8" spans="1:25" x14ac:dyDescent="0.25">
      <c r="A8" s="113" t="str">
        <f>Eivind!$B$1</f>
        <v>Davidsen,Eivind Christian</v>
      </c>
      <c r="B8" s="40" t="str">
        <f>Eivind!$M$2</f>
        <v>Faglærer</v>
      </c>
      <c r="C8" s="126">
        <f>Eivind!$M$1</f>
        <v>0.2</v>
      </c>
      <c r="D8" s="41">
        <f>Eivind!$K$38</f>
        <v>0.1716867469879518</v>
      </c>
      <c r="E8" s="41">
        <f t="shared" si="2"/>
        <v>0</v>
      </c>
      <c r="F8" s="41">
        <f t="shared" si="3"/>
        <v>0</v>
      </c>
      <c r="G8" s="129">
        <f t="shared" si="4"/>
        <v>0.1716867469879518</v>
      </c>
      <c r="H8" s="106">
        <f>Eivind!$K$21</f>
        <v>0</v>
      </c>
      <c r="I8" s="41">
        <f>Eivind!$K$36</f>
        <v>0</v>
      </c>
      <c r="J8" s="41">
        <f>Eivind!$K$26</f>
        <v>0.1716867469879518</v>
      </c>
      <c r="K8" s="42">
        <f>Eivind!$I$26</f>
        <v>3</v>
      </c>
      <c r="L8"/>
      <c r="M8"/>
      <c r="N8"/>
      <c r="O8" s="43" t="str">
        <f t="shared" si="5"/>
        <v/>
      </c>
      <c r="P8" s="44" t="str">
        <f t="shared" si="6"/>
        <v/>
      </c>
      <c r="Q8" s="42">
        <f>Eivind!$I$41</f>
        <v>0.49473684210526336</v>
      </c>
      <c r="R8" s="42">
        <f t="shared" si="7"/>
        <v>18.800000000000008</v>
      </c>
      <c r="S8" s="42"/>
      <c r="T8" s="42">
        <f>Eivind!$N$34</f>
        <v>18.799999999999997</v>
      </c>
      <c r="U8" s="42">
        <f>Eivind!$O$34</f>
        <v>0.49473684210526309</v>
      </c>
      <c r="V8" s="42"/>
      <c r="W8" s="42" t="str">
        <f>Eivind!$O$1</f>
        <v>Fast</v>
      </c>
      <c r="X8" s="42" t="str">
        <f>Eivind!$O$2</f>
        <v>Ordinær</v>
      </c>
      <c r="Y8" s="42" t="str">
        <f>Eivind!$F$40</f>
        <v/>
      </c>
    </row>
    <row r="9" spans="1:25" x14ac:dyDescent="0.25">
      <c r="A9" s="113" t="str">
        <f>Thina!$B$1</f>
        <v>Sæland, Thina Nordli</v>
      </c>
      <c r="B9" s="40" t="str">
        <f>Thina!$M$2</f>
        <v>Faglærer</v>
      </c>
      <c r="C9" s="126">
        <f>Thina!$M$1</f>
        <v>0</v>
      </c>
      <c r="D9" s="41">
        <f>Thina!$K$38</f>
        <v>0</v>
      </c>
      <c r="E9" s="41">
        <f t="shared" si="2"/>
        <v>0</v>
      </c>
      <c r="F9" s="41">
        <f t="shared" si="3"/>
        <v>0</v>
      </c>
      <c r="G9" s="129">
        <f t="shared" si="4"/>
        <v>0</v>
      </c>
      <c r="H9" s="106">
        <f>Thina!$K$21</f>
        <v>0</v>
      </c>
      <c r="I9" s="41">
        <f>Thina!$K$36</f>
        <v>0</v>
      </c>
      <c r="J9" s="41">
        <f>Thina!$K$26</f>
        <v>0</v>
      </c>
      <c r="K9" s="42">
        <f>Thina!$I$26</f>
        <v>0</v>
      </c>
      <c r="L9"/>
      <c r="M9"/>
      <c r="N9"/>
      <c r="O9" s="44" t="str">
        <f t="shared" si="5"/>
        <v/>
      </c>
      <c r="P9" s="44" t="str">
        <f t="shared" si="6"/>
        <v/>
      </c>
      <c r="Q9" s="42">
        <f>Thina!$I$41</f>
        <v>0</v>
      </c>
      <c r="R9" s="42">
        <f t="shared" si="7"/>
        <v>0</v>
      </c>
      <c r="S9" s="42"/>
      <c r="T9" s="42">
        <f>Thina!$N$34</f>
        <v>0</v>
      </c>
      <c r="U9" s="42">
        <f>Thina!$O$34</f>
        <v>0</v>
      </c>
      <c r="V9" s="42"/>
      <c r="W9" s="42" t="str">
        <f>Thina!$O$1</f>
        <v>Fast</v>
      </c>
      <c r="X9" s="42" t="str">
        <f>Thina!$O$2</f>
        <v>Ordinær</v>
      </c>
      <c r="Y9" s="42" t="str">
        <f>Thina!$F$40</f>
        <v/>
      </c>
    </row>
    <row r="10" spans="1:25" x14ac:dyDescent="0.25">
      <c r="A10" s="113" t="str">
        <f>Tuva!$B$1</f>
        <v>Engen, Tuva</v>
      </c>
      <c r="B10" s="40" t="str">
        <f>Tuva!$M$2</f>
        <v>Kontaktlærer 3</v>
      </c>
      <c r="C10" s="126">
        <f>Tuva!$M$1</f>
        <v>0.8</v>
      </c>
      <c r="D10" s="41">
        <f>Tuva!$K$38</f>
        <v>0.79147590361445785</v>
      </c>
      <c r="E10" s="41">
        <f t="shared" si="2"/>
        <v>7.6114457831325311E-2</v>
      </c>
      <c r="F10" s="41">
        <f t="shared" si="3"/>
        <v>7.6114457831325311E-2</v>
      </c>
      <c r="G10" s="129">
        <f t="shared" si="4"/>
        <v>0.71536144578313254</v>
      </c>
      <c r="H10" s="106">
        <f>Tuva!$K$21</f>
        <v>0</v>
      </c>
      <c r="I10" s="41">
        <f>Tuva!$K$36</f>
        <v>7.6114457831325311E-2</v>
      </c>
      <c r="J10" s="41">
        <f>Tuva!$K$26</f>
        <v>0.71536144578313254</v>
      </c>
      <c r="K10" s="42">
        <f>Tuva!$I$26</f>
        <v>12.5</v>
      </c>
      <c r="L10"/>
      <c r="M10"/>
      <c r="N10"/>
      <c r="O10" s="43" t="str">
        <f t="shared" si="5"/>
        <v/>
      </c>
      <c r="P10" s="44" t="str">
        <f t="shared" si="6"/>
        <v/>
      </c>
      <c r="Q10" s="42">
        <f>Tuva!$I$41</f>
        <v>0.14894736842105302</v>
      </c>
      <c r="R10" s="42">
        <f t="shared" si="7"/>
        <v>5.6600000000000152</v>
      </c>
      <c r="S10" s="42"/>
      <c r="T10" s="42">
        <f>Tuva!$N$34</f>
        <v>17.659999999999968</v>
      </c>
      <c r="U10" s="42">
        <f>Tuva!$O$34</f>
        <v>0.46473684210526234</v>
      </c>
      <c r="V10" s="42"/>
      <c r="W10" s="42" t="str">
        <f>Tuva!$O$1</f>
        <v>Fast</v>
      </c>
      <c r="X10" s="42" t="str">
        <f>Tuva!$O$2</f>
        <v>Ordinær</v>
      </c>
      <c r="Y10" s="42" t="str">
        <f>Tuva!$F$40</f>
        <v/>
      </c>
    </row>
    <row r="11" spans="1:25" x14ac:dyDescent="0.25">
      <c r="A11" s="113" t="str">
        <f>Gina!$B$1</f>
        <v>Forberg, Gina</v>
      </c>
      <c r="B11" s="40" t="str">
        <f>Gina!$M$2</f>
        <v>Faglærer</v>
      </c>
      <c r="C11" s="126">
        <f>Gina!$M$1</f>
        <v>1</v>
      </c>
      <c r="D11" s="41">
        <f>Gina!$K$38</f>
        <v>0.97289156626506024</v>
      </c>
      <c r="E11" s="41">
        <f t="shared" si="2"/>
        <v>0</v>
      </c>
      <c r="F11" s="41">
        <f t="shared" si="3"/>
        <v>0</v>
      </c>
      <c r="G11" s="129">
        <f t="shared" si="4"/>
        <v>0.97289156626506024</v>
      </c>
      <c r="H11" s="106">
        <f>Gina!$K$21</f>
        <v>0</v>
      </c>
      <c r="I11" s="41">
        <f>Gina!$K$36</f>
        <v>0</v>
      </c>
      <c r="J11" s="41">
        <f>Gina!$K$26</f>
        <v>0.97289156626506024</v>
      </c>
      <c r="K11" s="42">
        <f>Gina!$I$26</f>
        <v>17</v>
      </c>
      <c r="L11"/>
      <c r="M11"/>
      <c r="N11"/>
      <c r="O11" s="43" t="str">
        <f t="shared" si="5"/>
        <v/>
      </c>
      <c r="P11" s="44" t="str">
        <f t="shared" si="6"/>
        <v/>
      </c>
      <c r="Q11" s="42">
        <f>Gina!$I$41</f>
        <v>0.47368421052631587</v>
      </c>
      <c r="R11" s="42">
        <f t="shared" si="7"/>
        <v>18.000000000000004</v>
      </c>
      <c r="S11" s="42"/>
      <c r="T11" s="42">
        <f>Gina!$N$34</f>
        <v>39</v>
      </c>
      <c r="U11" s="42">
        <f>Gina!$O$34</f>
        <v>1.0263157894736843</v>
      </c>
      <c r="V11" s="42"/>
      <c r="W11" s="42" t="str">
        <f>Gina!$O$1</f>
        <v>Fast</v>
      </c>
      <c r="X11" s="42" t="str">
        <f>Gina!$O$2</f>
        <v>Byomfattende</v>
      </c>
      <c r="Y11" s="42" t="str">
        <f>Gina!$F$40</f>
        <v/>
      </c>
    </row>
    <row r="12" spans="1:25" x14ac:dyDescent="0.25">
      <c r="A12" s="113" t="str">
        <f>Rizwan!$B$1</f>
        <v>Ghaffar, Rizwan Ali</v>
      </c>
      <c r="B12" s="40" t="str">
        <f>Rizwan!$M$2</f>
        <v>Kontaktlærer 2</v>
      </c>
      <c r="C12" s="126">
        <f>Rizwan!$M$1</f>
        <v>1</v>
      </c>
      <c r="D12" s="41">
        <f>Rizwan!$K$38</f>
        <v>0.97289156626506024</v>
      </c>
      <c r="E12" s="41">
        <f t="shared" si="2"/>
        <v>5.7228915662650599E-2</v>
      </c>
      <c r="F12" s="41">
        <f t="shared" si="3"/>
        <v>5.7228915662650599E-2</v>
      </c>
      <c r="G12" s="129">
        <f t="shared" si="4"/>
        <v>0.91566265060240959</v>
      </c>
      <c r="H12" s="106">
        <f>Rizwan!$K$21</f>
        <v>0</v>
      </c>
      <c r="I12" s="41">
        <f>Rizwan!$K$36</f>
        <v>5.7228915662650599E-2</v>
      </c>
      <c r="J12" s="41">
        <f>Rizwan!$K$26</f>
        <v>0.91566265060240959</v>
      </c>
      <c r="K12" s="42">
        <f>Rizwan!$I$26</f>
        <v>16</v>
      </c>
      <c r="L12"/>
      <c r="M12"/>
      <c r="N12"/>
      <c r="O12" s="44" t="str">
        <f t="shared" si="5"/>
        <v/>
      </c>
      <c r="P12" s="44" t="str">
        <f t="shared" si="6"/>
        <v/>
      </c>
      <c r="Q12" s="42">
        <f>Rizwan!$I$41</f>
        <v>0.47368421052631587</v>
      </c>
      <c r="R12" s="42">
        <f t="shared" si="7"/>
        <v>18.000000000000004</v>
      </c>
      <c r="S12" s="42"/>
      <c r="T12" s="42">
        <f>Rizwan!$N$34</f>
        <v>32</v>
      </c>
      <c r="U12" s="42">
        <f>Rizwan!$O$34</f>
        <v>0.84210526315789469</v>
      </c>
      <c r="V12" s="42"/>
      <c r="W12" s="42" t="str">
        <f>Rizwan!$O$1</f>
        <v>Fast</v>
      </c>
      <c r="X12" s="42" t="str">
        <f>Rizwan!$O$2</f>
        <v>Ordinær</v>
      </c>
      <c r="Y12" s="42" t="str">
        <f>Rizwan!$F$40</f>
        <v/>
      </c>
    </row>
    <row r="13" spans="1:25" x14ac:dyDescent="0.25">
      <c r="A13" s="113" t="str">
        <f>Peter!$B$1</f>
        <v>Groep, Peter Frans  Van De</v>
      </c>
      <c r="B13" s="40" t="str">
        <f>Peter!$M$2</f>
        <v>Kontaktlærer</v>
      </c>
      <c r="C13" s="126">
        <f>Peter!$M$1</f>
        <v>1</v>
      </c>
      <c r="D13" s="41">
        <f>Peter!$K$38</f>
        <v>0.97289156626506024</v>
      </c>
      <c r="E13" s="41">
        <f t="shared" si="2"/>
        <v>0</v>
      </c>
      <c r="F13" s="41">
        <f t="shared" si="3"/>
        <v>0</v>
      </c>
      <c r="G13" s="129">
        <f t="shared" si="4"/>
        <v>0.97289156626506024</v>
      </c>
      <c r="H13" s="106">
        <f>Peter!$K$21</f>
        <v>0</v>
      </c>
      <c r="I13" s="41">
        <f>Peter!$K$36</f>
        <v>0</v>
      </c>
      <c r="J13" s="41">
        <f>Peter!$K$26</f>
        <v>0.97289156626506024</v>
      </c>
      <c r="K13" s="42">
        <f>Peter!$I$26</f>
        <v>17</v>
      </c>
      <c r="L13"/>
      <c r="M13"/>
      <c r="N13"/>
      <c r="O13" s="43" t="str">
        <f t="shared" si="5"/>
        <v/>
      </c>
      <c r="P13" s="44" t="str">
        <f t="shared" si="6"/>
        <v/>
      </c>
      <c r="Q13" s="42">
        <f>Peter!$I$41</f>
        <v>0.47368421052631587</v>
      </c>
      <c r="R13" s="42">
        <f t="shared" si="7"/>
        <v>18.000000000000004</v>
      </c>
      <c r="S13" s="42"/>
      <c r="T13" s="42">
        <f>Peter!$N$34</f>
        <v>39</v>
      </c>
      <c r="U13" s="42">
        <f>Peter!$O$34</f>
        <v>1.0263157894736843</v>
      </c>
      <c r="V13" s="42"/>
      <c r="W13" s="42" t="str">
        <f>Peter!$O$1</f>
        <v>Fast</v>
      </c>
      <c r="X13" s="42" t="str">
        <f>Peter!$O$2</f>
        <v>Byomfattende</v>
      </c>
      <c r="Y13" s="42" t="str">
        <f>Peter!$F$40</f>
        <v/>
      </c>
    </row>
    <row r="14" spans="1:25" x14ac:dyDescent="0.25">
      <c r="A14" s="113" t="str">
        <f>Eirin!$B$1</f>
        <v>Hansen, Eirin Ruud</v>
      </c>
      <c r="B14" s="40" t="str">
        <f>Eirin!$M$2</f>
        <v>Kontaktlærer 2</v>
      </c>
      <c r="C14" s="126">
        <f>Eirin!$M$1</f>
        <v>1</v>
      </c>
      <c r="D14" s="41">
        <f>Eirin!$K$38</f>
        <v>0.97289156626506024</v>
      </c>
      <c r="E14" s="41">
        <f t="shared" si="2"/>
        <v>5.7228915662650599E-2</v>
      </c>
      <c r="F14" s="41">
        <f t="shared" si="3"/>
        <v>5.7228915662650599E-2</v>
      </c>
      <c r="G14" s="129">
        <f t="shared" si="4"/>
        <v>0.91566265060240959</v>
      </c>
      <c r="H14" s="106">
        <f>Eirin!$K$21</f>
        <v>0</v>
      </c>
      <c r="I14" s="41">
        <f>Eirin!$K$36</f>
        <v>5.7228915662650599E-2</v>
      </c>
      <c r="J14" s="41">
        <f>Eirin!$K$26</f>
        <v>0.91566265060240959</v>
      </c>
      <c r="K14" s="42">
        <f>Eirin!$I$26</f>
        <v>16</v>
      </c>
      <c r="L14"/>
      <c r="M14"/>
      <c r="N14"/>
      <c r="O14" s="43" t="str">
        <f t="shared" si="5"/>
        <v/>
      </c>
      <c r="P14" s="44" t="str">
        <f t="shared" si="6"/>
        <v/>
      </c>
      <c r="Q14" s="42">
        <f>Eirin!$I$41</f>
        <v>0.47368421052631587</v>
      </c>
      <c r="R14" s="42">
        <f t="shared" si="7"/>
        <v>18.000000000000004</v>
      </c>
      <c r="S14" s="42"/>
      <c r="T14" s="42">
        <f>Eirin!$N$34</f>
        <v>39</v>
      </c>
      <c r="U14" s="42">
        <f>Eirin!$O$34</f>
        <v>1.0263157894736843</v>
      </c>
      <c r="V14" s="42"/>
      <c r="W14" s="42" t="str">
        <f>Eirin!$O$1</f>
        <v>Fast</v>
      </c>
      <c r="X14" s="42" t="str">
        <f>Eirin!$O$2</f>
        <v>Byomfattende</v>
      </c>
      <c r="Y14" s="42" t="str">
        <f>Eirin!$F$40</f>
        <v/>
      </c>
    </row>
    <row r="15" spans="1:25" x14ac:dyDescent="0.25">
      <c r="A15" s="113" t="str">
        <f>Silje!$B$1</f>
        <v>Heggelund, Silje Christine</v>
      </c>
      <c r="B15" s="40" t="str">
        <f>Silje!$M$2</f>
        <v>Kontaktlærer 3</v>
      </c>
      <c r="C15" s="126">
        <f>Silje!$M$1</f>
        <v>1</v>
      </c>
      <c r="D15" s="41">
        <f>Silje!$K$38</f>
        <v>0.9917771084337349</v>
      </c>
      <c r="E15" s="41">
        <f t="shared" si="2"/>
        <v>7.6114457831325311E-2</v>
      </c>
      <c r="F15" s="41">
        <f t="shared" si="3"/>
        <v>7.6114457831325311E-2</v>
      </c>
      <c r="G15" s="129">
        <f t="shared" si="4"/>
        <v>0.91566265060240959</v>
      </c>
      <c r="H15" s="106">
        <f>Silje!$K$21</f>
        <v>0</v>
      </c>
      <c r="I15" s="41">
        <f>Silje!$K$36</f>
        <v>7.6114457831325311E-2</v>
      </c>
      <c r="J15" s="41">
        <f>Silje!$K$26</f>
        <v>0.91566265060240959</v>
      </c>
      <c r="K15" s="42">
        <f>Silje!$I$26</f>
        <v>16</v>
      </c>
      <c r="L15"/>
      <c r="M15"/>
      <c r="N15"/>
      <c r="O15" s="43" t="str">
        <f t="shared" si="5"/>
        <v/>
      </c>
      <c r="P15" s="44" t="str">
        <f t="shared" si="6"/>
        <v/>
      </c>
      <c r="Q15" s="42">
        <f>Silje!$I$41</f>
        <v>0.1436842105263165</v>
      </c>
      <c r="R15" s="42">
        <f t="shared" si="7"/>
        <v>5.4600000000000266</v>
      </c>
      <c r="S15" s="42"/>
      <c r="T15" s="42">
        <f>Silje!$N$34</f>
        <v>20.460000000000036</v>
      </c>
      <c r="U15" s="42">
        <f>Silje!$O$34</f>
        <v>0.53842105263157991</v>
      </c>
      <c r="V15" s="42"/>
      <c r="W15" s="42" t="str">
        <f>Silje!$O$1</f>
        <v>Fast</v>
      </c>
      <c r="X15" s="42" t="str">
        <f>Silje!$O$2</f>
        <v>Ordinær</v>
      </c>
      <c r="Y15" s="42" t="str">
        <f>Silje!$F$40</f>
        <v/>
      </c>
    </row>
    <row r="16" spans="1:25" x14ac:dyDescent="0.25">
      <c r="A16" s="113" t="str">
        <f>Pål!$B$1</f>
        <v>Hverven, Pål</v>
      </c>
      <c r="B16" s="40" t="str">
        <f>Pål!$M$2</f>
        <v>Kontaktlærer 2</v>
      </c>
      <c r="C16" s="126">
        <f>Pål!$M$1</f>
        <v>1</v>
      </c>
      <c r="D16" s="41">
        <f>Pål!$K$38</f>
        <v>0.97289156626506024</v>
      </c>
      <c r="E16" s="41">
        <f t="shared" si="2"/>
        <v>5.7228915662650599E-2</v>
      </c>
      <c r="F16" s="41">
        <f t="shared" si="3"/>
        <v>5.7228915662650599E-2</v>
      </c>
      <c r="G16" s="129">
        <f t="shared" si="4"/>
        <v>0.91566265060240959</v>
      </c>
      <c r="H16" s="106">
        <f>Pål!$K$21</f>
        <v>0</v>
      </c>
      <c r="I16" s="41">
        <f>Pål!$K$36</f>
        <v>5.7228915662650599E-2</v>
      </c>
      <c r="J16" s="41">
        <f>Pål!$K$26</f>
        <v>0.91566265060240959</v>
      </c>
      <c r="K16" s="42">
        <f>Pål!$I$26</f>
        <v>16</v>
      </c>
      <c r="L16"/>
      <c r="M16"/>
      <c r="N16"/>
      <c r="O16" s="44" t="str">
        <f t="shared" si="5"/>
        <v/>
      </c>
      <c r="P16" s="44" t="str">
        <f t="shared" si="6"/>
        <v/>
      </c>
      <c r="Q16" s="42">
        <f>Pål!$I$41</f>
        <v>0.47368421052631587</v>
      </c>
      <c r="R16" s="42">
        <f t="shared" si="7"/>
        <v>18.000000000000004</v>
      </c>
      <c r="S16" s="42"/>
      <c r="T16" s="42">
        <f>Pål!$N$34</f>
        <v>32</v>
      </c>
      <c r="U16" s="42">
        <f>Pål!$O$34</f>
        <v>0.84210526315789469</v>
      </c>
      <c r="V16" s="42"/>
      <c r="W16" s="42" t="str">
        <f>Pål!$O$1</f>
        <v>Fast</v>
      </c>
      <c r="X16" s="42" t="str">
        <f>Pål!$O$2</f>
        <v>Ordinær</v>
      </c>
      <c r="Y16" s="42" t="str">
        <f>Pål!$F$40</f>
        <v/>
      </c>
    </row>
    <row r="17" spans="1:25" x14ac:dyDescent="0.25">
      <c r="A17" s="113" t="str">
        <f>Anum!$B$1</f>
        <v>Irfan, Anum</v>
      </c>
      <c r="B17" s="40" t="str">
        <f>Anum!$M$2</f>
        <v>Kontaktlærer 2</v>
      </c>
      <c r="C17" s="126">
        <f>Anum!$M$1</f>
        <v>1</v>
      </c>
      <c r="D17" s="41">
        <f>Anum!$K$38</f>
        <v>0.97289156626506024</v>
      </c>
      <c r="E17" s="41">
        <f t="shared" si="2"/>
        <v>5.7228915662650599E-2</v>
      </c>
      <c r="F17" s="41">
        <f t="shared" si="3"/>
        <v>5.7228915662650599E-2</v>
      </c>
      <c r="G17" s="129">
        <f t="shared" si="4"/>
        <v>0.91566265060240959</v>
      </c>
      <c r="H17" s="106">
        <f>Anum!$K$21</f>
        <v>0</v>
      </c>
      <c r="I17" s="41">
        <f>Anum!$K$36</f>
        <v>5.7228915662650599E-2</v>
      </c>
      <c r="J17" s="41">
        <f>Anum!$K$26</f>
        <v>0.91566265060240959</v>
      </c>
      <c r="K17" s="42">
        <f>Anum!$I$26</f>
        <v>16</v>
      </c>
      <c r="L17"/>
      <c r="M17"/>
      <c r="N17"/>
      <c r="O17" s="44" t="str">
        <f t="shared" si="5"/>
        <v/>
      </c>
      <c r="P17" s="44" t="str">
        <f t="shared" si="6"/>
        <v/>
      </c>
      <c r="Q17" s="42">
        <f>Anum!$I$41</f>
        <v>0.47368421052631587</v>
      </c>
      <c r="R17" s="42">
        <f t="shared" si="7"/>
        <v>18.000000000000004</v>
      </c>
      <c r="S17" s="42"/>
      <c r="T17" s="42">
        <f>Anum!$N$34</f>
        <v>32</v>
      </c>
      <c r="U17" s="42">
        <f>Anum!$O$34</f>
        <v>0.84210526315789469</v>
      </c>
      <c r="V17" s="42"/>
      <c r="W17" s="42" t="str">
        <f>Anum!$O$1</f>
        <v>Fast</v>
      </c>
      <c r="X17" s="42" t="str">
        <f>Anum!$O$2</f>
        <v>Ordinær</v>
      </c>
      <c r="Y17" s="42" t="str">
        <f>Anum!$F$40</f>
        <v/>
      </c>
    </row>
    <row r="18" spans="1:25" x14ac:dyDescent="0.25">
      <c r="A18" s="113" t="str">
        <f>Wioletta!$B$1</f>
        <v>Jakimiuk, Wioletta</v>
      </c>
      <c r="B18" s="40" t="str">
        <f>Wioletta!$M$2</f>
        <v>Kontaktlærer 2</v>
      </c>
      <c r="C18" s="126">
        <f>Wioletta!$M$1</f>
        <v>1</v>
      </c>
      <c r="D18" s="41">
        <f>Wioletta!$K$38</f>
        <v>0.97289156626506024</v>
      </c>
      <c r="E18" s="41">
        <f t="shared" si="2"/>
        <v>5.7228915662650599E-2</v>
      </c>
      <c r="F18" s="41">
        <f t="shared" si="3"/>
        <v>5.7228915662650599E-2</v>
      </c>
      <c r="G18" s="129">
        <f t="shared" si="4"/>
        <v>0.91566265060240959</v>
      </c>
      <c r="H18" s="106">
        <f>Wioletta!$K$21</f>
        <v>0</v>
      </c>
      <c r="I18" s="41">
        <f>Wioletta!$K$36</f>
        <v>5.7228915662650599E-2</v>
      </c>
      <c r="J18" s="41">
        <f>Wioletta!$K$26</f>
        <v>0.91566265060240959</v>
      </c>
      <c r="K18" s="42">
        <f>Wioletta!$I$26</f>
        <v>16</v>
      </c>
      <c r="L18"/>
      <c r="M18"/>
      <c r="N18"/>
      <c r="O18" s="43" t="str">
        <f t="shared" si="5"/>
        <v/>
      </c>
      <c r="P18" s="44" t="str">
        <f t="shared" si="6"/>
        <v/>
      </c>
      <c r="Q18" s="42">
        <f>Wioletta!$I$41</f>
        <v>0.47368421052631587</v>
      </c>
      <c r="R18" s="42">
        <f t="shared" si="7"/>
        <v>18.000000000000004</v>
      </c>
      <c r="S18" s="42"/>
      <c r="T18" s="42">
        <f>Wioletta!$N$34</f>
        <v>39</v>
      </c>
      <c r="U18" s="42">
        <f>Wioletta!$O$34</f>
        <v>1.0263157894736843</v>
      </c>
      <c r="V18" s="42"/>
      <c r="W18" s="42" t="str">
        <f>Wioletta!$O$1</f>
        <v>Fast</v>
      </c>
      <c r="X18" s="42" t="str">
        <f>Wioletta!$O$2</f>
        <v>Byomfattende</v>
      </c>
      <c r="Y18" s="42" t="str">
        <f>Wioletta!$F$40</f>
        <v/>
      </c>
    </row>
    <row r="19" spans="1:25" x14ac:dyDescent="0.25">
      <c r="A19" s="117" t="str">
        <f>Janne!$B$1</f>
        <v>Jensen, Janne</v>
      </c>
      <c r="B19" s="40" t="str">
        <f>Janne!$M$2</f>
        <v>Faglærer</v>
      </c>
      <c r="C19" s="126">
        <f>Janne!$M$1</f>
        <v>0.5</v>
      </c>
      <c r="D19" s="41">
        <f>Janne!$K$38</f>
        <v>0.48644578313253012</v>
      </c>
      <c r="E19" s="41">
        <f t="shared" si="2"/>
        <v>0</v>
      </c>
      <c r="F19" s="41">
        <f t="shared" si="3"/>
        <v>0</v>
      </c>
      <c r="G19" s="129">
        <f t="shared" si="4"/>
        <v>0.48644578313253012</v>
      </c>
      <c r="H19" s="106">
        <f>Janne!$K$21</f>
        <v>0</v>
      </c>
      <c r="I19" s="41">
        <f>Janne!$K$36</f>
        <v>0</v>
      </c>
      <c r="J19" s="41">
        <f>Janne!$K$26</f>
        <v>0.48644578313253012</v>
      </c>
      <c r="K19" s="42">
        <f>Janne!$I$26</f>
        <v>8.5</v>
      </c>
      <c r="L19"/>
      <c r="M19"/>
      <c r="N19"/>
      <c r="O19" s="43" t="str">
        <f t="shared" si="5"/>
        <v/>
      </c>
      <c r="P19" s="44" t="str">
        <f t="shared" si="6"/>
        <v/>
      </c>
      <c r="Q19" s="42">
        <f>Janne!$I$41</f>
        <v>0.23684210526315794</v>
      </c>
      <c r="R19" s="42">
        <f t="shared" si="7"/>
        <v>9.0000000000000018</v>
      </c>
      <c r="S19" s="42"/>
      <c r="T19" s="42">
        <f>Janne!$N$34</f>
        <v>34.5</v>
      </c>
      <c r="U19" s="42">
        <f>Janne!$O$34</f>
        <v>0.90789473684210531</v>
      </c>
      <c r="V19" s="42"/>
      <c r="W19" s="42" t="str">
        <f>Janne!$O$1</f>
        <v>Fast</v>
      </c>
      <c r="X19" s="42" t="str">
        <f>Janne!$O$2</f>
        <v>Ordinær</v>
      </c>
      <c r="Y19" s="42" t="str">
        <f>Janne!$F$40</f>
        <v/>
      </c>
    </row>
    <row r="20" spans="1:25" x14ac:dyDescent="0.25">
      <c r="A20" s="113" t="str">
        <f>Elin!$B$1</f>
        <v>Johansen, Elin</v>
      </c>
      <c r="B20" s="40" t="str">
        <f>Elin!$M$2</f>
        <v>Kontaktlærer 2</v>
      </c>
      <c r="C20" s="126">
        <f>Elin!$M$1</f>
        <v>0.8</v>
      </c>
      <c r="D20" s="41">
        <f>Elin!$K$38</f>
        <v>0.77259036144578319</v>
      </c>
      <c r="E20" s="41">
        <f t="shared" si="2"/>
        <v>5.7228915662650599E-2</v>
      </c>
      <c r="F20" s="41">
        <f t="shared" si="3"/>
        <v>5.7228915662650599E-2</v>
      </c>
      <c r="G20" s="129">
        <f t="shared" si="4"/>
        <v>0.71536144578313254</v>
      </c>
      <c r="H20" s="106">
        <f>Elin!$K$21</f>
        <v>0</v>
      </c>
      <c r="I20" s="41">
        <f>Elin!$K$36</f>
        <v>5.7228915662650599E-2</v>
      </c>
      <c r="J20" s="41">
        <f>Elin!$K$26</f>
        <v>0.71536144578313254</v>
      </c>
      <c r="K20" s="42">
        <f>Elin!$I$26</f>
        <v>12.5</v>
      </c>
      <c r="L20"/>
      <c r="M20"/>
      <c r="N20"/>
      <c r="O20" s="44" t="str">
        <f t="shared" si="5"/>
        <v/>
      </c>
      <c r="P20" s="44" t="str">
        <f t="shared" si="6"/>
        <v/>
      </c>
      <c r="Q20" s="42">
        <f>Elin!$I$41</f>
        <v>0.47894736842105234</v>
      </c>
      <c r="R20" s="42">
        <f t="shared" si="7"/>
        <v>18.199999999999989</v>
      </c>
      <c r="S20" s="42"/>
      <c r="T20" s="42">
        <f>Elin!$N$34</f>
        <v>29.399999999999977</v>
      </c>
      <c r="U20" s="42">
        <f>Elin!$O$34</f>
        <v>0.7736842105263152</v>
      </c>
      <c r="V20" s="42"/>
      <c r="W20" s="42" t="str">
        <f>Elin!$O$1</f>
        <v>Fast</v>
      </c>
      <c r="X20" s="42" t="str">
        <f>Elin!$O$2</f>
        <v>Ordinær</v>
      </c>
      <c r="Y20" s="42" t="str">
        <f>Elin!$F$40</f>
        <v/>
      </c>
    </row>
    <row r="21" spans="1:25" x14ac:dyDescent="0.25">
      <c r="A21" s="113" t="str">
        <f>Ida!$B$1</f>
        <v>Kann, Ida Karina</v>
      </c>
      <c r="B21" s="40" t="str">
        <f>Ida!$M$2</f>
        <v>Kontaktlærer 2</v>
      </c>
      <c r="C21" s="126">
        <f>Ida!$M$1</f>
        <v>1</v>
      </c>
      <c r="D21" s="41">
        <f>Ida!$K$38</f>
        <v>0.97289156626506024</v>
      </c>
      <c r="E21" s="41">
        <f t="shared" si="2"/>
        <v>5.7228915662650599E-2</v>
      </c>
      <c r="F21" s="41">
        <f t="shared" si="3"/>
        <v>5.7228915662650599E-2</v>
      </c>
      <c r="G21" s="129">
        <f t="shared" si="4"/>
        <v>0.91566265060240959</v>
      </c>
      <c r="H21" s="106">
        <f>Ida!$K$21</f>
        <v>0</v>
      </c>
      <c r="I21" s="41">
        <f>Ida!$K$36</f>
        <v>5.7228915662650599E-2</v>
      </c>
      <c r="J21" s="41">
        <f>Ida!$K$26</f>
        <v>0.91566265060240959</v>
      </c>
      <c r="K21" s="42">
        <f>Ida!$I$26</f>
        <v>16</v>
      </c>
      <c r="L21"/>
      <c r="M21"/>
      <c r="N21"/>
      <c r="O21" s="44" t="str">
        <f t="shared" si="5"/>
        <v/>
      </c>
      <c r="P21" s="44" t="str">
        <f t="shared" si="6"/>
        <v/>
      </c>
      <c r="Q21" s="42">
        <f>Ida!$I$41</f>
        <v>0.47368421052631587</v>
      </c>
      <c r="R21" s="42">
        <f t="shared" si="7"/>
        <v>18.000000000000004</v>
      </c>
      <c r="S21" s="42"/>
      <c r="T21" s="42">
        <f>Ida!$N$34</f>
        <v>33</v>
      </c>
      <c r="U21" s="42">
        <f>Ida!$O$34</f>
        <v>0.86842105263157898</v>
      </c>
      <c r="V21" s="42"/>
      <c r="W21" s="42" t="str">
        <f>Ida!$O$1</f>
        <v>Fast</v>
      </c>
      <c r="X21" s="42" t="str">
        <f>Ida!$O$2</f>
        <v>Ordinær</v>
      </c>
      <c r="Y21" s="42" t="str">
        <f>Ida!$F$40</f>
        <v/>
      </c>
    </row>
    <row r="22" spans="1:25" x14ac:dyDescent="0.25">
      <c r="A22" s="113" t="str">
        <f>Elise!$B$1</f>
        <v>Karlsen, Elise Vatland</v>
      </c>
      <c r="B22" s="40" t="str">
        <f>Elise!$M$2</f>
        <v>Kontaktlærer 2</v>
      </c>
      <c r="C22" s="126">
        <f>Elise!$M$1</f>
        <v>1</v>
      </c>
      <c r="D22" s="41">
        <f>Elise!$K$38</f>
        <v>0.97289156626506024</v>
      </c>
      <c r="E22" s="41">
        <f t="shared" si="2"/>
        <v>5.7228915662650599E-2</v>
      </c>
      <c r="F22" s="41">
        <f t="shared" si="3"/>
        <v>5.7228915662650599E-2</v>
      </c>
      <c r="G22" s="129">
        <f t="shared" si="4"/>
        <v>0.91566265060240959</v>
      </c>
      <c r="H22" s="106">
        <f>Elise!$K$21</f>
        <v>0</v>
      </c>
      <c r="I22" s="41">
        <f>Elise!$K$36</f>
        <v>5.7228915662650599E-2</v>
      </c>
      <c r="J22" s="41">
        <f>Elise!$K$26</f>
        <v>0.91566265060240959</v>
      </c>
      <c r="K22" s="42">
        <f>Elise!$I$26</f>
        <v>16</v>
      </c>
      <c r="L22"/>
      <c r="M22"/>
      <c r="N22"/>
      <c r="O22" s="44" t="str">
        <f t="shared" si="5"/>
        <v/>
      </c>
      <c r="P22" s="44" t="str">
        <f t="shared" si="6"/>
        <v/>
      </c>
      <c r="Q22" s="42">
        <f>Elise!$I$41</f>
        <v>0.47368421052631587</v>
      </c>
      <c r="R22" s="42">
        <f t="shared" si="7"/>
        <v>18.000000000000004</v>
      </c>
      <c r="S22" s="42"/>
      <c r="T22" s="42">
        <f>Elise!$N$34</f>
        <v>24</v>
      </c>
      <c r="U22" s="42">
        <f>Elise!$O$34</f>
        <v>0.63157894736842102</v>
      </c>
      <c r="V22" s="42"/>
      <c r="W22" s="42" t="str">
        <f>Elise!$O$1</f>
        <v>Fast</v>
      </c>
      <c r="X22" s="42" t="str">
        <f>Elise!$O$2</f>
        <v>Ordinær</v>
      </c>
      <c r="Y22" s="42" t="str">
        <f>Elise!$F$40</f>
        <v/>
      </c>
    </row>
    <row r="23" spans="1:25" x14ac:dyDescent="0.25">
      <c r="A23" s="113" t="str">
        <f>Jana!$B$1</f>
        <v>Kristense, Jana</v>
      </c>
      <c r="B23" s="40" t="str">
        <f>Jana!$M$2</f>
        <v>Kontaktlærer 2</v>
      </c>
      <c r="C23" s="126">
        <f>Jana!$M$1</f>
        <v>0.8</v>
      </c>
      <c r="D23" s="41">
        <f>Jana!$K$38</f>
        <v>0.77259036144578319</v>
      </c>
      <c r="E23" s="41">
        <f t="shared" si="2"/>
        <v>5.7228915662650599E-2</v>
      </c>
      <c r="F23" s="41">
        <f t="shared" si="3"/>
        <v>5.7228915662650599E-2</v>
      </c>
      <c r="G23" s="129">
        <f t="shared" si="4"/>
        <v>0.71536144578313254</v>
      </c>
      <c r="H23" s="106">
        <f>Jana!$K$21</f>
        <v>0</v>
      </c>
      <c r="I23" s="41">
        <f>Jana!$K$36</f>
        <v>5.7228915662650599E-2</v>
      </c>
      <c r="J23" s="41">
        <f>Jana!$K$26</f>
        <v>0.71536144578313254</v>
      </c>
      <c r="K23" s="42">
        <f>Jana!$I$26</f>
        <v>12.5</v>
      </c>
      <c r="L23"/>
      <c r="M23"/>
      <c r="N23"/>
      <c r="O23" s="43" t="str">
        <f t="shared" si="5"/>
        <v/>
      </c>
      <c r="P23" s="44" t="str">
        <f t="shared" si="6"/>
        <v/>
      </c>
      <c r="Q23" s="42">
        <f>Jana!$I$41</f>
        <v>0.47894736842105234</v>
      </c>
      <c r="R23" s="42">
        <f t="shared" si="7"/>
        <v>18.199999999999989</v>
      </c>
      <c r="S23" s="42"/>
      <c r="T23" s="42">
        <f>Jana!$N$34</f>
        <v>30.199999999999932</v>
      </c>
      <c r="U23" s="42">
        <f>Jana!$O$34</f>
        <v>0.79473684210526141</v>
      </c>
      <c r="V23" s="42"/>
      <c r="W23" s="42" t="str">
        <f>Jana!$O$1</f>
        <v>Fast</v>
      </c>
      <c r="X23" s="42" t="str">
        <f>Jana!$O$2</f>
        <v>Ordinær</v>
      </c>
      <c r="Y23" s="42" t="str">
        <f>Jana!$F$40</f>
        <v/>
      </c>
    </row>
    <row r="24" spans="1:25" x14ac:dyDescent="0.25">
      <c r="A24" s="113" t="str">
        <f>Henriette!$B$1</f>
        <v>Larsen, Henriette Berg</v>
      </c>
      <c r="B24" s="40" t="str">
        <f>Henriette!$M$2</f>
        <v>Kontaktlærer 3</v>
      </c>
      <c r="C24" s="126">
        <f>Henriette!$M$1</f>
        <v>1</v>
      </c>
      <c r="D24" s="41">
        <f>Henriette!$K$38</f>
        <v>0.9917771084337349</v>
      </c>
      <c r="E24" s="41">
        <f t="shared" si="2"/>
        <v>7.6114457831325311E-2</v>
      </c>
      <c r="F24" s="41">
        <f t="shared" si="3"/>
        <v>7.6114457831325311E-2</v>
      </c>
      <c r="G24" s="129">
        <f t="shared" si="4"/>
        <v>0.91566265060240959</v>
      </c>
      <c r="H24" s="106">
        <f>Henriette!$K$21</f>
        <v>0</v>
      </c>
      <c r="I24" s="41">
        <f>Henriette!$K$36</f>
        <v>7.6114457831325311E-2</v>
      </c>
      <c r="J24" s="41">
        <f>Henriette!$K$26</f>
        <v>0.91566265060240959</v>
      </c>
      <c r="K24" s="42">
        <f>Henriette!$I$26</f>
        <v>16</v>
      </c>
      <c r="L24"/>
      <c r="M24"/>
      <c r="N24"/>
      <c r="O24" s="43" t="str">
        <f t="shared" si="5"/>
        <v/>
      </c>
      <c r="P24" s="44" t="str">
        <f t="shared" si="6"/>
        <v/>
      </c>
      <c r="Q24" s="42">
        <f>Henriette!$I$41</f>
        <v>0.1436842105263165</v>
      </c>
      <c r="R24" s="42">
        <f t="shared" si="7"/>
        <v>5.4600000000000266</v>
      </c>
      <c r="S24" s="42"/>
      <c r="T24" s="42">
        <f>Henriette!$N$34</f>
        <v>26.460000000000036</v>
      </c>
      <c r="U24" s="42">
        <f>Henriette!$O$34</f>
        <v>0.69631578947368522</v>
      </c>
      <c r="V24" s="42"/>
      <c r="W24" s="42" t="str">
        <f>Henriette!$O$1</f>
        <v>Fast</v>
      </c>
      <c r="X24" s="42" t="str">
        <f>Henriette!$O$2</f>
        <v>Ordinær</v>
      </c>
      <c r="Y24" s="42" t="str">
        <f>Henriette!$F$40</f>
        <v/>
      </c>
    </row>
    <row r="25" spans="1:25" x14ac:dyDescent="0.25">
      <c r="A25" s="113" t="str">
        <f>Steinar!$B$1</f>
        <v>Lie, Steinar</v>
      </c>
      <c r="B25" s="40" t="str">
        <f>Steinar!$M$2</f>
        <v>Kontaktlærer 2</v>
      </c>
      <c r="C25" s="126">
        <f>Steinar!$M$1</f>
        <v>1</v>
      </c>
      <c r="D25" s="41">
        <f>Steinar!$K$38</f>
        <v>0.97289156626506024</v>
      </c>
      <c r="E25" s="41">
        <f t="shared" si="2"/>
        <v>5.7228915662650599E-2</v>
      </c>
      <c r="F25" s="41">
        <f t="shared" si="3"/>
        <v>5.7228915662650599E-2</v>
      </c>
      <c r="G25" s="129">
        <f t="shared" si="4"/>
        <v>0.91566265060240959</v>
      </c>
      <c r="H25" s="106">
        <f>Steinar!$K$21</f>
        <v>0</v>
      </c>
      <c r="I25" s="41">
        <f>Steinar!$K$36</f>
        <v>5.7228915662650599E-2</v>
      </c>
      <c r="J25" s="41">
        <f>Steinar!$K$26</f>
        <v>0.91566265060240959</v>
      </c>
      <c r="K25" s="42">
        <f>Steinar!$I$26</f>
        <v>16</v>
      </c>
      <c r="L25"/>
      <c r="M25"/>
      <c r="N25"/>
      <c r="O25" s="43" t="str">
        <f t="shared" si="5"/>
        <v/>
      </c>
      <c r="P25" s="44" t="str">
        <f t="shared" si="6"/>
        <v/>
      </c>
      <c r="Q25" s="42">
        <f>Steinar!$I$41</f>
        <v>0.47368421052631587</v>
      </c>
      <c r="R25" s="42">
        <f t="shared" si="7"/>
        <v>18.000000000000004</v>
      </c>
      <c r="S25" s="42"/>
      <c r="T25" s="42">
        <f>Steinar!$N$34</f>
        <v>33</v>
      </c>
      <c r="U25" s="42">
        <f>Steinar!$O$34</f>
        <v>0.86842105263157898</v>
      </c>
      <c r="V25" s="42"/>
      <c r="W25" s="42" t="str">
        <f>Steinar!$O$1</f>
        <v>Fast</v>
      </c>
      <c r="X25" s="42" t="str">
        <f>Steinar!$O$2</f>
        <v>Ordinær</v>
      </c>
      <c r="Y25" s="42" t="str">
        <f>Steinar!$F$40</f>
        <v/>
      </c>
    </row>
    <row r="26" spans="1:25" x14ac:dyDescent="0.25">
      <c r="A26" s="113" t="str">
        <f>Hanne!$B$1</f>
        <v>Mæland, Hanne</v>
      </c>
      <c r="B26" s="40" t="str">
        <f>Hanne!$M$2</f>
        <v>Faglærer</v>
      </c>
      <c r="C26" s="126">
        <f>Hanne!$M$1</f>
        <v>0</v>
      </c>
      <c r="D26" s="41">
        <f>Hanne!$K$38</f>
        <v>0</v>
      </c>
      <c r="E26" s="41">
        <f t="shared" si="2"/>
        <v>0</v>
      </c>
      <c r="F26" s="41">
        <f t="shared" si="3"/>
        <v>0</v>
      </c>
      <c r="G26" s="129">
        <f t="shared" si="4"/>
        <v>0</v>
      </c>
      <c r="H26" s="106">
        <f>Hanne!$K$21</f>
        <v>0</v>
      </c>
      <c r="I26" s="41">
        <f>Hanne!$K$36</f>
        <v>0</v>
      </c>
      <c r="J26" s="41">
        <f>Hanne!$K$26</f>
        <v>0</v>
      </c>
      <c r="K26" s="42">
        <f>Hanne!$I$26</f>
        <v>0</v>
      </c>
      <c r="L26"/>
      <c r="M26"/>
      <c r="N26"/>
      <c r="O26" s="44" t="str">
        <f t="shared" si="5"/>
        <v/>
      </c>
      <c r="P26" s="44" t="str">
        <f t="shared" si="6"/>
        <v/>
      </c>
      <c r="Q26" s="42">
        <f>Hanne!$I$41</f>
        <v>0</v>
      </c>
      <c r="R26" s="42">
        <f t="shared" si="7"/>
        <v>0</v>
      </c>
      <c r="S26" s="42"/>
      <c r="T26" s="42">
        <f>Hanne!$N$34</f>
        <v>0</v>
      </c>
      <c r="U26" s="42">
        <f>Hanne!$O$34</f>
        <v>0</v>
      </c>
      <c r="V26" s="42"/>
      <c r="W26" s="42" t="str">
        <f>Hanne!$O$1</f>
        <v>Fast</v>
      </c>
      <c r="X26" s="42" t="str">
        <f>Hanne!$O$2</f>
        <v>Ordinær</v>
      </c>
      <c r="Y26" s="42" t="str">
        <f>Hanne!$F$40</f>
        <v/>
      </c>
    </row>
    <row r="27" spans="1:25" x14ac:dyDescent="0.25">
      <c r="A27" s="113" t="str">
        <f>Stine!$B$1</f>
        <v>Mørland, Stine Alexandra Solberg</v>
      </c>
      <c r="B27" s="40" t="str">
        <f>Stine!$M$2</f>
        <v>Karriereveileder/Faglærer</v>
      </c>
      <c r="C27" s="126">
        <f>Stine!$M$1</f>
        <v>1</v>
      </c>
      <c r="D27" s="41">
        <f>Stine!$K$38</f>
        <v>0.97289156626506024</v>
      </c>
      <c r="E27" s="41">
        <f t="shared" si="2"/>
        <v>0</v>
      </c>
      <c r="F27" s="41">
        <f t="shared" si="3"/>
        <v>0</v>
      </c>
      <c r="G27" s="129">
        <f t="shared" si="4"/>
        <v>0.97289156626506024</v>
      </c>
      <c r="H27" s="106">
        <f>Stine!$K$21</f>
        <v>0</v>
      </c>
      <c r="I27" s="41">
        <f>Stine!$K$36</f>
        <v>0</v>
      </c>
      <c r="J27" s="41">
        <f>Stine!$K$26</f>
        <v>0.97289156626506024</v>
      </c>
      <c r="K27" s="42">
        <f>Stine!$I$26</f>
        <v>17</v>
      </c>
      <c r="L27"/>
      <c r="M27"/>
      <c r="N27"/>
      <c r="O27" s="44" t="str">
        <f t="shared" si="5"/>
        <v/>
      </c>
      <c r="P27" s="44" t="str">
        <f t="shared" si="6"/>
        <v/>
      </c>
      <c r="Q27" s="42">
        <f>Stine!$I$41</f>
        <v>0.47368421052631587</v>
      </c>
      <c r="R27" s="42">
        <f t="shared" si="7"/>
        <v>18.000000000000004</v>
      </c>
      <c r="S27" s="42"/>
      <c r="T27" s="42">
        <f>Stine!$N$34</f>
        <v>247</v>
      </c>
      <c r="U27" s="42">
        <f>Stine!$O$34</f>
        <v>6.5</v>
      </c>
      <c r="V27" s="42"/>
      <c r="W27" s="42" t="str">
        <f>Stine!$O$1</f>
        <v>Fast</v>
      </c>
      <c r="X27" s="42" t="str">
        <f>Stine!$O$2</f>
        <v>Ordinær</v>
      </c>
      <c r="Y27" s="42" t="str">
        <f>Stine!$F$40</f>
        <v/>
      </c>
    </row>
    <row r="28" spans="1:25" x14ac:dyDescent="0.25">
      <c r="A28" s="113" t="str">
        <f>Christopher!$B$1</f>
        <v>Nalum, Christopher Veseth</v>
      </c>
      <c r="B28" s="40" t="str">
        <f>Christopher!$M$2</f>
        <v>Kontaktlærer 2</v>
      </c>
      <c r="C28" s="126">
        <f>Christopher!$M$1</f>
        <v>1</v>
      </c>
      <c r="D28" s="41">
        <f>Christopher!$K$38</f>
        <v>0.97289156626506024</v>
      </c>
      <c r="E28" s="41">
        <f t="shared" si="2"/>
        <v>5.7228915662650599E-2</v>
      </c>
      <c r="F28" s="41">
        <f t="shared" si="3"/>
        <v>5.7228915662650599E-2</v>
      </c>
      <c r="G28" s="129">
        <f t="shared" si="4"/>
        <v>0.91566265060240959</v>
      </c>
      <c r="H28" s="106">
        <f>Christopher!$K$21</f>
        <v>0</v>
      </c>
      <c r="I28" s="41">
        <f>Christopher!$K$36</f>
        <v>5.7228915662650599E-2</v>
      </c>
      <c r="J28" s="41">
        <f>Christopher!$K$26</f>
        <v>0.91566265060240959</v>
      </c>
      <c r="K28" s="42">
        <f>Christopher!$I$26</f>
        <v>16</v>
      </c>
      <c r="L28"/>
      <c r="M28"/>
      <c r="N28"/>
      <c r="O28" s="43" t="str">
        <f t="shared" si="5"/>
        <v/>
      </c>
      <c r="P28" s="44" t="str">
        <f t="shared" si="6"/>
        <v/>
      </c>
      <c r="Q28" s="42">
        <f>Christopher!$I$41</f>
        <v>0.47368421052631587</v>
      </c>
      <c r="R28" s="42">
        <f t="shared" si="7"/>
        <v>18.000000000000004</v>
      </c>
      <c r="S28" s="42"/>
      <c r="T28" s="42">
        <f>Christopher!$N$34</f>
        <v>39</v>
      </c>
      <c r="U28" s="42">
        <f>Christopher!$O$34</f>
        <v>1.0263157894736843</v>
      </c>
      <c r="V28" s="42"/>
      <c r="W28" s="42" t="str">
        <f>Christopher!$O$1</f>
        <v>Fast</v>
      </c>
      <c r="X28" s="42" t="str">
        <f>Christopher!$O$2</f>
        <v>Ordinær</v>
      </c>
      <c r="Y28" s="42" t="str">
        <f>Christopher!$F$40</f>
        <v/>
      </c>
    </row>
    <row r="29" spans="1:25" x14ac:dyDescent="0.25">
      <c r="A29" s="113" t="str">
        <f>Anna!$B$1</f>
        <v>Nilsen, Anna</v>
      </c>
      <c r="B29" s="40" t="str">
        <f>Anna!$M$2</f>
        <v>Faglærer</v>
      </c>
      <c r="C29" s="126">
        <f>Anna!$M$1</f>
        <v>1</v>
      </c>
      <c r="D29" s="41">
        <f>Anna!$K$38</f>
        <v>0.97289156626506024</v>
      </c>
      <c r="E29" s="41">
        <f t="shared" si="2"/>
        <v>0</v>
      </c>
      <c r="F29" s="41">
        <f t="shared" si="3"/>
        <v>0</v>
      </c>
      <c r="G29" s="129">
        <f t="shared" si="4"/>
        <v>0.97289156626506024</v>
      </c>
      <c r="H29" s="106">
        <f>Anna!$K$21</f>
        <v>0</v>
      </c>
      <c r="I29" s="41">
        <f>Anna!$K$36</f>
        <v>0</v>
      </c>
      <c r="J29" s="41">
        <f>Anna!$K$26</f>
        <v>0.97289156626506024</v>
      </c>
      <c r="K29" s="42">
        <f>Anna!$I$26</f>
        <v>17</v>
      </c>
      <c r="L29"/>
      <c r="M29"/>
      <c r="N29"/>
      <c r="O29" s="43" t="str">
        <f t="shared" si="5"/>
        <v/>
      </c>
      <c r="P29" s="44" t="str">
        <f t="shared" si="6"/>
        <v/>
      </c>
      <c r="Q29" s="42">
        <f>Anna!$I$41</f>
        <v>0.47368421052631587</v>
      </c>
      <c r="R29" s="42">
        <f t="shared" si="7"/>
        <v>18.000000000000004</v>
      </c>
      <c r="S29" s="42"/>
      <c r="T29" s="42">
        <f>Anna!$N$34</f>
        <v>18</v>
      </c>
      <c r="U29" s="42">
        <f>Anna!$O$34</f>
        <v>0.47368421052631576</v>
      </c>
      <c r="V29" s="42"/>
      <c r="W29" s="42" t="str">
        <f>Anna!$O$1</f>
        <v>Fast</v>
      </c>
      <c r="X29" s="42" t="str">
        <f>Anna!$O$2</f>
        <v>Ordinær</v>
      </c>
      <c r="Y29" s="42" t="str">
        <f>Anna!$F$40</f>
        <v/>
      </c>
    </row>
    <row r="30" spans="1:25" x14ac:dyDescent="0.25">
      <c r="A30" s="113" t="str">
        <f>Nicholas!$B$1</f>
        <v>Nystad, Nicholas</v>
      </c>
      <c r="B30" s="40" t="str">
        <f>Nicholas!$M$2</f>
        <v>Kontaktlærer 2</v>
      </c>
      <c r="C30" s="126">
        <f>Nicholas!$M$1</f>
        <v>1</v>
      </c>
      <c r="D30" s="41">
        <f>Nicholas!$K$38</f>
        <v>0.97289156626506024</v>
      </c>
      <c r="E30" s="41">
        <f t="shared" si="2"/>
        <v>5.7228915662650599E-2</v>
      </c>
      <c r="F30" s="41">
        <f t="shared" si="3"/>
        <v>5.7228915662650599E-2</v>
      </c>
      <c r="G30" s="129">
        <f t="shared" si="4"/>
        <v>0.91566265060240959</v>
      </c>
      <c r="H30" s="106">
        <f>Nicholas!$K$21</f>
        <v>0</v>
      </c>
      <c r="I30" s="41">
        <f>Nicholas!$K$36</f>
        <v>5.7228915662650599E-2</v>
      </c>
      <c r="J30" s="41">
        <f>Nicholas!$K$26</f>
        <v>0.91566265060240959</v>
      </c>
      <c r="K30" s="42">
        <f>Nicholas!$I$26</f>
        <v>16</v>
      </c>
      <c r="L30"/>
      <c r="M30"/>
      <c r="N30"/>
      <c r="O30" s="44" t="str">
        <f t="shared" si="5"/>
        <v/>
      </c>
      <c r="P30" s="44" t="str">
        <f t="shared" si="6"/>
        <v/>
      </c>
      <c r="Q30" s="42">
        <f>Nicholas!$I$41</f>
        <v>0.47368421052631587</v>
      </c>
      <c r="R30" s="42">
        <f t="shared" si="7"/>
        <v>18.000000000000004</v>
      </c>
      <c r="S30" s="42"/>
      <c r="T30" s="42">
        <f>Nicholas!$N$34</f>
        <v>39</v>
      </c>
      <c r="U30" s="42">
        <f>Nicholas!$O$34</f>
        <v>1.0263157894736843</v>
      </c>
      <c r="V30" s="42"/>
      <c r="W30" s="42" t="str">
        <f>Nicholas!$O$1</f>
        <v>Fast</v>
      </c>
      <c r="X30" s="42" t="str">
        <f>Nicholas!$O$2</f>
        <v>Ordinær</v>
      </c>
      <c r="Y30" s="42" t="str">
        <f>Nicholas!$F$40</f>
        <v/>
      </c>
    </row>
    <row r="31" spans="1:25" x14ac:dyDescent="0.25">
      <c r="A31" s="113" t="str">
        <f>Asbjørn!$B$1</f>
        <v>Risøy, Asbjørn</v>
      </c>
      <c r="B31" s="40" t="str">
        <f>Asbjørn!$M$2</f>
        <v>Kontaktlærer 3</v>
      </c>
      <c r="C31" s="126">
        <f>Asbjørn!$M$1</f>
        <v>1</v>
      </c>
      <c r="D31" s="41">
        <f>Asbjørn!$K$38</f>
        <v>0.9917771084337349</v>
      </c>
      <c r="E31" s="41">
        <f t="shared" si="2"/>
        <v>7.6114457831325311E-2</v>
      </c>
      <c r="F31" s="41">
        <f t="shared" si="3"/>
        <v>7.6114457831325311E-2</v>
      </c>
      <c r="G31" s="129">
        <f t="shared" si="4"/>
        <v>0.91566265060240959</v>
      </c>
      <c r="H31" s="106">
        <f>Asbjørn!$K$21</f>
        <v>0</v>
      </c>
      <c r="I31" s="41">
        <f>Asbjørn!$K$36</f>
        <v>7.6114457831325311E-2</v>
      </c>
      <c r="J31" s="41">
        <f>Asbjørn!$K$26</f>
        <v>0.91566265060240959</v>
      </c>
      <c r="K31" s="42">
        <f>Asbjørn!$I$26</f>
        <v>16</v>
      </c>
      <c r="L31"/>
      <c r="M31"/>
      <c r="N31"/>
      <c r="O31" s="43" t="str">
        <f t="shared" si="5"/>
        <v/>
      </c>
      <c r="P31" s="44" t="str">
        <f t="shared" si="6"/>
        <v/>
      </c>
      <c r="Q31" s="42">
        <f>Asbjørn!$I$41</f>
        <v>0.1436842105263165</v>
      </c>
      <c r="R31" s="42">
        <f t="shared" si="7"/>
        <v>5.4600000000000266</v>
      </c>
      <c r="S31" s="42"/>
      <c r="T31" s="42">
        <f>Asbjørn!$N$34</f>
        <v>26.460000000000036</v>
      </c>
      <c r="U31" s="42">
        <f>Asbjørn!$O$34</f>
        <v>0.69631578947368522</v>
      </c>
      <c r="V31" s="42"/>
      <c r="W31" s="42" t="str">
        <f>Asbjørn!$O$1</f>
        <v>Fast</v>
      </c>
      <c r="X31" s="42" t="str">
        <f>Asbjørn!$O$2</f>
        <v>Ordinær</v>
      </c>
      <c r="Y31" s="42" t="str">
        <f>Asbjørn!$F$40</f>
        <v/>
      </c>
    </row>
    <row r="32" spans="1:25" x14ac:dyDescent="0.25">
      <c r="A32" s="113" t="str">
        <f>Gerd!$B$1</f>
        <v>Røsandhaug, Gerd Westad</v>
      </c>
      <c r="B32" s="40" t="str">
        <f>Gerd!$M$2</f>
        <v>Sosialpedagogisk rådgiver/Faglærer</v>
      </c>
      <c r="C32" s="126">
        <f>Gerd!$M$1</f>
        <v>1</v>
      </c>
      <c r="D32" s="41">
        <f>Gerd!$K$38</f>
        <v>0.97289156626506024</v>
      </c>
      <c r="E32" s="41">
        <f t="shared" si="2"/>
        <v>0</v>
      </c>
      <c r="F32" s="41">
        <f t="shared" si="3"/>
        <v>0</v>
      </c>
      <c r="G32" s="129">
        <f t="shared" si="4"/>
        <v>0.97289156626506024</v>
      </c>
      <c r="H32" s="106">
        <f>Gerd!$K$21</f>
        <v>0</v>
      </c>
      <c r="I32" s="41">
        <f>Gerd!$K$36</f>
        <v>0</v>
      </c>
      <c r="J32" s="41">
        <f>Gerd!$K$26</f>
        <v>0.97289156626506024</v>
      </c>
      <c r="K32" s="42">
        <f>Gerd!$I$26</f>
        <v>17</v>
      </c>
      <c r="L32"/>
      <c r="M32"/>
      <c r="N32"/>
      <c r="O32" s="43" t="str">
        <f t="shared" si="5"/>
        <v/>
      </c>
      <c r="P32" s="44" t="str">
        <f t="shared" si="6"/>
        <v/>
      </c>
      <c r="Q32" s="42">
        <f>Gerd!$I$41</f>
        <v>0.47368421052631587</v>
      </c>
      <c r="R32" s="42">
        <f t="shared" si="7"/>
        <v>18.000000000000004</v>
      </c>
      <c r="S32" s="42"/>
      <c r="T32" s="42">
        <f>Gerd!$N$34</f>
        <v>18</v>
      </c>
      <c r="U32" s="42">
        <f>Gerd!$O$34</f>
        <v>0.47368421052631576</v>
      </c>
      <c r="V32" s="42"/>
      <c r="W32" s="42" t="str">
        <f>Gerd!$O$1</f>
        <v>Fast</v>
      </c>
      <c r="X32" s="42" t="str">
        <f>Gerd!$O$2</f>
        <v>Ordinær</v>
      </c>
      <c r="Y32" s="42" t="str">
        <f>Gerd!$F$40</f>
        <v/>
      </c>
    </row>
    <row r="33" spans="1:25" x14ac:dyDescent="0.25">
      <c r="A33" s="113" t="str">
        <f>Håkon!$B$1</f>
        <v>Schanke, Håkon Undlien</v>
      </c>
      <c r="B33" s="40" t="str">
        <f>Håkon!$M$2</f>
        <v>Kontaktlærer 2</v>
      </c>
      <c r="C33" s="126">
        <f>Håkon!$M$1</f>
        <v>0.625</v>
      </c>
      <c r="D33" s="41">
        <f>Håkon!$K$38</f>
        <v>0.60090361445783136</v>
      </c>
      <c r="E33" s="41">
        <f t="shared" si="2"/>
        <v>5.7228915662650599E-2</v>
      </c>
      <c r="F33" s="41">
        <f t="shared" si="3"/>
        <v>5.7228915662650599E-2</v>
      </c>
      <c r="G33" s="129">
        <f t="shared" si="4"/>
        <v>0.54367469879518071</v>
      </c>
      <c r="H33" s="106">
        <f>Håkon!$K$21</f>
        <v>0</v>
      </c>
      <c r="I33" s="41">
        <f>Håkon!$K$36</f>
        <v>5.7228915662650599E-2</v>
      </c>
      <c r="J33" s="41">
        <f>Håkon!$K$26</f>
        <v>0.54367469879518071</v>
      </c>
      <c r="K33" s="42">
        <f>Håkon!$I$26</f>
        <v>9.5</v>
      </c>
      <c r="L33"/>
      <c r="M33"/>
      <c r="N33"/>
      <c r="O33" s="43" t="str">
        <f t="shared" si="5"/>
        <v/>
      </c>
      <c r="P33" s="44" t="str">
        <f t="shared" si="6"/>
        <v/>
      </c>
      <c r="Q33" s="42">
        <f>Håkon!$I$41</f>
        <v>0.42105263157894679</v>
      </c>
      <c r="R33" s="42">
        <f t="shared" si="7"/>
        <v>15.999999999999979</v>
      </c>
      <c r="S33" s="42"/>
      <c r="T33" s="42">
        <f>Håkon!$N$34</f>
        <v>29.125</v>
      </c>
      <c r="U33" s="42">
        <f>Håkon!$O$34</f>
        <v>0.76644736842105265</v>
      </c>
      <c r="V33" s="42"/>
      <c r="W33" s="42" t="str">
        <f>Håkon!$O$1</f>
        <v>Fast</v>
      </c>
      <c r="X33" s="42" t="str">
        <f>Håkon!$O$2</f>
        <v>Byomfattende</v>
      </c>
      <c r="Y33" s="42" t="str">
        <f>Håkon!$F$40</f>
        <v/>
      </c>
    </row>
    <row r="34" spans="1:25" x14ac:dyDescent="0.25">
      <c r="A34" s="113" t="str">
        <f>Marita!$B$1</f>
        <v>Shoor, Marita</v>
      </c>
      <c r="B34" s="40" t="str">
        <f>Marita!$M$2</f>
        <v>Kontaktlærer 2</v>
      </c>
      <c r="C34" s="126">
        <f>Marita!$M$1</f>
        <v>1</v>
      </c>
      <c r="D34" s="41">
        <f>Marita!$K$38</f>
        <v>0.97289156626506024</v>
      </c>
      <c r="E34" s="41">
        <f t="shared" si="2"/>
        <v>5.7228915662650599E-2</v>
      </c>
      <c r="F34" s="41">
        <f t="shared" si="3"/>
        <v>5.7228915662650599E-2</v>
      </c>
      <c r="G34" s="129">
        <f t="shared" si="4"/>
        <v>0.91566265060240959</v>
      </c>
      <c r="H34" s="106">
        <f>Marita!$K$21</f>
        <v>0</v>
      </c>
      <c r="I34" s="41">
        <f>Marita!$K$36</f>
        <v>5.7228915662650599E-2</v>
      </c>
      <c r="J34" s="41">
        <f>Marita!$K$26</f>
        <v>0.91566265060240959</v>
      </c>
      <c r="K34" s="42">
        <f>Marita!$I$26</f>
        <v>16</v>
      </c>
      <c r="L34"/>
      <c r="M34"/>
      <c r="N34"/>
      <c r="O34" s="44" t="str">
        <f t="shared" si="5"/>
        <v/>
      </c>
      <c r="P34" s="44" t="str">
        <f t="shared" si="6"/>
        <v/>
      </c>
      <c r="Q34" s="42">
        <f>Marita!$I$41</f>
        <v>0.47368421052631587</v>
      </c>
      <c r="R34" s="42">
        <f t="shared" si="7"/>
        <v>18.000000000000004</v>
      </c>
      <c r="S34" s="42"/>
      <c r="T34" s="42">
        <f>Marita!$N$34</f>
        <v>39</v>
      </c>
      <c r="U34" s="42">
        <f>Marita!$O$34</f>
        <v>1.0263157894736843</v>
      </c>
      <c r="V34" s="42"/>
      <c r="W34" s="42" t="str">
        <f>Marita!$O$1</f>
        <v>Fast</v>
      </c>
      <c r="X34" s="42" t="str">
        <f>Marita!$O$2</f>
        <v>Byomfattende</v>
      </c>
      <c r="Y34" s="42" t="str">
        <f>Marita!$F$40</f>
        <v/>
      </c>
    </row>
    <row r="35" spans="1:25" ht="15.75" customHeight="1" x14ac:dyDescent="0.25">
      <c r="A35" s="113" t="str">
        <f>Christine!$B$1</f>
        <v>Solheim, Christine Gees</v>
      </c>
      <c r="B35" s="40" t="str">
        <f>Christine!$M$2</f>
        <v>Kontaktlærer 3</v>
      </c>
      <c r="C35" s="126">
        <f>Christine!$M$1</f>
        <v>1</v>
      </c>
      <c r="D35" s="41">
        <f>Christine!$K$38</f>
        <v>0.9917771084337349</v>
      </c>
      <c r="E35" s="41">
        <f t="shared" si="2"/>
        <v>7.6114457831325311E-2</v>
      </c>
      <c r="F35" s="41">
        <f t="shared" si="3"/>
        <v>7.6114457831325311E-2</v>
      </c>
      <c r="G35" s="129">
        <f t="shared" si="4"/>
        <v>0.91566265060240959</v>
      </c>
      <c r="H35" s="106">
        <f>Christine!$K$21</f>
        <v>0</v>
      </c>
      <c r="I35" s="41">
        <f>Christine!$K$36</f>
        <v>7.6114457831325311E-2</v>
      </c>
      <c r="J35" s="41">
        <f>Christine!$K$26</f>
        <v>0.91566265060240959</v>
      </c>
      <c r="K35" s="42">
        <f>Christine!$I$26</f>
        <v>16</v>
      </c>
      <c r="L35"/>
      <c r="M35"/>
      <c r="N35"/>
      <c r="O35" s="44" t="str">
        <f t="shared" si="5"/>
        <v/>
      </c>
      <c r="P35" s="44" t="str">
        <f t="shared" si="6"/>
        <v/>
      </c>
      <c r="Q35" s="42">
        <f>Christine!$I$41</f>
        <v>0.1436842105263165</v>
      </c>
      <c r="R35" s="42">
        <f t="shared" si="7"/>
        <v>5.4600000000000266</v>
      </c>
      <c r="S35" s="42"/>
      <c r="T35" s="42">
        <f>Christine!$N$34</f>
        <v>20.460000000000036</v>
      </c>
      <c r="U35" s="42">
        <f>Christine!$O$34</f>
        <v>0.53842105263157991</v>
      </c>
      <c r="V35" s="42"/>
      <c r="W35" s="42" t="str">
        <f>Christine!$O$1</f>
        <v>Fast</v>
      </c>
      <c r="X35" s="42" t="str">
        <f>Christine!$O$2</f>
        <v>Ordinær</v>
      </c>
      <c r="Y35" s="42" t="str">
        <f>Christine!$F$40</f>
        <v/>
      </c>
    </row>
    <row r="36" spans="1:25" x14ac:dyDescent="0.25">
      <c r="A36" s="113" t="str">
        <f>Henning!$B$1</f>
        <v>Solvang, Henning</v>
      </c>
      <c r="B36" s="40" t="str">
        <f>Henning!$M$2</f>
        <v>Kontaktlærer 2</v>
      </c>
      <c r="C36" s="126">
        <f>Henning!$M$1</f>
        <v>1</v>
      </c>
      <c r="D36" s="41">
        <f>Henning!$K$38</f>
        <v>0.97289156626506024</v>
      </c>
      <c r="E36" s="41">
        <f t="shared" si="2"/>
        <v>5.7228915662650599E-2</v>
      </c>
      <c r="F36" s="41">
        <f t="shared" si="3"/>
        <v>5.7228915662650599E-2</v>
      </c>
      <c r="G36" s="129">
        <f t="shared" si="4"/>
        <v>0.91566265060240959</v>
      </c>
      <c r="H36" s="106">
        <f>Henning!$K$21</f>
        <v>0</v>
      </c>
      <c r="I36" s="41">
        <f>Henning!$K$36</f>
        <v>5.7228915662650599E-2</v>
      </c>
      <c r="J36" s="41">
        <f>Henning!$K$26</f>
        <v>0.91566265060240959</v>
      </c>
      <c r="K36" s="42">
        <f>Henning!$I$26</f>
        <v>16</v>
      </c>
      <c r="L36"/>
      <c r="M36"/>
      <c r="N36"/>
      <c r="O36" s="43" t="str">
        <f t="shared" si="5"/>
        <v/>
      </c>
      <c r="P36" s="44" t="str">
        <f t="shared" si="6"/>
        <v/>
      </c>
      <c r="Q36" s="42">
        <f>Henning!$I$41</f>
        <v>0.47368421052631587</v>
      </c>
      <c r="R36" s="42">
        <f t="shared" si="7"/>
        <v>18.000000000000004</v>
      </c>
      <c r="S36" s="42"/>
      <c r="T36" s="42">
        <f>Henning!$N$34</f>
        <v>39</v>
      </c>
      <c r="U36" s="42">
        <f>Henning!$O$34</f>
        <v>1.0263157894736843</v>
      </c>
      <c r="V36" s="42"/>
      <c r="W36" s="42" t="str">
        <f>Henning!$O$1</f>
        <v>Fast</v>
      </c>
      <c r="X36" s="42" t="str">
        <f>Henning!$O$2</f>
        <v>Ordinær</v>
      </c>
      <c r="Y36" s="42" t="str">
        <f>Henning!$F$40</f>
        <v/>
      </c>
    </row>
    <row r="37" spans="1:25" x14ac:dyDescent="0.25">
      <c r="A37" s="113" t="str">
        <f>Anne!$B$1</f>
        <v>Tandberg, Anne Christine</v>
      </c>
      <c r="B37" s="40" t="str">
        <f>Anne!$M$2</f>
        <v>Kontaktlærer 3</v>
      </c>
      <c r="C37" s="126">
        <f>Anne!$M$1</f>
        <v>1</v>
      </c>
      <c r="D37" s="41">
        <f>Anne!$K$38</f>
        <v>0.9917771084337349</v>
      </c>
      <c r="E37" s="41">
        <f t="shared" si="2"/>
        <v>7.6114457831325311E-2</v>
      </c>
      <c r="F37" s="41">
        <f t="shared" si="3"/>
        <v>7.6114457831325311E-2</v>
      </c>
      <c r="G37" s="129">
        <f t="shared" si="4"/>
        <v>0.91566265060240959</v>
      </c>
      <c r="H37" s="106">
        <f>Anne!$K$21</f>
        <v>0</v>
      </c>
      <c r="I37" s="41">
        <f>Anne!$K$36</f>
        <v>7.6114457831325311E-2</v>
      </c>
      <c r="J37" s="41">
        <f>Anne!$K$26</f>
        <v>0.91566265060240959</v>
      </c>
      <c r="K37" s="42">
        <f>Anne!$I$26</f>
        <v>16</v>
      </c>
      <c r="L37"/>
      <c r="M37"/>
      <c r="N37"/>
      <c r="O37" s="43" t="str">
        <f t="shared" si="5"/>
        <v/>
      </c>
      <c r="P37" s="44" t="str">
        <f t="shared" si="6"/>
        <v/>
      </c>
      <c r="Q37" s="42">
        <f>Anne!$I$41</f>
        <v>0.1436842105263165</v>
      </c>
      <c r="R37" s="42">
        <f t="shared" si="7"/>
        <v>5.4600000000000266</v>
      </c>
      <c r="S37" s="42"/>
      <c r="T37" s="42">
        <f>Anne!$N$34</f>
        <v>26.460000000000036</v>
      </c>
      <c r="U37" s="42">
        <f>Anne!$O$34</f>
        <v>0.69631578947368522</v>
      </c>
      <c r="V37" s="42"/>
      <c r="W37" s="42" t="str">
        <f>Anne!$O$1</f>
        <v>Fast</v>
      </c>
      <c r="X37" s="42" t="str">
        <f>Anne!$O$2</f>
        <v>Ordinær</v>
      </c>
      <c r="Y37" s="42" t="str">
        <f>Anne!$F$40</f>
        <v/>
      </c>
    </row>
    <row r="38" spans="1:25" x14ac:dyDescent="0.25">
      <c r="A38" s="113" t="str">
        <f>Beatrice!$B$1</f>
        <v>Thorstensen, Beatrice</v>
      </c>
      <c r="B38" s="40" t="str">
        <f>Beatrice!$M$2</f>
        <v>Kontaktlærer 2</v>
      </c>
      <c r="C38" s="126">
        <f>Beatrice!$M$1</f>
        <v>1</v>
      </c>
      <c r="D38" s="41">
        <f>Beatrice!$K$38</f>
        <v>0.97289156626506024</v>
      </c>
      <c r="E38" s="41">
        <f t="shared" si="2"/>
        <v>5.7228915662650599E-2</v>
      </c>
      <c r="F38" s="41">
        <f t="shared" si="3"/>
        <v>5.7228915662650599E-2</v>
      </c>
      <c r="G38" s="129">
        <f t="shared" si="4"/>
        <v>0.91566265060240959</v>
      </c>
      <c r="H38" s="106">
        <f>Beatrice!$K$21</f>
        <v>0</v>
      </c>
      <c r="I38" s="41">
        <f>Beatrice!$K$36</f>
        <v>5.7228915662650599E-2</v>
      </c>
      <c r="J38" s="41">
        <f>Beatrice!$K$26</f>
        <v>0.91566265060240959</v>
      </c>
      <c r="K38" s="42">
        <f>Beatrice!$I$26</f>
        <v>16</v>
      </c>
      <c r="L38"/>
      <c r="M38"/>
      <c r="N38"/>
      <c r="O38" s="43" t="str">
        <f t="shared" si="5"/>
        <v/>
      </c>
      <c r="P38" s="44" t="str">
        <f t="shared" si="6"/>
        <v/>
      </c>
      <c r="Q38" s="42">
        <f>Beatrice!$I$41</f>
        <v>0.47368421052631587</v>
      </c>
      <c r="R38" s="42">
        <f t="shared" si="7"/>
        <v>18.000000000000004</v>
      </c>
      <c r="S38" s="42"/>
      <c r="T38" s="42">
        <f>Beatrice!$N$34</f>
        <v>32</v>
      </c>
      <c r="U38" s="42">
        <f>Beatrice!$O$34</f>
        <v>0.84210526315789469</v>
      </c>
      <c r="V38" s="42"/>
      <c r="W38" s="42" t="str">
        <f>Beatrice!$O$1</f>
        <v>Fast</v>
      </c>
      <c r="X38" s="42" t="str">
        <f>Beatrice!$O$2</f>
        <v>Ordinær</v>
      </c>
      <c r="Y38" s="42" t="str">
        <f>Beatrice!$F$40</f>
        <v/>
      </c>
    </row>
    <row r="39" spans="1:25" x14ac:dyDescent="0.25">
      <c r="A39" s="113" t="str">
        <f>Sigmund!$B$1</f>
        <v>Vefring, Sigmund</v>
      </c>
      <c r="B39" s="40" t="str">
        <f>Sigmund!$M$2</f>
        <v>Kontaktlærer 2</v>
      </c>
      <c r="C39" s="126">
        <f>Sigmund!$M$1</f>
        <v>1</v>
      </c>
      <c r="D39" s="41">
        <f>Sigmund!$K$38</f>
        <v>0.97289156626506024</v>
      </c>
      <c r="E39" s="41">
        <f t="shared" si="2"/>
        <v>5.7228915662650599E-2</v>
      </c>
      <c r="F39" s="41">
        <f t="shared" si="3"/>
        <v>5.7228915662650599E-2</v>
      </c>
      <c r="G39" s="129">
        <f t="shared" si="4"/>
        <v>0.91566265060240959</v>
      </c>
      <c r="H39" s="106">
        <f>Sigmund!$K$21</f>
        <v>0</v>
      </c>
      <c r="I39" s="41">
        <f>Sigmund!$K$36</f>
        <v>5.7228915662650599E-2</v>
      </c>
      <c r="J39" s="41">
        <f>Sigmund!$K$26</f>
        <v>0.91566265060240959</v>
      </c>
      <c r="K39" s="42">
        <f>Sigmund!$I$26</f>
        <v>16</v>
      </c>
      <c r="L39"/>
      <c r="M39"/>
      <c r="N39"/>
      <c r="O39" s="44" t="str">
        <f t="shared" si="5"/>
        <v/>
      </c>
      <c r="P39" s="44" t="str">
        <f t="shared" si="6"/>
        <v/>
      </c>
      <c r="Q39" s="42">
        <f>Sigmund!$I$41</f>
        <v>0.47368421052631587</v>
      </c>
      <c r="R39" s="42">
        <f t="shared" si="7"/>
        <v>18.000000000000004</v>
      </c>
      <c r="S39" s="42"/>
      <c r="T39" s="42">
        <f>Sigmund!$N$34</f>
        <v>33</v>
      </c>
      <c r="U39" s="42">
        <f>Sigmund!$O$34</f>
        <v>0.86842105263157898</v>
      </c>
      <c r="V39" s="42"/>
      <c r="W39" s="42" t="str">
        <f>Sigmund!$O$1</f>
        <v>Fast</v>
      </c>
      <c r="X39" s="42" t="str">
        <f>Sigmund!$O$2</f>
        <v>Ordinær</v>
      </c>
      <c r="Y39" s="42" t="str">
        <f>Sigmund!$F$40</f>
        <v/>
      </c>
    </row>
    <row r="40" spans="1:25" x14ac:dyDescent="0.25">
      <c r="A40" s="113" t="str">
        <f>Sara!$B$1</f>
        <v>Virtanen, Sara</v>
      </c>
      <c r="B40" s="40" t="str">
        <f>Sara!$M$2</f>
        <v>Kontaktlærer 2</v>
      </c>
      <c r="C40" s="126">
        <f>Sara!$M$1</f>
        <v>1</v>
      </c>
      <c r="D40" s="41">
        <f>Sara!$K$38</f>
        <v>0.97289156626506024</v>
      </c>
      <c r="E40" s="41">
        <f t="shared" si="2"/>
        <v>5.7228915662650599E-2</v>
      </c>
      <c r="F40" s="41">
        <f t="shared" si="3"/>
        <v>5.7228915662650599E-2</v>
      </c>
      <c r="G40" s="129">
        <f t="shared" si="4"/>
        <v>0.91566265060240959</v>
      </c>
      <c r="H40" s="106">
        <f>Sara!$K$21</f>
        <v>0</v>
      </c>
      <c r="I40" s="41">
        <f>Sara!$K$36</f>
        <v>5.7228915662650599E-2</v>
      </c>
      <c r="J40" s="41">
        <f>Sara!$K$26</f>
        <v>0.91566265060240959</v>
      </c>
      <c r="K40" s="42">
        <f>Sara!$I$26</f>
        <v>16</v>
      </c>
      <c r="L40"/>
      <c r="M40"/>
      <c r="N40"/>
      <c r="O40" s="44" t="str">
        <f t="shared" si="5"/>
        <v/>
      </c>
      <c r="P40" s="44" t="str">
        <f t="shared" si="6"/>
        <v/>
      </c>
      <c r="Q40" s="42">
        <f>Sara!$I$41</f>
        <v>0.47368421052631587</v>
      </c>
      <c r="R40" s="42">
        <f t="shared" si="7"/>
        <v>18.000000000000004</v>
      </c>
      <c r="S40" s="42"/>
      <c r="T40" s="42">
        <f>Sara!$N$34</f>
        <v>24</v>
      </c>
      <c r="U40" s="42">
        <f>Sara!$O$34</f>
        <v>0.63157894736842102</v>
      </c>
      <c r="V40" s="42"/>
      <c r="W40" s="42" t="str">
        <f>Sara!$O$1</f>
        <v>Fast</v>
      </c>
      <c r="X40" s="42" t="str">
        <f>Sara!$O$2</f>
        <v>Ordinær</v>
      </c>
      <c r="Y40" s="42" t="str">
        <f>Sara!$F$40</f>
        <v/>
      </c>
    </row>
    <row r="41" spans="1:25" x14ac:dyDescent="0.25">
      <c r="A41" s="135" t="str">
        <f>Ingrid!$B$1</f>
        <v>Øyrehagen, Ingrid</v>
      </c>
      <c r="B41" s="134" t="str">
        <f>Ingrid!$M$2</f>
        <v>Kontaktlærer 2</v>
      </c>
      <c r="C41" s="133">
        <f>Ingrid!$M$1</f>
        <v>0.625</v>
      </c>
      <c r="D41" s="136">
        <f>Ingrid!$K$38</f>
        <v>0.60090361445783136</v>
      </c>
      <c r="E41" s="136">
        <f t="shared" si="2"/>
        <v>5.7228915662650599E-2</v>
      </c>
      <c r="F41" s="136">
        <f t="shared" si="3"/>
        <v>5.7228915662650599E-2</v>
      </c>
      <c r="G41" s="137">
        <f t="shared" si="4"/>
        <v>0.54367469879518071</v>
      </c>
      <c r="H41" s="81">
        <f>Ingrid!$K$21</f>
        <v>0</v>
      </c>
      <c r="I41" s="136">
        <f>Ingrid!$K$36</f>
        <v>5.7228915662650599E-2</v>
      </c>
      <c r="J41" s="136">
        <f>Ingrid!$K$26</f>
        <v>0.54367469879518071</v>
      </c>
      <c r="K41" s="80">
        <f>Ingrid!$I$26</f>
        <v>9.5</v>
      </c>
      <c r="L41" s="79"/>
      <c r="M41" s="79"/>
      <c r="N41" s="79"/>
      <c r="O41" s="138" t="str">
        <f t="shared" si="5"/>
        <v/>
      </c>
      <c r="P41" s="139" t="str">
        <f t="shared" si="6"/>
        <v/>
      </c>
      <c r="Q41" s="80">
        <f>Ingrid!$I$41</f>
        <v>0.42105263157894679</v>
      </c>
      <c r="R41" s="80">
        <f t="shared" si="7"/>
        <v>15.999999999999979</v>
      </c>
      <c r="S41" s="80"/>
      <c r="T41" s="80">
        <f>Ingrid!$N$34</f>
        <v>29.125</v>
      </c>
      <c r="U41" s="80">
        <f>Ingrid!$O$34</f>
        <v>0.76644736842105265</v>
      </c>
      <c r="V41" s="42"/>
      <c r="W41" s="42" t="str">
        <f>Ingrid!$O$1</f>
        <v>Fast</v>
      </c>
      <c r="X41" s="42" t="str">
        <f>Ingrid!$O$2</f>
        <v>Ordinær</v>
      </c>
      <c r="Y41" s="42" t="str">
        <f>Ingrid!$F$40</f>
        <v/>
      </c>
    </row>
    <row r="42" spans="1:25" x14ac:dyDescent="0.25">
      <c r="A42" s="107"/>
      <c r="B42" s="107"/>
      <c r="C42" s="127">
        <f>SUM(C3:C41)</f>
        <v>33.35</v>
      </c>
      <c r="D42" s="108">
        <f>SUM(D3:D41)</f>
        <v>32.504879518072272</v>
      </c>
      <c r="E42" s="108">
        <f>SUM(E3:E41)</f>
        <v>1.658493975903615</v>
      </c>
      <c r="F42" s="108"/>
      <c r="G42" s="130"/>
      <c r="H42" s="108">
        <f>SUM(H3:H41)</f>
        <v>0</v>
      </c>
      <c r="I42" s="108">
        <f>SUM(I3:I41)</f>
        <v>1.658493975903615</v>
      </c>
      <c r="J42" s="108">
        <f>SUM(J3:J41)</f>
        <v>30.846385542168679</v>
      </c>
      <c r="K42" s="109">
        <f>SUM(K2:K41)</f>
        <v>539</v>
      </c>
      <c r="L42" s="109">
        <f>SUM(L2:L41)</f>
        <v>0</v>
      </c>
      <c r="M42" s="109">
        <f>SUM(M2:M41)</f>
        <v>0</v>
      </c>
      <c r="N42" s="109">
        <f>SUM(N2:N41)</f>
        <v>0</v>
      </c>
      <c r="O42" s="109">
        <f>SUM(O2:O41)</f>
        <v>0</v>
      </c>
      <c r="P42" s="109"/>
      <c r="Q42" s="109"/>
      <c r="R42" s="109"/>
      <c r="S42" s="109"/>
      <c r="T42" s="109"/>
      <c r="U42" s="107"/>
    </row>
    <row r="43" spans="1:25" x14ac:dyDescent="0.25">
      <c r="A43" s="79"/>
      <c r="E43" s="126">
        <f>C42-E42</f>
        <v>31.691506024096388</v>
      </c>
    </row>
    <row r="44" spans="1:25" x14ac:dyDescent="0.25">
      <c r="A44" s="115" t="s">
        <v>147</v>
      </c>
      <c r="B44">
        <f>COUNTA(A4:A41)</f>
        <v>38</v>
      </c>
      <c r="D44" s="42"/>
    </row>
    <row r="45" spans="1:25" x14ac:dyDescent="0.25">
      <c r="D45" s="42"/>
    </row>
    <row r="49" spans="1:3" x14ac:dyDescent="0.25">
      <c r="A49" s="115" t="s">
        <v>34</v>
      </c>
      <c r="B49" s="115">
        <f>COUNTIF(X:X,A49)</f>
        <v>6</v>
      </c>
    </row>
    <row r="50" spans="1:3" x14ac:dyDescent="0.25">
      <c r="A50" t="s">
        <v>49</v>
      </c>
      <c r="B50">
        <f>COUNTIFS(X:X,A49,B:B,A50)</f>
        <v>1</v>
      </c>
    </row>
    <row r="51" spans="1:3" x14ac:dyDescent="0.25">
      <c r="A51" t="s">
        <v>209</v>
      </c>
      <c r="B51">
        <f>B49-B50</f>
        <v>5</v>
      </c>
    </row>
    <row r="53" spans="1:3" x14ac:dyDescent="0.25">
      <c r="A53" s="115" t="s">
        <v>83</v>
      </c>
      <c r="B53" s="115">
        <f>COUNTIF(X:X,A53)-3-1</f>
        <v>28</v>
      </c>
      <c r="C53" s="126" t="s">
        <v>210</v>
      </c>
    </row>
    <row r="54" spans="1:3" x14ac:dyDescent="0.25">
      <c r="A54" t="s">
        <v>49</v>
      </c>
      <c r="B54">
        <f>COUNTIFS(X:X,A53,B:B,A54)-1</f>
        <v>-1</v>
      </c>
    </row>
    <row r="55" spans="1:3" x14ac:dyDescent="0.25">
      <c r="A55" t="s">
        <v>209</v>
      </c>
      <c r="B55">
        <f>B53-B54</f>
        <v>29</v>
      </c>
    </row>
  </sheetData>
  <autoFilter ref="A1:X42">
    <sortState ref="A4:X44">
      <sortCondition ref="A1:A42"/>
    </sortState>
  </autoFilter>
  <sortState ref="A4:Y41">
    <sortCondition ref="A4"/>
  </sortState>
  <conditionalFormatting sqref="T3:W3 T36:X36 T41:X41 T8:X33">
    <cfRule type="cellIs" dxfId="163" priority="112" operator="lessThan">
      <formula>5</formula>
    </cfRule>
  </conditionalFormatting>
  <conditionalFormatting sqref="U2">
    <cfRule type="cellIs" dxfId="162" priority="109" operator="lessThan">
      <formula>5</formula>
    </cfRule>
  </conditionalFormatting>
  <conditionalFormatting sqref="K2">
    <cfRule type="cellIs" dxfId="161" priority="108" operator="lessThan">
      <formula>1</formula>
    </cfRule>
  </conditionalFormatting>
  <conditionalFormatting sqref="K2">
    <cfRule type="cellIs" dxfId="160" priority="106" operator="greaterThan">
      <formula>3</formula>
    </cfRule>
  </conditionalFormatting>
  <conditionalFormatting sqref="D3 D36 D41 D8:D33">
    <cfRule type="cellIs" dxfId="159" priority="104" operator="greaterThan">
      <formula>1</formula>
    </cfRule>
  </conditionalFormatting>
  <conditionalFormatting sqref="D3 D36 D41 D8:D33">
    <cfRule type="cellIs" dxfId="158" priority="93" operator="greaterThan">
      <formula>C3</formula>
    </cfRule>
  </conditionalFormatting>
  <conditionalFormatting sqref="E1:G1">
    <cfRule type="colorScale" priority="8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35:X35">
    <cfRule type="cellIs" dxfId="157" priority="74" operator="lessThan">
      <formula>5</formula>
    </cfRule>
  </conditionalFormatting>
  <conditionalFormatting sqref="D35">
    <cfRule type="cellIs" dxfId="156" priority="72" operator="greaterThan">
      <formula>1</formula>
    </cfRule>
  </conditionalFormatting>
  <conditionalFormatting sqref="D35">
    <cfRule type="cellIs" dxfId="155" priority="71" operator="greaterThan">
      <formula>C35</formula>
    </cfRule>
  </conditionalFormatting>
  <conditionalFormatting sqref="T34:X34">
    <cfRule type="cellIs" dxfId="154" priority="67" operator="lessThan">
      <formula>5</formula>
    </cfRule>
  </conditionalFormatting>
  <conditionalFormatting sqref="D34">
    <cfRule type="cellIs" dxfId="153" priority="65" operator="greaterThan">
      <formula>1</formula>
    </cfRule>
  </conditionalFormatting>
  <conditionalFormatting sqref="D34">
    <cfRule type="cellIs" dxfId="152" priority="64" operator="greaterThan">
      <formula>C34</formula>
    </cfRule>
  </conditionalFormatting>
  <conditionalFormatting sqref="T7:X7">
    <cfRule type="cellIs" dxfId="151" priority="60" operator="lessThan">
      <formula>5</formula>
    </cfRule>
  </conditionalFormatting>
  <conditionalFormatting sqref="D7">
    <cfRule type="cellIs" dxfId="150" priority="58" operator="greaterThan">
      <formula>1</formula>
    </cfRule>
  </conditionalFormatting>
  <conditionalFormatting sqref="D7">
    <cfRule type="cellIs" dxfId="149" priority="57" operator="greaterThan">
      <formula>C7</formula>
    </cfRule>
  </conditionalFormatting>
  <conditionalFormatting sqref="T6:X6">
    <cfRule type="cellIs" dxfId="148" priority="53" operator="lessThan">
      <formula>5</formula>
    </cfRule>
  </conditionalFormatting>
  <conditionalFormatting sqref="D6">
    <cfRule type="cellIs" dxfId="147" priority="51" operator="greaterThan">
      <formula>1</formula>
    </cfRule>
  </conditionalFormatting>
  <conditionalFormatting sqref="D6">
    <cfRule type="cellIs" dxfId="146" priority="50" operator="greaterThan">
      <formula>C6</formula>
    </cfRule>
  </conditionalFormatting>
  <conditionalFormatting sqref="T4:X4">
    <cfRule type="cellIs" dxfId="145" priority="46" operator="lessThan">
      <formula>5</formula>
    </cfRule>
  </conditionalFormatting>
  <conditionalFormatting sqref="D4">
    <cfRule type="cellIs" dxfId="144" priority="44" operator="greaterThan">
      <formula>1</formula>
    </cfRule>
  </conditionalFormatting>
  <conditionalFormatting sqref="D4">
    <cfRule type="cellIs" dxfId="143" priority="43" operator="greaterThan">
      <formula>C4</formula>
    </cfRule>
  </conditionalFormatting>
  <conditionalFormatting sqref="T5:X5">
    <cfRule type="cellIs" dxfId="142" priority="39" operator="lessThan">
      <formula>5</formula>
    </cfRule>
  </conditionalFormatting>
  <conditionalFormatting sqref="D5">
    <cfRule type="cellIs" dxfId="141" priority="37" operator="greaterThan">
      <formula>1</formula>
    </cfRule>
  </conditionalFormatting>
  <conditionalFormatting sqref="D5">
    <cfRule type="cellIs" dxfId="140" priority="36" operator="greaterThan">
      <formula>C5</formula>
    </cfRule>
  </conditionalFormatting>
  <conditionalFormatting sqref="T37:X37">
    <cfRule type="cellIs" dxfId="139" priority="32" operator="lessThan">
      <formula>5</formula>
    </cfRule>
  </conditionalFormatting>
  <conditionalFormatting sqref="D37">
    <cfRule type="cellIs" dxfId="138" priority="30" operator="greaterThan">
      <formula>1</formula>
    </cfRule>
  </conditionalFormatting>
  <conditionalFormatting sqref="D37">
    <cfRule type="cellIs" dxfId="137" priority="29" operator="greaterThan">
      <formula>C37</formula>
    </cfRule>
  </conditionalFormatting>
  <conditionalFormatting sqref="T38:X40">
    <cfRule type="cellIs" dxfId="136" priority="25" operator="lessThan">
      <formula>5</formula>
    </cfRule>
  </conditionalFormatting>
  <conditionalFormatting sqref="D38:D40">
    <cfRule type="cellIs" dxfId="135" priority="23" operator="greaterThan">
      <formula>1</formula>
    </cfRule>
  </conditionalFormatting>
  <conditionalFormatting sqref="D38:D40">
    <cfRule type="cellIs" dxfId="134" priority="22" operator="greaterThan">
      <formula>C38</formula>
    </cfRule>
  </conditionalFormatting>
  <conditionalFormatting sqref="K4:K41">
    <cfRule type="cellIs" dxfId="133" priority="16" operator="between">
      <formula>0.5</formula>
      <formula>1.5</formula>
    </cfRule>
    <cfRule type="cellIs" dxfId="132" priority="17" stopIfTrue="1" operator="lessThanOrEqual">
      <formula>0.5</formula>
    </cfRule>
    <cfRule type="cellIs" dxfId="131" priority="18" stopIfTrue="1" operator="greaterThanOrEqual">
      <formula>2</formula>
    </cfRule>
  </conditionalFormatting>
  <conditionalFormatting sqref="A55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5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51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Y36 Y41 Y8:Y33">
    <cfRule type="cellIs" dxfId="130" priority="12" operator="lessThan">
      <formula>5</formula>
    </cfRule>
  </conditionalFormatting>
  <conditionalFormatting sqref="Y35">
    <cfRule type="cellIs" dxfId="129" priority="11" operator="lessThan">
      <formula>5</formula>
    </cfRule>
  </conditionalFormatting>
  <conditionalFormatting sqref="Y34">
    <cfRule type="cellIs" dxfId="128" priority="10" operator="lessThan">
      <formula>5</formula>
    </cfRule>
  </conditionalFormatting>
  <conditionalFormatting sqref="Y7">
    <cfRule type="cellIs" dxfId="127" priority="9" operator="lessThan">
      <formula>5</formula>
    </cfRule>
  </conditionalFormatting>
  <conditionalFormatting sqref="Y6">
    <cfRule type="cellIs" dxfId="126" priority="8" operator="lessThan">
      <formula>5</formula>
    </cfRule>
  </conditionalFormatting>
  <conditionalFormatting sqref="Y4">
    <cfRule type="cellIs" dxfId="125" priority="7" operator="lessThan">
      <formula>5</formula>
    </cfRule>
  </conditionalFormatting>
  <conditionalFormatting sqref="Y5">
    <cfRule type="cellIs" dxfId="124" priority="6" operator="lessThan">
      <formula>5</formula>
    </cfRule>
  </conditionalFormatting>
  <conditionalFormatting sqref="Y37">
    <cfRule type="cellIs" dxfId="123" priority="5" operator="lessThan">
      <formula>5</formula>
    </cfRule>
  </conditionalFormatting>
  <conditionalFormatting sqref="Y38:Y40">
    <cfRule type="cellIs" dxfId="122" priority="4" operator="lessThan">
      <formula>5</formula>
    </cfRule>
  </conditionalFormatting>
  <conditionalFormatting sqref="H4:H41">
    <cfRule type="cellIs" dxfId="121" priority="3" operator="greaterThan">
      <formula>$D$4</formula>
    </cfRule>
  </conditionalFormatting>
  <conditionalFormatting sqref="G4:G41">
    <cfRule type="iconSet" priority="2">
      <iconSet iconSet="3Symbols2" showValue="0" reverse="1">
        <cfvo type="percent" val="0"/>
        <cfvo type="num" val="0.05"/>
        <cfvo type="num" val="0.1"/>
      </iconSet>
    </cfRule>
  </conditionalFormatting>
  <conditionalFormatting sqref="E4:E41">
    <cfRule type="cellIs" dxfId="120" priority="1" operator="greaterThan">
      <formula>$C$4</formula>
    </cfRule>
  </conditionalFormatting>
  <hyperlinks>
    <hyperlink ref="A27" location="Stine!A1" display="Stine!A1"/>
    <hyperlink ref="A38" location="Beatrice!A1" display="Beatrice!A1"/>
    <hyperlink ref="A25" location="Steinar!A1" display="Steinar!A1"/>
    <hyperlink ref="A36" location="Henning!A1" display="Henning!A1"/>
    <hyperlink ref="A16" location="Pål!A1" display="Pål!A1"/>
    <hyperlink ref="A32" location="Gerd!A1" display="Gerd!A1"/>
    <hyperlink ref="A28" location="Christopher!A1" display="Christopher!A1"/>
    <hyperlink ref="A37" location="Anne!A1" display="Anne!A1"/>
    <hyperlink ref="A35" location="Christine!A1" display="Christine!A1"/>
    <hyperlink ref="A12" location="Rizwan!A1" display="Rizwan!A1"/>
    <hyperlink ref="A9" location="Thina!A1" display="Thina!A1"/>
    <hyperlink ref="A31" location="Asbjørn!A1" display="Asbjørn!A1"/>
    <hyperlink ref="A17" location="Anum!A1" display="Anum!A1"/>
    <hyperlink ref="A20" location="Elin!A1" display="Elin!A1"/>
    <hyperlink ref="A26" location="'Ekstra 2'!A1" display="'Ekstra 2'!A1"/>
    <hyperlink ref="A23" location="Jana!A1" display="Jana!A1"/>
    <hyperlink ref="A5" location="Lena!A1" display="Lena!A1"/>
    <hyperlink ref="A10" location="Tuva!A1" display="Tuva!A1"/>
    <hyperlink ref="A34" location="Marita!A1" display="Marita!A1"/>
    <hyperlink ref="A39" location="Sigmund!A1" display="Sigmund!A1"/>
    <hyperlink ref="A21" location="Ida!A1" display="Ida!A1"/>
    <hyperlink ref="A15" location="Silje!A1" display="Silje!A1"/>
    <hyperlink ref="A24" location="Henriette!A1" display="Henriette!A1"/>
    <hyperlink ref="A4" location="Halvor!A1" display="Halvor!A1"/>
    <hyperlink ref="A29" location="Anna!A1" display="Anna!A1"/>
    <hyperlink ref="A22" location="Elise!A1" display="Elise!A1"/>
    <hyperlink ref="A8" location="Eivind!A1" display="Eivind!A1"/>
    <hyperlink ref="A7" location="AC!A1" display="AC!A1"/>
    <hyperlink ref="A11" location="Gina!A1" display="Gina!A1"/>
    <hyperlink ref="A13" location="Peter!A1" display="Peter!A1"/>
    <hyperlink ref="A33" location="Håkon!A1" display="Håkon!A1"/>
    <hyperlink ref="A18" location="Wioletta!A1" display="Wioletta!A1"/>
    <hyperlink ref="A14" location="'By1'!A1" display="'By1'!A1"/>
    <hyperlink ref="A19" location="Janne!A1" display="Janne!A1"/>
    <hyperlink ref="A41" location="Ingrid!A1" display="Ingrid!A1"/>
    <hyperlink ref="A6" location="Helsho!A1" display="Helsho!A1"/>
    <hyperlink ref="A30" location="Nicholas!A1" display="Nicholas!A1"/>
    <hyperlink ref="A40" location="Sara!A1" display="Sara!A1"/>
  </hyperlinks>
  <printOptions gridLines="1"/>
  <pageMargins left="0.7" right="0.7" top="0.75" bottom="0.75" header="0.3" footer="0.3"/>
  <pageSetup paperSize="8" scale="72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7" id="{758077FF-408C-43B7-9A57-00BC2745367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2"/>
              <x14:cfIcon iconSet="3TrafficLights1" iconId="1"/>
            </x14:iconSet>
          </x14:cfRule>
          <xm:sqref>P2</xm:sqref>
        </x14:conditionalFormatting>
        <x14:conditionalFormatting xmlns:xm="http://schemas.microsoft.com/office/excel/2006/main">
          <x14:cfRule type="iconSet" priority="141" id="{7641570E-E245-4FAB-BFE8-68CA323EB39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2"/>
              <x14:cfIcon iconSet="3TrafficLights1" iconId="1"/>
            </x14:iconSet>
          </x14:cfRule>
          <xm:sqref>P3:P41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106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214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50.540000000000006</v>
      </c>
      <c r="O12" s="72">
        <f t="shared" si="1"/>
        <v>1.33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528.96</v>
      </c>
      <c r="O13" s="74">
        <f t="shared" si="1"/>
        <v>13.920000000000002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2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 t="s">
        <v>60</v>
      </c>
      <c r="N22" s="76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>6</v>
      </c>
      <c r="O22" s="77">
        <f t="shared" si="2"/>
        <v>0.15789473684210525</v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3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3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1.33</v>
      </c>
      <c r="F31" s="61">
        <f>IF(A31="","",B31)</f>
        <v>0</v>
      </c>
      <c r="G31" s="61"/>
      <c r="H31" s="61"/>
      <c r="I31" s="83">
        <f>IF(A31="","",E31)</f>
        <v>1.33</v>
      </c>
      <c r="J31" s="83">
        <f>IF(A31="","",I31*38)</f>
        <v>50.540000000000006</v>
      </c>
      <c r="K31" s="93">
        <f>IF(A31="","",IF(A31=Tallgrunnlag!A42,50%,J31/D31))</f>
        <v>7.6114457831325311E-2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75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7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20.460000000000036</v>
      </c>
      <c r="O34" s="74">
        <f t="shared" si="1"/>
        <v>0.53842105263157991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1.33</v>
      </c>
      <c r="J36" s="96">
        <f>SUM(J31:J35)</f>
        <v>50.540000000000006</v>
      </c>
      <c r="K36" s="97">
        <f>SUM(K31:K35)</f>
        <v>7.6114457831325311E-2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17.329999999999998</v>
      </c>
      <c r="J38" s="101">
        <f>J36+J28</f>
        <v>658.54</v>
      </c>
      <c r="K38" s="102">
        <f>K36+K28</f>
        <v>0.9917771084337349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613.46</v>
      </c>
      <c r="F40" t="str">
        <f>IF(A32="Teamleder","Teamleder",IF(A33="Teamleder","Teamleder",IF(A34="Teamleder","Teamleder",IF(A35="Teamleder","Teamleder",""))))</f>
        <v/>
      </c>
      <c r="I40" s="42">
        <f>D40/38</f>
        <v>16.143684210526317</v>
      </c>
      <c r="J40" s="42">
        <f>D40</f>
        <v>613.46</v>
      </c>
      <c r="K40" s="41">
        <f>M1-K21-K36</f>
        <v>0.92388554216867469</v>
      </c>
    </row>
    <row r="41" spans="1:18" ht="15.75" thickBot="1" x14ac:dyDescent="0.3">
      <c r="A41" s="103" t="s">
        <v>166</v>
      </c>
      <c r="B41" s="103"/>
      <c r="C41" s="103"/>
      <c r="D41" s="104">
        <f>664*K41</f>
        <v>5.4600000000000266</v>
      </c>
      <c r="E41" s="103"/>
      <c r="F41" s="103"/>
      <c r="G41" s="103"/>
      <c r="H41" s="103"/>
      <c r="I41" s="104">
        <f>D41/38</f>
        <v>0.1436842105263165</v>
      </c>
      <c r="J41" s="104">
        <f>D41</f>
        <v>5.4600000000000266</v>
      </c>
      <c r="K41" s="105">
        <f>M1-K38</f>
        <v>8.2228915662651003E-3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14" priority="2" operator="lessThan">
      <formula>1</formula>
    </cfRule>
    <cfRule type="cellIs" dxfId="13" priority="3" operator="greaterThan">
      <formula>1</formula>
    </cfRule>
  </conditionalFormatting>
  <conditionalFormatting sqref="K41">
    <cfRule type="cellIs" dxfId="12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109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213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38</v>
      </c>
      <c r="O12" s="72">
        <f t="shared" si="1"/>
        <v>1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 t="s">
        <v>178</v>
      </c>
      <c r="N20" s="76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>15</v>
      </c>
      <c r="O20" s="77">
        <f t="shared" si="2"/>
        <v>0.39473684210526316</v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/>
      <c r="N21" s="76" t="str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/>
      </c>
      <c r="O21" s="77" t="str">
        <f t="shared" si="2"/>
        <v/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3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2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</v>
      </c>
      <c r="F31" s="61">
        <f>IF(A31="","",B31)</f>
        <v>0</v>
      </c>
      <c r="G31" s="61"/>
      <c r="H31" s="61"/>
      <c r="I31" s="83">
        <f>IF(A31="","",E31)</f>
        <v>1</v>
      </c>
      <c r="J31" s="83">
        <f>IF(A31="","",I31*38)</f>
        <v>38</v>
      </c>
      <c r="K31" s="93">
        <f>IF(A31="","",IF(A31=Tallgrunnlag!A42,50%,J31/D31))</f>
        <v>5.7228915662650599E-2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6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6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32</v>
      </c>
      <c r="O34" s="74">
        <f t="shared" si="1"/>
        <v>0.84210526315789469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</v>
      </c>
      <c r="J36" s="96">
        <f>SUM(J31:J35)</f>
        <v>38</v>
      </c>
      <c r="K36" s="97">
        <f>SUM(K31:K35)</f>
        <v>5.7228915662650599E-2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626</v>
      </c>
      <c r="F40" t="str">
        <f>IF(A32="Teamleder","Teamleder",IF(A33="Teamleder","Teamleder",IF(A34="Teamleder","Teamleder",IF(A35="Teamleder","Teamleder",""))))</f>
        <v/>
      </c>
      <c r="I40" s="42">
        <f>D40/38</f>
        <v>16.473684210526315</v>
      </c>
      <c r="J40" s="42">
        <f>D40</f>
        <v>626</v>
      </c>
      <c r="K40" s="41">
        <f>M1-K21-K36</f>
        <v>0.94277108433734935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11" priority="2" operator="lessThan">
      <formula>1</formula>
    </cfRule>
    <cfRule type="cellIs" dxfId="10" priority="3" operator="greaterThan">
      <formula>1</formula>
    </cfRule>
  </conditionalFormatting>
  <conditionalFormatting sqref="K41">
    <cfRule type="cellIs" dxfId="9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218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/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78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0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0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0</v>
      </c>
      <c r="O8" s="68">
        <f t="shared" ref="O8:O34" si="1">N8/38</f>
        <v>0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0</v>
      </c>
      <c r="O9" s="68">
        <f t="shared" si="1"/>
        <v>0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0</v>
      </c>
      <c r="O10" s="70">
        <f t="shared" si="1"/>
        <v>0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0</v>
      </c>
      <c r="O11" s="67">
        <f t="shared" si="1"/>
        <v>0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0</v>
      </c>
      <c r="O12" s="72">
        <f t="shared" si="1"/>
        <v>0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0</v>
      </c>
      <c r="O13" s="74">
        <f t="shared" si="1"/>
        <v>0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0</v>
      </c>
      <c r="O14" s="77">
        <f>IF(M14="","",N14/38)</f>
        <v>0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0</v>
      </c>
      <c r="O15" s="77">
        <f t="shared" ref="O15:O31" si="2">IF(M15="","",N15/38)</f>
        <v>0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0</v>
      </c>
      <c r="O16" s="77">
        <f t="shared" si="2"/>
        <v>0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0</v>
      </c>
      <c r="O17" s="77">
        <f t="shared" si="2"/>
        <v>0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0</v>
      </c>
      <c r="O18" s="77">
        <f t="shared" si="2"/>
        <v>0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0</v>
      </c>
      <c r="O19" s="77">
        <f t="shared" si="2"/>
        <v>0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 t="s">
        <v>178</v>
      </c>
      <c r="N20" s="76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>0</v>
      </c>
      <c r="O20" s="77">
        <f t="shared" si="2"/>
        <v>0</v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/>
      <c r="N21" s="76" t="str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/>
      </c>
      <c r="O21" s="77" t="str">
        <f t="shared" si="2"/>
        <v/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0</v>
      </c>
      <c r="O23" s="77">
        <f t="shared" si="2"/>
        <v>0</v>
      </c>
    </row>
    <row r="24" spans="1:15" x14ac:dyDescent="0.25">
      <c r="A24" s="82" t="str">
        <f>IF(D24=664,"Styrking","")</f>
        <v/>
      </c>
      <c r="B24" s="59"/>
      <c r="C24" s="61"/>
      <c r="D24" s="60">
        <f>IF(I40&gt;0.5,664,0)</f>
        <v>0</v>
      </c>
      <c r="E24" s="61"/>
      <c r="F24" s="61"/>
      <c r="G24" s="61"/>
      <c r="H24" s="61"/>
      <c r="I24" s="83" t="str">
        <f>IF(A24="","",FLOOR(I40,0.5))</f>
        <v/>
      </c>
      <c r="J24" s="83" t="str">
        <f t="shared" ref="J24:J25" si="3">IF(A24="","",I24*38)</f>
        <v/>
      </c>
      <c r="K24" s="124" t="str">
        <f>IF(A24="","",IF(A24=Tallgrunnlag!$A$22,J24/D24,J24/D24))</f>
        <v/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0</v>
      </c>
      <c r="O24" s="77">
        <f t="shared" si="2"/>
        <v>0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0</v>
      </c>
      <c r="O25" s="77">
        <f t="shared" si="2"/>
        <v>0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0</v>
      </c>
      <c r="J26" s="87">
        <f>SUM(J24:J25)</f>
        <v>0</v>
      </c>
      <c r="K26" s="88">
        <f>SUM(K24:K25)</f>
        <v>0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0</v>
      </c>
      <c r="O26" s="77">
        <f t="shared" si="2"/>
        <v>0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0</v>
      </c>
      <c r="O27" s="77">
        <f t="shared" si="2"/>
        <v>0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0</v>
      </c>
      <c r="J28" s="87">
        <f>J21+J26</f>
        <v>0</v>
      </c>
      <c r="K28" s="88">
        <f>K21+K26</f>
        <v>0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/>
      </c>
      <c r="B31" s="91"/>
      <c r="C31" s="61"/>
      <c r="D31" s="92">
        <f>IF(M2=Tallgrunnlag!A47,Tallgrunnlag!B47,IF(M2=Tallgrunnlag!A45,Tallgrunnlag!B45,0))</f>
        <v>0</v>
      </c>
      <c r="E31" s="83">
        <f>IF(A31=Tallgrunnlag!A47,Tallgrunnlag!C47,IF(A31=Tallgrunnlag!A45,Tallgrunnlag!C45,0))</f>
        <v>0</v>
      </c>
      <c r="F31" s="61" t="str">
        <f>IF(A31="","",B31)</f>
        <v/>
      </c>
      <c r="G31" s="61"/>
      <c r="H31" s="61"/>
      <c r="I31" s="83" t="str">
        <f>IF(A31="","",E31)</f>
        <v/>
      </c>
      <c r="J31" s="83" t="str">
        <f>IF(A31="","",I31*38)</f>
        <v/>
      </c>
      <c r="K31" s="93" t="str">
        <f>IF(A31="","",IF(A31=Tallgrunnlag!A42,50%,J31/D31))</f>
        <v/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6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6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0</v>
      </c>
      <c r="O34" s="74">
        <f t="shared" si="1"/>
        <v>0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0</v>
      </c>
      <c r="J36" s="96">
        <f>SUM(J31:J35)</f>
        <v>0</v>
      </c>
      <c r="K36" s="97">
        <f>SUM(K31:K35)</f>
        <v>0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0</v>
      </c>
      <c r="J38" s="101">
        <f>J36+J28</f>
        <v>0</v>
      </c>
      <c r="K38" s="102">
        <f>K36+K28</f>
        <v>0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0</v>
      </c>
      <c r="F40" t="str">
        <f>IF(A32="Teamleder","Teamleder",IF(A33="Teamleder","Teamleder",IF(A34="Teamleder","Teamleder",IF(A35="Teamleder","Teamleder",""))))</f>
        <v/>
      </c>
      <c r="I40" s="42">
        <f>D40/38</f>
        <v>0</v>
      </c>
      <c r="J40" s="42">
        <f>D40</f>
        <v>0</v>
      </c>
      <c r="K40" s="41">
        <f>M1-K21-K36</f>
        <v>0</v>
      </c>
    </row>
    <row r="41" spans="1:18" ht="15.75" thickBot="1" x14ac:dyDescent="0.3">
      <c r="A41" s="103" t="s">
        <v>166</v>
      </c>
      <c r="B41" s="103"/>
      <c r="C41" s="103"/>
      <c r="D41" s="104">
        <f>664*K41</f>
        <v>0</v>
      </c>
      <c r="E41" s="103"/>
      <c r="F41" s="103"/>
      <c r="G41" s="103"/>
      <c r="H41" s="103"/>
      <c r="I41" s="104">
        <f>D41/38</f>
        <v>0</v>
      </c>
      <c r="J41" s="104">
        <f>D41</f>
        <v>0</v>
      </c>
      <c r="K41" s="105">
        <f>M1-K38</f>
        <v>0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8" priority="2" operator="lessThan">
      <formula>1</formula>
    </cfRule>
    <cfRule type="cellIs" dxfId="7" priority="3" operator="greaterThan">
      <formula>1</formula>
    </cfRule>
  </conditionalFormatting>
  <conditionalFormatting sqref="K41">
    <cfRule type="cellIs" dxfId="6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112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0.8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214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1350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30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1320</v>
      </c>
      <c r="O8" s="68">
        <f t="shared" ref="O8:O34" si="1">N8/38</f>
        <v>34.736842105263158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370</v>
      </c>
      <c r="O9" s="68">
        <f t="shared" si="1"/>
        <v>9.7368421052631575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950</v>
      </c>
      <c r="O10" s="70">
        <f t="shared" si="1"/>
        <v>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475</v>
      </c>
      <c r="O11" s="67">
        <f t="shared" si="1"/>
        <v>12.5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50.540000000000006</v>
      </c>
      <c r="O12" s="72">
        <f t="shared" si="1"/>
        <v>1.33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424.46</v>
      </c>
      <c r="O13" s="74">
        <f t="shared" si="1"/>
        <v>11.17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30.400000000000002</v>
      </c>
      <c r="O14" s="77">
        <f>IF(M14="","",N14/38)</f>
        <v>0.8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60.800000000000004</v>
      </c>
      <c r="O15" s="77">
        <f t="shared" ref="O15:O31" si="2">IF(M15="","",N15/38)</f>
        <v>1.6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4.8000000000000007</v>
      </c>
      <c r="O16" s="77">
        <f t="shared" si="2"/>
        <v>0.12631578947368424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60.800000000000004</v>
      </c>
      <c r="O17" s="77">
        <f t="shared" si="2"/>
        <v>1.6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60.800000000000004</v>
      </c>
      <c r="O18" s="77">
        <f t="shared" si="2"/>
        <v>1.6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30.400000000000002</v>
      </c>
      <c r="O19" s="77">
        <f t="shared" si="2"/>
        <v>0.8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6.4</v>
      </c>
      <c r="O21" s="77">
        <f t="shared" si="2"/>
        <v>0.16842105263157894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 t="s">
        <v>60</v>
      </c>
      <c r="N22" s="76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>4.8000000000000007</v>
      </c>
      <c r="O22" s="77">
        <f t="shared" si="2"/>
        <v>0.12631578947368424</v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8</v>
      </c>
      <c r="O23" s="77">
        <f t="shared" si="2"/>
        <v>0.21052631578947367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12.5</v>
      </c>
      <c r="J24" s="83">
        <f t="shared" ref="J24:J25" si="3">IF(A24="","",I24*38)</f>
        <v>475</v>
      </c>
      <c r="K24" s="124">
        <f>IF(A24="","",IF(A24=Tallgrunnlag!$A$22,J24/D24,J24/D24))</f>
        <v>0.71536144578313254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1.6</v>
      </c>
      <c r="O24" s="77">
        <f t="shared" si="2"/>
        <v>4.2105263157894736E-2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76</v>
      </c>
      <c r="O25" s="77">
        <f t="shared" si="2"/>
        <v>2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12.5</v>
      </c>
      <c r="J26" s="87">
        <f>SUM(J24:J25)</f>
        <v>475</v>
      </c>
      <c r="K26" s="88">
        <f>SUM(K24:K25)</f>
        <v>0.71536144578313254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24</v>
      </c>
      <c r="O26" s="77">
        <f t="shared" si="2"/>
        <v>0.63157894736842102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38</v>
      </c>
      <c r="O27" s="77">
        <f t="shared" si="2"/>
        <v>1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12.5</v>
      </c>
      <c r="J28" s="87">
        <f>J21+J26</f>
        <v>475</v>
      </c>
      <c r="K28" s="88">
        <f>K21+K26</f>
        <v>0.71536144578313254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3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1.33</v>
      </c>
      <c r="F31" s="61">
        <f>IF(A31="","",B31)</f>
        <v>0</v>
      </c>
      <c r="G31" s="61"/>
      <c r="H31" s="61"/>
      <c r="I31" s="83">
        <f>IF(A31="","",E31)</f>
        <v>1.33</v>
      </c>
      <c r="J31" s="83">
        <f>IF(A31="","",I31*38)</f>
        <v>50.540000000000006</v>
      </c>
      <c r="K31" s="93">
        <f>IF(A31="","",IF(A31=Tallgrunnlag!A42,50%,J31/D31))</f>
        <v>7.6114457831325311E-2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6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6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17.659999999999968</v>
      </c>
      <c r="O34" s="74">
        <f t="shared" si="1"/>
        <v>0.46473684210526234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1.33</v>
      </c>
      <c r="J36" s="96">
        <f>SUM(J31:J35)</f>
        <v>50.540000000000006</v>
      </c>
      <c r="K36" s="97">
        <f>SUM(K31:K35)</f>
        <v>7.6114457831325311E-2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13.83</v>
      </c>
      <c r="J38" s="101">
        <f>J36+J28</f>
        <v>525.54</v>
      </c>
      <c r="K38" s="102">
        <f>K36+K28</f>
        <v>0.79147590361445785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480.66</v>
      </c>
      <c r="F40" t="str">
        <f>IF(A32="Teamleder","Teamleder",IF(A33="Teamleder","Teamleder",IF(A34="Teamleder","Teamleder",IF(A35="Teamleder","Teamleder",""))))</f>
        <v/>
      </c>
      <c r="I40" s="42">
        <f>D40/38</f>
        <v>12.648947368421053</v>
      </c>
      <c r="J40" s="42">
        <f>D40</f>
        <v>480.66</v>
      </c>
      <c r="K40" s="41">
        <f>M1-K21-K36</f>
        <v>0.72388554216867473</v>
      </c>
    </row>
    <row r="41" spans="1:18" ht="15.75" thickBot="1" x14ac:dyDescent="0.3">
      <c r="A41" s="103" t="s">
        <v>166</v>
      </c>
      <c r="B41" s="103"/>
      <c r="C41" s="103"/>
      <c r="D41" s="104">
        <f>664*K41</f>
        <v>5.6600000000000144</v>
      </c>
      <c r="E41" s="103"/>
      <c r="F41" s="103"/>
      <c r="G41" s="103"/>
      <c r="H41" s="103"/>
      <c r="I41" s="104">
        <f>D41/38</f>
        <v>0.14894736842105302</v>
      </c>
      <c r="J41" s="104">
        <f>D41</f>
        <v>5.6600000000000144</v>
      </c>
      <c r="K41" s="105">
        <f>M1-K38</f>
        <v>8.5240963855421903E-3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5" priority="2" operator="lessThan">
      <formula>1</formula>
    </cfRule>
    <cfRule type="cellIs" dxfId="4" priority="3" operator="greaterThan">
      <formula>1</formula>
    </cfRule>
  </conditionalFormatting>
  <conditionalFormatting sqref="K41">
    <cfRule type="cellIs" dxfId="3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9.28515625" customWidth="1"/>
  </cols>
  <sheetData>
    <row r="1" spans="1:20" x14ac:dyDescent="0.25">
      <c r="A1" s="114" t="s">
        <v>148</v>
      </c>
      <c r="B1" s="141" t="s">
        <v>105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172</v>
      </c>
      <c r="N2" s="122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646</v>
      </c>
      <c r="O11" s="67">
        <f t="shared" si="1"/>
        <v>17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0</v>
      </c>
      <c r="O12" s="72">
        <f t="shared" si="1"/>
        <v>0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 t="s">
        <v>178</v>
      </c>
      <c r="N20" s="76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>15</v>
      </c>
      <c r="O20" s="77">
        <f t="shared" si="2"/>
        <v>0.39473684210526316</v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2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 t="s">
        <v>60</v>
      </c>
      <c r="N22" s="76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>6</v>
      </c>
      <c r="O22" s="77">
        <f t="shared" si="2"/>
        <v>0.15789473684210525</v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17</v>
      </c>
      <c r="J24" s="83">
        <f t="shared" ref="J24:J25" si="3">IF(A24="","",I24*38)</f>
        <v>646</v>
      </c>
      <c r="K24" s="124">
        <f>IF(A24="","",IF(A24=Tallgrunnlag!$A$22,J24/D24,J24/D24))</f>
        <v>0.97289156626506024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17</v>
      </c>
      <c r="J26" s="87">
        <f>SUM(J24:J25)</f>
        <v>646</v>
      </c>
      <c r="K26" s="88">
        <f>SUM(K24:K25)</f>
        <v>0.97289156626506024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17</v>
      </c>
      <c r="J28" s="87">
        <f>J21+J26</f>
        <v>646</v>
      </c>
      <c r="K28" s="88">
        <f>K21+K26</f>
        <v>0.97289156626506024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/>
      </c>
      <c r="B31" s="91"/>
      <c r="C31" s="61"/>
      <c r="D31" s="92">
        <f>IF(M2=Tallgrunnlag!A47,Tallgrunnlag!B47,IF(M2=Tallgrunnlag!A45,Tallgrunnlag!B45,0))</f>
        <v>0</v>
      </c>
      <c r="E31" s="83">
        <f>IF(A31=Tallgrunnlag!A47,Tallgrunnlag!C47,IF(A31=Tallgrunnlag!A45,Tallgrunnlag!C45,0))</f>
        <v>0</v>
      </c>
      <c r="F31" s="61" t="str">
        <f>IF(A31="","",B31)</f>
        <v/>
      </c>
      <c r="G31" s="61"/>
      <c r="H31" s="61"/>
      <c r="I31" s="83" t="str">
        <f>IF(A31="","",E31)</f>
        <v/>
      </c>
      <c r="J31" s="83" t="str">
        <f>IF(A31="","",I31*38)</f>
        <v/>
      </c>
      <c r="K31" s="93" t="str">
        <f>IF(A31="","",IF(A31=Tallgrunnlag!A42,50%,J31/D31))</f>
        <v/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75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75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18</v>
      </c>
      <c r="O34" s="74">
        <f t="shared" si="1"/>
        <v>0.47368421052631576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0</v>
      </c>
      <c r="J36" s="96">
        <f>SUM(J31:J35)</f>
        <v>0</v>
      </c>
      <c r="K36" s="97">
        <f>SUM(K31:K35)</f>
        <v>0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664</v>
      </c>
      <c r="F40" t="str">
        <f>IF(A32="Teamleder","Teamleder",IF(A33="Teamleder","Teamleder",IF(A34="Teamleder","Teamleder",IF(A35="Teamleder","Teamleder",""))))</f>
        <v/>
      </c>
      <c r="I40" s="42">
        <f>D40/38</f>
        <v>17.473684210526315</v>
      </c>
      <c r="J40" s="42">
        <f>D40</f>
        <v>664</v>
      </c>
      <c r="K40" s="41">
        <f>M1-K21-K36</f>
        <v>1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2" priority="2" operator="lessThan">
      <formula>1</formula>
    </cfRule>
    <cfRule type="cellIs" dxfId="1" priority="3" operator="greaterThan">
      <formula>1</formula>
    </cfRule>
  </conditionalFormatting>
  <conditionalFormatting sqref="K41">
    <cfRule type="cellIs" dxfId="0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42"/>
  <sheetViews>
    <sheetView tabSelected="1" zoomScale="95" zoomScaleNormal="95" workbookViewId="0">
      <selection activeCell="P10" sqref="P1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customWidth="1"/>
    <col min="5" max="6" width="7.42578125" customWidth="1"/>
    <col min="7" max="7" width="7.85546875" customWidth="1"/>
    <col min="8" max="8" width="13.7109375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8.42578125" bestFit="1" customWidth="1"/>
    <col min="18" max="18" width="11.42578125" customWidth="1"/>
  </cols>
  <sheetData>
    <row r="1" spans="1:20" x14ac:dyDescent="0.25">
      <c r="A1" s="114" t="s">
        <v>148</v>
      </c>
      <c r="B1" s="141"/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55" t="s">
        <v>187</v>
      </c>
      <c r="O1" s="121" t="s">
        <v>188</v>
      </c>
      <c r="P1" s="32"/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214</v>
      </c>
      <c r="N2" s="55" t="s">
        <v>191</v>
      </c>
      <c r="O2" s="121" t="s">
        <v>83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570</v>
      </c>
      <c r="O11" s="67">
        <f t="shared" si="1"/>
        <v>15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88.54</v>
      </c>
      <c r="O12" s="72">
        <f t="shared" si="1"/>
        <v>2.33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528.96</v>
      </c>
      <c r="O13" s="74">
        <f t="shared" si="1"/>
        <v>13.920000000000002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ref="J15:J16" si="2">IF(A15="","",I15*38)</f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0" si="3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2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3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3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3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3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 t="s">
        <v>178</v>
      </c>
      <c r="N20" s="76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>15</v>
      </c>
      <c r="O20" s="77">
        <f t="shared" si="3"/>
        <v>0.39473684210526316</v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3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 t="s">
        <v>60</v>
      </c>
      <c r="N22" s="76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>6</v>
      </c>
      <c r="O22" s="77">
        <f t="shared" si="3"/>
        <v>0.15789473684210525</v>
      </c>
    </row>
    <row r="23" spans="1:15" x14ac:dyDescent="0.25">
      <c r="A23" s="32" t="s">
        <v>157</v>
      </c>
      <c r="M23" s="75" t="s">
        <v>61</v>
      </c>
      <c r="N23" s="76">
        <v>10</v>
      </c>
      <c r="O23" s="77">
        <f t="shared" si="3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15</v>
      </c>
      <c r="J24" s="83">
        <f t="shared" ref="J24:J25" si="4">IF(A24="","",I24*38)</f>
        <v>570</v>
      </c>
      <c r="K24" s="124">
        <f>IF(A24="","",IF(A24=Tallgrunnlag!$A$22,J24/D24,J24/D24))</f>
        <v>0.85843373493975905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3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4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3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15</v>
      </c>
      <c r="J26" s="87">
        <f>SUM(J24:J25)</f>
        <v>570</v>
      </c>
      <c r="K26" s="88">
        <f>SUM(K24:K25)</f>
        <v>0.85843373493975905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3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3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15</v>
      </c>
      <c r="J28" s="87">
        <f>J21+J26</f>
        <v>570</v>
      </c>
      <c r="K28" s="88">
        <f>K21+K26</f>
        <v>0.85843373493975905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3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3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3"/>
        <v/>
      </c>
    </row>
    <row r="31" spans="1:15" x14ac:dyDescent="0.25">
      <c r="A31" s="61" t="str">
        <f>IF(M2=Tallgrunnlag!A47,M2,IF(M2=Tallgrunnlag!A45,M2,""))</f>
        <v>Kontaktlærer 3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1.33</v>
      </c>
      <c r="F31" s="61">
        <f>IF(A31="","",B31)</f>
        <v>0</v>
      </c>
      <c r="G31" s="61"/>
      <c r="H31" s="61"/>
      <c r="I31" s="83">
        <f>IF(A31="","",E31)</f>
        <v>1.33</v>
      </c>
      <c r="J31" s="83">
        <f>IF(A31="","",I31*38)</f>
        <v>50.540000000000006</v>
      </c>
      <c r="K31" s="93">
        <f>IF(A31="","",IF(A31=Tallgrunnlag!A42,50%,J31/D31))</f>
        <v>7.6114457831325311E-2</v>
      </c>
      <c r="M31" s="75"/>
      <c r="N31" s="76"/>
      <c r="O31" s="77"/>
    </row>
    <row r="32" spans="1:15" x14ac:dyDescent="0.25">
      <c r="A32" s="59" t="s">
        <v>192</v>
      </c>
      <c r="B32" s="94"/>
      <c r="C32" s="61"/>
      <c r="D32" s="92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664</v>
      </c>
      <c r="E32" s="83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1</v>
      </c>
      <c r="F32" s="61">
        <f>IF(A32="","",B32)</f>
        <v>0</v>
      </c>
      <c r="G32" s="61"/>
      <c r="H32" s="61"/>
      <c r="I32" s="83">
        <f>IF(A32="","",IF(A32=Tallgrunnlag!$A$38,E32*$M$1,IF(A32=Tallgrunnlag!$A$39,E32*$M$1,IF(A32=Tallgrunnlag!$A$40,E32*$M$1,E32))))</f>
        <v>1</v>
      </c>
      <c r="J32" s="83">
        <f>IF(A32="","",I32*38)</f>
        <v>38</v>
      </c>
      <c r="K32" s="93">
        <f>IF(A32="","",J32/D32)</f>
        <v>5.7228915662650599E-2</v>
      </c>
      <c r="M32" s="75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5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6">IF(A33="","",I33*38)</f>
        <v/>
      </c>
      <c r="K33" s="93" t="str">
        <f t="shared" ref="K33:K35" si="7">IF(A33="","",J33/D33)</f>
        <v/>
      </c>
      <c r="M33" s="75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5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6"/>
        <v/>
      </c>
      <c r="K34" s="93" t="str">
        <f t="shared" si="7"/>
        <v/>
      </c>
      <c r="M34" s="66" t="s">
        <v>65</v>
      </c>
      <c r="N34" s="74">
        <f>N10-J38-SUM(N14:N33)</f>
        <v>5.4600000000000364</v>
      </c>
      <c r="O34" s="74">
        <f t="shared" si="1"/>
        <v>0.14368421052631675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5"/>
        <v/>
      </c>
      <c r="G35" s="61"/>
      <c r="H35" s="61"/>
      <c r="I35" s="61" t="str">
        <f t="shared" ref="I35" si="8">IF(A35="","",E35)</f>
        <v/>
      </c>
      <c r="J35" s="61" t="str">
        <f t="shared" si="6"/>
        <v/>
      </c>
      <c r="K35" s="93" t="str">
        <f t="shared" si="7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2.33</v>
      </c>
      <c r="J36" s="96">
        <f>SUM(J31:J35)</f>
        <v>88.54</v>
      </c>
      <c r="K36" s="97">
        <f>SUM(K31:K35)</f>
        <v>0.1333433734939759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17.329999999999998</v>
      </c>
      <c r="J38" s="101">
        <f>J36+J28</f>
        <v>658.54</v>
      </c>
      <c r="K38" s="102">
        <f>K36+K28</f>
        <v>0.99177710843373501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575.45999999999992</v>
      </c>
      <c r="F40" t="str">
        <f>IF(A32="Teamleder","Teamleder",IF(A33="Teamleder","Teamleder",IF(A34="Teamleder","Teamleder",IF(A35="Teamleder","Teamleder",""))))</f>
        <v>Teamleder</v>
      </c>
      <c r="I40" s="42">
        <f>D40/38</f>
        <v>15.143684210526313</v>
      </c>
      <c r="J40" s="42">
        <f>D40</f>
        <v>575.45999999999992</v>
      </c>
      <c r="K40" s="41">
        <f>M1-K21-K36</f>
        <v>0.86665662650602404</v>
      </c>
    </row>
    <row r="41" spans="1:18" ht="15.75" thickBot="1" x14ac:dyDescent="0.3">
      <c r="A41" s="103" t="s">
        <v>166</v>
      </c>
      <c r="B41" s="103"/>
      <c r="C41" s="103"/>
      <c r="D41" s="104">
        <f>664*K41</f>
        <v>5.4599999999999529</v>
      </c>
      <c r="E41" s="103"/>
      <c r="F41" s="103"/>
      <c r="G41" s="103"/>
      <c r="H41" s="103"/>
      <c r="I41" s="104">
        <f>D41/38</f>
        <v>0.14368421052631455</v>
      </c>
      <c r="J41" s="104">
        <f>D41</f>
        <v>5.4599999999999529</v>
      </c>
      <c r="K41" s="105">
        <f>M1-K38</f>
        <v>8.2228915662649893E-3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119" priority="2" operator="lessThan">
      <formula>1</formula>
    </cfRule>
    <cfRule type="cellIs" dxfId="118" priority="3" operator="greaterThan">
      <formula>1</formula>
    </cfRule>
  </conditionalFormatting>
  <conditionalFormatting sqref="K41">
    <cfRule type="cellIs" dxfId="117" priority="1" operator="lessThan">
      <formula>0</formula>
    </cfRule>
  </conditionalFormatting>
  <dataValidations count="9">
    <dataValidation type="list" allowBlank="1" showInputMessage="1" showErrorMessage="1" sqref="C6:C20">
      <formula1>Klasse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M2">
      <formula1>Stillingstype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83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13" customWidth="1"/>
    <col min="16" max="16" width="12" bestFit="1" customWidth="1"/>
  </cols>
  <sheetData>
    <row r="1" spans="1:20" x14ac:dyDescent="0.25">
      <c r="A1" s="114" t="s">
        <v>148</v>
      </c>
      <c r="B1" s="141" t="s">
        <v>96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55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213</v>
      </c>
      <c r="N2" s="55" t="s">
        <v>191</v>
      </c>
      <c r="O2" s="121" t="s">
        <v>34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38</v>
      </c>
      <c r="O12" s="72">
        <f t="shared" si="1"/>
        <v>1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2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3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2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</v>
      </c>
      <c r="F31" s="61">
        <f>IF(A31="","",B31)</f>
        <v>0</v>
      </c>
      <c r="G31" s="61"/>
      <c r="H31" s="61"/>
      <c r="I31" s="83">
        <f>IF(A31="","",E31)</f>
        <v>1</v>
      </c>
      <c r="J31" s="83">
        <f>IF(A31="","",I31*38)</f>
        <v>38</v>
      </c>
      <c r="K31" s="93">
        <f>IF(A31="","",IF(A31=Tallgrunnlag!A42,50%,J31/D31))</f>
        <v>5.7228915662650599E-2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7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7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39</v>
      </c>
      <c r="O34" s="74">
        <f t="shared" si="1"/>
        <v>1.0263157894736843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</v>
      </c>
      <c r="J36" s="96">
        <f>SUM(J31:J35)</f>
        <v>38</v>
      </c>
      <c r="K36" s="97">
        <f>SUM(K31:K35)</f>
        <v>5.7228915662650599E-2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626</v>
      </c>
      <c r="F40" t="str">
        <f>IF(A32="Teamleder","Teamleder",IF(A33="Teamleder","Teamleder",IF(A34="Teamleder","Teamleder",IF(A35="Teamleder","Teamleder",""))))</f>
        <v/>
      </c>
      <c r="I40" s="42">
        <f>D40/38</f>
        <v>16.473684210526315</v>
      </c>
      <c r="J40" s="42">
        <f>D40</f>
        <v>626</v>
      </c>
      <c r="K40" s="41">
        <f>M1-K21-K36</f>
        <v>0.94277108433734935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116" priority="2" operator="lessThan">
      <formula>1</formula>
    </cfRule>
    <cfRule type="cellIs" dxfId="115" priority="3" operator="greaterThan">
      <formula>1</formula>
    </cfRule>
  </conditionalFormatting>
  <conditionalFormatting sqref="K41">
    <cfRule type="cellIs" dxfId="114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13.7109375" bestFit="1" customWidth="1"/>
  </cols>
  <sheetData>
    <row r="1" spans="1:20" x14ac:dyDescent="0.25">
      <c r="A1" s="114" t="s">
        <v>148</v>
      </c>
      <c r="B1" s="141" t="s">
        <v>203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213</v>
      </c>
      <c r="N2" s="122" t="s">
        <v>191</v>
      </c>
      <c r="O2" s="121" t="s">
        <v>34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38</v>
      </c>
      <c r="O12" s="72">
        <f t="shared" si="1"/>
        <v>1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2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3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2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</v>
      </c>
      <c r="F31" s="61">
        <f>IF(A31="","",B31)</f>
        <v>0</v>
      </c>
      <c r="G31" s="61"/>
      <c r="H31" s="61"/>
      <c r="I31" s="83">
        <f>IF(A31="","",E31)</f>
        <v>1</v>
      </c>
      <c r="J31" s="83">
        <f>IF(A31="","",I31*38)</f>
        <v>38</v>
      </c>
      <c r="K31" s="93">
        <f>IF(A31="","",IF(A31=Tallgrunnlag!A42,50%,J31/D31))</f>
        <v>5.7228915662650599E-2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6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6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39</v>
      </c>
      <c r="O34" s="74">
        <f t="shared" si="1"/>
        <v>1.0263157894736843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</v>
      </c>
      <c r="J36" s="96">
        <f>SUM(J31:J35)</f>
        <v>38</v>
      </c>
      <c r="K36" s="97">
        <f>SUM(K31:K35)</f>
        <v>5.7228915662650599E-2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626</v>
      </c>
      <c r="F40" t="str">
        <f>IF(A32="Teamleder","Teamleder",IF(A33="Teamleder","Teamleder",IF(A34="Teamleder","Teamleder",IF(A35="Teamleder","Teamleder",""))))</f>
        <v/>
      </c>
      <c r="I40" s="42">
        <f>D40/38</f>
        <v>16.473684210526315</v>
      </c>
      <c r="J40" s="42">
        <f>D40</f>
        <v>626</v>
      </c>
      <c r="K40" s="41">
        <f>M1-K21-K36</f>
        <v>0.94277108433734935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113" priority="2" operator="lessThan">
      <formula>1</formula>
    </cfRule>
    <cfRule type="cellIs" dxfId="112" priority="3" operator="greaterThan">
      <formula>1</formula>
    </cfRule>
  </conditionalFormatting>
  <conditionalFormatting sqref="K41">
    <cfRule type="cellIs" dxfId="111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13.7109375" bestFit="1" customWidth="1"/>
  </cols>
  <sheetData>
    <row r="1" spans="1:20" x14ac:dyDescent="0.25">
      <c r="A1" s="114" t="s">
        <v>148</v>
      </c>
      <c r="B1" s="141" t="s">
        <v>204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45">
        <v>1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213</v>
      </c>
      <c r="N2" s="122" t="s">
        <v>191</v>
      </c>
      <c r="O2" s="121" t="s">
        <v>34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 t="str">
        <f>IF(A6="","",IF(A6=Tallgrunnlag!$A$22,H6,IF(C6=Tallgrunnlag!$B$92,((E6+F6+G6)*5),IF(C6=Tallgrunnlag!$B$93,((E6+F6+G6)*4),E6+F6+G6))))</f>
        <v/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1687.5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37.5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1650</v>
      </c>
      <c r="O8" s="68">
        <f t="shared" ref="O8:O34" si="1">N8/38</f>
        <v>43.421052631578945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462.5</v>
      </c>
      <c r="O9" s="68">
        <f t="shared" si="1"/>
        <v>12.171052631578947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1187.5</v>
      </c>
      <c r="O10" s="70">
        <f t="shared" si="1"/>
        <v>31.25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608</v>
      </c>
      <c r="O11" s="67">
        <f t="shared" si="1"/>
        <v>16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38</v>
      </c>
      <c r="O12" s="72">
        <f t="shared" si="1"/>
        <v>1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541.5</v>
      </c>
      <c r="O13" s="74">
        <f t="shared" si="1"/>
        <v>14.25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38</v>
      </c>
      <c r="O14" s="77">
        <f>IF(M14="","",N14/38)</f>
        <v>1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76</v>
      </c>
      <c r="O15" s="77">
        <f t="shared" ref="O15:O31" si="2">IF(M15="","",N15/38)</f>
        <v>2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6</v>
      </c>
      <c r="O16" s="77">
        <f t="shared" si="2"/>
        <v>0.15789473684210525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76</v>
      </c>
      <c r="O17" s="77">
        <f t="shared" si="2"/>
        <v>2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76</v>
      </c>
      <c r="O18" s="77">
        <f t="shared" si="2"/>
        <v>2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38</v>
      </c>
      <c r="O19" s="77">
        <f t="shared" si="2"/>
        <v>1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8</v>
      </c>
      <c r="O21" s="77">
        <f t="shared" si="2"/>
        <v>0.21052631578947367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10</v>
      </c>
      <c r="O23" s="77">
        <f t="shared" si="2"/>
        <v>0.26315789473684209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16</v>
      </c>
      <c r="J24" s="83">
        <f t="shared" ref="J24:J25" si="3">IF(A24="","",I24*38)</f>
        <v>608</v>
      </c>
      <c r="K24" s="124">
        <f>IF(A24="","",IF(A24=Tallgrunnlag!$A$22,J24/D24,J24/D24))</f>
        <v>0.91566265060240959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2</v>
      </c>
      <c r="O24" s="77">
        <f t="shared" si="2"/>
        <v>5.2631578947368418E-2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95</v>
      </c>
      <c r="O25" s="77">
        <f t="shared" si="2"/>
        <v>2.5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16</v>
      </c>
      <c r="J26" s="87">
        <f>SUM(J24:J25)</f>
        <v>608</v>
      </c>
      <c r="K26" s="88">
        <f>SUM(K24:K25)</f>
        <v>0.91566265060240959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30</v>
      </c>
      <c r="O26" s="77">
        <f t="shared" si="2"/>
        <v>0.78947368421052633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47.5</v>
      </c>
      <c r="O27" s="77">
        <f t="shared" si="2"/>
        <v>1.25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16</v>
      </c>
      <c r="J28" s="87">
        <f>J21+J26</f>
        <v>608</v>
      </c>
      <c r="K28" s="88">
        <f>K21+K26</f>
        <v>0.91566265060240959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2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</v>
      </c>
      <c r="F31" s="61">
        <f>IF(A31="","",B31)</f>
        <v>0</v>
      </c>
      <c r="G31" s="61"/>
      <c r="H31" s="61"/>
      <c r="I31" s="83">
        <f>IF(A31="","",E31)</f>
        <v>1</v>
      </c>
      <c r="J31" s="83">
        <f>IF(A31="","",I31*38)</f>
        <v>38</v>
      </c>
      <c r="K31" s="93">
        <f>IF(A31="","",IF(A31=Tallgrunnlag!A42,50%,J31/D31))</f>
        <v>5.7228915662650599E-2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6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6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39</v>
      </c>
      <c r="O34" s="74">
        <f t="shared" si="1"/>
        <v>1.0263157894736843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</v>
      </c>
      <c r="J36" s="96">
        <f>SUM(J31:J35)</f>
        <v>38</v>
      </c>
      <c r="K36" s="97">
        <f>SUM(K31:K35)</f>
        <v>5.7228915662650599E-2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17</v>
      </c>
      <c r="J38" s="101">
        <f>J36+J28</f>
        <v>646</v>
      </c>
      <c r="K38" s="102">
        <f>K36+K28</f>
        <v>0.97289156626506024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626</v>
      </c>
      <c r="F40" t="str">
        <f>IF(A32="Teamleder","Teamleder",IF(A33="Teamleder","Teamleder",IF(A34="Teamleder","Teamleder",IF(A35="Teamleder","Teamleder",""))))</f>
        <v/>
      </c>
      <c r="I40" s="42">
        <f>D40/38</f>
        <v>16.473684210526315</v>
      </c>
      <c r="J40" s="42">
        <f>D40</f>
        <v>626</v>
      </c>
      <c r="K40" s="41">
        <f>M1-K21-K36</f>
        <v>0.94277108433734935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18.000000000000004</v>
      </c>
      <c r="E41" s="103"/>
      <c r="F41" s="103"/>
      <c r="G41" s="103"/>
      <c r="H41" s="103"/>
      <c r="I41" s="104">
        <f>D41/38</f>
        <v>0.47368421052631587</v>
      </c>
      <c r="J41" s="104">
        <f>D41</f>
        <v>18.000000000000004</v>
      </c>
      <c r="K41" s="105">
        <f>M1-K38</f>
        <v>2.7108433734939763E-2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110" priority="2" operator="lessThan">
      <formula>1</formula>
    </cfRule>
    <cfRule type="cellIs" dxfId="109" priority="3" operator="greaterThan">
      <formula>1</formula>
    </cfRule>
  </conditionalFormatting>
  <conditionalFormatting sqref="K41">
    <cfRule type="cellIs" dxfId="108" priority="1" operator="lessThan">
      <formula>0</formula>
    </cfRule>
  </conditionalFormatting>
  <dataValidations count="9">
    <dataValidation type="list" allowBlank="1" showInputMessage="1" showErrorMessage="1" sqref="C6:C20">
      <formula1>Klasse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M2">
      <formula1>Stillingstype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T42"/>
  <sheetViews>
    <sheetView zoomScale="95" zoomScaleNormal="95" workbookViewId="0">
      <selection activeCell="A6" sqref="A6:C20"/>
    </sheetView>
  </sheetViews>
  <sheetFormatPr baseColWidth="10" defaultRowHeight="15" x14ac:dyDescent="0.25"/>
  <cols>
    <col min="1" max="1" width="32.42578125" customWidth="1"/>
    <col min="2" max="2" width="5.5703125" bestFit="1" customWidth="1"/>
    <col min="3" max="3" width="6.5703125" bestFit="1" customWidth="1"/>
    <col min="4" max="4" width="9" hidden="1" customWidth="1"/>
    <col min="5" max="6" width="7.42578125" hidden="1" customWidth="1"/>
    <col min="7" max="7" width="7.85546875" hidden="1" customWidth="1"/>
    <col min="8" max="8" width="13.7109375" hidden="1" customWidth="1"/>
    <col min="9" max="9" width="12.140625" customWidth="1"/>
    <col min="10" max="10" width="11.5703125" bestFit="1" customWidth="1"/>
    <col min="11" max="11" width="10.5703125" style="41" bestFit="1" customWidth="1"/>
    <col min="12" max="12" width="7.42578125" customWidth="1"/>
    <col min="13" max="13" width="42.85546875" bestFit="1" customWidth="1"/>
    <col min="14" max="14" width="10.140625" bestFit="1" customWidth="1"/>
    <col min="15" max="15" width="13.7109375" bestFit="1" customWidth="1"/>
  </cols>
  <sheetData>
    <row r="1" spans="1:20" x14ac:dyDescent="0.25">
      <c r="A1" s="114" t="s">
        <v>148</v>
      </c>
      <c r="B1" s="141" t="s">
        <v>174</v>
      </c>
      <c r="C1" s="141"/>
      <c r="D1" s="141"/>
      <c r="E1" s="141"/>
      <c r="F1" s="141"/>
      <c r="G1" s="141"/>
      <c r="H1" s="141"/>
      <c r="I1" s="141"/>
      <c r="J1" s="142" t="s">
        <v>149</v>
      </c>
      <c r="K1" s="142"/>
      <c r="L1" s="142"/>
      <c r="M1" s="119">
        <v>0.625</v>
      </c>
      <c r="N1" s="61" t="s">
        <v>187</v>
      </c>
      <c r="O1" s="121" t="s">
        <v>188</v>
      </c>
    </row>
    <row r="2" spans="1:20" x14ac:dyDescent="0.25">
      <c r="A2" s="46"/>
      <c r="B2" s="47"/>
      <c r="C2" s="48"/>
      <c r="E2" s="48"/>
      <c r="F2" s="48"/>
      <c r="G2" s="48"/>
      <c r="H2" s="48"/>
      <c r="I2" s="48"/>
      <c r="J2" s="142" t="s">
        <v>150</v>
      </c>
      <c r="K2" s="142"/>
      <c r="L2" s="142"/>
      <c r="M2" s="49" t="s">
        <v>213</v>
      </c>
      <c r="N2" s="122" t="s">
        <v>191</v>
      </c>
      <c r="O2" s="121" t="s">
        <v>34</v>
      </c>
    </row>
    <row r="3" spans="1:20" x14ac:dyDescent="0.25">
      <c r="A3" s="46"/>
      <c r="B3" s="47"/>
      <c r="C3" s="48"/>
      <c r="E3" s="48"/>
      <c r="F3" s="48"/>
      <c r="G3" s="48"/>
      <c r="H3" s="48"/>
      <c r="I3" s="48"/>
      <c r="J3" s="46"/>
      <c r="K3" s="50"/>
      <c r="L3" s="46"/>
      <c r="M3" s="48"/>
      <c r="N3" s="46"/>
    </row>
    <row r="4" spans="1:20" s="32" customFormat="1" x14ac:dyDescent="0.25">
      <c r="A4" s="51" t="s">
        <v>56</v>
      </c>
      <c r="C4" s="52"/>
      <c r="E4" s="52"/>
      <c r="F4" s="52"/>
      <c r="G4" s="52"/>
      <c r="H4" s="52"/>
      <c r="I4" s="52"/>
      <c r="J4" s="53"/>
      <c r="K4" s="54"/>
      <c r="L4" s="53"/>
      <c r="M4" s="52" t="s">
        <v>151</v>
      </c>
      <c r="N4" s="53"/>
    </row>
    <row r="5" spans="1:20" s="32" customFormat="1" x14ac:dyDescent="0.25">
      <c r="A5" s="55" t="s">
        <v>152</v>
      </c>
      <c r="B5" s="55" t="s">
        <v>66</v>
      </c>
      <c r="C5" s="55" t="s">
        <v>67</v>
      </c>
      <c r="D5" s="55" t="s">
        <v>153</v>
      </c>
      <c r="E5" s="55" t="s">
        <v>0</v>
      </c>
      <c r="F5" s="55" t="s">
        <v>1</v>
      </c>
      <c r="G5" s="55" t="s">
        <v>2</v>
      </c>
      <c r="H5" s="55" t="s">
        <v>34</v>
      </c>
      <c r="I5" s="55" t="s">
        <v>6</v>
      </c>
      <c r="J5" s="55" t="s">
        <v>153</v>
      </c>
      <c r="K5" s="56" t="s">
        <v>154</v>
      </c>
      <c r="M5" s="57"/>
      <c r="N5" s="58" t="s">
        <v>153</v>
      </c>
      <c r="O5" s="55" t="s">
        <v>155</v>
      </c>
    </row>
    <row r="6" spans="1:20" x14ac:dyDescent="0.25">
      <c r="A6" s="59"/>
      <c r="B6" s="59"/>
      <c r="C6" s="59"/>
      <c r="D6" s="60">
        <f>IF(A6=Tallgrunnlag!$A$3,Tallgrunnlag!$B$3,IF(A6=Tallgrunnlag!$A$4,Tallgrunnlag!$B$4,IF(A6=Tallgrunnlag!$A$5,Tallgrunnlag!$B$5,IF(A6=Tallgrunnlag!$A$6,Tallgrunnlag!$B$6,IF(A6=Tallgrunnlag!$A$7,Tallgrunnlag!$B$7)))))+IF(A6=Tallgrunnlag!$A$8,Tallgrunnlag!$B$8,IF(A6=Tallgrunnlag!$A$9,Tallgrunnlag!$B$9,IF(A6=Tallgrunnlag!$A$10,Tallgrunnlag!$B$10,IF(A6=Tallgrunnlag!$A$11,Tallgrunnlag!$B$11,IF(A6=Tallgrunnlag!$A$12,Tallgrunnlag!$B$12,IF(A6=Tallgrunnlag!$A$13,Tallgrunnlag!$B$13,IF(A6=Tallgrunnlag!$A$14,Tallgrunnlag!$B$14,IF(A6=Tallgrunnlag!$A$15,Tallgrunnlag!$B$15,IF(A6=Tallgrunnlag!$A$16,Tallgrunnlag!$B$16,IF(A6=Tallgrunnlag!$A$17,Tallgrunnlag!$B$17,IF(A6=Tallgrunnlag!$A$18,Tallgrunnlag!$B$18,IF(A6=Tallgrunnlag!$A$19,Tallgrunnlag!$B$19,IF(A6=Tallgrunnlag!$A$20,Tallgrunnlag!$B$20,IF(A6=Tallgrunnlag!$A$21,Tallgrunnlag!$B$21,IF(A6=Tallgrunnlag!$A$22,Tallgrunnlag!$B$22,IF(A6=Tallgrunnlag!$A$23,Tallgrunnlag!$B$23,IF(A6=Tallgrunnlag!$A$24,Tallgrunnlag!$B$24,IF(A6=Tallgrunnlag!$A$25,Tallgrunnlag!$B$25,IF(A6=Tallgrunnlag!$A$26,Tallgrunnlag!$B$26,IF(A6=Tallgrunnlag!$A$27,Tallgrunnlag!$B$27,IF(A6=Tallgrunnlag!$A$28,Tallgrunnlag!$B$28,IF(A6=Tallgrunnlag!$A$29,Tallgrunnlag!$B$29,))))))))))))))))))))))</f>
        <v>0</v>
      </c>
      <c r="E6" s="61" t="b">
        <f>IF(B6=8,IF(A6=Tallgrunnlag!$A$3,Tallgrunnlag!$D$3,IF(A6=Tallgrunnlag!$A$4,Tallgrunnlag!$D$4,IF(A6=Tallgrunnlag!$A$5,Tallgrunnlag!$D$5,IF(A6=Tallgrunnlag!$A$6,Tallgrunnlag!$D$6,IF(A6=Tallgrunnlag!$A$7,Tallgrunnlag!$D$7)))))+IF(A6=Tallgrunnlag!$A$8,Tallgrunnlag!$D$8,IF(A6=Tallgrunnlag!$A$9,Tallgrunnlag!$D$9,IF(A6=Tallgrunnlag!$A$10,Tallgrunnlag!$D$10,IF(A6=Tallgrunnlag!$A$11,Tallgrunnlag!$D$11,IF(A6=Tallgrunnlag!$A$12,Tallgrunnlag!$D$12,IF(A6=Tallgrunnlag!$A$13,Tallgrunnlag!$D$13,IF(A6=Tallgrunnlag!$A$14,Tallgrunnlag!$D$14,IF(A6=Tallgrunnlag!$A$15,Tallgrunnlag!$D$15,IF(A6=Tallgrunnlag!$A$16,Tallgrunnlag!$D$16,IF(A6=Tallgrunnlag!$A$17,Tallgrunnlag!$D$17,IF(A6=Tallgrunnlag!$A$18,Tallgrunnlag!$D$18,IF(A6=Tallgrunnlag!$A$19,Tallgrunnlag!$D$19,IF(A6=Tallgrunnlag!$A$20,Tallgrunnlag!$D$20,IF(A6=Tallgrunnlag!$A$21,Tallgrunnlag!$D$21,IF(A6=Tallgrunnlag!$A$22,Tallgrunnlag!$D$22,IF(A6=Tallgrunnlag!$A$23,Tallgrunnlag!$D$23,IF(A6=Tallgrunnlag!$A$24,Tallgrunnlag!$D$24,IF(A6=Tallgrunnlag!$A$25,Tallgrunnlag!$D$25,IF(A6=Tallgrunnlag!$A$26,Tallgrunnlag!$D$26,IF(A6=Tallgrunnlag!$A$27,Tallgrunnlag!$D$27,IF(A6=Tallgrunnlag!$A$28,Tallgrunnlag!$D$28,IF(A6=Tallgrunnlag!$A$29,Tallgrunnlag!$D$29,)))))))))))))))))))))))</f>
        <v>0</v>
      </c>
      <c r="F6" s="61" t="b">
        <f>IF(B6=9,IF(A6=Tallgrunnlag!$A$3,Tallgrunnlag!$E$3,IF(A6=Tallgrunnlag!$A$4,Tallgrunnlag!$E$4,IF(A6=Tallgrunnlag!$A$5,Tallgrunnlag!$E$5,IF(A6=Tallgrunnlag!$A$6,Tallgrunnlag!$E$6,IF(A6=Tallgrunnlag!$A$7,Tallgrunnlag!$E$7)))))+IF(A6=Tallgrunnlag!$A$8,Tallgrunnlag!$E$8,IF(A6=Tallgrunnlag!$A$9,Tallgrunnlag!$E$9,IF(A6=Tallgrunnlag!$A$10,Tallgrunnlag!$E$10,IF(A6=Tallgrunnlag!$A$11,Tallgrunnlag!$E$11,IF(A6=Tallgrunnlag!$A$12,Tallgrunnlag!$E$12,IF(A6=Tallgrunnlag!$A$13,Tallgrunnlag!$E$13,IF(A6=Tallgrunnlag!$A$14,Tallgrunnlag!$E$14,IF(A6=Tallgrunnlag!$A$15,Tallgrunnlag!$E$15,IF(A6=Tallgrunnlag!$A$16,Tallgrunnlag!$E$16,IF(A6=Tallgrunnlag!$A$17,Tallgrunnlag!$E$17,IF(A6=Tallgrunnlag!$A$18,Tallgrunnlag!$E$18,IF(A6=Tallgrunnlag!$A$19,Tallgrunnlag!$E$19,IF(A6=Tallgrunnlag!$A$20,Tallgrunnlag!$E$20,IF(A6=Tallgrunnlag!$A$21,Tallgrunnlag!$E$21,IF(A6=Tallgrunnlag!$A$22,Tallgrunnlag!$E$22,IF(A6=Tallgrunnlag!$A$23,Tallgrunnlag!$E$23,IF(A6=Tallgrunnlag!$A$24,Tallgrunnlag!$E$24,IF(A6=Tallgrunnlag!$A$25,Tallgrunnlag!$E$25,IF(A6=Tallgrunnlag!$A$26,Tallgrunnlag!$E$26,IF(A6=Tallgrunnlag!$A$27,Tallgrunnlag!$E$27,IF(A6=Tallgrunnlag!$A$28,Tallgrunnlag!$E$28,IF(A6=Tallgrunnlag!$A$29,Tallgrunnlag!$E$29,)))))))))))))))))))))))</f>
        <v>0</v>
      </c>
      <c r="G6" s="61" t="b">
        <f>IF(B6=10,IF(A6=Tallgrunnlag!$A$3,Tallgrunnlag!$F$3,IF(A6=Tallgrunnlag!$A$4,Tallgrunnlag!$F$4,IF(A6=Tallgrunnlag!$A$5,Tallgrunnlag!$F$5,IF(A6=Tallgrunnlag!$A$6,Tallgrunnlag!$F$6,IF(A6=Tallgrunnlag!$A$7,Tallgrunnlag!$F$7)))))+IF(A6=Tallgrunnlag!$A$8,Tallgrunnlag!$F$8,IF(A6=Tallgrunnlag!$A$9,Tallgrunnlag!$F$9,IF(A6=Tallgrunnlag!$A$10,Tallgrunnlag!$F$10,IF(A6=Tallgrunnlag!$A$11,Tallgrunnlag!$F$11,IF(A6=Tallgrunnlag!$A$12,Tallgrunnlag!$F$12,IF(A6=Tallgrunnlag!$A$13,Tallgrunnlag!$F$13,IF(A6=Tallgrunnlag!$A$14,Tallgrunnlag!$F$14,IF(A6=Tallgrunnlag!$A$15,Tallgrunnlag!$F$15,IF(A6=Tallgrunnlag!$A$16,Tallgrunnlag!$F$16,IF(A6=Tallgrunnlag!$A$17,Tallgrunnlag!$F$17,IF(A6=Tallgrunnlag!$A$18,Tallgrunnlag!$F$18,IF(A6=Tallgrunnlag!$A$19,Tallgrunnlag!$F$19,IF(A6=Tallgrunnlag!$A$20,Tallgrunnlag!$F$20,IF(A6=Tallgrunnlag!$A$21,Tallgrunnlag!$F$21,IF(A6=Tallgrunnlag!$A$22,Tallgrunnlag!$F$22,IF(A6=Tallgrunnlag!$A$23,Tallgrunnlag!$F$23,IF(A6=Tallgrunnlag!$A$24,Tallgrunnlag!$F$24,IF(A6=Tallgrunnlag!$A$25,Tallgrunnlag!$F$25,IF(A6=Tallgrunnlag!$A$26,Tallgrunnlag!$F$26,IF(A6=Tallgrunnlag!$A$27,Tallgrunnlag!$F$27,IF(A6=Tallgrunnlag!$A$28,Tallgrunnlag!$F$28,IF(A6=Tallgrunnlag!$A$29,Tallgrunnlag!$F$29,)))))))))))))))))))))))</f>
        <v>0</v>
      </c>
      <c r="H6" s="61" t="str">
        <f>IF(A6=Tallgrunnlag!$A$22,Tallgrunnlag!$C$22/3-E32-E33-E34-E35,"")</f>
        <v/>
      </c>
      <c r="I6" s="61">
        <v>10</v>
      </c>
      <c r="J6" s="61" t="str">
        <f t="shared" ref="J6:J20" si="0">IF(A6="","",I6*38)</f>
        <v/>
      </c>
      <c r="K6" s="62" t="str">
        <f>IF(A6="","",IF(A6=Tallgrunnlag!$A$22,J6/D6,J6/D6))</f>
        <v/>
      </c>
      <c r="M6" s="63" t="s">
        <v>51</v>
      </c>
      <c r="N6" s="64">
        <f>Tallgrunnlag!B50*$M$1</f>
        <v>1054.6875</v>
      </c>
      <c r="O6" s="64"/>
      <c r="S6" s="41"/>
      <c r="T6" s="65"/>
    </row>
    <row r="7" spans="1:20" x14ac:dyDescent="0.25">
      <c r="A7" s="59"/>
      <c r="B7" s="59"/>
      <c r="C7" s="59"/>
      <c r="D7" s="60">
        <f>IF(A7=Tallgrunnlag!$A$3,Tallgrunnlag!$B$3,IF(A7=Tallgrunnlag!$A$4,Tallgrunnlag!$B$4,IF(A7=Tallgrunnlag!$A$5,Tallgrunnlag!$B$5,IF(A7=Tallgrunnlag!$A$6,Tallgrunnlag!$B$6,IF(A7=Tallgrunnlag!$A$7,Tallgrunnlag!$B$7)))))+IF(A7=Tallgrunnlag!$A$8,Tallgrunnlag!$B$8,IF(A7=Tallgrunnlag!$A$9,Tallgrunnlag!$B$9,IF(A7=Tallgrunnlag!$A$10,Tallgrunnlag!$B$10,IF(A7=Tallgrunnlag!$A$11,Tallgrunnlag!$B$11,IF(A7=Tallgrunnlag!$A$12,Tallgrunnlag!$B$12,IF(A7=Tallgrunnlag!$A$13,Tallgrunnlag!$B$13,IF(A7=Tallgrunnlag!$A$14,Tallgrunnlag!$B$14,IF(A7=Tallgrunnlag!$A$15,Tallgrunnlag!$B$15,IF(A7=Tallgrunnlag!$A$16,Tallgrunnlag!$B$16,IF(A7=Tallgrunnlag!$A$17,Tallgrunnlag!$B$17,IF(A7=Tallgrunnlag!$A$18,Tallgrunnlag!$B$18,IF(A7=Tallgrunnlag!$A$19,Tallgrunnlag!$B$19,IF(A7=Tallgrunnlag!$A$20,Tallgrunnlag!$B$20,IF(A7=Tallgrunnlag!$A$21,Tallgrunnlag!$B$21,IF(A7=Tallgrunnlag!$A$22,Tallgrunnlag!$B$22,IF(A7=Tallgrunnlag!$A$23,Tallgrunnlag!$B$23,IF(A7=Tallgrunnlag!$A$24,Tallgrunnlag!$B$24,IF(A7=Tallgrunnlag!$A$25,Tallgrunnlag!$B$25,IF(A7=Tallgrunnlag!$A$26,Tallgrunnlag!$B$26,IF(A7=Tallgrunnlag!$A$27,Tallgrunnlag!$B$27,IF(A7=Tallgrunnlag!$A$28,Tallgrunnlag!$B$28,IF(A7=Tallgrunnlag!$A$29,Tallgrunnlag!$B$29,))))))))))))))))))))))</f>
        <v>0</v>
      </c>
      <c r="E7" s="61" t="b">
        <f>IF(B7=8,IF(A7=Tallgrunnlag!$A$3,Tallgrunnlag!$D$3,IF(A7=Tallgrunnlag!$A$4,Tallgrunnlag!$D$4,IF(A7=Tallgrunnlag!$A$5,Tallgrunnlag!$D$5,IF(A7=Tallgrunnlag!$A$6,Tallgrunnlag!$D$6,IF(A7=Tallgrunnlag!$A$7,Tallgrunnlag!$D$7)))))+IF(A7=Tallgrunnlag!$A$8,Tallgrunnlag!$D$8,IF(A7=Tallgrunnlag!$A$9,Tallgrunnlag!$D$9,IF(A7=Tallgrunnlag!$A$10,Tallgrunnlag!$D$10,IF(A7=Tallgrunnlag!$A$11,Tallgrunnlag!$D$11,IF(A7=Tallgrunnlag!$A$12,Tallgrunnlag!$D$12,IF(A7=Tallgrunnlag!$A$13,Tallgrunnlag!$D$13,IF(A7=Tallgrunnlag!$A$14,Tallgrunnlag!$D$14,IF(A7=Tallgrunnlag!$A$15,Tallgrunnlag!$D$15,IF(A7=Tallgrunnlag!$A$16,Tallgrunnlag!$D$16,IF(A7=Tallgrunnlag!$A$17,Tallgrunnlag!$D$17,IF(A7=Tallgrunnlag!$A$18,Tallgrunnlag!$D$18,IF(A7=Tallgrunnlag!$A$19,Tallgrunnlag!$D$19,IF(A7=Tallgrunnlag!$A$20,Tallgrunnlag!$D$20,IF(A7=Tallgrunnlag!$A$21,Tallgrunnlag!$D$21,IF(A7=Tallgrunnlag!$A$22,Tallgrunnlag!$D$22,IF(A7=Tallgrunnlag!$A$23,Tallgrunnlag!$D$23,IF(A7=Tallgrunnlag!$A$24,Tallgrunnlag!$D$24,IF(A7=Tallgrunnlag!$A$25,Tallgrunnlag!$D$25,IF(A7=Tallgrunnlag!$A$26,Tallgrunnlag!$D$26,IF(A7=Tallgrunnlag!$A$27,Tallgrunnlag!$D$27,IF(A7=Tallgrunnlag!$A$28,Tallgrunnlag!$D$28,IF(A7=Tallgrunnlag!$A$29,Tallgrunnlag!$D$29,)))))))))))))))))))))))</f>
        <v>0</v>
      </c>
      <c r="F7" s="61" t="b">
        <f>IF(B7=9,IF(A7=Tallgrunnlag!$A$3,Tallgrunnlag!$E$3,IF(A7=Tallgrunnlag!$A$4,Tallgrunnlag!$E$4,IF(A7=Tallgrunnlag!$A$5,Tallgrunnlag!$E$5,IF(A7=Tallgrunnlag!$A$6,Tallgrunnlag!$E$6,IF(A7=Tallgrunnlag!$A$7,Tallgrunnlag!$E$7)))))+IF(A7=Tallgrunnlag!$A$8,Tallgrunnlag!$E$8,IF(A7=Tallgrunnlag!$A$9,Tallgrunnlag!$E$9,IF(A7=Tallgrunnlag!$A$10,Tallgrunnlag!$E$10,IF(A7=Tallgrunnlag!$A$11,Tallgrunnlag!$E$11,IF(A7=Tallgrunnlag!$A$12,Tallgrunnlag!$E$12,IF(A7=Tallgrunnlag!$A$13,Tallgrunnlag!$E$13,IF(A7=Tallgrunnlag!$A$14,Tallgrunnlag!$E$14,IF(A7=Tallgrunnlag!$A$15,Tallgrunnlag!$E$15,IF(A7=Tallgrunnlag!$A$16,Tallgrunnlag!$E$16,IF(A7=Tallgrunnlag!$A$17,Tallgrunnlag!$E$17,IF(A7=Tallgrunnlag!$A$18,Tallgrunnlag!$E$18,IF(A7=Tallgrunnlag!$A$19,Tallgrunnlag!$E$19,IF(A7=Tallgrunnlag!$A$20,Tallgrunnlag!$E$20,IF(A7=Tallgrunnlag!$A$21,Tallgrunnlag!$E$21,IF(A7=Tallgrunnlag!$A$22,Tallgrunnlag!$E$22,IF(A7=Tallgrunnlag!$A$23,Tallgrunnlag!$E$23,IF(A7=Tallgrunnlag!$A$24,Tallgrunnlag!$E$24,IF(A7=Tallgrunnlag!$A$25,Tallgrunnlag!$E$25,IF(A7=Tallgrunnlag!$A$26,Tallgrunnlag!$E$26,IF(A7=Tallgrunnlag!$A$27,Tallgrunnlag!$E$27,IF(A7=Tallgrunnlag!$A$28,Tallgrunnlag!$E$28,IF(A7=Tallgrunnlag!$A$29,Tallgrunnlag!$E$29,)))))))))))))))))))))))</f>
        <v>0</v>
      </c>
      <c r="G7" s="61" t="b">
        <f>IF(B7=10,IF(A7=Tallgrunnlag!$A$3,Tallgrunnlag!$F$3,IF(A7=Tallgrunnlag!$A$4,Tallgrunnlag!$F$4,IF(A7=Tallgrunnlag!$A$5,Tallgrunnlag!$F$5,IF(A7=Tallgrunnlag!$A$6,Tallgrunnlag!$F$6,IF(A7=Tallgrunnlag!$A$7,Tallgrunnlag!$F$7)))))+IF(A7=Tallgrunnlag!$A$8,Tallgrunnlag!$F$8,IF(A7=Tallgrunnlag!$A$9,Tallgrunnlag!$F$9,IF(A7=Tallgrunnlag!$A$10,Tallgrunnlag!$F$10,IF(A7=Tallgrunnlag!$A$11,Tallgrunnlag!$F$11,IF(A7=Tallgrunnlag!$A$12,Tallgrunnlag!$F$12,IF(A7=Tallgrunnlag!$A$13,Tallgrunnlag!$F$13,IF(A7=Tallgrunnlag!$A$14,Tallgrunnlag!$F$14,IF(A7=Tallgrunnlag!$A$15,Tallgrunnlag!$F$15,IF(A7=Tallgrunnlag!$A$16,Tallgrunnlag!$F$16,IF(A7=Tallgrunnlag!$A$17,Tallgrunnlag!$F$17,IF(A7=Tallgrunnlag!$A$18,Tallgrunnlag!$F$18,IF(A7=Tallgrunnlag!$A$19,Tallgrunnlag!$F$19,IF(A7=Tallgrunnlag!$A$20,Tallgrunnlag!$F$20,IF(A7=Tallgrunnlag!$A$21,Tallgrunnlag!$F$21,IF(A7=Tallgrunnlag!$A$22,Tallgrunnlag!$F$22,IF(A7=Tallgrunnlag!$A$23,Tallgrunnlag!$F$23,IF(A7=Tallgrunnlag!$A$24,Tallgrunnlag!$F$24,IF(A7=Tallgrunnlag!$A$25,Tallgrunnlag!$F$25,IF(A7=Tallgrunnlag!$A$26,Tallgrunnlag!$F$26,IF(A7=Tallgrunnlag!$A$27,Tallgrunnlag!$F$27,IF(A7=Tallgrunnlag!$A$28,Tallgrunnlag!$F$28,IF(A7=Tallgrunnlag!$A$29,Tallgrunnlag!$F$29,)))))))))))))))))))))))</f>
        <v>0</v>
      </c>
      <c r="H7" s="61" t="str">
        <f>IF(A7=Tallgrunnlag!$A$22,Tallgrunnlag!$C$22/3-E33-E34-E35-E36,"")</f>
        <v/>
      </c>
      <c r="I7" s="61" t="str">
        <f>IF(A7="","",IF(A7=Tallgrunnlag!$A$22,H7,IF(C7=Tallgrunnlag!$B$92,((E7+F7+G7)*5),IF(C7=Tallgrunnlag!$B$93,((E7+F7+G7)*4),E7+F7+G7))))</f>
        <v/>
      </c>
      <c r="J7" s="61" t="str">
        <f t="shared" si="0"/>
        <v/>
      </c>
      <c r="K7" s="62" t="str">
        <f>IF(A7="","",IF(A7=Tallgrunnlag!$A$22,J7/D7,J7/D7))</f>
        <v/>
      </c>
      <c r="M7" s="66" t="s">
        <v>52</v>
      </c>
      <c r="N7" s="67">
        <f>Tallgrunnlag!B51*$M$1</f>
        <v>23.4375</v>
      </c>
      <c r="O7" s="67"/>
      <c r="Q7" s="41"/>
    </row>
    <row r="8" spans="1:20" x14ac:dyDescent="0.25">
      <c r="A8" s="59"/>
      <c r="B8" s="59"/>
      <c r="C8" s="59"/>
      <c r="D8" s="60">
        <f>IF(A8=Tallgrunnlag!$A$3,Tallgrunnlag!$B$3,IF(A8=Tallgrunnlag!$A$4,Tallgrunnlag!$B$4,IF(A8=Tallgrunnlag!$A$5,Tallgrunnlag!$B$5,IF(A8=Tallgrunnlag!$A$6,Tallgrunnlag!$B$6,IF(A8=Tallgrunnlag!$A$7,Tallgrunnlag!$B$7)))))+IF(A8=Tallgrunnlag!$A$8,Tallgrunnlag!$B$8,IF(A8=Tallgrunnlag!$A$9,Tallgrunnlag!$B$9,IF(A8=Tallgrunnlag!$A$10,Tallgrunnlag!$B$10,IF(A8=Tallgrunnlag!$A$11,Tallgrunnlag!$B$11,IF(A8=Tallgrunnlag!$A$12,Tallgrunnlag!$B$12,IF(A8=Tallgrunnlag!$A$13,Tallgrunnlag!$B$13,IF(A8=Tallgrunnlag!$A$14,Tallgrunnlag!$B$14,IF(A8=Tallgrunnlag!$A$15,Tallgrunnlag!$B$15,IF(A8=Tallgrunnlag!$A$16,Tallgrunnlag!$B$16,IF(A8=Tallgrunnlag!$A$17,Tallgrunnlag!$B$17,IF(A8=Tallgrunnlag!$A$18,Tallgrunnlag!$B$18,IF(A8=Tallgrunnlag!$A$19,Tallgrunnlag!$B$19,IF(A8=Tallgrunnlag!$A$20,Tallgrunnlag!$B$20,IF(A8=Tallgrunnlag!$A$21,Tallgrunnlag!$B$21,IF(A8=Tallgrunnlag!$A$22,Tallgrunnlag!$B$22,IF(A8=Tallgrunnlag!$A$23,Tallgrunnlag!$B$23,IF(A8=Tallgrunnlag!$A$24,Tallgrunnlag!$B$24,IF(A8=Tallgrunnlag!$A$25,Tallgrunnlag!$B$25,IF(A8=Tallgrunnlag!$A$26,Tallgrunnlag!$B$26,IF(A8=Tallgrunnlag!$A$27,Tallgrunnlag!$B$27,IF(A8=Tallgrunnlag!$A$28,Tallgrunnlag!$B$28,IF(A8=Tallgrunnlag!$A$29,Tallgrunnlag!$B$29,))))))))))))))))))))))</f>
        <v>0</v>
      </c>
      <c r="E8" s="61" t="b">
        <f>IF(B8=8,IF(A8=Tallgrunnlag!$A$3,Tallgrunnlag!$D$3,IF(A8=Tallgrunnlag!$A$4,Tallgrunnlag!$D$4,IF(A8=Tallgrunnlag!$A$5,Tallgrunnlag!$D$5,IF(A8=Tallgrunnlag!$A$6,Tallgrunnlag!$D$6,IF(A8=Tallgrunnlag!$A$7,Tallgrunnlag!$D$7)))))+IF(A8=Tallgrunnlag!$A$8,Tallgrunnlag!$D$8,IF(A8=Tallgrunnlag!$A$9,Tallgrunnlag!$D$9,IF(A8=Tallgrunnlag!$A$10,Tallgrunnlag!$D$10,IF(A8=Tallgrunnlag!$A$11,Tallgrunnlag!$D$11,IF(A8=Tallgrunnlag!$A$12,Tallgrunnlag!$D$12,IF(A8=Tallgrunnlag!$A$13,Tallgrunnlag!$D$13,IF(A8=Tallgrunnlag!$A$14,Tallgrunnlag!$D$14,IF(A8=Tallgrunnlag!$A$15,Tallgrunnlag!$D$15,IF(A8=Tallgrunnlag!$A$16,Tallgrunnlag!$D$16,IF(A8=Tallgrunnlag!$A$17,Tallgrunnlag!$D$17,IF(A8=Tallgrunnlag!$A$18,Tallgrunnlag!$D$18,IF(A8=Tallgrunnlag!$A$19,Tallgrunnlag!$D$19,IF(A8=Tallgrunnlag!$A$20,Tallgrunnlag!$D$20,IF(A8=Tallgrunnlag!$A$21,Tallgrunnlag!$D$21,IF(A8=Tallgrunnlag!$A$22,Tallgrunnlag!$D$22,IF(A8=Tallgrunnlag!$A$23,Tallgrunnlag!$D$23,IF(A8=Tallgrunnlag!$A$24,Tallgrunnlag!$D$24,IF(A8=Tallgrunnlag!$A$25,Tallgrunnlag!$D$25,IF(A8=Tallgrunnlag!$A$26,Tallgrunnlag!$D$26,IF(A8=Tallgrunnlag!$A$27,Tallgrunnlag!$D$27,IF(A8=Tallgrunnlag!$A$28,Tallgrunnlag!$D$28,IF(A8=Tallgrunnlag!$A$29,Tallgrunnlag!$D$29,)))))))))))))))))))))))</f>
        <v>0</v>
      </c>
      <c r="F8" s="61" t="b">
        <f>IF(B8=9,IF(A8=Tallgrunnlag!$A$3,Tallgrunnlag!$E$3,IF(A8=Tallgrunnlag!$A$4,Tallgrunnlag!$E$4,IF(A8=Tallgrunnlag!$A$5,Tallgrunnlag!$E$5,IF(A8=Tallgrunnlag!$A$6,Tallgrunnlag!$E$6,IF(A8=Tallgrunnlag!$A$7,Tallgrunnlag!$E$7)))))+IF(A8=Tallgrunnlag!$A$8,Tallgrunnlag!$E$8,IF(A8=Tallgrunnlag!$A$9,Tallgrunnlag!$E$9,IF(A8=Tallgrunnlag!$A$10,Tallgrunnlag!$E$10,IF(A8=Tallgrunnlag!$A$11,Tallgrunnlag!$E$11,IF(A8=Tallgrunnlag!$A$12,Tallgrunnlag!$E$12,IF(A8=Tallgrunnlag!$A$13,Tallgrunnlag!$E$13,IF(A8=Tallgrunnlag!$A$14,Tallgrunnlag!$E$14,IF(A8=Tallgrunnlag!$A$15,Tallgrunnlag!$E$15,IF(A8=Tallgrunnlag!$A$16,Tallgrunnlag!$E$16,IF(A8=Tallgrunnlag!$A$17,Tallgrunnlag!$E$17,IF(A8=Tallgrunnlag!$A$18,Tallgrunnlag!$E$18,IF(A8=Tallgrunnlag!$A$19,Tallgrunnlag!$E$19,IF(A8=Tallgrunnlag!$A$20,Tallgrunnlag!$E$20,IF(A8=Tallgrunnlag!$A$21,Tallgrunnlag!$E$21,IF(A8=Tallgrunnlag!$A$22,Tallgrunnlag!$E$22,IF(A8=Tallgrunnlag!$A$23,Tallgrunnlag!$E$23,IF(A8=Tallgrunnlag!$A$24,Tallgrunnlag!$E$24,IF(A8=Tallgrunnlag!$A$25,Tallgrunnlag!$E$25,IF(A8=Tallgrunnlag!$A$26,Tallgrunnlag!$E$26,IF(A8=Tallgrunnlag!$A$27,Tallgrunnlag!$E$27,IF(A8=Tallgrunnlag!$A$28,Tallgrunnlag!$E$28,IF(A8=Tallgrunnlag!$A$29,Tallgrunnlag!$E$29,)))))))))))))))))))))))</f>
        <v>0</v>
      </c>
      <c r="G8" s="61" t="b">
        <f>IF(B8=10,IF(A8=Tallgrunnlag!$A$3,Tallgrunnlag!$F$3,IF(A8=Tallgrunnlag!$A$4,Tallgrunnlag!$F$4,IF(A8=Tallgrunnlag!$A$5,Tallgrunnlag!$F$5,IF(A8=Tallgrunnlag!$A$6,Tallgrunnlag!$F$6,IF(A8=Tallgrunnlag!$A$7,Tallgrunnlag!$F$7)))))+IF(A8=Tallgrunnlag!$A$8,Tallgrunnlag!$F$8,IF(A8=Tallgrunnlag!$A$9,Tallgrunnlag!$F$9,IF(A8=Tallgrunnlag!$A$10,Tallgrunnlag!$F$10,IF(A8=Tallgrunnlag!$A$11,Tallgrunnlag!$F$11,IF(A8=Tallgrunnlag!$A$12,Tallgrunnlag!$F$12,IF(A8=Tallgrunnlag!$A$13,Tallgrunnlag!$F$13,IF(A8=Tallgrunnlag!$A$14,Tallgrunnlag!$F$14,IF(A8=Tallgrunnlag!$A$15,Tallgrunnlag!$F$15,IF(A8=Tallgrunnlag!$A$16,Tallgrunnlag!$F$16,IF(A8=Tallgrunnlag!$A$17,Tallgrunnlag!$F$17,IF(A8=Tallgrunnlag!$A$18,Tallgrunnlag!$F$18,IF(A8=Tallgrunnlag!$A$19,Tallgrunnlag!$F$19,IF(A8=Tallgrunnlag!$A$20,Tallgrunnlag!$F$20,IF(A8=Tallgrunnlag!$A$21,Tallgrunnlag!$F$21,IF(A8=Tallgrunnlag!$A$22,Tallgrunnlag!$F$22,IF(A8=Tallgrunnlag!$A$23,Tallgrunnlag!$F$23,IF(A8=Tallgrunnlag!$A$24,Tallgrunnlag!$F$24,IF(A8=Tallgrunnlag!$A$25,Tallgrunnlag!$F$25,IF(A8=Tallgrunnlag!$A$26,Tallgrunnlag!$F$26,IF(A8=Tallgrunnlag!$A$27,Tallgrunnlag!$F$27,IF(A8=Tallgrunnlag!$A$28,Tallgrunnlag!$F$28,IF(A8=Tallgrunnlag!$A$29,Tallgrunnlag!$F$29,)))))))))))))))))))))))</f>
        <v>0</v>
      </c>
      <c r="H8" s="61" t="str">
        <f>IF(A8=Tallgrunnlag!$A$22,Tallgrunnlag!$C$22/3-E34-E35-E36-E37,"")</f>
        <v/>
      </c>
      <c r="I8" s="61" t="str">
        <f>IF(A8="","",IF(A8=Tallgrunnlag!$A$22,H8,IF(C8=Tallgrunnlag!$B$92,((E8+F8+G8)*5),IF(C8=Tallgrunnlag!$B$93,((E8+F8+G8)*4),E8+F8+G8))))</f>
        <v/>
      </c>
      <c r="J8" s="61" t="str">
        <f t="shared" si="0"/>
        <v/>
      </c>
      <c r="K8" s="62" t="str">
        <f>IF(A8="","",IF(A8=Tallgrunnlag!$A$22,J8/D8,J8/D8))</f>
        <v/>
      </c>
      <c r="M8" s="66" t="s">
        <v>53</v>
      </c>
      <c r="N8" s="68">
        <f>Tallgrunnlag!B52*$M$1</f>
        <v>1031.25</v>
      </c>
      <c r="O8" s="68">
        <f t="shared" ref="O8:O34" si="1">N8/38</f>
        <v>27.138157894736842</v>
      </c>
    </row>
    <row r="9" spans="1:20" x14ac:dyDescent="0.25">
      <c r="A9" s="59"/>
      <c r="B9" s="59"/>
      <c r="C9" s="59"/>
      <c r="D9" s="60">
        <f>IF(A9=Tallgrunnlag!$A$3,Tallgrunnlag!$B$3,IF(A9=Tallgrunnlag!$A$4,Tallgrunnlag!$B$4,IF(A9=Tallgrunnlag!$A$5,Tallgrunnlag!$B$5,IF(A9=Tallgrunnlag!$A$6,Tallgrunnlag!$B$6,IF(A9=Tallgrunnlag!$A$7,Tallgrunnlag!$B$7)))))+IF(A9=Tallgrunnlag!$A$8,Tallgrunnlag!$B$8,IF(A9=Tallgrunnlag!$A$9,Tallgrunnlag!$B$9,IF(A9=Tallgrunnlag!$A$10,Tallgrunnlag!$B$10,IF(A9=Tallgrunnlag!$A$11,Tallgrunnlag!$B$11,IF(A9=Tallgrunnlag!$A$12,Tallgrunnlag!$B$12,IF(A9=Tallgrunnlag!$A$13,Tallgrunnlag!$B$13,IF(A9=Tallgrunnlag!$A$14,Tallgrunnlag!$B$14,IF(A9=Tallgrunnlag!$A$15,Tallgrunnlag!$B$15,IF(A9=Tallgrunnlag!$A$16,Tallgrunnlag!$B$16,IF(A9=Tallgrunnlag!$A$17,Tallgrunnlag!$B$17,IF(A9=Tallgrunnlag!$A$18,Tallgrunnlag!$B$18,IF(A9=Tallgrunnlag!$A$19,Tallgrunnlag!$B$19,IF(A9=Tallgrunnlag!$A$20,Tallgrunnlag!$B$20,IF(A9=Tallgrunnlag!$A$21,Tallgrunnlag!$B$21,IF(A9=Tallgrunnlag!$A$22,Tallgrunnlag!$B$22,IF(A9=Tallgrunnlag!$A$23,Tallgrunnlag!$B$23,IF(A9=Tallgrunnlag!$A$24,Tallgrunnlag!$B$24,IF(A9=Tallgrunnlag!$A$25,Tallgrunnlag!$B$25,IF(A9=Tallgrunnlag!$A$26,Tallgrunnlag!$B$26,IF(A9=Tallgrunnlag!$A$27,Tallgrunnlag!$B$27,IF(A9=Tallgrunnlag!$A$28,Tallgrunnlag!$B$28,IF(A9=Tallgrunnlag!$A$29,Tallgrunnlag!$B$29,))))))))))))))))))))))</f>
        <v>0</v>
      </c>
      <c r="E9" s="61" t="b">
        <f>IF(B9=8,IF(A9=Tallgrunnlag!$A$3,Tallgrunnlag!$D$3,IF(A9=Tallgrunnlag!$A$4,Tallgrunnlag!$D$4,IF(A9=Tallgrunnlag!$A$5,Tallgrunnlag!$D$5,IF(A9=Tallgrunnlag!$A$6,Tallgrunnlag!$D$6,IF(A9=Tallgrunnlag!$A$7,Tallgrunnlag!$D$7)))))+IF(A9=Tallgrunnlag!$A$8,Tallgrunnlag!$D$8,IF(A9=Tallgrunnlag!$A$9,Tallgrunnlag!$D$9,IF(A9=Tallgrunnlag!$A$10,Tallgrunnlag!$D$10,IF(A9=Tallgrunnlag!$A$11,Tallgrunnlag!$D$11,IF(A9=Tallgrunnlag!$A$12,Tallgrunnlag!$D$12,IF(A9=Tallgrunnlag!$A$13,Tallgrunnlag!$D$13,IF(A9=Tallgrunnlag!$A$14,Tallgrunnlag!$D$14,IF(A9=Tallgrunnlag!$A$15,Tallgrunnlag!$D$15,IF(A9=Tallgrunnlag!$A$16,Tallgrunnlag!$D$16,IF(A9=Tallgrunnlag!$A$17,Tallgrunnlag!$D$17,IF(A9=Tallgrunnlag!$A$18,Tallgrunnlag!$D$18,IF(A9=Tallgrunnlag!$A$19,Tallgrunnlag!$D$19,IF(A9=Tallgrunnlag!$A$20,Tallgrunnlag!$D$20,IF(A9=Tallgrunnlag!$A$21,Tallgrunnlag!$D$21,IF(A9=Tallgrunnlag!$A$22,Tallgrunnlag!$D$22,IF(A9=Tallgrunnlag!$A$23,Tallgrunnlag!$D$23,IF(A9=Tallgrunnlag!$A$24,Tallgrunnlag!$D$24,IF(A9=Tallgrunnlag!$A$25,Tallgrunnlag!$D$25,IF(A9=Tallgrunnlag!$A$26,Tallgrunnlag!$D$26,IF(A9=Tallgrunnlag!$A$27,Tallgrunnlag!$D$27,IF(A9=Tallgrunnlag!$A$28,Tallgrunnlag!$D$28,IF(A9=Tallgrunnlag!$A$29,Tallgrunnlag!$D$29,)))))))))))))))))))))))</f>
        <v>0</v>
      </c>
      <c r="F9" s="61" t="b">
        <f>IF(B9=9,IF(A9=Tallgrunnlag!$A$3,Tallgrunnlag!$E$3,IF(A9=Tallgrunnlag!$A$4,Tallgrunnlag!$E$4,IF(A9=Tallgrunnlag!$A$5,Tallgrunnlag!$E$5,IF(A9=Tallgrunnlag!$A$6,Tallgrunnlag!$E$6,IF(A9=Tallgrunnlag!$A$7,Tallgrunnlag!$E$7)))))+IF(A9=Tallgrunnlag!$A$8,Tallgrunnlag!$E$8,IF(A9=Tallgrunnlag!$A$9,Tallgrunnlag!$E$9,IF(A9=Tallgrunnlag!$A$10,Tallgrunnlag!$E$10,IF(A9=Tallgrunnlag!$A$11,Tallgrunnlag!$E$11,IF(A9=Tallgrunnlag!$A$12,Tallgrunnlag!$E$12,IF(A9=Tallgrunnlag!$A$13,Tallgrunnlag!$E$13,IF(A9=Tallgrunnlag!$A$14,Tallgrunnlag!$E$14,IF(A9=Tallgrunnlag!$A$15,Tallgrunnlag!$E$15,IF(A9=Tallgrunnlag!$A$16,Tallgrunnlag!$E$16,IF(A9=Tallgrunnlag!$A$17,Tallgrunnlag!$E$17,IF(A9=Tallgrunnlag!$A$18,Tallgrunnlag!$E$18,IF(A9=Tallgrunnlag!$A$19,Tallgrunnlag!$E$19,IF(A9=Tallgrunnlag!$A$20,Tallgrunnlag!$E$20,IF(A9=Tallgrunnlag!$A$21,Tallgrunnlag!$E$21,IF(A9=Tallgrunnlag!$A$22,Tallgrunnlag!$E$22,IF(A9=Tallgrunnlag!$A$23,Tallgrunnlag!$E$23,IF(A9=Tallgrunnlag!$A$24,Tallgrunnlag!$E$24,IF(A9=Tallgrunnlag!$A$25,Tallgrunnlag!$E$25,IF(A9=Tallgrunnlag!$A$26,Tallgrunnlag!$E$26,IF(A9=Tallgrunnlag!$A$27,Tallgrunnlag!$E$27,IF(A9=Tallgrunnlag!$A$28,Tallgrunnlag!$E$28,IF(A9=Tallgrunnlag!$A$29,Tallgrunnlag!$E$29,)))))))))))))))))))))))</f>
        <v>0</v>
      </c>
      <c r="G9" s="61" t="b">
        <f>IF(B9=10,IF(A9=Tallgrunnlag!$A$3,Tallgrunnlag!$F$3,IF(A9=Tallgrunnlag!$A$4,Tallgrunnlag!$F$4,IF(A9=Tallgrunnlag!$A$5,Tallgrunnlag!$F$5,IF(A9=Tallgrunnlag!$A$6,Tallgrunnlag!$F$6,IF(A9=Tallgrunnlag!$A$7,Tallgrunnlag!$F$7)))))+IF(A9=Tallgrunnlag!$A$8,Tallgrunnlag!$F$8,IF(A9=Tallgrunnlag!$A$9,Tallgrunnlag!$F$9,IF(A9=Tallgrunnlag!$A$10,Tallgrunnlag!$F$10,IF(A9=Tallgrunnlag!$A$11,Tallgrunnlag!$F$11,IF(A9=Tallgrunnlag!$A$12,Tallgrunnlag!$F$12,IF(A9=Tallgrunnlag!$A$13,Tallgrunnlag!$F$13,IF(A9=Tallgrunnlag!$A$14,Tallgrunnlag!$F$14,IF(A9=Tallgrunnlag!$A$15,Tallgrunnlag!$F$15,IF(A9=Tallgrunnlag!$A$16,Tallgrunnlag!$F$16,IF(A9=Tallgrunnlag!$A$17,Tallgrunnlag!$F$17,IF(A9=Tallgrunnlag!$A$18,Tallgrunnlag!$F$18,IF(A9=Tallgrunnlag!$A$19,Tallgrunnlag!$F$19,IF(A9=Tallgrunnlag!$A$20,Tallgrunnlag!$F$20,IF(A9=Tallgrunnlag!$A$21,Tallgrunnlag!$F$21,IF(A9=Tallgrunnlag!$A$22,Tallgrunnlag!$F$22,IF(A9=Tallgrunnlag!$A$23,Tallgrunnlag!$F$23,IF(A9=Tallgrunnlag!$A$24,Tallgrunnlag!$F$24,IF(A9=Tallgrunnlag!$A$25,Tallgrunnlag!$F$25,IF(A9=Tallgrunnlag!$A$26,Tallgrunnlag!$F$26,IF(A9=Tallgrunnlag!$A$27,Tallgrunnlag!$F$27,IF(A9=Tallgrunnlag!$A$28,Tallgrunnlag!$F$28,IF(A9=Tallgrunnlag!$A$29,Tallgrunnlag!$F$29,)))))))))))))))))))))))</f>
        <v>0</v>
      </c>
      <c r="H9" s="61" t="str">
        <f>IF(A9=Tallgrunnlag!$A$22,Tallgrunnlag!$C$22/3-E35-E36-E37-E38,"")</f>
        <v/>
      </c>
      <c r="I9" s="61" t="str">
        <f>IF(A9="","",IF(A9=Tallgrunnlag!$A$22,H9,IF(C9=Tallgrunnlag!$B$92,((E9+F9+G9)*5),IF(C9=Tallgrunnlag!$B$93,((E9+F9+G9)*4),E9+F9+G9))))</f>
        <v/>
      </c>
      <c r="J9" s="61" t="str">
        <f t="shared" si="0"/>
        <v/>
      </c>
      <c r="K9" s="62" t="str">
        <f>IF(A9="","",IF(A9=Tallgrunnlag!$A$22,J9/D9,J9/D9))</f>
        <v/>
      </c>
      <c r="M9" s="66" t="s">
        <v>54</v>
      </c>
      <c r="N9" s="68">
        <f>Tallgrunnlag!B53*$M$1</f>
        <v>289.0625</v>
      </c>
      <c r="O9" s="68">
        <f t="shared" si="1"/>
        <v>7.6069078947368425</v>
      </c>
    </row>
    <row r="10" spans="1:20" x14ac:dyDescent="0.25">
      <c r="A10" s="59"/>
      <c r="B10" s="59"/>
      <c r="C10" s="59"/>
      <c r="D10" s="60">
        <f>IF(A10=Tallgrunnlag!$A$3,Tallgrunnlag!$B$3,IF(A10=Tallgrunnlag!$A$4,Tallgrunnlag!$B$4,IF(A10=Tallgrunnlag!$A$5,Tallgrunnlag!$B$5,IF(A10=Tallgrunnlag!$A$6,Tallgrunnlag!$B$6,IF(A10=Tallgrunnlag!$A$7,Tallgrunnlag!$B$7)))))+IF(A10=Tallgrunnlag!$A$8,Tallgrunnlag!$B$8,IF(A10=Tallgrunnlag!$A$9,Tallgrunnlag!$B$9,IF(A10=Tallgrunnlag!$A$10,Tallgrunnlag!$B$10,IF(A10=Tallgrunnlag!$A$11,Tallgrunnlag!$B$11,IF(A10=Tallgrunnlag!$A$12,Tallgrunnlag!$B$12,IF(A10=Tallgrunnlag!$A$13,Tallgrunnlag!$B$13,IF(A10=Tallgrunnlag!$A$14,Tallgrunnlag!$B$14,IF(A10=Tallgrunnlag!$A$15,Tallgrunnlag!$B$15,IF(A10=Tallgrunnlag!$A$16,Tallgrunnlag!$B$16,IF(A10=Tallgrunnlag!$A$17,Tallgrunnlag!$B$17,IF(A10=Tallgrunnlag!$A$18,Tallgrunnlag!$B$18,IF(A10=Tallgrunnlag!$A$19,Tallgrunnlag!$B$19,IF(A10=Tallgrunnlag!$A$20,Tallgrunnlag!$B$20,IF(A10=Tallgrunnlag!$A$21,Tallgrunnlag!$B$21,IF(A10=Tallgrunnlag!$A$22,Tallgrunnlag!$B$22,IF(A10=Tallgrunnlag!$A$23,Tallgrunnlag!$B$23,IF(A10=Tallgrunnlag!$A$24,Tallgrunnlag!$B$24,IF(A10=Tallgrunnlag!$A$25,Tallgrunnlag!$B$25,IF(A10=Tallgrunnlag!$A$26,Tallgrunnlag!$B$26,IF(A10=Tallgrunnlag!$A$27,Tallgrunnlag!$B$27,IF(A10=Tallgrunnlag!$A$28,Tallgrunnlag!$B$28,IF(A10=Tallgrunnlag!$A$29,Tallgrunnlag!$B$29,))))))))))))))))))))))</f>
        <v>0</v>
      </c>
      <c r="E10" s="61" t="b">
        <f>IF(B10=8,IF(A10=Tallgrunnlag!$A$3,Tallgrunnlag!$D$3,IF(A10=Tallgrunnlag!$A$4,Tallgrunnlag!$D$4,IF(A10=Tallgrunnlag!$A$5,Tallgrunnlag!$D$5,IF(A10=Tallgrunnlag!$A$6,Tallgrunnlag!$D$6,IF(A10=Tallgrunnlag!$A$7,Tallgrunnlag!$D$7)))))+IF(A10=Tallgrunnlag!$A$8,Tallgrunnlag!$D$8,IF(A10=Tallgrunnlag!$A$9,Tallgrunnlag!$D$9,IF(A10=Tallgrunnlag!$A$10,Tallgrunnlag!$D$10,IF(A10=Tallgrunnlag!$A$11,Tallgrunnlag!$D$11,IF(A10=Tallgrunnlag!$A$12,Tallgrunnlag!$D$12,IF(A10=Tallgrunnlag!$A$13,Tallgrunnlag!$D$13,IF(A10=Tallgrunnlag!$A$14,Tallgrunnlag!$D$14,IF(A10=Tallgrunnlag!$A$15,Tallgrunnlag!$D$15,IF(A10=Tallgrunnlag!$A$16,Tallgrunnlag!$D$16,IF(A10=Tallgrunnlag!$A$17,Tallgrunnlag!$D$17,IF(A10=Tallgrunnlag!$A$18,Tallgrunnlag!$D$18,IF(A10=Tallgrunnlag!$A$19,Tallgrunnlag!$D$19,IF(A10=Tallgrunnlag!$A$20,Tallgrunnlag!$D$20,IF(A10=Tallgrunnlag!$A$21,Tallgrunnlag!$D$21,IF(A10=Tallgrunnlag!$A$22,Tallgrunnlag!$D$22,IF(A10=Tallgrunnlag!$A$23,Tallgrunnlag!$D$23,IF(A10=Tallgrunnlag!$A$24,Tallgrunnlag!$D$24,IF(A10=Tallgrunnlag!$A$25,Tallgrunnlag!$D$25,IF(A10=Tallgrunnlag!$A$26,Tallgrunnlag!$D$26,IF(A10=Tallgrunnlag!$A$27,Tallgrunnlag!$D$27,IF(A10=Tallgrunnlag!$A$28,Tallgrunnlag!$D$28,IF(A10=Tallgrunnlag!$A$29,Tallgrunnlag!$D$29,)))))))))))))))))))))))</f>
        <v>0</v>
      </c>
      <c r="F10" s="61" t="b">
        <f>IF(B10=9,IF(A10=Tallgrunnlag!$A$3,Tallgrunnlag!$E$3,IF(A10=Tallgrunnlag!$A$4,Tallgrunnlag!$E$4,IF(A10=Tallgrunnlag!$A$5,Tallgrunnlag!$E$5,IF(A10=Tallgrunnlag!$A$6,Tallgrunnlag!$E$6,IF(A10=Tallgrunnlag!$A$7,Tallgrunnlag!$E$7)))))+IF(A10=Tallgrunnlag!$A$8,Tallgrunnlag!$E$8,IF(A10=Tallgrunnlag!$A$9,Tallgrunnlag!$E$9,IF(A10=Tallgrunnlag!$A$10,Tallgrunnlag!$E$10,IF(A10=Tallgrunnlag!$A$11,Tallgrunnlag!$E$11,IF(A10=Tallgrunnlag!$A$12,Tallgrunnlag!$E$12,IF(A10=Tallgrunnlag!$A$13,Tallgrunnlag!$E$13,IF(A10=Tallgrunnlag!$A$14,Tallgrunnlag!$E$14,IF(A10=Tallgrunnlag!$A$15,Tallgrunnlag!$E$15,IF(A10=Tallgrunnlag!$A$16,Tallgrunnlag!$E$16,IF(A10=Tallgrunnlag!$A$17,Tallgrunnlag!$E$17,IF(A10=Tallgrunnlag!$A$18,Tallgrunnlag!$E$18,IF(A10=Tallgrunnlag!$A$19,Tallgrunnlag!$E$19,IF(A10=Tallgrunnlag!$A$20,Tallgrunnlag!$E$20,IF(A10=Tallgrunnlag!$A$21,Tallgrunnlag!$E$21,IF(A10=Tallgrunnlag!$A$22,Tallgrunnlag!$E$22,IF(A10=Tallgrunnlag!$A$23,Tallgrunnlag!$E$23,IF(A10=Tallgrunnlag!$A$24,Tallgrunnlag!$E$24,IF(A10=Tallgrunnlag!$A$25,Tallgrunnlag!$E$25,IF(A10=Tallgrunnlag!$A$26,Tallgrunnlag!$E$26,IF(A10=Tallgrunnlag!$A$27,Tallgrunnlag!$E$27,IF(A10=Tallgrunnlag!$A$28,Tallgrunnlag!$E$28,IF(A10=Tallgrunnlag!$A$29,Tallgrunnlag!$E$29,)))))))))))))))))))))))</f>
        <v>0</v>
      </c>
      <c r="G10" s="61" t="b">
        <f>IF(B10=10,IF(A10=Tallgrunnlag!$A$3,Tallgrunnlag!$F$3,IF(A10=Tallgrunnlag!$A$4,Tallgrunnlag!$F$4,IF(A10=Tallgrunnlag!$A$5,Tallgrunnlag!$F$5,IF(A10=Tallgrunnlag!$A$6,Tallgrunnlag!$F$6,IF(A10=Tallgrunnlag!$A$7,Tallgrunnlag!$F$7)))))+IF(A10=Tallgrunnlag!$A$8,Tallgrunnlag!$F$8,IF(A10=Tallgrunnlag!$A$9,Tallgrunnlag!$F$9,IF(A10=Tallgrunnlag!$A$10,Tallgrunnlag!$F$10,IF(A10=Tallgrunnlag!$A$11,Tallgrunnlag!$F$11,IF(A10=Tallgrunnlag!$A$12,Tallgrunnlag!$F$12,IF(A10=Tallgrunnlag!$A$13,Tallgrunnlag!$F$13,IF(A10=Tallgrunnlag!$A$14,Tallgrunnlag!$F$14,IF(A10=Tallgrunnlag!$A$15,Tallgrunnlag!$F$15,IF(A10=Tallgrunnlag!$A$16,Tallgrunnlag!$F$16,IF(A10=Tallgrunnlag!$A$17,Tallgrunnlag!$F$17,IF(A10=Tallgrunnlag!$A$18,Tallgrunnlag!$F$18,IF(A10=Tallgrunnlag!$A$19,Tallgrunnlag!$F$19,IF(A10=Tallgrunnlag!$A$20,Tallgrunnlag!$F$20,IF(A10=Tallgrunnlag!$A$21,Tallgrunnlag!$F$21,IF(A10=Tallgrunnlag!$A$22,Tallgrunnlag!$F$22,IF(A10=Tallgrunnlag!$A$23,Tallgrunnlag!$F$23,IF(A10=Tallgrunnlag!$A$24,Tallgrunnlag!$F$24,IF(A10=Tallgrunnlag!$A$25,Tallgrunnlag!$F$25,IF(A10=Tallgrunnlag!$A$26,Tallgrunnlag!$F$26,IF(A10=Tallgrunnlag!$A$27,Tallgrunnlag!$F$27,IF(A10=Tallgrunnlag!$A$28,Tallgrunnlag!$F$28,IF(A10=Tallgrunnlag!$A$29,Tallgrunnlag!$F$29,)))))))))))))))))))))))</f>
        <v>0</v>
      </c>
      <c r="H10" s="61" t="str">
        <f>IF(A10=Tallgrunnlag!$A$22,Tallgrunnlag!$C$22/3-E36-E37-E38-E39,"")</f>
        <v/>
      </c>
      <c r="I10" s="61" t="str">
        <f>IF(A10="","",IF(A10=Tallgrunnlag!$A$22,H10,IF(C10=Tallgrunnlag!$B$92,((E10+F10+G10)*5),IF(C10=Tallgrunnlag!$B$93,((E10+F10+G10)*4),E10+F10+G10))))</f>
        <v/>
      </c>
      <c r="J10" s="61" t="str">
        <f t="shared" si="0"/>
        <v/>
      </c>
      <c r="K10" s="62" t="str">
        <f>IF(A10="","",IF(A10=Tallgrunnlag!$A$22,J10/D10,J10/D10))</f>
        <v/>
      </c>
      <c r="M10" s="69" t="s">
        <v>55</v>
      </c>
      <c r="N10" s="70">
        <f>Tallgrunnlag!B54*$M$1</f>
        <v>742.1875</v>
      </c>
      <c r="O10" s="70">
        <f t="shared" si="1"/>
        <v>19.53125</v>
      </c>
    </row>
    <row r="11" spans="1:20" x14ac:dyDescent="0.25">
      <c r="A11" s="59"/>
      <c r="B11" s="59"/>
      <c r="C11" s="59"/>
      <c r="D11" s="60">
        <f>IF(A11=Tallgrunnlag!$A$3,Tallgrunnlag!$B$3,IF(A11=Tallgrunnlag!$A$4,Tallgrunnlag!$B$4,IF(A11=Tallgrunnlag!$A$5,Tallgrunnlag!$B$5,IF(A11=Tallgrunnlag!$A$6,Tallgrunnlag!$B$6,IF(A11=Tallgrunnlag!$A$7,Tallgrunnlag!$B$7)))))+IF(A11=Tallgrunnlag!$A$8,Tallgrunnlag!$B$8,IF(A11=Tallgrunnlag!$A$9,Tallgrunnlag!$B$9,IF(A11=Tallgrunnlag!$A$10,Tallgrunnlag!$B$10,IF(A11=Tallgrunnlag!$A$11,Tallgrunnlag!$B$11,IF(A11=Tallgrunnlag!$A$12,Tallgrunnlag!$B$12,IF(A11=Tallgrunnlag!$A$13,Tallgrunnlag!$B$13,IF(A11=Tallgrunnlag!$A$14,Tallgrunnlag!$B$14,IF(A11=Tallgrunnlag!$A$15,Tallgrunnlag!$B$15,IF(A11=Tallgrunnlag!$A$16,Tallgrunnlag!$B$16,IF(A11=Tallgrunnlag!$A$17,Tallgrunnlag!$B$17,IF(A11=Tallgrunnlag!$A$18,Tallgrunnlag!$B$18,IF(A11=Tallgrunnlag!$A$19,Tallgrunnlag!$B$19,IF(A11=Tallgrunnlag!$A$20,Tallgrunnlag!$B$20,IF(A11=Tallgrunnlag!$A$21,Tallgrunnlag!$B$21,IF(A11=Tallgrunnlag!$A$22,Tallgrunnlag!$B$22,IF(A11=Tallgrunnlag!$A$23,Tallgrunnlag!$B$23,IF(A11=Tallgrunnlag!$A$24,Tallgrunnlag!$B$24,IF(A11=Tallgrunnlag!$A$25,Tallgrunnlag!$B$25,IF(A11=Tallgrunnlag!$A$26,Tallgrunnlag!$B$26,IF(A11=Tallgrunnlag!$A$27,Tallgrunnlag!$B$27,IF(A11=Tallgrunnlag!$A$28,Tallgrunnlag!$B$28,IF(A11=Tallgrunnlag!$A$29,Tallgrunnlag!$B$29,))))))))))))))))))))))</f>
        <v>0</v>
      </c>
      <c r="E11" s="61" t="b">
        <f>IF(B11=8,IF(A11=Tallgrunnlag!$A$3,Tallgrunnlag!$D$3,IF(A11=Tallgrunnlag!$A$4,Tallgrunnlag!$D$4,IF(A11=Tallgrunnlag!$A$5,Tallgrunnlag!$D$5,IF(A11=Tallgrunnlag!$A$6,Tallgrunnlag!$D$6,IF(A11=Tallgrunnlag!$A$7,Tallgrunnlag!$D$7)))))+IF(A11=Tallgrunnlag!$A$8,Tallgrunnlag!$D$8,IF(A11=Tallgrunnlag!$A$9,Tallgrunnlag!$D$9,IF(A11=Tallgrunnlag!$A$10,Tallgrunnlag!$D$10,IF(A11=Tallgrunnlag!$A$11,Tallgrunnlag!$D$11,IF(A11=Tallgrunnlag!$A$12,Tallgrunnlag!$D$12,IF(A11=Tallgrunnlag!$A$13,Tallgrunnlag!$D$13,IF(A11=Tallgrunnlag!$A$14,Tallgrunnlag!$D$14,IF(A11=Tallgrunnlag!$A$15,Tallgrunnlag!$D$15,IF(A11=Tallgrunnlag!$A$16,Tallgrunnlag!$D$16,IF(A11=Tallgrunnlag!$A$17,Tallgrunnlag!$D$17,IF(A11=Tallgrunnlag!$A$18,Tallgrunnlag!$D$18,IF(A11=Tallgrunnlag!$A$19,Tallgrunnlag!$D$19,IF(A11=Tallgrunnlag!$A$20,Tallgrunnlag!$D$20,IF(A11=Tallgrunnlag!$A$21,Tallgrunnlag!$D$21,IF(A11=Tallgrunnlag!$A$22,Tallgrunnlag!$D$22,IF(A11=Tallgrunnlag!$A$23,Tallgrunnlag!$D$23,IF(A11=Tallgrunnlag!$A$24,Tallgrunnlag!$D$24,IF(A11=Tallgrunnlag!$A$25,Tallgrunnlag!$D$25,IF(A11=Tallgrunnlag!$A$26,Tallgrunnlag!$D$26,IF(A11=Tallgrunnlag!$A$27,Tallgrunnlag!$D$27,IF(A11=Tallgrunnlag!$A$28,Tallgrunnlag!$D$28,IF(A11=Tallgrunnlag!$A$29,Tallgrunnlag!$D$29,)))))))))))))))))))))))</f>
        <v>0</v>
      </c>
      <c r="F11" s="61" t="b">
        <f>IF(B11=9,IF(A11=Tallgrunnlag!$A$3,Tallgrunnlag!$E$3,IF(A11=Tallgrunnlag!$A$4,Tallgrunnlag!$E$4,IF(A11=Tallgrunnlag!$A$5,Tallgrunnlag!$E$5,IF(A11=Tallgrunnlag!$A$6,Tallgrunnlag!$E$6,IF(A11=Tallgrunnlag!$A$7,Tallgrunnlag!$E$7)))))+IF(A11=Tallgrunnlag!$A$8,Tallgrunnlag!$E$8,IF(A11=Tallgrunnlag!$A$9,Tallgrunnlag!$E$9,IF(A11=Tallgrunnlag!$A$10,Tallgrunnlag!$E$10,IF(A11=Tallgrunnlag!$A$11,Tallgrunnlag!$E$11,IF(A11=Tallgrunnlag!$A$12,Tallgrunnlag!$E$12,IF(A11=Tallgrunnlag!$A$13,Tallgrunnlag!$E$13,IF(A11=Tallgrunnlag!$A$14,Tallgrunnlag!$E$14,IF(A11=Tallgrunnlag!$A$15,Tallgrunnlag!$E$15,IF(A11=Tallgrunnlag!$A$16,Tallgrunnlag!$E$16,IF(A11=Tallgrunnlag!$A$17,Tallgrunnlag!$E$17,IF(A11=Tallgrunnlag!$A$18,Tallgrunnlag!$E$18,IF(A11=Tallgrunnlag!$A$19,Tallgrunnlag!$E$19,IF(A11=Tallgrunnlag!$A$20,Tallgrunnlag!$E$20,IF(A11=Tallgrunnlag!$A$21,Tallgrunnlag!$E$21,IF(A11=Tallgrunnlag!$A$22,Tallgrunnlag!$E$22,IF(A11=Tallgrunnlag!$A$23,Tallgrunnlag!$E$23,IF(A11=Tallgrunnlag!$A$24,Tallgrunnlag!$E$24,IF(A11=Tallgrunnlag!$A$25,Tallgrunnlag!$E$25,IF(A11=Tallgrunnlag!$A$26,Tallgrunnlag!$E$26,IF(A11=Tallgrunnlag!$A$27,Tallgrunnlag!$E$27,IF(A11=Tallgrunnlag!$A$28,Tallgrunnlag!$E$28,IF(A11=Tallgrunnlag!$A$29,Tallgrunnlag!$E$29,)))))))))))))))))))))))</f>
        <v>0</v>
      </c>
      <c r="G11" s="61" t="b">
        <f>IF(B11=10,IF(A11=Tallgrunnlag!$A$3,Tallgrunnlag!$F$3,IF(A11=Tallgrunnlag!$A$4,Tallgrunnlag!$F$4,IF(A11=Tallgrunnlag!$A$5,Tallgrunnlag!$F$5,IF(A11=Tallgrunnlag!$A$6,Tallgrunnlag!$F$6,IF(A11=Tallgrunnlag!$A$7,Tallgrunnlag!$F$7)))))+IF(A11=Tallgrunnlag!$A$8,Tallgrunnlag!$F$8,IF(A11=Tallgrunnlag!$A$9,Tallgrunnlag!$F$9,IF(A11=Tallgrunnlag!$A$10,Tallgrunnlag!$F$10,IF(A11=Tallgrunnlag!$A$11,Tallgrunnlag!$F$11,IF(A11=Tallgrunnlag!$A$12,Tallgrunnlag!$F$12,IF(A11=Tallgrunnlag!$A$13,Tallgrunnlag!$F$13,IF(A11=Tallgrunnlag!$A$14,Tallgrunnlag!$F$14,IF(A11=Tallgrunnlag!$A$15,Tallgrunnlag!$F$15,IF(A11=Tallgrunnlag!$A$16,Tallgrunnlag!$F$16,IF(A11=Tallgrunnlag!$A$17,Tallgrunnlag!$F$17,IF(A11=Tallgrunnlag!$A$18,Tallgrunnlag!$F$18,IF(A11=Tallgrunnlag!$A$19,Tallgrunnlag!$F$19,IF(A11=Tallgrunnlag!$A$20,Tallgrunnlag!$F$20,IF(A11=Tallgrunnlag!$A$21,Tallgrunnlag!$F$21,IF(A11=Tallgrunnlag!$A$22,Tallgrunnlag!$F$22,IF(A11=Tallgrunnlag!$A$23,Tallgrunnlag!$F$23,IF(A11=Tallgrunnlag!$A$24,Tallgrunnlag!$F$24,IF(A11=Tallgrunnlag!$A$25,Tallgrunnlag!$F$25,IF(A11=Tallgrunnlag!$A$26,Tallgrunnlag!$F$26,IF(A11=Tallgrunnlag!$A$27,Tallgrunnlag!$F$27,IF(A11=Tallgrunnlag!$A$28,Tallgrunnlag!$F$28,IF(A11=Tallgrunnlag!$A$29,Tallgrunnlag!$F$29,)))))))))))))))))))))))</f>
        <v>0</v>
      </c>
      <c r="H11" s="61" t="str">
        <f>IF(A11=Tallgrunnlag!$A$22,Tallgrunnlag!$C$22/3-E37-E38-E39-E40,"")</f>
        <v/>
      </c>
      <c r="I11" s="61" t="str">
        <f>IF(A11="","",IF(A11=Tallgrunnlag!$A$22,H11,IF(C11=Tallgrunnlag!$B$92,((E11+F11+G11)*5),IF(C11=Tallgrunnlag!$B$93,((E11+F11+G11)*4),E11+F11+G11))))</f>
        <v/>
      </c>
      <c r="J11" s="61" t="str">
        <f t="shared" si="0"/>
        <v/>
      </c>
      <c r="K11" s="62" t="str">
        <f>IF(A11="","",IF(A11=Tallgrunnlag!$A$22,J11/D11,J11/D11))</f>
        <v/>
      </c>
      <c r="M11" s="66" t="s">
        <v>56</v>
      </c>
      <c r="N11" s="67">
        <f>J28</f>
        <v>361</v>
      </c>
      <c r="O11" s="67">
        <f t="shared" si="1"/>
        <v>9.5</v>
      </c>
    </row>
    <row r="12" spans="1:20" x14ac:dyDescent="0.25">
      <c r="A12" s="59"/>
      <c r="B12" s="59"/>
      <c r="C12" s="59"/>
      <c r="D12" s="60">
        <f>IF(A12=Tallgrunnlag!$A$3,Tallgrunnlag!$B$3,IF(A12=Tallgrunnlag!$A$4,Tallgrunnlag!$B$4,IF(A12=Tallgrunnlag!$A$5,Tallgrunnlag!$B$5,IF(A12=Tallgrunnlag!$A$6,Tallgrunnlag!$B$6,IF(A12=Tallgrunnlag!$A$7,Tallgrunnlag!$B$7)))))+IF(A12=Tallgrunnlag!$A$8,Tallgrunnlag!$B$8,IF(A12=Tallgrunnlag!$A$9,Tallgrunnlag!$B$9,IF(A12=Tallgrunnlag!$A$10,Tallgrunnlag!$B$10,IF(A12=Tallgrunnlag!$A$11,Tallgrunnlag!$B$11,IF(A12=Tallgrunnlag!$A$12,Tallgrunnlag!$B$12,IF(A12=Tallgrunnlag!$A$13,Tallgrunnlag!$B$13,IF(A12=Tallgrunnlag!$A$14,Tallgrunnlag!$B$14,IF(A12=Tallgrunnlag!$A$15,Tallgrunnlag!$B$15,IF(A12=Tallgrunnlag!$A$16,Tallgrunnlag!$B$16,IF(A12=Tallgrunnlag!$A$17,Tallgrunnlag!$B$17,IF(A12=Tallgrunnlag!$A$18,Tallgrunnlag!$B$18,IF(A12=Tallgrunnlag!$A$19,Tallgrunnlag!$B$19,IF(A12=Tallgrunnlag!$A$20,Tallgrunnlag!$B$20,IF(A12=Tallgrunnlag!$A$21,Tallgrunnlag!$B$21,IF(A12=Tallgrunnlag!$A$22,Tallgrunnlag!$B$22,IF(A12=Tallgrunnlag!$A$23,Tallgrunnlag!$B$23,IF(A12=Tallgrunnlag!$A$24,Tallgrunnlag!$B$24,IF(A12=Tallgrunnlag!$A$25,Tallgrunnlag!$B$25,IF(A12=Tallgrunnlag!$A$26,Tallgrunnlag!$B$26,IF(A12=Tallgrunnlag!$A$27,Tallgrunnlag!$B$27,IF(A12=Tallgrunnlag!$A$28,Tallgrunnlag!$B$28,IF(A12=Tallgrunnlag!$A$29,Tallgrunnlag!$B$29,))))))))))))))))))))))</f>
        <v>0</v>
      </c>
      <c r="E12" s="61" t="b">
        <f>IF(B12=8,IF(A12=Tallgrunnlag!$A$3,Tallgrunnlag!$D$3,IF(A12=Tallgrunnlag!$A$4,Tallgrunnlag!$D$4,IF(A12=Tallgrunnlag!$A$5,Tallgrunnlag!$D$5,IF(A12=Tallgrunnlag!$A$6,Tallgrunnlag!$D$6,IF(A12=Tallgrunnlag!$A$7,Tallgrunnlag!$D$7)))))+IF(A12=Tallgrunnlag!$A$8,Tallgrunnlag!$D$8,IF(A12=Tallgrunnlag!$A$9,Tallgrunnlag!$D$9,IF(A12=Tallgrunnlag!$A$10,Tallgrunnlag!$D$10,IF(A12=Tallgrunnlag!$A$11,Tallgrunnlag!$D$11,IF(A12=Tallgrunnlag!$A$12,Tallgrunnlag!$D$12,IF(A12=Tallgrunnlag!$A$13,Tallgrunnlag!$D$13,IF(A12=Tallgrunnlag!$A$14,Tallgrunnlag!$D$14,IF(A12=Tallgrunnlag!$A$15,Tallgrunnlag!$D$15,IF(A12=Tallgrunnlag!$A$16,Tallgrunnlag!$D$16,IF(A12=Tallgrunnlag!$A$17,Tallgrunnlag!$D$17,IF(A12=Tallgrunnlag!$A$18,Tallgrunnlag!$D$18,IF(A12=Tallgrunnlag!$A$19,Tallgrunnlag!$D$19,IF(A12=Tallgrunnlag!$A$20,Tallgrunnlag!$D$20,IF(A12=Tallgrunnlag!$A$21,Tallgrunnlag!$D$21,IF(A12=Tallgrunnlag!$A$22,Tallgrunnlag!$D$22,IF(A12=Tallgrunnlag!$A$23,Tallgrunnlag!$D$23,IF(A12=Tallgrunnlag!$A$24,Tallgrunnlag!$D$24,IF(A12=Tallgrunnlag!$A$25,Tallgrunnlag!$D$25,IF(A12=Tallgrunnlag!$A$26,Tallgrunnlag!$D$26,IF(A12=Tallgrunnlag!$A$27,Tallgrunnlag!$D$27,IF(A12=Tallgrunnlag!$A$28,Tallgrunnlag!$D$28,IF(A12=Tallgrunnlag!$A$29,Tallgrunnlag!$D$29,)))))))))))))))))))))))</f>
        <v>0</v>
      </c>
      <c r="F12" s="61" t="b">
        <f>IF(B12=9,IF(A12=Tallgrunnlag!$A$3,Tallgrunnlag!$E$3,IF(A12=Tallgrunnlag!$A$4,Tallgrunnlag!$E$4,IF(A12=Tallgrunnlag!$A$5,Tallgrunnlag!$E$5,IF(A12=Tallgrunnlag!$A$6,Tallgrunnlag!$E$6,IF(A12=Tallgrunnlag!$A$7,Tallgrunnlag!$E$7)))))+IF(A12=Tallgrunnlag!$A$8,Tallgrunnlag!$E$8,IF(A12=Tallgrunnlag!$A$9,Tallgrunnlag!$E$9,IF(A12=Tallgrunnlag!$A$10,Tallgrunnlag!$E$10,IF(A12=Tallgrunnlag!$A$11,Tallgrunnlag!$E$11,IF(A12=Tallgrunnlag!$A$12,Tallgrunnlag!$E$12,IF(A12=Tallgrunnlag!$A$13,Tallgrunnlag!$E$13,IF(A12=Tallgrunnlag!$A$14,Tallgrunnlag!$E$14,IF(A12=Tallgrunnlag!$A$15,Tallgrunnlag!$E$15,IF(A12=Tallgrunnlag!$A$16,Tallgrunnlag!$E$16,IF(A12=Tallgrunnlag!$A$17,Tallgrunnlag!$E$17,IF(A12=Tallgrunnlag!$A$18,Tallgrunnlag!$E$18,IF(A12=Tallgrunnlag!$A$19,Tallgrunnlag!$E$19,IF(A12=Tallgrunnlag!$A$20,Tallgrunnlag!$E$20,IF(A12=Tallgrunnlag!$A$21,Tallgrunnlag!$E$21,IF(A12=Tallgrunnlag!$A$22,Tallgrunnlag!$E$22,IF(A12=Tallgrunnlag!$A$23,Tallgrunnlag!$E$23,IF(A12=Tallgrunnlag!$A$24,Tallgrunnlag!$E$24,IF(A12=Tallgrunnlag!$A$25,Tallgrunnlag!$E$25,IF(A12=Tallgrunnlag!$A$26,Tallgrunnlag!$E$26,IF(A12=Tallgrunnlag!$A$27,Tallgrunnlag!$E$27,IF(A12=Tallgrunnlag!$A$28,Tallgrunnlag!$E$28,IF(A12=Tallgrunnlag!$A$29,Tallgrunnlag!$E$29,)))))))))))))))))))))))</f>
        <v>0</v>
      </c>
      <c r="G12" s="61" t="b">
        <f>IF(B12=10,IF(A12=Tallgrunnlag!$A$3,Tallgrunnlag!$F$3,IF(A12=Tallgrunnlag!$A$4,Tallgrunnlag!$F$4,IF(A12=Tallgrunnlag!$A$5,Tallgrunnlag!$F$5,IF(A12=Tallgrunnlag!$A$6,Tallgrunnlag!$F$6,IF(A12=Tallgrunnlag!$A$7,Tallgrunnlag!$F$7)))))+IF(A12=Tallgrunnlag!$A$8,Tallgrunnlag!$F$8,IF(A12=Tallgrunnlag!$A$9,Tallgrunnlag!$F$9,IF(A12=Tallgrunnlag!$A$10,Tallgrunnlag!$F$10,IF(A12=Tallgrunnlag!$A$11,Tallgrunnlag!$F$11,IF(A12=Tallgrunnlag!$A$12,Tallgrunnlag!$F$12,IF(A12=Tallgrunnlag!$A$13,Tallgrunnlag!$F$13,IF(A12=Tallgrunnlag!$A$14,Tallgrunnlag!$F$14,IF(A12=Tallgrunnlag!$A$15,Tallgrunnlag!$F$15,IF(A12=Tallgrunnlag!$A$16,Tallgrunnlag!$F$16,IF(A12=Tallgrunnlag!$A$17,Tallgrunnlag!$F$17,IF(A12=Tallgrunnlag!$A$18,Tallgrunnlag!$F$18,IF(A12=Tallgrunnlag!$A$19,Tallgrunnlag!$F$19,IF(A12=Tallgrunnlag!$A$20,Tallgrunnlag!$F$20,IF(A12=Tallgrunnlag!$A$21,Tallgrunnlag!$F$21,IF(A12=Tallgrunnlag!$A$22,Tallgrunnlag!$F$22,IF(A12=Tallgrunnlag!$A$23,Tallgrunnlag!$F$23,IF(A12=Tallgrunnlag!$A$24,Tallgrunnlag!$F$24,IF(A12=Tallgrunnlag!$A$25,Tallgrunnlag!$F$25,IF(A12=Tallgrunnlag!$A$26,Tallgrunnlag!$F$26,IF(A12=Tallgrunnlag!$A$27,Tallgrunnlag!$F$27,IF(A12=Tallgrunnlag!$A$28,Tallgrunnlag!$F$28,IF(A12=Tallgrunnlag!$A$29,Tallgrunnlag!$F$29,)))))))))))))))))))))))</f>
        <v>0</v>
      </c>
      <c r="H12" s="61" t="str">
        <f>IF(A12=Tallgrunnlag!$A$22,Tallgrunnlag!$C$22/3-E38-E39-E40-E41,"")</f>
        <v/>
      </c>
      <c r="I12" s="61" t="str">
        <f>IF(A12="","",IF(A12=Tallgrunnlag!$A$22,H12,IF(C12=Tallgrunnlag!$B$92,((E12+F12+G12)*5),IF(C12=Tallgrunnlag!$B$93,((E12+F12+G12)*4),E12+F12+G12))))</f>
        <v/>
      </c>
      <c r="J12" s="61" t="str">
        <f t="shared" si="0"/>
        <v/>
      </c>
      <c r="K12" s="62" t="str">
        <f>IF(A12="","",IF(A12=Tallgrunnlag!$A$22,J12/D12,J12/D12))</f>
        <v/>
      </c>
      <c r="M12" s="71" t="s">
        <v>44</v>
      </c>
      <c r="N12" s="72">
        <f>J36</f>
        <v>38</v>
      </c>
      <c r="O12" s="72">
        <f t="shared" si="1"/>
        <v>1</v>
      </c>
    </row>
    <row r="13" spans="1:20" x14ac:dyDescent="0.25">
      <c r="A13" s="59"/>
      <c r="B13" s="59"/>
      <c r="C13" s="59"/>
      <c r="D13" s="60">
        <f>IF(A13=Tallgrunnlag!$A$3,Tallgrunnlag!$B$3,IF(A13=Tallgrunnlag!$A$4,Tallgrunnlag!$B$4,IF(A13=Tallgrunnlag!$A$5,Tallgrunnlag!$B$5,IF(A13=Tallgrunnlag!$A$6,Tallgrunnlag!$B$6,IF(A13=Tallgrunnlag!$A$7,Tallgrunnlag!$B$7)))))+IF(A13=Tallgrunnlag!$A$8,Tallgrunnlag!$B$8,IF(A13=Tallgrunnlag!$A$9,Tallgrunnlag!$B$9,IF(A13=Tallgrunnlag!$A$10,Tallgrunnlag!$B$10,IF(A13=Tallgrunnlag!$A$11,Tallgrunnlag!$B$11,IF(A13=Tallgrunnlag!$A$12,Tallgrunnlag!$B$12,IF(A13=Tallgrunnlag!$A$13,Tallgrunnlag!$B$13,IF(A13=Tallgrunnlag!$A$14,Tallgrunnlag!$B$14,IF(A13=Tallgrunnlag!$A$15,Tallgrunnlag!$B$15,IF(A13=Tallgrunnlag!$A$16,Tallgrunnlag!$B$16,IF(A13=Tallgrunnlag!$A$17,Tallgrunnlag!$B$17,IF(A13=Tallgrunnlag!$A$18,Tallgrunnlag!$B$18,IF(A13=Tallgrunnlag!$A$19,Tallgrunnlag!$B$19,IF(A13=Tallgrunnlag!$A$20,Tallgrunnlag!$B$20,IF(A13=Tallgrunnlag!$A$21,Tallgrunnlag!$B$21,IF(A13=Tallgrunnlag!$A$22,Tallgrunnlag!$B$22,IF(A13=Tallgrunnlag!$A$23,Tallgrunnlag!$B$23,IF(A13=Tallgrunnlag!$A$24,Tallgrunnlag!$B$24,IF(A13=Tallgrunnlag!$A$25,Tallgrunnlag!$B$25,IF(A13=Tallgrunnlag!$A$26,Tallgrunnlag!$B$26,IF(A13=Tallgrunnlag!$A$27,Tallgrunnlag!$B$27,IF(A13=Tallgrunnlag!$A$28,Tallgrunnlag!$B$28,IF(A13=Tallgrunnlag!$A$29,Tallgrunnlag!$B$29,))))))))))))))))))))))</f>
        <v>0</v>
      </c>
      <c r="E13" s="61" t="b">
        <f>IF(B13=8,IF(A13=Tallgrunnlag!$A$3,Tallgrunnlag!$D$3,IF(A13=Tallgrunnlag!$A$4,Tallgrunnlag!$D$4,IF(A13=Tallgrunnlag!$A$5,Tallgrunnlag!$D$5,IF(A13=Tallgrunnlag!$A$6,Tallgrunnlag!$D$6,IF(A13=Tallgrunnlag!$A$7,Tallgrunnlag!$D$7)))))+IF(A13=Tallgrunnlag!$A$8,Tallgrunnlag!$D$8,IF(A13=Tallgrunnlag!$A$9,Tallgrunnlag!$D$9,IF(A13=Tallgrunnlag!$A$10,Tallgrunnlag!$D$10,IF(A13=Tallgrunnlag!$A$11,Tallgrunnlag!$D$11,IF(A13=Tallgrunnlag!$A$12,Tallgrunnlag!$D$12,IF(A13=Tallgrunnlag!$A$13,Tallgrunnlag!$D$13,IF(A13=Tallgrunnlag!$A$14,Tallgrunnlag!$D$14,IF(A13=Tallgrunnlag!$A$15,Tallgrunnlag!$D$15,IF(A13=Tallgrunnlag!$A$16,Tallgrunnlag!$D$16,IF(A13=Tallgrunnlag!$A$17,Tallgrunnlag!$D$17,IF(A13=Tallgrunnlag!$A$18,Tallgrunnlag!$D$18,IF(A13=Tallgrunnlag!$A$19,Tallgrunnlag!$D$19,IF(A13=Tallgrunnlag!$A$20,Tallgrunnlag!$D$20,IF(A13=Tallgrunnlag!$A$21,Tallgrunnlag!$D$21,IF(A13=Tallgrunnlag!$A$22,Tallgrunnlag!$D$22,IF(A13=Tallgrunnlag!$A$23,Tallgrunnlag!$D$23,IF(A13=Tallgrunnlag!$A$24,Tallgrunnlag!$D$24,IF(A13=Tallgrunnlag!$A$25,Tallgrunnlag!$D$25,IF(A13=Tallgrunnlag!$A$26,Tallgrunnlag!$D$26,IF(A13=Tallgrunnlag!$A$27,Tallgrunnlag!$D$27,IF(A13=Tallgrunnlag!$A$28,Tallgrunnlag!$D$28,IF(A13=Tallgrunnlag!$A$29,Tallgrunnlag!$D$29,)))))))))))))))))))))))</f>
        <v>0</v>
      </c>
      <c r="F13" s="61" t="b">
        <f>IF(B13=9,IF(A13=Tallgrunnlag!$A$3,Tallgrunnlag!$E$3,IF(A13=Tallgrunnlag!$A$4,Tallgrunnlag!$E$4,IF(A13=Tallgrunnlag!$A$5,Tallgrunnlag!$E$5,IF(A13=Tallgrunnlag!$A$6,Tallgrunnlag!$E$6,IF(A13=Tallgrunnlag!$A$7,Tallgrunnlag!$E$7)))))+IF(A13=Tallgrunnlag!$A$8,Tallgrunnlag!$E$8,IF(A13=Tallgrunnlag!$A$9,Tallgrunnlag!$E$9,IF(A13=Tallgrunnlag!$A$10,Tallgrunnlag!$E$10,IF(A13=Tallgrunnlag!$A$11,Tallgrunnlag!$E$11,IF(A13=Tallgrunnlag!$A$12,Tallgrunnlag!$E$12,IF(A13=Tallgrunnlag!$A$13,Tallgrunnlag!$E$13,IF(A13=Tallgrunnlag!$A$14,Tallgrunnlag!$E$14,IF(A13=Tallgrunnlag!$A$15,Tallgrunnlag!$E$15,IF(A13=Tallgrunnlag!$A$16,Tallgrunnlag!$E$16,IF(A13=Tallgrunnlag!$A$17,Tallgrunnlag!$E$17,IF(A13=Tallgrunnlag!$A$18,Tallgrunnlag!$E$18,IF(A13=Tallgrunnlag!$A$19,Tallgrunnlag!$E$19,IF(A13=Tallgrunnlag!$A$20,Tallgrunnlag!$E$20,IF(A13=Tallgrunnlag!$A$21,Tallgrunnlag!$E$21,IF(A13=Tallgrunnlag!$A$22,Tallgrunnlag!$E$22,IF(A13=Tallgrunnlag!$A$23,Tallgrunnlag!$E$23,IF(A13=Tallgrunnlag!$A$24,Tallgrunnlag!$E$24,IF(A13=Tallgrunnlag!$A$25,Tallgrunnlag!$E$25,IF(A13=Tallgrunnlag!$A$26,Tallgrunnlag!$E$26,IF(A13=Tallgrunnlag!$A$27,Tallgrunnlag!$E$27,IF(A13=Tallgrunnlag!$A$28,Tallgrunnlag!$E$28,IF(A13=Tallgrunnlag!$A$29,Tallgrunnlag!$E$29,)))))))))))))))))))))))</f>
        <v>0</v>
      </c>
      <c r="G13" s="61" t="b">
        <f>IF(B13=10,IF(A13=Tallgrunnlag!$A$3,Tallgrunnlag!$F$3,IF(A13=Tallgrunnlag!$A$4,Tallgrunnlag!$F$4,IF(A13=Tallgrunnlag!$A$5,Tallgrunnlag!$F$5,IF(A13=Tallgrunnlag!$A$6,Tallgrunnlag!$F$6,IF(A13=Tallgrunnlag!$A$7,Tallgrunnlag!$F$7)))))+IF(A13=Tallgrunnlag!$A$8,Tallgrunnlag!$F$8,IF(A13=Tallgrunnlag!$A$9,Tallgrunnlag!$F$9,IF(A13=Tallgrunnlag!$A$10,Tallgrunnlag!$F$10,IF(A13=Tallgrunnlag!$A$11,Tallgrunnlag!$F$11,IF(A13=Tallgrunnlag!$A$12,Tallgrunnlag!$F$12,IF(A13=Tallgrunnlag!$A$13,Tallgrunnlag!$F$13,IF(A13=Tallgrunnlag!$A$14,Tallgrunnlag!$F$14,IF(A13=Tallgrunnlag!$A$15,Tallgrunnlag!$F$15,IF(A13=Tallgrunnlag!$A$16,Tallgrunnlag!$F$16,IF(A13=Tallgrunnlag!$A$17,Tallgrunnlag!$F$17,IF(A13=Tallgrunnlag!$A$18,Tallgrunnlag!$F$18,IF(A13=Tallgrunnlag!$A$19,Tallgrunnlag!$F$19,IF(A13=Tallgrunnlag!$A$20,Tallgrunnlag!$F$20,IF(A13=Tallgrunnlag!$A$21,Tallgrunnlag!$F$21,IF(A13=Tallgrunnlag!$A$22,Tallgrunnlag!$F$22,IF(A13=Tallgrunnlag!$A$23,Tallgrunnlag!$F$23,IF(A13=Tallgrunnlag!$A$24,Tallgrunnlag!$F$24,IF(A13=Tallgrunnlag!$A$25,Tallgrunnlag!$F$25,IF(A13=Tallgrunnlag!$A$26,Tallgrunnlag!$F$26,IF(A13=Tallgrunnlag!$A$27,Tallgrunnlag!$F$27,IF(A13=Tallgrunnlag!$A$28,Tallgrunnlag!$F$28,IF(A13=Tallgrunnlag!$A$29,Tallgrunnlag!$F$29,)))))))))))))))))))))))</f>
        <v>0</v>
      </c>
      <c r="H13" s="61" t="str">
        <f>IF(A13=Tallgrunnlag!$A$22,Tallgrunnlag!$C$22/3-E38-E39-E40-E41,"")</f>
        <v/>
      </c>
      <c r="I13" s="61" t="str">
        <f>IF(A13="","",IF(A13=Tallgrunnlag!$A$22,H13,IF(C13=Tallgrunnlag!$B$92,((E13+F13+G13)*5),IF(C13=Tallgrunnlag!$B$93,((E13+F13+G13)*4),E13+F13+G13))))</f>
        <v/>
      </c>
      <c r="J13" s="61" t="str">
        <f t="shared" si="0"/>
        <v/>
      </c>
      <c r="K13" s="62" t="str">
        <f>IF(A13="","",IF(A13=Tallgrunnlag!$A$22,J13/D13,J13/D13))</f>
        <v/>
      </c>
      <c r="M13" s="73" t="s">
        <v>57</v>
      </c>
      <c r="N13" s="74">
        <f>N10-N11-N12</f>
        <v>343.1875</v>
      </c>
      <c r="O13" s="74">
        <f t="shared" si="1"/>
        <v>9.03125</v>
      </c>
    </row>
    <row r="14" spans="1:20" x14ac:dyDescent="0.25">
      <c r="A14" s="59"/>
      <c r="B14" s="59"/>
      <c r="C14" s="59"/>
      <c r="D14" s="60">
        <f>IF(A14=Tallgrunnlag!$A$3,Tallgrunnlag!$B$3,IF(A14=Tallgrunnlag!$A$4,Tallgrunnlag!$B$4,IF(A14=Tallgrunnlag!$A$5,Tallgrunnlag!$B$5,IF(A14=Tallgrunnlag!$A$6,Tallgrunnlag!$B$6,IF(A14=Tallgrunnlag!$A$7,Tallgrunnlag!$B$7)))))+IF(A14=Tallgrunnlag!$A$8,Tallgrunnlag!$B$8,IF(A14=Tallgrunnlag!$A$9,Tallgrunnlag!$B$9,IF(A14=Tallgrunnlag!$A$10,Tallgrunnlag!$B$10,IF(A14=Tallgrunnlag!$A$11,Tallgrunnlag!$B$11,IF(A14=Tallgrunnlag!$A$12,Tallgrunnlag!$B$12,IF(A14=Tallgrunnlag!$A$13,Tallgrunnlag!$B$13,IF(A14=Tallgrunnlag!$A$14,Tallgrunnlag!$B$14,IF(A14=Tallgrunnlag!$A$15,Tallgrunnlag!$B$15,IF(A14=Tallgrunnlag!$A$16,Tallgrunnlag!$B$16,IF(A14=Tallgrunnlag!$A$17,Tallgrunnlag!$B$17,IF(A14=Tallgrunnlag!$A$18,Tallgrunnlag!$B$18,IF(A14=Tallgrunnlag!$A$19,Tallgrunnlag!$B$19,IF(A14=Tallgrunnlag!$A$20,Tallgrunnlag!$B$20,IF(A14=Tallgrunnlag!$A$21,Tallgrunnlag!$B$21,IF(A14=Tallgrunnlag!$A$22,Tallgrunnlag!$B$22,IF(A14=Tallgrunnlag!$A$23,Tallgrunnlag!$B$23,IF(A14=Tallgrunnlag!$A$24,Tallgrunnlag!$B$24,IF(A14=Tallgrunnlag!$A$25,Tallgrunnlag!$B$25,IF(A14=Tallgrunnlag!$A$26,Tallgrunnlag!$B$26,IF(A14=Tallgrunnlag!$A$27,Tallgrunnlag!$B$27,IF(A14=Tallgrunnlag!$A$28,Tallgrunnlag!$B$28,IF(A14=Tallgrunnlag!$A$29,Tallgrunnlag!$B$29,))))))))))))))))))))))</f>
        <v>0</v>
      </c>
      <c r="E14" s="61" t="b">
        <f>IF(B14=8,IF(A14=Tallgrunnlag!$A$3,Tallgrunnlag!$D$3,IF(A14=Tallgrunnlag!$A$4,Tallgrunnlag!$D$4,IF(A14=Tallgrunnlag!$A$5,Tallgrunnlag!$D$5,IF(A14=Tallgrunnlag!$A$6,Tallgrunnlag!$D$6,IF(A14=Tallgrunnlag!$A$7,Tallgrunnlag!$D$7)))))+IF(A14=Tallgrunnlag!$A$8,Tallgrunnlag!$D$8,IF(A14=Tallgrunnlag!$A$9,Tallgrunnlag!$D$9,IF(A14=Tallgrunnlag!$A$10,Tallgrunnlag!$D$10,IF(A14=Tallgrunnlag!$A$11,Tallgrunnlag!$D$11,IF(A14=Tallgrunnlag!$A$12,Tallgrunnlag!$D$12,IF(A14=Tallgrunnlag!$A$13,Tallgrunnlag!$D$13,IF(A14=Tallgrunnlag!$A$14,Tallgrunnlag!$D$14,IF(A14=Tallgrunnlag!$A$15,Tallgrunnlag!$D$15,IF(A14=Tallgrunnlag!$A$16,Tallgrunnlag!$D$16,IF(A14=Tallgrunnlag!$A$17,Tallgrunnlag!$D$17,IF(A14=Tallgrunnlag!$A$18,Tallgrunnlag!$D$18,IF(A14=Tallgrunnlag!$A$19,Tallgrunnlag!$D$19,IF(A14=Tallgrunnlag!$A$20,Tallgrunnlag!$D$20,IF(A14=Tallgrunnlag!$A$21,Tallgrunnlag!$D$21,IF(A14=Tallgrunnlag!$A$22,Tallgrunnlag!$D$22,IF(A14=Tallgrunnlag!$A$23,Tallgrunnlag!$D$23,IF(A14=Tallgrunnlag!$A$24,Tallgrunnlag!$D$24,IF(A14=Tallgrunnlag!$A$25,Tallgrunnlag!$D$25,IF(A14=Tallgrunnlag!$A$26,Tallgrunnlag!$D$26,IF(A14=Tallgrunnlag!$A$27,Tallgrunnlag!$D$27,IF(A14=Tallgrunnlag!$A$28,Tallgrunnlag!$D$28,IF(A14=Tallgrunnlag!$A$29,Tallgrunnlag!$D$29,)))))))))))))))))))))))</f>
        <v>0</v>
      </c>
      <c r="F14" s="61" t="b">
        <f>IF(B14=9,IF(A14=Tallgrunnlag!$A$3,Tallgrunnlag!$E$3,IF(A14=Tallgrunnlag!$A$4,Tallgrunnlag!$E$4,IF(A14=Tallgrunnlag!$A$5,Tallgrunnlag!$E$5,IF(A14=Tallgrunnlag!$A$6,Tallgrunnlag!$E$6,IF(A14=Tallgrunnlag!$A$7,Tallgrunnlag!$E$7)))))+IF(A14=Tallgrunnlag!$A$8,Tallgrunnlag!$E$8,IF(A14=Tallgrunnlag!$A$9,Tallgrunnlag!$E$9,IF(A14=Tallgrunnlag!$A$10,Tallgrunnlag!$E$10,IF(A14=Tallgrunnlag!$A$11,Tallgrunnlag!$E$11,IF(A14=Tallgrunnlag!$A$12,Tallgrunnlag!$E$12,IF(A14=Tallgrunnlag!$A$13,Tallgrunnlag!$E$13,IF(A14=Tallgrunnlag!$A$14,Tallgrunnlag!$E$14,IF(A14=Tallgrunnlag!$A$15,Tallgrunnlag!$E$15,IF(A14=Tallgrunnlag!$A$16,Tallgrunnlag!$E$16,IF(A14=Tallgrunnlag!$A$17,Tallgrunnlag!$E$17,IF(A14=Tallgrunnlag!$A$18,Tallgrunnlag!$E$18,IF(A14=Tallgrunnlag!$A$19,Tallgrunnlag!$E$19,IF(A14=Tallgrunnlag!$A$20,Tallgrunnlag!$E$20,IF(A14=Tallgrunnlag!$A$21,Tallgrunnlag!$E$21,IF(A14=Tallgrunnlag!$A$22,Tallgrunnlag!$E$22,IF(A14=Tallgrunnlag!$A$23,Tallgrunnlag!$E$23,IF(A14=Tallgrunnlag!$A$24,Tallgrunnlag!$E$24,IF(A14=Tallgrunnlag!$A$25,Tallgrunnlag!$E$25,IF(A14=Tallgrunnlag!$A$26,Tallgrunnlag!$E$26,IF(A14=Tallgrunnlag!$A$27,Tallgrunnlag!$E$27,IF(A14=Tallgrunnlag!$A$28,Tallgrunnlag!$E$28,IF(A14=Tallgrunnlag!$A$29,Tallgrunnlag!$E$29,)))))))))))))))))))))))</f>
        <v>0</v>
      </c>
      <c r="G14" s="61" t="b">
        <f>IF(B14=10,IF(A14=Tallgrunnlag!$A$3,Tallgrunnlag!$F$3,IF(A14=Tallgrunnlag!$A$4,Tallgrunnlag!$F$4,IF(A14=Tallgrunnlag!$A$5,Tallgrunnlag!$F$5,IF(A14=Tallgrunnlag!$A$6,Tallgrunnlag!$F$6,IF(A14=Tallgrunnlag!$A$7,Tallgrunnlag!$F$7)))))+IF(A14=Tallgrunnlag!$A$8,Tallgrunnlag!$F$8,IF(A14=Tallgrunnlag!$A$9,Tallgrunnlag!$F$9,IF(A14=Tallgrunnlag!$A$10,Tallgrunnlag!$F$10,IF(A14=Tallgrunnlag!$A$11,Tallgrunnlag!$F$11,IF(A14=Tallgrunnlag!$A$12,Tallgrunnlag!$F$12,IF(A14=Tallgrunnlag!$A$13,Tallgrunnlag!$F$13,IF(A14=Tallgrunnlag!$A$14,Tallgrunnlag!$F$14,IF(A14=Tallgrunnlag!$A$15,Tallgrunnlag!$F$15,IF(A14=Tallgrunnlag!$A$16,Tallgrunnlag!$F$16,IF(A14=Tallgrunnlag!$A$17,Tallgrunnlag!$F$17,IF(A14=Tallgrunnlag!$A$18,Tallgrunnlag!$F$18,IF(A14=Tallgrunnlag!$A$19,Tallgrunnlag!$F$19,IF(A14=Tallgrunnlag!$A$20,Tallgrunnlag!$F$20,IF(A14=Tallgrunnlag!$A$21,Tallgrunnlag!$F$21,IF(A14=Tallgrunnlag!$A$22,Tallgrunnlag!$F$22,IF(A14=Tallgrunnlag!$A$23,Tallgrunnlag!$F$23,IF(A14=Tallgrunnlag!$A$24,Tallgrunnlag!$F$24,IF(A14=Tallgrunnlag!$A$25,Tallgrunnlag!$F$25,IF(A14=Tallgrunnlag!$A$26,Tallgrunnlag!$F$26,IF(A14=Tallgrunnlag!$A$27,Tallgrunnlag!$F$27,IF(A14=Tallgrunnlag!$A$28,Tallgrunnlag!$F$28,IF(A14=Tallgrunnlag!$A$29,Tallgrunnlag!$F$29,)))))))))))))))))))))))</f>
        <v>0</v>
      </c>
      <c r="H14" s="61" t="str">
        <f>IF(A14=Tallgrunnlag!$A$22,Tallgrunnlag!$C$22/3-E39-E40-E41-E42,"")</f>
        <v/>
      </c>
      <c r="I14" s="61" t="str">
        <f>IF(A14="","",IF(A14=Tallgrunnlag!$A$22,H14,IF(C14=Tallgrunnlag!$B$92,((E14+F14+G14)*5),IF(C14=Tallgrunnlag!$B$93,((E14+F14+G14)*4),E14+F14+G14))))</f>
        <v/>
      </c>
      <c r="J14" s="61" t="str">
        <f t="shared" si="0"/>
        <v/>
      </c>
      <c r="K14" s="62" t="str">
        <f>IF(A14="","",IF(A14=Tallgrunnlag!$A$22,J14/D14,J14/D14))</f>
        <v/>
      </c>
      <c r="M14" s="75" t="s">
        <v>196</v>
      </c>
      <c r="N14" s="76">
        <f>IF(M14="","",IF(M14=Tallgrunnlag!$A$58,Tallgrunnlag!$B$58*$M$1,IF(M14=Tallgrunnlag!$A$59,Tallgrunnlag!$B$59*$M$1,IF(M14=Tallgrunnlag!$A$60,Tallgrunnlag!$B$60*$M$1,IF(M14=Tallgrunnlag!$A$61,Tallgrunnlag!$B$61*$M$1,IF(M14=Tallgrunnlag!$A$62,Tallgrunnlag!$B$62*$M$1,IF(M14=Tallgrunnlag!$A$63,Tallgrunnlag!$B$63*$M$1,IF(M14=Tallgrunnlag!$A$64,Tallgrunnlag!$B$64*$M$1,IF(M14=Tallgrunnlag!$A$65,Tallgrunnlag!$B$65*$M$1,IF(M14=Tallgrunnlag!$A$66,Tallgrunnlag!$B$66*$M$1,IF(M14=Tallgrunnlag!$A$67,Tallgrunnlag!$B$67*$M$1,IF(M14=Tallgrunnlag!$A$68,Tallgrunnlag!$B$68*$M$1,IF(M14=Tallgrunnlag!$A$69,Tallgrunnlag!$B$69*$M$1,IF(M14=Tallgrunnlag!$A$70,Tallgrunnlag!$B$70*$M$1,IF(M14=Tallgrunnlag!$A$71,Tallgrunnlag!$B$71*$M$1,IF(M14=Tallgrunnlag!$A$72,Tallgrunnlag!$B$72*$M$1,IF(M14=Tallgrunnlag!$A$73,Tallgrunnlag!$B$73*$M$1,IF(M14=Tallgrunnlag!$A$74,Tallgrunnlag!$B$74*$M$1,IF(M14=Tallgrunnlag!$A$75,Tallgrunnlag!$B$75*$M$1,IF(M14=Tallgrunnlag!$A$76,Tallgrunnlag!$B$76*$M$1,IF(M14=Tallgrunnlag!$A$77,Tallgrunnlag!$B$77*$M$1,IF(M14=Tallgrunnlag!$A$78,Tallgrunnlag!$B$78*$M$1,IF(M14=Tallgrunnlag!$A$79,Tallgrunnlag!$B$79*$M$1,IF(M14=Tallgrunnlag!$A$82,Tallgrunnlag!$B$82*$M$1))))))))))))))))))))))))</f>
        <v>23.75</v>
      </c>
      <c r="O14" s="77">
        <f>IF(M14="","",N14/38)</f>
        <v>0.625</v>
      </c>
    </row>
    <row r="15" spans="1:20" x14ac:dyDescent="0.25">
      <c r="A15" s="59"/>
      <c r="B15" s="59"/>
      <c r="C15" s="59"/>
      <c r="D15" s="60">
        <f>IF(A15=Tallgrunnlag!$A$3,Tallgrunnlag!$B$3,IF(A15=Tallgrunnlag!$A$4,Tallgrunnlag!$B$4,IF(A15=Tallgrunnlag!$A$5,Tallgrunnlag!$B$5,IF(A15=Tallgrunnlag!$A$6,Tallgrunnlag!$B$6,IF(A15=Tallgrunnlag!$A$7,Tallgrunnlag!$B$7)))))+IF(A15=Tallgrunnlag!$A$8,Tallgrunnlag!$B$8,IF(A15=Tallgrunnlag!$A$9,Tallgrunnlag!$B$9,IF(A15=Tallgrunnlag!$A$10,Tallgrunnlag!$B$10,IF(A15=Tallgrunnlag!$A$11,Tallgrunnlag!$B$11,IF(A15=Tallgrunnlag!$A$12,Tallgrunnlag!$B$12,IF(A15=Tallgrunnlag!$A$13,Tallgrunnlag!$B$13,IF(A15=Tallgrunnlag!$A$14,Tallgrunnlag!$B$14,IF(A15=Tallgrunnlag!$A$15,Tallgrunnlag!$B$15,IF(A15=Tallgrunnlag!$A$16,Tallgrunnlag!$B$16,IF(A15=Tallgrunnlag!$A$17,Tallgrunnlag!$B$17,IF(A15=Tallgrunnlag!$A$18,Tallgrunnlag!$B$18,IF(A15=Tallgrunnlag!$A$19,Tallgrunnlag!$B$19,IF(A15=Tallgrunnlag!$A$20,Tallgrunnlag!$B$20,IF(A15=Tallgrunnlag!$A$21,Tallgrunnlag!$B$21,IF(A15=Tallgrunnlag!$A$22,Tallgrunnlag!$B$22,IF(A15=Tallgrunnlag!$A$23,Tallgrunnlag!$B$23,IF(A15=Tallgrunnlag!$A$24,Tallgrunnlag!$B$24,IF(A15=Tallgrunnlag!$A$25,Tallgrunnlag!$B$25,IF(A15=Tallgrunnlag!$A$26,Tallgrunnlag!$B$26,IF(A15=Tallgrunnlag!$A$27,Tallgrunnlag!$B$27,IF(A15=Tallgrunnlag!$A$28,Tallgrunnlag!$B$28,IF(A15=Tallgrunnlag!$A$29,Tallgrunnlag!$B$29,))))))))))))))))))))))</f>
        <v>0</v>
      </c>
      <c r="E15" s="61" t="b">
        <f>IF(B15=8,IF(A15=Tallgrunnlag!$A$3,Tallgrunnlag!$D$3,IF(A15=Tallgrunnlag!$A$4,Tallgrunnlag!$D$4,IF(A15=Tallgrunnlag!$A$5,Tallgrunnlag!$D$5,IF(A15=Tallgrunnlag!$A$6,Tallgrunnlag!$D$6,IF(A15=Tallgrunnlag!$A$7,Tallgrunnlag!$D$7)))))+IF(A15=Tallgrunnlag!$A$8,Tallgrunnlag!$D$8,IF(A15=Tallgrunnlag!$A$9,Tallgrunnlag!$D$9,IF(A15=Tallgrunnlag!$A$10,Tallgrunnlag!$D$10,IF(A15=Tallgrunnlag!$A$11,Tallgrunnlag!$D$11,IF(A15=Tallgrunnlag!$A$12,Tallgrunnlag!$D$12,IF(A15=Tallgrunnlag!$A$13,Tallgrunnlag!$D$13,IF(A15=Tallgrunnlag!$A$14,Tallgrunnlag!$D$14,IF(A15=Tallgrunnlag!$A$15,Tallgrunnlag!$D$15,IF(A15=Tallgrunnlag!$A$16,Tallgrunnlag!$D$16,IF(A15=Tallgrunnlag!$A$17,Tallgrunnlag!$D$17,IF(A15=Tallgrunnlag!$A$18,Tallgrunnlag!$D$18,IF(A15=Tallgrunnlag!$A$19,Tallgrunnlag!$D$19,IF(A15=Tallgrunnlag!$A$20,Tallgrunnlag!$D$20,IF(A15=Tallgrunnlag!$A$21,Tallgrunnlag!$D$21,IF(A15=Tallgrunnlag!$A$22,Tallgrunnlag!$D$22,IF(A15=Tallgrunnlag!$A$23,Tallgrunnlag!$D$23,IF(A15=Tallgrunnlag!$A$24,Tallgrunnlag!$D$24,IF(A15=Tallgrunnlag!$A$25,Tallgrunnlag!$D$25,IF(A15=Tallgrunnlag!$A$26,Tallgrunnlag!$D$26,IF(A15=Tallgrunnlag!$A$27,Tallgrunnlag!$D$27,IF(A15=Tallgrunnlag!$A$28,Tallgrunnlag!$D$28,IF(A15=Tallgrunnlag!$A$29,Tallgrunnlag!$D$29,)))))))))))))))))))))))</f>
        <v>0</v>
      </c>
      <c r="F15" s="61" t="b">
        <f>IF(B15=9,IF(A15=Tallgrunnlag!$A$3,Tallgrunnlag!$E$3,IF(A15=Tallgrunnlag!$A$4,Tallgrunnlag!$E$4,IF(A15=Tallgrunnlag!$A$5,Tallgrunnlag!$E$5,IF(A15=Tallgrunnlag!$A$6,Tallgrunnlag!$E$6,IF(A15=Tallgrunnlag!$A$7,Tallgrunnlag!$E$7)))))+IF(A15=Tallgrunnlag!$A$8,Tallgrunnlag!$E$8,IF(A15=Tallgrunnlag!$A$9,Tallgrunnlag!$E$9,IF(A15=Tallgrunnlag!$A$10,Tallgrunnlag!$E$10,IF(A15=Tallgrunnlag!$A$11,Tallgrunnlag!$E$11,IF(A15=Tallgrunnlag!$A$12,Tallgrunnlag!$E$12,IF(A15=Tallgrunnlag!$A$13,Tallgrunnlag!$E$13,IF(A15=Tallgrunnlag!$A$14,Tallgrunnlag!$E$14,IF(A15=Tallgrunnlag!$A$15,Tallgrunnlag!$E$15,IF(A15=Tallgrunnlag!$A$16,Tallgrunnlag!$E$16,IF(A15=Tallgrunnlag!$A$17,Tallgrunnlag!$E$17,IF(A15=Tallgrunnlag!$A$18,Tallgrunnlag!$E$18,IF(A15=Tallgrunnlag!$A$19,Tallgrunnlag!$E$19,IF(A15=Tallgrunnlag!$A$20,Tallgrunnlag!$E$20,IF(A15=Tallgrunnlag!$A$21,Tallgrunnlag!$E$21,IF(A15=Tallgrunnlag!$A$22,Tallgrunnlag!$E$22,IF(A15=Tallgrunnlag!$A$23,Tallgrunnlag!$E$23,IF(A15=Tallgrunnlag!$A$24,Tallgrunnlag!$E$24,IF(A15=Tallgrunnlag!$A$25,Tallgrunnlag!$E$25,IF(A15=Tallgrunnlag!$A$26,Tallgrunnlag!$E$26,IF(A15=Tallgrunnlag!$A$27,Tallgrunnlag!$E$27,IF(A15=Tallgrunnlag!$A$28,Tallgrunnlag!$E$28,IF(A15=Tallgrunnlag!$A$29,Tallgrunnlag!$E$29,)))))))))))))))))))))))</f>
        <v>0</v>
      </c>
      <c r="G15" s="61" t="b">
        <f>IF(B15=10,IF(A15=Tallgrunnlag!$A$3,Tallgrunnlag!$F$3,IF(A15=Tallgrunnlag!$A$4,Tallgrunnlag!$F$4,IF(A15=Tallgrunnlag!$A$5,Tallgrunnlag!$F$5,IF(A15=Tallgrunnlag!$A$6,Tallgrunnlag!$F$6,IF(A15=Tallgrunnlag!$A$7,Tallgrunnlag!$F$7)))))+IF(A15=Tallgrunnlag!$A$8,Tallgrunnlag!$F$8,IF(A15=Tallgrunnlag!$A$9,Tallgrunnlag!$F$9,IF(A15=Tallgrunnlag!$A$10,Tallgrunnlag!$F$10,IF(A15=Tallgrunnlag!$A$11,Tallgrunnlag!$F$11,IF(A15=Tallgrunnlag!$A$12,Tallgrunnlag!$F$12,IF(A15=Tallgrunnlag!$A$13,Tallgrunnlag!$F$13,IF(A15=Tallgrunnlag!$A$14,Tallgrunnlag!$F$14,IF(A15=Tallgrunnlag!$A$15,Tallgrunnlag!$F$15,IF(A15=Tallgrunnlag!$A$16,Tallgrunnlag!$F$16,IF(A15=Tallgrunnlag!$A$17,Tallgrunnlag!$F$17,IF(A15=Tallgrunnlag!$A$18,Tallgrunnlag!$F$18,IF(A15=Tallgrunnlag!$A$19,Tallgrunnlag!$F$19,IF(A15=Tallgrunnlag!$A$20,Tallgrunnlag!$F$20,IF(A15=Tallgrunnlag!$A$21,Tallgrunnlag!$F$21,IF(A15=Tallgrunnlag!$A$22,Tallgrunnlag!$F$22,IF(A15=Tallgrunnlag!$A$23,Tallgrunnlag!$F$23,IF(A15=Tallgrunnlag!$A$24,Tallgrunnlag!$F$24,IF(A15=Tallgrunnlag!$A$25,Tallgrunnlag!$F$25,IF(A15=Tallgrunnlag!$A$26,Tallgrunnlag!$F$26,IF(A15=Tallgrunnlag!$A$27,Tallgrunnlag!$F$27,IF(A15=Tallgrunnlag!$A$28,Tallgrunnlag!$F$28,IF(A15=Tallgrunnlag!$A$29,Tallgrunnlag!$F$29,)))))))))))))))))))))))</f>
        <v>0</v>
      </c>
      <c r="H15" s="61" t="str">
        <f>IF(A15=Tallgrunnlag!$A$22,Tallgrunnlag!$C$22/3-E40-E41-E42-E43,"")</f>
        <v/>
      </c>
      <c r="I15" s="61" t="str">
        <f>IF(A15="","",IF(A15=Tallgrunnlag!$A$22,H15,IF(C15=Tallgrunnlag!$B$92,((E15+F15+G15)*5),IF(C15=Tallgrunnlag!$B$93,((E15+F15+G15)*4),E15+F15+G15))))</f>
        <v/>
      </c>
      <c r="J15" s="61" t="str">
        <f t="shared" si="0"/>
        <v/>
      </c>
      <c r="K15" s="62" t="str">
        <f>IF(A15="","",IF(A15=Tallgrunnlag!$A$22,J15/D15,J15/D15))</f>
        <v/>
      </c>
      <c r="M15" s="75" t="s">
        <v>197</v>
      </c>
      <c r="N15" s="76">
        <f>IF(M15="","",IF(M15=Tallgrunnlag!$A$58,Tallgrunnlag!$B$58*$M$1,IF(M15=Tallgrunnlag!$A$59,Tallgrunnlag!$B$59*$M$1,IF(M15=Tallgrunnlag!$A$60,Tallgrunnlag!$B$60*$M$1,IF(M15=Tallgrunnlag!$A$61,Tallgrunnlag!$B$61*$M$1,IF(M15=Tallgrunnlag!$A$62,Tallgrunnlag!$B$62*$M$1,IF(M15=Tallgrunnlag!$A$63,Tallgrunnlag!$B$63*$M$1,IF(M15=Tallgrunnlag!$A$64,Tallgrunnlag!$B$64*$M$1,IF(M15=Tallgrunnlag!$A$65,Tallgrunnlag!$B$65*$M$1,IF(M15=Tallgrunnlag!$A$66,Tallgrunnlag!$B$66*$M$1,IF(M15=Tallgrunnlag!$A$67,Tallgrunnlag!$B$67*$M$1,IF(M15=Tallgrunnlag!$A$68,Tallgrunnlag!$B$68*$M$1,IF(M15=Tallgrunnlag!$A$69,Tallgrunnlag!$B$69*$M$1,IF(M15=Tallgrunnlag!$A$70,Tallgrunnlag!$B$70*$M$1,IF(M15=Tallgrunnlag!$A$71,Tallgrunnlag!$B$71*$M$1,IF(M15=Tallgrunnlag!$A$72,Tallgrunnlag!$B$72*$M$1,IF(M15=Tallgrunnlag!$A$73,Tallgrunnlag!$B$73*$M$1,IF(M15=Tallgrunnlag!$A$74,Tallgrunnlag!$B$74*$M$1,IF(M15=Tallgrunnlag!$A$75,Tallgrunnlag!$B$75*$M$1,IF(M15=Tallgrunnlag!$A$76,Tallgrunnlag!$B$76*$M$1,IF(M15=Tallgrunnlag!$A$77,Tallgrunnlag!$B$77*$M$1,IF(M15=Tallgrunnlag!$A$78,Tallgrunnlag!$B$78*$M$1,IF(M15=Tallgrunnlag!$A$79,Tallgrunnlag!$B$79*$M$1,IF(M15=Tallgrunnlag!$A$82,Tallgrunnlag!$B$82*$M$1))))))))))))))))))))))))</f>
        <v>47.5</v>
      </c>
      <c r="O15" s="77">
        <f t="shared" ref="O15:O31" si="2">IF(M15="","",N15/38)</f>
        <v>1.25</v>
      </c>
    </row>
    <row r="16" spans="1:20" x14ac:dyDescent="0.25">
      <c r="A16" s="59"/>
      <c r="B16" s="59"/>
      <c r="C16" s="59"/>
      <c r="D16" s="60">
        <f>IF(A16=Tallgrunnlag!$A$3,Tallgrunnlag!$B$3,IF(A16=Tallgrunnlag!$A$4,Tallgrunnlag!$B$4,IF(A16=Tallgrunnlag!$A$5,Tallgrunnlag!$B$5,IF(A16=Tallgrunnlag!$A$6,Tallgrunnlag!$B$6,IF(A16=Tallgrunnlag!$A$7,Tallgrunnlag!$B$7)))))+IF(A16=Tallgrunnlag!$A$8,Tallgrunnlag!$B$8,IF(A16=Tallgrunnlag!$A$9,Tallgrunnlag!$B$9,IF(A16=Tallgrunnlag!$A$10,Tallgrunnlag!$B$10,IF(A16=Tallgrunnlag!$A$11,Tallgrunnlag!$B$11,IF(A16=Tallgrunnlag!$A$12,Tallgrunnlag!$B$12,IF(A16=Tallgrunnlag!$A$13,Tallgrunnlag!$B$13,IF(A16=Tallgrunnlag!$A$14,Tallgrunnlag!$B$14,IF(A16=Tallgrunnlag!$A$15,Tallgrunnlag!$B$15,IF(A16=Tallgrunnlag!$A$16,Tallgrunnlag!$B$16,IF(A16=Tallgrunnlag!$A$17,Tallgrunnlag!$B$17,IF(A16=Tallgrunnlag!$A$18,Tallgrunnlag!$B$18,IF(A16=Tallgrunnlag!$A$19,Tallgrunnlag!$B$19,IF(A16=Tallgrunnlag!$A$20,Tallgrunnlag!$B$20,IF(A16=Tallgrunnlag!$A$21,Tallgrunnlag!$B$21,IF(A16=Tallgrunnlag!$A$22,Tallgrunnlag!$B$22,IF(A16=Tallgrunnlag!$A$23,Tallgrunnlag!$B$23,IF(A16=Tallgrunnlag!$A$24,Tallgrunnlag!$B$24,IF(A16=Tallgrunnlag!$A$25,Tallgrunnlag!$B$25,IF(A16=Tallgrunnlag!$A$26,Tallgrunnlag!$B$26,IF(A16=Tallgrunnlag!$A$27,Tallgrunnlag!$B$27,IF(A16=Tallgrunnlag!$A$28,Tallgrunnlag!$B$28,IF(A16=Tallgrunnlag!$A$29,Tallgrunnlag!$B$29,))))))))))))))))))))))</f>
        <v>0</v>
      </c>
      <c r="E16" s="61" t="b">
        <f>IF(B16=8,IF(A16=Tallgrunnlag!$A$3,Tallgrunnlag!$D$3,IF(A16=Tallgrunnlag!$A$4,Tallgrunnlag!$D$4,IF(A16=Tallgrunnlag!$A$5,Tallgrunnlag!$D$5,IF(A16=Tallgrunnlag!$A$6,Tallgrunnlag!$D$6,IF(A16=Tallgrunnlag!$A$7,Tallgrunnlag!$D$7)))))+IF(A16=Tallgrunnlag!$A$8,Tallgrunnlag!$D$8,IF(A16=Tallgrunnlag!$A$9,Tallgrunnlag!$D$9,IF(A16=Tallgrunnlag!$A$10,Tallgrunnlag!$D$10,IF(A16=Tallgrunnlag!$A$11,Tallgrunnlag!$D$11,IF(A16=Tallgrunnlag!$A$12,Tallgrunnlag!$D$12,IF(A16=Tallgrunnlag!$A$13,Tallgrunnlag!$D$13,IF(A16=Tallgrunnlag!$A$14,Tallgrunnlag!$D$14,IF(A16=Tallgrunnlag!$A$15,Tallgrunnlag!$D$15,IF(A16=Tallgrunnlag!$A$16,Tallgrunnlag!$D$16,IF(A16=Tallgrunnlag!$A$17,Tallgrunnlag!$D$17,IF(A16=Tallgrunnlag!$A$18,Tallgrunnlag!$D$18,IF(A16=Tallgrunnlag!$A$19,Tallgrunnlag!$D$19,IF(A16=Tallgrunnlag!$A$20,Tallgrunnlag!$D$20,IF(A16=Tallgrunnlag!$A$21,Tallgrunnlag!$D$21,IF(A16=Tallgrunnlag!$A$22,Tallgrunnlag!$D$22,IF(A16=Tallgrunnlag!$A$23,Tallgrunnlag!$D$23,IF(A16=Tallgrunnlag!$A$24,Tallgrunnlag!$D$24,IF(A16=Tallgrunnlag!$A$25,Tallgrunnlag!$D$25,IF(A16=Tallgrunnlag!$A$26,Tallgrunnlag!$D$26,IF(A16=Tallgrunnlag!$A$27,Tallgrunnlag!$D$27,IF(A16=Tallgrunnlag!$A$28,Tallgrunnlag!$D$28,IF(A16=Tallgrunnlag!$A$29,Tallgrunnlag!$D$29,)))))))))))))))))))))))</f>
        <v>0</v>
      </c>
      <c r="F16" s="61" t="b">
        <f>IF(B16=9,IF(A16=Tallgrunnlag!$A$3,Tallgrunnlag!$E$3,IF(A16=Tallgrunnlag!$A$4,Tallgrunnlag!$E$4,IF(A16=Tallgrunnlag!$A$5,Tallgrunnlag!$E$5,IF(A16=Tallgrunnlag!$A$6,Tallgrunnlag!$E$6,IF(A16=Tallgrunnlag!$A$7,Tallgrunnlag!$E$7)))))+IF(A16=Tallgrunnlag!$A$8,Tallgrunnlag!$E$8,IF(A16=Tallgrunnlag!$A$9,Tallgrunnlag!$E$9,IF(A16=Tallgrunnlag!$A$10,Tallgrunnlag!$E$10,IF(A16=Tallgrunnlag!$A$11,Tallgrunnlag!$E$11,IF(A16=Tallgrunnlag!$A$12,Tallgrunnlag!$E$12,IF(A16=Tallgrunnlag!$A$13,Tallgrunnlag!$E$13,IF(A16=Tallgrunnlag!$A$14,Tallgrunnlag!$E$14,IF(A16=Tallgrunnlag!$A$15,Tallgrunnlag!$E$15,IF(A16=Tallgrunnlag!$A$16,Tallgrunnlag!$E$16,IF(A16=Tallgrunnlag!$A$17,Tallgrunnlag!$E$17,IF(A16=Tallgrunnlag!$A$18,Tallgrunnlag!$E$18,IF(A16=Tallgrunnlag!$A$19,Tallgrunnlag!$E$19,IF(A16=Tallgrunnlag!$A$20,Tallgrunnlag!$E$20,IF(A16=Tallgrunnlag!$A$21,Tallgrunnlag!$E$21,IF(A16=Tallgrunnlag!$A$22,Tallgrunnlag!$E$22,IF(A16=Tallgrunnlag!$A$23,Tallgrunnlag!$E$23,IF(A16=Tallgrunnlag!$A$24,Tallgrunnlag!$E$24,IF(A16=Tallgrunnlag!$A$25,Tallgrunnlag!$E$25,IF(A16=Tallgrunnlag!$A$26,Tallgrunnlag!$E$26,IF(A16=Tallgrunnlag!$A$27,Tallgrunnlag!$E$27,IF(A16=Tallgrunnlag!$A$28,Tallgrunnlag!$E$28,IF(A16=Tallgrunnlag!$A$29,Tallgrunnlag!$E$29,)))))))))))))))))))))))</f>
        <v>0</v>
      </c>
      <c r="G16" s="61" t="b">
        <f>IF(B16=10,IF(A16=Tallgrunnlag!$A$3,Tallgrunnlag!$F$3,IF(A16=Tallgrunnlag!$A$4,Tallgrunnlag!$F$4,IF(A16=Tallgrunnlag!$A$5,Tallgrunnlag!$F$5,IF(A16=Tallgrunnlag!$A$6,Tallgrunnlag!$F$6,IF(A16=Tallgrunnlag!$A$7,Tallgrunnlag!$F$7)))))+IF(A16=Tallgrunnlag!$A$8,Tallgrunnlag!$F$8,IF(A16=Tallgrunnlag!$A$9,Tallgrunnlag!$F$9,IF(A16=Tallgrunnlag!$A$10,Tallgrunnlag!$F$10,IF(A16=Tallgrunnlag!$A$11,Tallgrunnlag!$F$11,IF(A16=Tallgrunnlag!$A$12,Tallgrunnlag!$F$12,IF(A16=Tallgrunnlag!$A$13,Tallgrunnlag!$F$13,IF(A16=Tallgrunnlag!$A$14,Tallgrunnlag!$F$14,IF(A16=Tallgrunnlag!$A$15,Tallgrunnlag!$F$15,IF(A16=Tallgrunnlag!$A$16,Tallgrunnlag!$F$16,IF(A16=Tallgrunnlag!$A$17,Tallgrunnlag!$F$17,IF(A16=Tallgrunnlag!$A$18,Tallgrunnlag!$F$18,IF(A16=Tallgrunnlag!$A$19,Tallgrunnlag!$F$19,IF(A16=Tallgrunnlag!$A$20,Tallgrunnlag!$F$20,IF(A16=Tallgrunnlag!$A$21,Tallgrunnlag!$F$21,IF(A16=Tallgrunnlag!$A$22,Tallgrunnlag!$F$22,IF(A16=Tallgrunnlag!$A$23,Tallgrunnlag!$F$23,IF(A16=Tallgrunnlag!$A$24,Tallgrunnlag!$F$24,IF(A16=Tallgrunnlag!$A$25,Tallgrunnlag!$F$25,IF(A16=Tallgrunnlag!$A$26,Tallgrunnlag!$F$26,IF(A16=Tallgrunnlag!$A$27,Tallgrunnlag!$F$27,IF(A16=Tallgrunnlag!$A$28,Tallgrunnlag!$F$28,IF(A16=Tallgrunnlag!$A$29,Tallgrunnlag!$F$29,)))))))))))))))))))))))</f>
        <v>0</v>
      </c>
      <c r="H16" s="61" t="str">
        <f>IF(A16=Tallgrunnlag!$A$22,Tallgrunnlag!$C$22/3-E41-E42-E43-E44,"")</f>
        <v/>
      </c>
      <c r="I16" s="61" t="str">
        <f>IF(A16="","",IF(A16=Tallgrunnlag!$A$22,H16,IF(C16=Tallgrunnlag!$B$92,((E16+F16+G16)*5),IF(C16=Tallgrunnlag!$B$93,((E16+F16+G16)*4),E16+F16+G16))))</f>
        <v/>
      </c>
      <c r="J16" s="61" t="str">
        <f t="shared" si="0"/>
        <v/>
      </c>
      <c r="K16" s="62" t="str">
        <f>IF(A16="","",IF(A16=Tallgrunnlag!$A$22,J16/D16,J16/D16))</f>
        <v/>
      </c>
      <c r="M16" s="75" t="s">
        <v>58</v>
      </c>
      <c r="N16" s="76">
        <f>IF(M16="","",IF(M16=Tallgrunnlag!$A$58,Tallgrunnlag!$B$58*$M$1,IF(M16=Tallgrunnlag!$A$59,Tallgrunnlag!$B$59*$M$1,IF(M16=Tallgrunnlag!$A$60,Tallgrunnlag!$B$60*$M$1,IF(M16=Tallgrunnlag!$A$61,Tallgrunnlag!$B$61*$M$1,IF(M16=Tallgrunnlag!$A$62,Tallgrunnlag!$B$62*$M$1,IF(M16=Tallgrunnlag!$A$63,Tallgrunnlag!$B$63*$M$1,IF(M16=Tallgrunnlag!$A$64,Tallgrunnlag!$B$64*$M$1,IF(M16=Tallgrunnlag!$A$65,Tallgrunnlag!$B$65*$M$1,IF(M16=Tallgrunnlag!$A$66,Tallgrunnlag!$B$66*$M$1,IF(M16=Tallgrunnlag!$A$67,Tallgrunnlag!$B$67*$M$1,IF(M16=Tallgrunnlag!$A$68,Tallgrunnlag!$B$68*$M$1,IF(M16=Tallgrunnlag!$A$69,Tallgrunnlag!$B$69*$M$1,IF(M16=Tallgrunnlag!$A$70,Tallgrunnlag!$B$70*$M$1,IF(M16=Tallgrunnlag!$A$71,Tallgrunnlag!$B$71*$M$1,IF(M16=Tallgrunnlag!$A$72,Tallgrunnlag!$B$72*$M$1,IF(M16=Tallgrunnlag!$A$73,Tallgrunnlag!$B$73*$M$1,IF(M16=Tallgrunnlag!$A$74,Tallgrunnlag!$B$74*$M$1,IF(M16=Tallgrunnlag!$A$75,Tallgrunnlag!$B$75*$M$1,IF(M16=Tallgrunnlag!$A$76,Tallgrunnlag!$B$76*$M$1,IF(M16=Tallgrunnlag!$A$77,Tallgrunnlag!$B$77*$M$1,IF(M16=Tallgrunnlag!$A$78,Tallgrunnlag!$B$78*$M$1,IF(M16=Tallgrunnlag!$A$79,Tallgrunnlag!$B$79*$M$1,IF(M16=Tallgrunnlag!$A$82,Tallgrunnlag!$B$82*$M$1))))))))))))))))))))))))</f>
        <v>3.75</v>
      </c>
      <c r="O16" s="77">
        <f t="shared" si="2"/>
        <v>9.8684210526315791E-2</v>
      </c>
    </row>
    <row r="17" spans="1:15" x14ac:dyDescent="0.25">
      <c r="A17" s="59"/>
      <c r="B17" s="59"/>
      <c r="C17" s="59"/>
      <c r="D17" s="60">
        <f>IF(A17=Tallgrunnlag!$A$3,Tallgrunnlag!$B$3,IF(A17=Tallgrunnlag!$A$4,Tallgrunnlag!$B$4,IF(A17=Tallgrunnlag!$A$5,Tallgrunnlag!$B$5,IF(A17=Tallgrunnlag!$A$6,Tallgrunnlag!$B$6,IF(A17=Tallgrunnlag!$A$7,Tallgrunnlag!$B$7)))))+IF(A17=Tallgrunnlag!$A$8,Tallgrunnlag!$B$8,IF(A17=Tallgrunnlag!$A$9,Tallgrunnlag!$B$9,IF(A17=Tallgrunnlag!$A$10,Tallgrunnlag!$B$10,IF(A17=Tallgrunnlag!$A$11,Tallgrunnlag!$B$11,IF(A17=Tallgrunnlag!$A$12,Tallgrunnlag!$B$12,IF(A17=Tallgrunnlag!$A$13,Tallgrunnlag!$B$13,IF(A17=Tallgrunnlag!$A$14,Tallgrunnlag!$B$14,IF(A17=Tallgrunnlag!$A$15,Tallgrunnlag!$B$15,IF(A17=Tallgrunnlag!$A$16,Tallgrunnlag!$B$16,IF(A17=Tallgrunnlag!$A$17,Tallgrunnlag!$B$17,IF(A17=Tallgrunnlag!$A$18,Tallgrunnlag!$B$18,IF(A17=Tallgrunnlag!$A$19,Tallgrunnlag!$B$19,IF(A17=Tallgrunnlag!$A$20,Tallgrunnlag!$B$20,IF(A17=Tallgrunnlag!$A$21,Tallgrunnlag!$B$21,IF(A17=Tallgrunnlag!$A$22,Tallgrunnlag!$B$22,IF(A17=Tallgrunnlag!$A$23,Tallgrunnlag!$B$23,IF(A17=Tallgrunnlag!$A$24,Tallgrunnlag!$B$24,IF(A17=Tallgrunnlag!$A$25,Tallgrunnlag!$B$25,IF(A17=Tallgrunnlag!$A$26,Tallgrunnlag!$B$26,IF(A17=Tallgrunnlag!$A$27,Tallgrunnlag!$B$27,IF(A17=Tallgrunnlag!$A$28,Tallgrunnlag!$B$28,IF(A17=Tallgrunnlag!$A$29,Tallgrunnlag!$B$29,))))))))))))))))))))))</f>
        <v>0</v>
      </c>
      <c r="E17" s="61" t="b">
        <f>IF(B17=8,IF(A17=Tallgrunnlag!$A$3,Tallgrunnlag!$D$3,IF(A17=Tallgrunnlag!$A$4,Tallgrunnlag!$D$4,IF(A17=Tallgrunnlag!$A$5,Tallgrunnlag!$D$5,IF(A17=Tallgrunnlag!$A$6,Tallgrunnlag!$D$6,IF(A17=Tallgrunnlag!$A$7,Tallgrunnlag!$D$7)))))+IF(A17=Tallgrunnlag!$A$8,Tallgrunnlag!$D$8,IF(A17=Tallgrunnlag!$A$9,Tallgrunnlag!$D$9,IF(A17=Tallgrunnlag!$A$10,Tallgrunnlag!$D$10,IF(A17=Tallgrunnlag!$A$11,Tallgrunnlag!$D$11,IF(A17=Tallgrunnlag!$A$12,Tallgrunnlag!$D$12,IF(A17=Tallgrunnlag!$A$13,Tallgrunnlag!$D$13,IF(A17=Tallgrunnlag!$A$14,Tallgrunnlag!$D$14,IF(A17=Tallgrunnlag!$A$15,Tallgrunnlag!$D$15,IF(A17=Tallgrunnlag!$A$16,Tallgrunnlag!$D$16,IF(A17=Tallgrunnlag!$A$17,Tallgrunnlag!$D$17,IF(A17=Tallgrunnlag!$A$18,Tallgrunnlag!$D$18,IF(A17=Tallgrunnlag!$A$19,Tallgrunnlag!$D$19,IF(A17=Tallgrunnlag!$A$20,Tallgrunnlag!$D$20,IF(A17=Tallgrunnlag!$A$21,Tallgrunnlag!$D$21,IF(A17=Tallgrunnlag!$A$22,Tallgrunnlag!$D$22,IF(A17=Tallgrunnlag!$A$23,Tallgrunnlag!$D$23,IF(A17=Tallgrunnlag!$A$24,Tallgrunnlag!$D$24,IF(A17=Tallgrunnlag!$A$25,Tallgrunnlag!$D$25,IF(A17=Tallgrunnlag!$A$26,Tallgrunnlag!$D$26,IF(A17=Tallgrunnlag!$A$27,Tallgrunnlag!$D$27,IF(A17=Tallgrunnlag!$A$28,Tallgrunnlag!$D$28,IF(A17=Tallgrunnlag!$A$29,Tallgrunnlag!$D$29,)))))))))))))))))))))))</f>
        <v>0</v>
      </c>
      <c r="F17" s="61" t="b">
        <f>IF(B17=9,IF(A17=Tallgrunnlag!$A$3,Tallgrunnlag!$E$3,IF(A17=Tallgrunnlag!$A$4,Tallgrunnlag!$E$4,IF(A17=Tallgrunnlag!$A$5,Tallgrunnlag!$E$5,IF(A17=Tallgrunnlag!$A$6,Tallgrunnlag!$E$6,IF(A17=Tallgrunnlag!$A$7,Tallgrunnlag!$E$7)))))+IF(A17=Tallgrunnlag!$A$8,Tallgrunnlag!$E$8,IF(A17=Tallgrunnlag!$A$9,Tallgrunnlag!$E$9,IF(A17=Tallgrunnlag!$A$10,Tallgrunnlag!$E$10,IF(A17=Tallgrunnlag!$A$11,Tallgrunnlag!$E$11,IF(A17=Tallgrunnlag!$A$12,Tallgrunnlag!$E$12,IF(A17=Tallgrunnlag!$A$13,Tallgrunnlag!$E$13,IF(A17=Tallgrunnlag!$A$14,Tallgrunnlag!$E$14,IF(A17=Tallgrunnlag!$A$15,Tallgrunnlag!$E$15,IF(A17=Tallgrunnlag!$A$16,Tallgrunnlag!$E$16,IF(A17=Tallgrunnlag!$A$17,Tallgrunnlag!$E$17,IF(A17=Tallgrunnlag!$A$18,Tallgrunnlag!$E$18,IF(A17=Tallgrunnlag!$A$19,Tallgrunnlag!$E$19,IF(A17=Tallgrunnlag!$A$20,Tallgrunnlag!$E$20,IF(A17=Tallgrunnlag!$A$21,Tallgrunnlag!$E$21,IF(A17=Tallgrunnlag!$A$22,Tallgrunnlag!$E$22,IF(A17=Tallgrunnlag!$A$23,Tallgrunnlag!$E$23,IF(A17=Tallgrunnlag!$A$24,Tallgrunnlag!$E$24,IF(A17=Tallgrunnlag!$A$25,Tallgrunnlag!$E$25,IF(A17=Tallgrunnlag!$A$26,Tallgrunnlag!$E$26,IF(A17=Tallgrunnlag!$A$27,Tallgrunnlag!$E$27,IF(A17=Tallgrunnlag!$A$28,Tallgrunnlag!$E$28,IF(A17=Tallgrunnlag!$A$29,Tallgrunnlag!$E$29,)))))))))))))))))))))))</f>
        <v>0</v>
      </c>
      <c r="G17" s="61" t="b">
        <f>IF(B17=10,IF(A17=Tallgrunnlag!$A$3,Tallgrunnlag!$F$3,IF(A17=Tallgrunnlag!$A$4,Tallgrunnlag!$F$4,IF(A17=Tallgrunnlag!$A$5,Tallgrunnlag!$F$5,IF(A17=Tallgrunnlag!$A$6,Tallgrunnlag!$F$6,IF(A17=Tallgrunnlag!$A$7,Tallgrunnlag!$F$7)))))+IF(A17=Tallgrunnlag!$A$8,Tallgrunnlag!$F$8,IF(A17=Tallgrunnlag!$A$9,Tallgrunnlag!$F$9,IF(A17=Tallgrunnlag!$A$10,Tallgrunnlag!$F$10,IF(A17=Tallgrunnlag!$A$11,Tallgrunnlag!$F$11,IF(A17=Tallgrunnlag!$A$12,Tallgrunnlag!$F$12,IF(A17=Tallgrunnlag!$A$13,Tallgrunnlag!$F$13,IF(A17=Tallgrunnlag!$A$14,Tallgrunnlag!$F$14,IF(A17=Tallgrunnlag!$A$15,Tallgrunnlag!$F$15,IF(A17=Tallgrunnlag!$A$16,Tallgrunnlag!$F$16,IF(A17=Tallgrunnlag!$A$17,Tallgrunnlag!$F$17,IF(A17=Tallgrunnlag!$A$18,Tallgrunnlag!$F$18,IF(A17=Tallgrunnlag!$A$19,Tallgrunnlag!$F$19,IF(A17=Tallgrunnlag!$A$20,Tallgrunnlag!$F$20,IF(A17=Tallgrunnlag!$A$21,Tallgrunnlag!$F$21,IF(A17=Tallgrunnlag!$A$22,Tallgrunnlag!$F$22,IF(A17=Tallgrunnlag!$A$23,Tallgrunnlag!$F$23,IF(A17=Tallgrunnlag!$A$24,Tallgrunnlag!$F$24,IF(A17=Tallgrunnlag!$A$25,Tallgrunnlag!$F$25,IF(A17=Tallgrunnlag!$A$26,Tallgrunnlag!$F$26,IF(A17=Tallgrunnlag!$A$27,Tallgrunnlag!$F$27,IF(A17=Tallgrunnlag!$A$28,Tallgrunnlag!$F$28,IF(A17=Tallgrunnlag!$A$29,Tallgrunnlag!$F$29,)))))))))))))))))))))))</f>
        <v>0</v>
      </c>
      <c r="H17" s="61" t="str">
        <f>IF(A17=Tallgrunnlag!$A$22,Tallgrunnlag!$C$22/3-E40-E41-E42-E43,"")</f>
        <v/>
      </c>
      <c r="I17" s="61" t="str">
        <f>IF(A17="","",IF(A17=Tallgrunnlag!$A$22,H17,IF(C17=Tallgrunnlag!$B$92,((E17+F17+G17)*5),IF(C17=Tallgrunnlag!$B$93,((E17+F17+G17)*4),E17+F17+G17))))</f>
        <v/>
      </c>
      <c r="J17" s="61" t="str">
        <f t="shared" si="0"/>
        <v/>
      </c>
      <c r="K17" s="62" t="str">
        <f>IF(A17="","",IF(A17=Tallgrunnlag!$A$22,J17/D17,J17/D17))</f>
        <v/>
      </c>
      <c r="M17" s="75" t="s">
        <v>198</v>
      </c>
      <c r="N17" s="76">
        <f>IF(M17="","",IF(M17=Tallgrunnlag!$A$58,Tallgrunnlag!$B$58*$M$1,IF(M17=Tallgrunnlag!$A$59,Tallgrunnlag!$B$59*$M$1,IF(M17=Tallgrunnlag!$A$60,Tallgrunnlag!$B$60*$M$1,IF(M17=Tallgrunnlag!$A$61,Tallgrunnlag!$B$61*$M$1,IF(M17=Tallgrunnlag!$A$62,Tallgrunnlag!$B$62*$M$1,IF(M17=Tallgrunnlag!$A$63,Tallgrunnlag!$B$63*$M$1,IF(M17=Tallgrunnlag!$A$64,Tallgrunnlag!$B$64*$M$1,IF(M17=Tallgrunnlag!$A$65,Tallgrunnlag!$B$65*$M$1,IF(M17=Tallgrunnlag!$A$66,Tallgrunnlag!$B$66*$M$1,IF(M17=Tallgrunnlag!$A$67,Tallgrunnlag!$B$67*$M$1,IF(M17=Tallgrunnlag!$A$68,Tallgrunnlag!$B$68*$M$1,IF(M17=Tallgrunnlag!$A$69,Tallgrunnlag!$B$69*$M$1,IF(M17=Tallgrunnlag!$A$70,Tallgrunnlag!$B$70*$M$1,IF(M17=Tallgrunnlag!$A$71,Tallgrunnlag!$B$71*$M$1,IF(M17=Tallgrunnlag!$A$72,Tallgrunnlag!$B$72*$M$1,IF(M17=Tallgrunnlag!$A$73,Tallgrunnlag!$B$73*$M$1,IF(M17=Tallgrunnlag!$A$74,Tallgrunnlag!$B$74*$M$1,IF(M17=Tallgrunnlag!$A$75,Tallgrunnlag!$B$75*$M$1,IF(M17=Tallgrunnlag!$A$76,Tallgrunnlag!$B$76*$M$1,IF(M17=Tallgrunnlag!$A$77,Tallgrunnlag!$B$77*$M$1,IF(M17=Tallgrunnlag!$A$78,Tallgrunnlag!$B$78*$M$1,IF(M17=Tallgrunnlag!$A$79,Tallgrunnlag!$B$79*$M$1,IF(M17=Tallgrunnlag!$A$82,Tallgrunnlag!$B$82*$M$1))))))))))))))))))))))))</f>
        <v>47.5</v>
      </c>
      <c r="O17" s="77">
        <f t="shared" si="2"/>
        <v>1.25</v>
      </c>
    </row>
    <row r="18" spans="1:15" x14ac:dyDescent="0.25">
      <c r="A18" s="59"/>
      <c r="B18" s="59"/>
      <c r="C18" s="59"/>
      <c r="D18" s="60">
        <f>IF(A18=Tallgrunnlag!$A$3,Tallgrunnlag!$B$3,IF(A18=Tallgrunnlag!$A$4,Tallgrunnlag!$B$4,IF(A18=Tallgrunnlag!$A$5,Tallgrunnlag!$B$5,IF(A18=Tallgrunnlag!$A$6,Tallgrunnlag!$B$6,IF(A18=Tallgrunnlag!$A$7,Tallgrunnlag!$B$7)))))+IF(A18=Tallgrunnlag!$A$8,Tallgrunnlag!$B$8,IF(A18=Tallgrunnlag!$A$9,Tallgrunnlag!$B$9,IF(A18=Tallgrunnlag!$A$10,Tallgrunnlag!$B$10,IF(A18=Tallgrunnlag!$A$11,Tallgrunnlag!$B$11,IF(A18=Tallgrunnlag!$A$12,Tallgrunnlag!$B$12,IF(A18=Tallgrunnlag!$A$13,Tallgrunnlag!$B$13,IF(A18=Tallgrunnlag!$A$14,Tallgrunnlag!$B$14,IF(A18=Tallgrunnlag!$A$15,Tallgrunnlag!$B$15,IF(A18=Tallgrunnlag!$A$16,Tallgrunnlag!$B$16,IF(A18=Tallgrunnlag!$A$17,Tallgrunnlag!$B$17,IF(A18=Tallgrunnlag!$A$18,Tallgrunnlag!$B$18,IF(A18=Tallgrunnlag!$A$19,Tallgrunnlag!$B$19,IF(A18=Tallgrunnlag!$A$20,Tallgrunnlag!$B$20,IF(A18=Tallgrunnlag!$A$21,Tallgrunnlag!$B$21,IF(A18=Tallgrunnlag!$A$22,Tallgrunnlag!$B$22,IF(A18=Tallgrunnlag!$A$23,Tallgrunnlag!$B$23,IF(A18=Tallgrunnlag!$A$24,Tallgrunnlag!$B$24,IF(A18=Tallgrunnlag!$A$25,Tallgrunnlag!$B$25,IF(A18=Tallgrunnlag!$A$26,Tallgrunnlag!$B$26,IF(A18=Tallgrunnlag!$A$27,Tallgrunnlag!$B$27,IF(A18=Tallgrunnlag!$A$28,Tallgrunnlag!$B$28,IF(A18=Tallgrunnlag!$A$29,Tallgrunnlag!$B$29,))))))))))))))))))))))</f>
        <v>0</v>
      </c>
      <c r="E18" s="61" t="b">
        <f>IF(B18=8,IF(A18=Tallgrunnlag!$A$3,Tallgrunnlag!$D$3,IF(A18=Tallgrunnlag!$A$4,Tallgrunnlag!$D$4,IF(A18=Tallgrunnlag!$A$5,Tallgrunnlag!$D$5,IF(A18=Tallgrunnlag!$A$6,Tallgrunnlag!$D$6,IF(A18=Tallgrunnlag!$A$7,Tallgrunnlag!$D$7)))))+IF(A18=Tallgrunnlag!$A$8,Tallgrunnlag!$D$8,IF(A18=Tallgrunnlag!$A$9,Tallgrunnlag!$D$9,IF(A18=Tallgrunnlag!$A$10,Tallgrunnlag!$D$10,IF(A18=Tallgrunnlag!$A$11,Tallgrunnlag!$D$11,IF(A18=Tallgrunnlag!$A$12,Tallgrunnlag!$D$12,IF(A18=Tallgrunnlag!$A$13,Tallgrunnlag!$D$13,IF(A18=Tallgrunnlag!$A$14,Tallgrunnlag!$D$14,IF(A18=Tallgrunnlag!$A$15,Tallgrunnlag!$D$15,IF(A18=Tallgrunnlag!$A$16,Tallgrunnlag!$D$16,IF(A18=Tallgrunnlag!$A$17,Tallgrunnlag!$D$17,IF(A18=Tallgrunnlag!$A$18,Tallgrunnlag!$D$18,IF(A18=Tallgrunnlag!$A$19,Tallgrunnlag!$D$19,IF(A18=Tallgrunnlag!$A$20,Tallgrunnlag!$D$20,IF(A18=Tallgrunnlag!$A$21,Tallgrunnlag!$D$21,IF(A18=Tallgrunnlag!$A$22,Tallgrunnlag!$D$22,IF(A18=Tallgrunnlag!$A$23,Tallgrunnlag!$D$23,IF(A18=Tallgrunnlag!$A$24,Tallgrunnlag!$D$24,IF(A18=Tallgrunnlag!$A$25,Tallgrunnlag!$D$25,IF(A18=Tallgrunnlag!$A$26,Tallgrunnlag!$D$26,IF(A18=Tallgrunnlag!$A$27,Tallgrunnlag!$D$27,IF(A18=Tallgrunnlag!$A$28,Tallgrunnlag!$D$28,IF(A18=Tallgrunnlag!$A$29,Tallgrunnlag!$D$29,)))))))))))))))))))))))</f>
        <v>0</v>
      </c>
      <c r="F18" s="61" t="b">
        <f>IF(B18=9,IF(A18=Tallgrunnlag!$A$3,Tallgrunnlag!$E$3,IF(A18=Tallgrunnlag!$A$4,Tallgrunnlag!$E$4,IF(A18=Tallgrunnlag!$A$5,Tallgrunnlag!$E$5,IF(A18=Tallgrunnlag!$A$6,Tallgrunnlag!$E$6,IF(A18=Tallgrunnlag!$A$7,Tallgrunnlag!$E$7)))))+IF(A18=Tallgrunnlag!$A$8,Tallgrunnlag!$E$8,IF(A18=Tallgrunnlag!$A$9,Tallgrunnlag!$E$9,IF(A18=Tallgrunnlag!$A$10,Tallgrunnlag!$E$10,IF(A18=Tallgrunnlag!$A$11,Tallgrunnlag!$E$11,IF(A18=Tallgrunnlag!$A$12,Tallgrunnlag!$E$12,IF(A18=Tallgrunnlag!$A$13,Tallgrunnlag!$E$13,IF(A18=Tallgrunnlag!$A$14,Tallgrunnlag!$E$14,IF(A18=Tallgrunnlag!$A$15,Tallgrunnlag!$E$15,IF(A18=Tallgrunnlag!$A$16,Tallgrunnlag!$E$16,IF(A18=Tallgrunnlag!$A$17,Tallgrunnlag!$E$17,IF(A18=Tallgrunnlag!$A$18,Tallgrunnlag!$E$18,IF(A18=Tallgrunnlag!$A$19,Tallgrunnlag!$E$19,IF(A18=Tallgrunnlag!$A$20,Tallgrunnlag!$E$20,IF(A18=Tallgrunnlag!$A$21,Tallgrunnlag!$E$21,IF(A18=Tallgrunnlag!$A$22,Tallgrunnlag!$E$22,IF(A18=Tallgrunnlag!$A$23,Tallgrunnlag!$E$23,IF(A18=Tallgrunnlag!$A$24,Tallgrunnlag!$E$24,IF(A18=Tallgrunnlag!$A$25,Tallgrunnlag!$E$25,IF(A18=Tallgrunnlag!$A$26,Tallgrunnlag!$E$26,IF(A18=Tallgrunnlag!$A$27,Tallgrunnlag!$E$27,IF(A18=Tallgrunnlag!$A$28,Tallgrunnlag!$E$28,IF(A18=Tallgrunnlag!$A$29,Tallgrunnlag!$E$29,)))))))))))))))))))))))</f>
        <v>0</v>
      </c>
      <c r="G18" s="61" t="b">
        <f>IF(B18=10,IF(A18=Tallgrunnlag!$A$3,Tallgrunnlag!$F$3,IF(A18=Tallgrunnlag!$A$4,Tallgrunnlag!$F$4,IF(A18=Tallgrunnlag!$A$5,Tallgrunnlag!$F$5,IF(A18=Tallgrunnlag!$A$6,Tallgrunnlag!$F$6,IF(A18=Tallgrunnlag!$A$7,Tallgrunnlag!$F$7)))))+IF(A18=Tallgrunnlag!$A$8,Tallgrunnlag!$F$8,IF(A18=Tallgrunnlag!$A$9,Tallgrunnlag!$F$9,IF(A18=Tallgrunnlag!$A$10,Tallgrunnlag!$F$10,IF(A18=Tallgrunnlag!$A$11,Tallgrunnlag!$F$11,IF(A18=Tallgrunnlag!$A$12,Tallgrunnlag!$F$12,IF(A18=Tallgrunnlag!$A$13,Tallgrunnlag!$F$13,IF(A18=Tallgrunnlag!$A$14,Tallgrunnlag!$F$14,IF(A18=Tallgrunnlag!$A$15,Tallgrunnlag!$F$15,IF(A18=Tallgrunnlag!$A$16,Tallgrunnlag!$F$16,IF(A18=Tallgrunnlag!$A$17,Tallgrunnlag!$F$17,IF(A18=Tallgrunnlag!$A$18,Tallgrunnlag!$F$18,IF(A18=Tallgrunnlag!$A$19,Tallgrunnlag!$F$19,IF(A18=Tallgrunnlag!$A$20,Tallgrunnlag!$F$20,IF(A18=Tallgrunnlag!$A$21,Tallgrunnlag!$F$21,IF(A18=Tallgrunnlag!$A$22,Tallgrunnlag!$F$22,IF(A18=Tallgrunnlag!$A$23,Tallgrunnlag!$F$23,IF(A18=Tallgrunnlag!$A$24,Tallgrunnlag!$F$24,IF(A18=Tallgrunnlag!$A$25,Tallgrunnlag!$F$25,IF(A18=Tallgrunnlag!$A$26,Tallgrunnlag!$F$26,IF(A18=Tallgrunnlag!$A$27,Tallgrunnlag!$F$27,IF(A18=Tallgrunnlag!$A$28,Tallgrunnlag!$F$28,IF(A18=Tallgrunnlag!$A$29,Tallgrunnlag!$F$29,)))))))))))))))))))))))</f>
        <v>0</v>
      </c>
      <c r="H18" s="61" t="str">
        <f>IF(A18=Tallgrunnlag!$A$22,Tallgrunnlag!$C$22/3-E41-E42-E43-E44,"")</f>
        <v/>
      </c>
      <c r="I18" s="61" t="str">
        <f>IF(A18="","",IF(A18=Tallgrunnlag!$A$22,H18,IF(C18=Tallgrunnlag!$B$92,((E18+F18+G18)*5),IF(C18=Tallgrunnlag!$B$93,((E18+F18+G18)*4),E18+F18+G18))))</f>
        <v/>
      </c>
      <c r="J18" s="61" t="str">
        <f t="shared" si="0"/>
        <v/>
      </c>
      <c r="K18" s="62" t="str">
        <f>IF(A18="","",IF(A18=Tallgrunnlag!$A$22,J18/D18,J18/D18))</f>
        <v/>
      </c>
      <c r="M18" s="75" t="s">
        <v>59</v>
      </c>
      <c r="N18" s="76">
        <f>IF(M18="","",IF(M18=Tallgrunnlag!$A$58,Tallgrunnlag!$B$58*$M$1,IF(M18=Tallgrunnlag!$A$59,Tallgrunnlag!$B$59*$M$1,IF(M18=Tallgrunnlag!$A$60,Tallgrunnlag!$B$60*$M$1,IF(M18=Tallgrunnlag!$A$61,Tallgrunnlag!$B$61*$M$1,IF(M18=Tallgrunnlag!$A$62,Tallgrunnlag!$B$62*$M$1,IF(M18=Tallgrunnlag!$A$63,Tallgrunnlag!$B$63*$M$1,IF(M18=Tallgrunnlag!$A$64,Tallgrunnlag!$B$64*$M$1,IF(M18=Tallgrunnlag!$A$65,Tallgrunnlag!$B$65*$M$1,IF(M18=Tallgrunnlag!$A$66,Tallgrunnlag!$B$66*$M$1,IF(M18=Tallgrunnlag!$A$67,Tallgrunnlag!$B$67*$M$1,IF(M18=Tallgrunnlag!$A$68,Tallgrunnlag!$B$68*$M$1,IF(M18=Tallgrunnlag!$A$69,Tallgrunnlag!$B$69*$M$1,IF(M18=Tallgrunnlag!$A$70,Tallgrunnlag!$B$70*$M$1,IF(M18=Tallgrunnlag!$A$71,Tallgrunnlag!$B$71*$M$1,IF(M18=Tallgrunnlag!$A$72,Tallgrunnlag!$B$72*$M$1,IF(M18=Tallgrunnlag!$A$73,Tallgrunnlag!$B$73*$M$1,IF(M18=Tallgrunnlag!$A$74,Tallgrunnlag!$B$74*$M$1,IF(M18=Tallgrunnlag!$A$75,Tallgrunnlag!$B$75*$M$1,IF(M18=Tallgrunnlag!$A$76,Tallgrunnlag!$B$76*$M$1,IF(M18=Tallgrunnlag!$A$77,Tallgrunnlag!$B$77*$M$1,IF(M18=Tallgrunnlag!$A$78,Tallgrunnlag!$B$78*$M$1,IF(M18=Tallgrunnlag!$A$79,Tallgrunnlag!$B$79*$M$1,IF(M18=Tallgrunnlag!$A$82,Tallgrunnlag!$B$82*$M$1))))))))))))))))))))))))</f>
        <v>47.5</v>
      </c>
      <c r="O18" s="77">
        <f t="shared" si="2"/>
        <v>1.25</v>
      </c>
    </row>
    <row r="19" spans="1:15" x14ac:dyDescent="0.25">
      <c r="A19" s="59"/>
      <c r="B19" s="59"/>
      <c r="C19" s="59"/>
      <c r="D19" s="60">
        <f>IF(A19=Tallgrunnlag!$A$3,Tallgrunnlag!$B$3,IF(A19=Tallgrunnlag!$A$4,Tallgrunnlag!$B$4,IF(A19=Tallgrunnlag!$A$5,Tallgrunnlag!$B$5,IF(A19=Tallgrunnlag!$A$6,Tallgrunnlag!$B$6,IF(A19=Tallgrunnlag!$A$7,Tallgrunnlag!$B$7)))))+IF(A19=Tallgrunnlag!$A$8,Tallgrunnlag!$B$8,IF(A19=Tallgrunnlag!$A$9,Tallgrunnlag!$B$9,IF(A19=Tallgrunnlag!$A$10,Tallgrunnlag!$B$10,IF(A19=Tallgrunnlag!$A$11,Tallgrunnlag!$B$11,IF(A19=Tallgrunnlag!$A$12,Tallgrunnlag!$B$12,IF(A19=Tallgrunnlag!$A$13,Tallgrunnlag!$B$13,IF(A19=Tallgrunnlag!$A$14,Tallgrunnlag!$B$14,IF(A19=Tallgrunnlag!$A$15,Tallgrunnlag!$B$15,IF(A19=Tallgrunnlag!$A$16,Tallgrunnlag!$B$16,IF(A19=Tallgrunnlag!$A$17,Tallgrunnlag!$B$17,IF(A19=Tallgrunnlag!$A$18,Tallgrunnlag!$B$18,IF(A19=Tallgrunnlag!$A$19,Tallgrunnlag!$B$19,IF(A19=Tallgrunnlag!$A$20,Tallgrunnlag!$B$20,IF(A19=Tallgrunnlag!$A$21,Tallgrunnlag!$B$21,IF(A19=Tallgrunnlag!$A$22,Tallgrunnlag!$B$22,IF(A19=Tallgrunnlag!$A$23,Tallgrunnlag!$B$23,IF(A19=Tallgrunnlag!$A$24,Tallgrunnlag!$B$24,IF(A19=Tallgrunnlag!$A$25,Tallgrunnlag!$B$25,IF(A19=Tallgrunnlag!$A$26,Tallgrunnlag!$B$26,IF(A19=Tallgrunnlag!$A$27,Tallgrunnlag!$B$27,IF(A19=Tallgrunnlag!$A$28,Tallgrunnlag!$B$28,IF(A19=Tallgrunnlag!$A$29,Tallgrunnlag!$B$29,))))))))))))))))))))))</f>
        <v>0</v>
      </c>
      <c r="E19" s="61" t="b">
        <f>IF(B19=8,IF(A19=Tallgrunnlag!$A$3,Tallgrunnlag!$D$3,IF(A19=Tallgrunnlag!$A$4,Tallgrunnlag!$D$4,IF(A19=Tallgrunnlag!$A$5,Tallgrunnlag!$D$5,IF(A19=Tallgrunnlag!$A$6,Tallgrunnlag!$D$6,IF(A19=Tallgrunnlag!$A$7,Tallgrunnlag!$D$7)))))+IF(A19=Tallgrunnlag!$A$8,Tallgrunnlag!$D$8,IF(A19=Tallgrunnlag!$A$9,Tallgrunnlag!$D$9,IF(A19=Tallgrunnlag!$A$10,Tallgrunnlag!$D$10,IF(A19=Tallgrunnlag!$A$11,Tallgrunnlag!$D$11,IF(A19=Tallgrunnlag!$A$12,Tallgrunnlag!$D$12,IF(A19=Tallgrunnlag!$A$13,Tallgrunnlag!$D$13,IF(A19=Tallgrunnlag!$A$14,Tallgrunnlag!$D$14,IF(A19=Tallgrunnlag!$A$15,Tallgrunnlag!$D$15,IF(A19=Tallgrunnlag!$A$16,Tallgrunnlag!$D$16,IF(A19=Tallgrunnlag!$A$17,Tallgrunnlag!$D$17,IF(A19=Tallgrunnlag!$A$18,Tallgrunnlag!$D$18,IF(A19=Tallgrunnlag!$A$19,Tallgrunnlag!$D$19,IF(A19=Tallgrunnlag!$A$20,Tallgrunnlag!$D$20,IF(A19=Tallgrunnlag!$A$21,Tallgrunnlag!$D$21,IF(A19=Tallgrunnlag!$A$22,Tallgrunnlag!$D$22,IF(A19=Tallgrunnlag!$A$23,Tallgrunnlag!$D$23,IF(A19=Tallgrunnlag!$A$24,Tallgrunnlag!$D$24,IF(A19=Tallgrunnlag!$A$25,Tallgrunnlag!$D$25,IF(A19=Tallgrunnlag!$A$26,Tallgrunnlag!$D$26,IF(A19=Tallgrunnlag!$A$27,Tallgrunnlag!$D$27,IF(A19=Tallgrunnlag!$A$28,Tallgrunnlag!$D$28,IF(A19=Tallgrunnlag!$A$29,Tallgrunnlag!$D$29,)))))))))))))))))))))))</f>
        <v>0</v>
      </c>
      <c r="F19" s="61" t="b">
        <f>IF(B19=9,IF(A19=Tallgrunnlag!$A$3,Tallgrunnlag!$E$3,IF(A19=Tallgrunnlag!$A$4,Tallgrunnlag!$E$4,IF(A19=Tallgrunnlag!$A$5,Tallgrunnlag!$E$5,IF(A19=Tallgrunnlag!$A$6,Tallgrunnlag!$E$6,IF(A19=Tallgrunnlag!$A$7,Tallgrunnlag!$E$7)))))+IF(A19=Tallgrunnlag!$A$8,Tallgrunnlag!$E$8,IF(A19=Tallgrunnlag!$A$9,Tallgrunnlag!$E$9,IF(A19=Tallgrunnlag!$A$10,Tallgrunnlag!$E$10,IF(A19=Tallgrunnlag!$A$11,Tallgrunnlag!$E$11,IF(A19=Tallgrunnlag!$A$12,Tallgrunnlag!$E$12,IF(A19=Tallgrunnlag!$A$13,Tallgrunnlag!$E$13,IF(A19=Tallgrunnlag!$A$14,Tallgrunnlag!$E$14,IF(A19=Tallgrunnlag!$A$15,Tallgrunnlag!$E$15,IF(A19=Tallgrunnlag!$A$16,Tallgrunnlag!$E$16,IF(A19=Tallgrunnlag!$A$17,Tallgrunnlag!$E$17,IF(A19=Tallgrunnlag!$A$18,Tallgrunnlag!$E$18,IF(A19=Tallgrunnlag!$A$19,Tallgrunnlag!$E$19,IF(A19=Tallgrunnlag!$A$20,Tallgrunnlag!$E$20,IF(A19=Tallgrunnlag!$A$21,Tallgrunnlag!$E$21,IF(A19=Tallgrunnlag!$A$22,Tallgrunnlag!$E$22,IF(A19=Tallgrunnlag!$A$23,Tallgrunnlag!$E$23,IF(A19=Tallgrunnlag!$A$24,Tallgrunnlag!$E$24,IF(A19=Tallgrunnlag!$A$25,Tallgrunnlag!$E$25,IF(A19=Tallgrunnlag!$A$26,Tallgrunnlag!$E$26,IF(A19=Tallgrunnlag!$A$27,Tallgrunnlag!$E$27,IF(A19=Tallgrunnlag!$A$28,Tallgrunnlag!$E$28,IF(A19=Tallgrunnlag!$A$29,Tallgrunnlag!$E$29,)))))))))))))))))))))))</f>
        <v>0</v>
      </c>
      <c r="G19" s="61" t="b">
        <f>IF(B19=10,IF(A19=Tallgrunnlag!$A$3,Tallgrunnlag!$F$3,IF(A19=Tallgrunnlag!$A$4,Tallgrunnlag!$F$4,IF(A19=Tallgrunnlag!$A$5,Tallgrunnlag!$F$5,IF(A19=Tallgrunnlag!$A$6,Tallgrunnlag!$F$6,IF(A19=Tallgrunnlag!$A$7,Tallgrunnlag!$F$7)))))+IF(A19=Tallgrunnlag!$A$8,Tallgrunnlag!$F$8,IF(A19=Tallgrunnlag!$A$9,Tallgrunnlag!$F$9,IF(A19=Tallgrunnlag!$A$10,Tallgrunnlag!$F$10,IF(A19=Tallgrunnlag!$A$11,Tallgrunnlag!$F$11,IF(A19=Tallgrunnlag!$A$12,Tallgrunnlag!$F$12,IF(A19=Tallgrunnlag!$A$13,Tallgrunnlag!$F$13,IF(A19=Tallgrunnlag!$A$14,Tallgrunnlag!$F$14,IF(A19=Tallgrunnlag!$A$15,Tallgrunnlag!$F$15,IF(A19=Tallgrunnlag!$A$16,Tallgrunnlag!$F$16,IF(A19=Tallgrunnlag!$A$17,Tallgrunnlag!$F$17,IF(A19=Tallgrunnlag!$A$18,Tallgrunnlag!$F$18,IF(A19=Tallgrunnlag!$A$19,Tallgrunnlag!$F$19,IF(A19=Tallgrunnlag!$A$20,Tallgrunnlag!$F$20,IF(A19=Tallgrunnlag!$A$21,Tallgrunnlag!$F$21,IF(A19=Tallgrunnlag!$A$22,Tallgrunnlag!$F$22,IF(A19=Tallgrunnlag!$A$23,Tallgrunnlag!$F$23,IF(A19=Tallgrunnlag!$A$24,Tallgrunnlag!$F$24,IF(A19=Tallgrunnlag!$A$25,Tallgrunnlag!$F$25,IF(A19=Tallgrunnlag!$A$26,Tallgrunnlag!$F$26,IF(A19=Tallgrunnlag!$A$27,Tallgrunnlag!$F$27,IF(A19=Tallgrunnlag!$A$28,Tallgrunnlag!$F$28,IF(A19=Tallgrunnlag!$A$29,Tallgrunnlag!$F$29,)))))))))))))))))))))))</f>
        <v>0</v>
      </c>
      <c r="H19" s="61" t="str">
        <f>IF(A19=Tallgrunnlag!$A$22,Tallgrunnlag!$C$22/3-E42-E43-E44-E45,"")</f>
        <v/>
      </c>
      <c r="I19" s="61" t="str">
        <f>IF(A19="","",IF(A19=Tallgrunnlag!$A$22,H19,IF(C19=Tallgrunnlag!$B$92,((E19+F19+G19)*5),IF(C19=Tallgrunnlag!$B$93,((E19+F19+G19)*4),E19+F19+G19))))</f>
        <v/>
      </c>
      <c r="J19" s="61" t="str">
        <f t="shared" si="0"/>
        <v/>
      </c>
      <c r="K19" s="62" t="str">
        <f>IF(A19="","",IF(A19=Tallgrunnlag!$A$22,J19/D19,J19/D19))</f>
        <v/>
      </c>
      <c r="M19" s="75" t="s">
        <v>199</v>
      </c>
      <c r="N19" s="76">
        <f>IF(M19="","",IF(M19=Tallgrunnlag!$A$58,Tallgrunnlag!$B$58*$M$1,IF(M19=Tallgrunnlag!$A$59,Tallgrunnlag!$B$59*$M$1,IF(M19=Tallgrunnlag!$A$60,Tallgrunnlag!$B$60*$M$1,IF(M19=Tallgrunnlag!$A$61,Tallgrunnlag!$B$61*$M$1,IF(M19=Tallgrunnlag!$A$62,Tallgrunnlag!$B$62*$M$1,IF(M19=Tallgrunnlag!$A$63,Tallgrunnlag!$B$63*$M$1,IF(M19=Tallgrunnlag!$A$64,Tallgrunnlag!$B$64*$M$1,IF(M19=Tallgrunnlag!$A$65,Tallgrunnlag!$B$65*$M$1,IF(M19=Tallgrunnlag!$A$66,Tallgrunnlag!$B$66*$M$1,IF(M19=Tallgrunnlag!$A$67,Tallgrunnlag!$B$67*$M$1,IF(M19=Tallgrunnlag!$A$68,Tallgrunnlag!$B$68*$M$1,IF(M19=Tallgrunnlag!$A$69,Tallgrunnlag!$B$69*$M$1,IF(M19=Tallgrunnlag!$A$70,Tallgrunnlag!$B$70*$M$1,IF(M19=Tallgrunnlag!$A$71,Tallgrunnlag!$B$71*$M$1,IF(M19=Tallgrunnlag!$A$72,Tallgrunnlag!$B$72*$M$1,IF(M19=Tallgrunnlag!$A$73,Tallgrunnlag!$B$73*$M$1,IF(M19=Tallgrunnlag!$A$74,Tallgrunnlag!$B$74*$M$1,IF(M19=Tallgrunnlag!$A$75,Tallgrunnlag!$B$75*$M$1,IF(M19=Tallgrunnlag!$A$76,Tallgrunnlag!$B$76*$M$1,IF(M19=Tallgrunnlag!$A$77,Tallgrunnlag!$B$77*$M$1,IF(M19=Tallgrunnlag!$A$78,Tallgrunnlag!$B$78*$M$1,IF(M19=Tallgrunnlag!$A$79,Tallgrunnlag!$B$79*$M$1,IF(M19=Tallgrunnlag!$A$82,Tallgrunnlag!$B$82*$M$1))))))))))))))))))))))))</f>
        <v>23.75</v>
      </c>
      <c r="O19" s="77">
        <f t="shared" si="2"/>
        <v>0.625</v>
      </c>
    </row>
    <row r="20" spans="1:15" x14ac:dyDescent="0.25">
      <c r="A20" s="59"/>
      <c r="B20" s="59"/>
      <c r="C20" s="59"/>
      <c r="D20" s="60">
        <f>IF(A20=Tallgrunnlag!$A$3,Tallgrunnlag!$B$3,IF(A20=Tallgrunnlag!$A$4,Tallgrunnlag!$B$4,IF(A20=Tallgrunnlag!$A$5,Tallgrunnlag!$B$5,IF(A20=Tallgrunnlag!$A$6,Tallgrunnlag!$B$6,IF(A20=Tallgrunnlag!$A$7,Tallgrunnlag!$B$7)))))+IF(A20=Tallgrunnlag!$A$8,Tallgrunnlag!$B$8,IF(A20=Tallgrunnlag!$A$9,Tallgrunnlag!$B$9,IF(A20=Tallgrunnlag!$A$10,Tallgrunnlag!$B$10,IF(A20=Tallgrunnlag!$A$11,Tallgrunnlag!$B$11,IF(A20=Tallgrunnlag!$A$12,Tallgrunnlag!$B$12,IF(A20=Tallgrunnlag!$A$13,Tallgrunnlag!$B$13,IF(A20=Tallgrunnlag!$A$14,Tallgrunnlag!$B$14,IF(A20=Tallgrunnlag!$A$15,Tallgrunnlag!$B$15,IF(A20=Tallgrunnlag!$A$16,Tallgrunnlag!$B$16,IF(A20=Tallgrunnlag!$A$17,Tallgrunnlag!$B$17,IF(A20=Tallgrunnlag!$A$18,Tallgrunnlag!$B$18,IF(A20=Tallgrunnlag!$A$19,Tallgrunnlag!$B$19,IF(A20=Tallgrunnlag!$A$20,Tallgrunnlag!$B$20,IF(A20=Tallgrunnlag!$A$21,Tallgrunnlag!$B$21,IF(A20=Tallgrunnlag!$A$22,Tallgrunnlag!$B$22,IF(A20=Tallgrunnlag!$A$23,Tallgrunnlag!$B$23,IF(A20=Tallgrunnlag!$A$24,Tallgrunnlag!$B$24,IF(A20=Tallgrunnlag!$A$25,Tallgrunnlag!$B$25,IF(A20=Tallgrunnlag!$A$26,Tallgrunnlag!$B$26,IF(A20=Tallgrunnlag!$A$27,Tallgrunnlag!$B$27,IF(A20=Tallgrunnlag!$A$28,Tallgrunnlag!$B$28,IF(A20=Tallgrunnlag!$A$29,Tallgrunnlag!$B$29,))))))))))))))))))))))</f>
        <v>0</v>
      </c>
      <c r="E20" s="61" t="b">
        <f>IF(B20=8,IF(A20=Tallgrunnlag!$A$3,Tallgrunnlag!$D$3,IF(A20=Tallgrunnlag!$A$4,Tallgrunnlag!$D$4,IF(A20=Tallgrunnlag!$A$5,Tallgrunnlag!$D$5,IF(A20=Tallgrunnlag!$A$6,Tallgrunnlag!$D$6,IF(A20=Tallgrunnlag!$A$7,Tallgrunnlag!$D$7)))))+IF(A20=Tallgrunnlag!$A$8,Tallgrunnlag!$D$8,IF(A20=Tallgrunnlag!$A$9,Tallgrunnlag!$D$9,IF(A20=Tallgrunnlag!$A$10,Tallgrunnlag!$D$10,IF(A20=Tallgrunnlag!$A$11,Tallgrunnlag!$D$11,IF(A20=Tallgrunnlag!$A$12,Tallgrunnlag!$D$12,IF(A20=Tallgrunnlag!$A$13,Tallgrunnlag!$D$13,IF(A20=Tallgrunnlag!$A$14,Tallgrunnlag!$D$14,IF(A20=Tallgrunnlag!$A$15,Tallgrunnlag!$D$15,IF(A20=Tallgrunnlag!$A$16,Tallgrunnlag!$D$16,IF(A20=Tallgrunnlag!$A$17,Tallgrunnlag!$D$17,IF(A20=Tallgrunnlag!$A$18,Tallgrunnlag!$D$18,IF(A20=Tallgrunnlag!$A$19,Tallgrunnlag!$D$19,IF(A20=Tallgrunnlag!$A$20,Tallgrunnlag!$D$20,IF(A20=Tallgrunnlag!$A$21,Tallgrunnlag!$D$21,IF(A20=Tallgrunnlag!$A$22,Tallgrunnlag!$D$22,IF(A20=Tallgrunnlag!$A$23,Tallgrunnlag!$D$23,IF(A20=Tallgrunnlag!$A$24,Tallgrunnlag!$D$24,IF(A20=Tallgrunnlag!$A$25,Tallgrunnlag!$D$25,IF(A20=Tallgrunnlag!$A$26,Tallgrunnlag!$D$26,IF(A20=Tallgrunnlag!$A$27,Tallgrunnlag!$D$27,IF(A20=Tallgrunnlag!$A$28,Tallgrunnlag!$D$28,IF(A20=Tallgrunnlag!$A$29,Tallgrunnlag!$D$29,)))))))))))))))))))))))</f>
        <v>0</v>
      </c>
      <c r="F20" s="61" t="b">
        <f>IF(B20=9,IF(A20=Tallgrunnlag!$A$3,Tallgrunnlag!$E$3,IF(A20=Tallgrunnlag!$A$4,Tallgrunnlag!$E$4,IF(A20=Tallgrunnlag!$A$5,Tallgrunnlag!$E$5,IF(A20=Tallgrunnlag!$A$6,Tallgrunnlag!$E$6,IF(A20=Tallgrunnlag!$A$7,Tallgrunnlag!$E$7)))))+IF(A20=Tallgrunnlag!$A$8,Tallgrunnlag!$E$8,IF(A20=Tallgrunnlag!$A$9,Tallgrunnlag!$E$9,IF(A20=Tallgrunnlag!$A$10,Tallgrunnlag!$E$10,IF(A20=Tallgrunnlag!$A$11,Tallgrunnlag!$E$11,IF(A20=Tallgrunnlag!$A$12,Tallgrunnlag!$E$12,IF(A20=Tallgrunnlag!$A$13,Tallgrunnlag!$E$13,IF(A20=Tallgrunnlag!$A$14,Tallgrunnlag!$E$14,IF(A20=Tallgrunnlag!$A$15,Tallgrunnlag!$E$15,IF(A20=Tallgrunnlag!$A$16,Tallgrunnlag!$E$16,IF(A20=Tallgrunnlag!$A$17,Tallgrunnlag!$E$17,IF(A20=Tallgrunnlag!$A$18,Tallgrunnlag!$E$18,IF(A20=Tallgrunnlag!$A$19,Tallgrunnlag!$E$19,IF(A20=Tallgrunnlag!$A$20,Tallgrunnlag!$E$20,IF(A20=Tallgrunnlag!$A$21,Tallgrunnlag!$E$21,IF(A20=Tallgrunnlag!$A$22,Tallgrunnlag!$E$22,IF(A20=Tallgrunnlag!$A$23,Tallgrunnlag!$E$23,IF(A20=Tallgrunnlag!$A$24,Tallgrunnlag!$E$24,IF(A20=Tallgrunnlag!$A$25,Tallgrunnlag!$E$25,IF(A20=Tallgrunnlag!$A$26,Tallgrunnlag!$E$26,IF(A20=Tallgrunnlag!$A$27,Tallgrunnlag!$E$27,IF(A20=Tallgrunnlag!$A$28,Tallgrunnlag!$E$28,IF(A20=Tallgrunnlag!$A$29,Tallgrunnlag!$E$29,)))))))))))))))))))))))</f>
        <v>0</v>
      </c>
      <c r="G20" s="61" t="b">
        <f>IF(B20=10,IF(A20=Tallgrunnlag!$A$3,Tallgrunnlag!$F$3,IF(A20=Tallgrunnlag!$A$4,Tallgrunnlag!$F$4,IF(A20=Tallgrunnlag!$A$5,Tallgrunnlag!$F$5,IF(A20=Tallgrunnlag!$A$6,Tallgrunnlag!$F$6,IF(A20=Tallgrunnlag!$A$7,Tallgrunnlag!$F$7)))))+IF(A20=Tallgrunnlag!$A$8,Tallgrunnlag!$F$8,IF(A20=Tallgrunnlag!$A$9,Tallgrunnlag!$F$9,IF(A20=Tallgrunnlag!$A$10,Tallgrunnlag!$F$10,IF(A20=Tallgrunnlag!$A$11,Tallgrunnlag!$F$11,IF(A20=Tallgrunnlag!$A$12,Tallgrunnlag!$F$12,IF(A20=Tallgrunnlag!$A$13,Tallgrunnlag!$F$13,IF(A20=Tallgrunnlag!$A$14,Tallgrunnlag!$F$14,IF(A20=Tallgrunnlag!$A$15,Tallgrunnlag!$F$15,IF(A20=Tallgrunnlag!$A$16,Tallgrunnlag!$F$16,IF(A20=Tallgrunnlag!$A$17,Tallgrunnlag!$F$17,IF(A20=Tallgrunnlag!$A$18,Tallgrunnlag!$F$18,IF(A20=Tallgrunnlag!$A$19,Tallgrunnlag!$F$19,IF(A20=Tallgrunnlag!$A$20,Tallgrunnlag!$F$20,IF(A20=Tallgrunnlag!$A$21,Tallgrunnlag!$F$21,IF(A20=Tallgrunnlag!$A$22,Tallgrunnlag!$F$22,IF(A20=Tallgrunnlag!$A$23,Tallgrunnlag!$F$23,IF(A20=Tallgrunnlag!$A$24,Tallgrunnlag!$F$24,IF(A20=Tallgrunnlag!$A$25,Tallgrunnlag!$F$25,IF(A20=Tallgrunnlag!$A$26,Tallgrunnlag!$F$26,IF(A20=Tallgrunnlag!$A$27,Tallgrunnlag!$F$27,IF(A20=Tallgrunnlag!$A$28,Tallgrunnlag!$F$28,IF(A20=Tallgrunnlag!$A$29,Tallgrunnlag!$F$29,)))))))))))))))))))))))</f>
        <v>0</v>
      </c>
      <c r="H20" s="61" t="str">
        <f>IF(A20=Tallgrunnlag!$A$22,Tallgrunnlag!$C$22/3-E43-E44-E45-E46,"")</f>
        <v/>
      </c>
      <c r="I20" s="61" t="str">
        <f>IF(A20="","",IF(A20=Tallgrunnlag!$A$22,H20,IF(C20=Tallgrunnlag!$B$92,((E20+F20+G20)*5),IF(C20=Tallgrunnlag!$B$93,((E20+F20+G20)*4),E20+F20+G20))))</f>
        <v/>
      </c>
      <c r="J20" s="61" t="str">
        <f t="shared" si="0"/>
        <v/>
      </c>
      <c r="K20" s="62" t="str">
        <f>IF(A20="","",IF(A20=Tallgrunnlag!$A$22,J20/D20,J20/D20))</f>
        <v/>
      </c>
      <c r="M20" s="75"/>
      <c r="N20" s="76" t="str">
        <f>IF(M20="","",IF(M20=Tallgrunnlag!$A$58,Tallgrunnlag!$B$58*$M$1,IF(M20=Tallgrunnlag!$A$59,Tallgrunnlag!$B$59*$M$1,IF(M20=Tallgrunnlag!$A$60,Tallgrunnlag!$B$60*$M$1,IF(M20=Tallgrunnlag!$A$61,Tallgrunnlag!$B$61*$M$1,IF(M20=Tallgrunnlag!$A$62,Tallgrunnlag!$B$62*$M$1,IF(M20=Tallgrunnlag!$A$63,Tallgrunnlag!$B$63*$M$1,IF(M20=Tallgrunnlag!$A$64,Tallgrunnlag!$B$64*$M$1,IF(M20=Tallgrunnlag!$A$65,Tallgrunnlag!$B$65*$M$1,IF(M20=Tallgrunnlag!$A$66,Tallgrunnlag!$B$66*$M$1,IF(M20=Tallgrunnlag!$A$67,Tallgrunnlag!$B$67*$M$1,IF(M20=Tallgrunnlag!$A$68,Tallgrunnlag!$B$68*$M$1,IF(M20=Tallgrunnlag!$A$69,Tallgrunnlag!$B$69*$M$1,IF(M20=Tallgrunnlag!$A$70,Tallgrunnlag!$B$70*$M$1,IF(M20=Tallgrunnlag!$A$71,Tallgrunnlag!$B$71*$M$1,IF(M20=Tallgrunnlag!$A$72,Tallgrunnlag!$B$72*$M$1,IF(M20=Tallgrunnlag!$A$73,Tallgrunnlag!$B$73*$M$1,IF(M20=Tallgrunnlag!$A$74,Tallgrunnlag!$B$74*$M$1,IF(M20=Tallgrunnlag!$A$75,Tallgrunnlag!$B$75*$M$1,IF(M20=Tallgrunnlag!$A$76,Tallgrunnlag!$B$76*$M$1,IF(M20=Tallgrunnlag!$A$77,Tallgrunnlag!$B$77*$M$1,IF(M20=Tallgrunnlag!$A$78,Tallgrunnlag!$B$78*$M$1,IF(M20=Tallgrunnlag!$A$79,Tallgrunnlag!$B$79*$M$1,IF(M20=Tallgrunnlag!$A$82,Tallgrunnlag!$B$82*$M$1))))))))))))))))))))))))</f>
        <v/>
      </c>
      <c r="O20" s="77" t="str">
        <f t="shared" si="2"/>
        <v/>
      </c>
    </row>
    <row r="21" spans="1:15" x14ac:dyDescent="0.25">
      <c r="A21" s="32" t="s">
        <v>156</v>
      </c>
      <c r="D21" s="78"/>
      <c r="E21" s="79"/>
      <c r="F21" s="79"/>
      <c r="G21" s="79"/>
      <c r="H21" s="79"/>
      <c r="I21" s="80">
        <f>SUM(I6:I20)</f>
        <v>10</v>
      </c>
      <c r="J21" s="80">
        <f>SUM(J6:J20)</f>
        <v>0</v>
      </c>
      <c r="K21" s="81">
        <f>SUM(K6:K20)</f>
        <v>0</v>
      </c>
      <c r="M21" s="75" t="s">
        <v>179</v>
      </c>
      <c r="N21" s="76">
        <f>IF(M21="","",IF(M21=Tallgrunnlag!$A$58,Tallgrunnlag!$B$58*$M$1,IF(M21=Tallgrunnlag!$A$59,Tallgrunnlag!$B$59*$M$1,IF(M21=Tallgrunnlag!$A$60,Tallgrunnlag!$B$60*$M$1,IF(M21=Tallgrunnlag!$A$61,Tallgrunnlag!$B$61*$M$1,IF(M21=Tallgrunnlag!$A$62,Tallgrunnlag!$B$62*$M$1,IF(M21=Tallgrunnlag!$A$63,Tallgrunnlag!$B$63*$M$1,IF(M21=Tallgrunnlag!$A$64,Tallgrunnlag!$B$64*$M$1,IF(M21=Tallgrunnlag!$A$65,Tallgrunnlag!$B$65*$M$1,IF(M21=Tallgrunnlag!$A$66,Tallgrunnlag!$B$66*$M$1,IF(M21=Tallgrunnlag!$A$67,Tallgrunnlag!$B$67*$M$1,IF(M21=Tallgrunnlag!$A$68,Tallgrunnlag!$B$68*$M$1,IF(M21=Tallgrunnlag!$A$69,Tallgrunnlag!$B$69*$M$1,IF(M21=Tallgrunnlag!$A$70,Tallgrunnlag!$B$70*$M$1,IF(M21=Tallgrunnlag!$A$71,Tallgrunnlag!$B$71*$M$1,IF(M21=Tallgrunnlag!$A$72,Tallgrunnlag!$B$72*$M$1,IF(M21=Tallgrunnlag!$A$73,Tallgrunnlag!$B$73*$M$1,IF(M21=Tallgrunnlag!$A$74,Tallgrunnlag!$B$74*$M$1,IF(M21=Tallgrunnlag!$A$75,Tallgrunnlag!$B$75*$M$1,IF(M21=Tallgrunnlag!$A$76,Tallgrunnlag!$B$76*$M$1,IF(M21=Tallgrunnlag!$A$77,Tallgrunnlag!$B$77*$M$1,IF(M21=Tallgrunnlag!$A$78,Tallgrunnlag!$B$78*$M$1,IF(M21=Tallgrunnlag!$A$79,Tallgrunnlag!$B$79*$M$1,IF(M21=Tallgrunnlag!$A$82,Tallgrunnlag!$B$82*$M$1))))))))))))))))))))))))</f>
        <v>5</v>
      </c>
      <c r="O21" s="77">
        <f t="shared" si="2"/>
        <v>0.13157894736842105</v>
      </c>
    </row>
    <row r="22" spans="1:15" x14ac:dyDescent="0.25">
      <c r="D22" s="78"/>
      <c r="E22" s="79"/>
      <c r="F22" s="79"/>
      <c r="G22" s="79"/>
      <c r="H22" s="79"/>
      <c r="I22" s="79"/>
      <c r="J22" s="79"/>
      <c r="K22" s="81"/>
      <c r="M22" s="75"/>
      <c r="N22" s="76" t="str">
        <f>IF(M22="","",IF(M22=Tallgrunnlag!$A$58,Tallgrunnlag!$B$58*$M$1,IF(M22=Tallgrunnlag!$A$59,Tallgrunnlag!$B$59*$M$1,IF(M22=Tallgrunnlag!$A$60,Tallgrunnlag!$B$60*$M$1,IF(M22=Tallgrunnlag!$A$61,Tallgrunnlag!$B$61*$M$1,IF(M22=Tallgrunnlag!$A$62,Tallgrunnlag!$B$62*$M$1,IF(M22=Tallgrunnlag!$A$63,Tallgrunnlag!$B$63*$M$1,IF(M22=Tallgrunnlag!$A$64,Tallgrunnlag!$B$64*$M$1,IF(M22=Tallgrunnlag!$A$65,Tallgrunnlag!$B$65*$M$1,IF(M22=Tallgrunnlag!$A$66,Tallgrunnlag!$B$66*$M$1,IF(M22=Tallgrunnlag!$A$67,Tallgrunnlag!$B$67*$M$1,IF(M22=Tallgrunnlag!$A$68,Tallgrunnlag!$B$68*$M$1,IF(M22=Tallgrunnlag!$A$69,Tallgrunnlag!$B$69*$M$1,IF(M22=Tallgrunnlag!$A$70,Tallgrunnlag!$B$70*$M$1,IF(M22=Tallgrunnlag!$A$71,Tallgrunnlag!$B$71*$M$1,IF(M22=Tallgrunnlag!$A$72,Tallgrunnlag!$B$72*$M$1,IF(M22=Tallgrunnlag!$A$73,Tallgrunnlag!$B$73*$M$1,IF(M22=Tallgrunnlag!$A$74,Tallgrunnlag!$B$74*$M$1,IF(M22=Tallgrunnlag!$A$75,Tallgrunnlag!$B$75*$M$1,IF(M22=Tallgrunnlag!$A$76,Tallgrunnlag!$B$76*$M$1,IF(M22=Tallgrunnlag!$A$77,Tallgrunnlag!$B$77*$M$1,IF(M22=Tallgrunnlag!$A$78,Tallgrunnlag!$B$78*$M$1,IF(M22=Tallgrunnlag!$A$79,Tallgrunnlag!$B$79*$M$1,IF(M22=Tallgrunnlag!$A$82,Tallgrunnlag!$B$82*$M$1))))))))))))))))))))))))</f>
        <v/>
      </c>
      <c r="O22" s="77" t="str">
        <f t="shared" si="2"/>
        <v/>
      </c>
    </row>
    <row r="23" spans="1:15" x14ac:dyDescent="0.25">
      <c r="A23" s="32" t="s">
        <v>157</v>
      </c>
      <c r="M23" s="75" t="s">
        <v>61</v>
      </c>
      <c r="N23" s="76">
        <f>IF(M23="","",IF(M23=Tallgrunnlag!$A$58,Tallgrunnlag!$B$58*$M$1,IF(M23=Tallgrunnlag!$A$59,Tallgrunnlag!$B$59*$M$1,IF(M23=Tallgrunnlag!$A$60,Tallgrunnlag!$B$60*$M$1,IF(M23=Tallgrunnlag!$A$61,Tallgrunnlag!$B$61*$M$1,IF(M23=Tallgrunnlag!$A$62,Tallgrunnlag!$B$62*$M$1,IF(M23=Tallgrunnlag!$A$63,Tallgrunnlag!$B$63*$M$1,IF(M23=Tallgrunnlag!$A$64,Tallgrunnlag!$B$64*$M$1,IF(M23=Tallgrunnlag!$A$65,Tallgrunnlag!$B$65*$M$1,IF(M23=Tallgrunnlag!$A$66,Tallgrunnlag!$B$66*$M$1,IF(M23=Tallgrunnlag!$A$67,Tallgrunnlag!$B$67*$M$1,IF(M23=Tallgrunnlag!$A$68,Tallgrunnlag!$B$68*$M$1,IF(M23=Tallgrunnlag!$A$69,Tallgrunnlag!$B$69*$M$1,IF(M23=Tallgrunnlag!$A$70,Tallgrunnlag!$B$70*$M$1,IF(M23=Tallgrunnlag!$A$71,Tallgrunnlag!$B$71*$M$1,IF(M23=Tallgrunnlag!$A$72,Tallgrunnlag!$B$72*$M$1,IF(M23=Tallgrunnlag!$A$73,Tallgrunnlag!$B$73*$M$1,IF(M23=Tallgrunnlag!$A$74,Tallgrunnlag!$B$74*$M$1,IF(M23=Tallgrunnlag!$A$75,Tallgrunnlag!$B$75*$M$1,IF(M23=Tallgrunnlag!$A$76,Tallgrunnlag!$B$76*$M$1,IF(M23=Tallgrunnlag!$A$77,Tallgrunnlag!$B$77*$M$1,IF(M23=Tallgrunnlag!$A$78,Tallgrunnlag!$B$78*$M$1,IF(M23=Tallgrunnlag!$A$79,Tallgrunnlag!$B$79*$M$1,IF(M23=Tallgrunnlag!$A$82,Tallgrunnlag!$B$82*$M$1))))))))))))))))))))))))</f>
        <v>6.25</v>
      </c>
      <c r="O23" s="77">
        <f t="shared" si="2"/>
        <v>0.16447368421052633</v>
      </c>
    </row>
    <row r="24" spans="1:15" x14ac:dyDescent="0.25">
      <c r="A24" s="82" t="str">
        <f>IF(D24=664,"Styrking","")</f>
        <v>Styrking</v>
      </c>
      <c r="B24" s="59"/>
      <c r="C24" s="61"/>
      <c r="D24" s="60">
        <f>IF(I40&gt;0.5,664,0)</f>
        <v>664</v>
      </c>
      <c r="E24" s="61"/>
      <c r="F24" s="61"/>
      <c r="G24" s="61"/>
      <c r="H24" s="61"/>
      <c r="I24" s="83">
        <f>IF(A24="","",FLOOR(I40,0.5))</f>
        <v>9.5</v>
      </c>
      <c r="J24" s="83">
        <f t="shared" ref="J24:J25" si="3">IF(A24="","",I24*38)</f>
        <v>361</v>
      </c>
      <c r="K24" s="124">
        <f>IF(A24="","",IF(A24=Tallgrunnlag!$A$22,J24/D24,J24/D24))</f>
        <v>0.54367469879518071</v>
      </c>
      <c r="M24" s="75" t="s">
        <v>62</v>
      </c>
      <c r="N24" s="76">
        <f>IF(M24="","",IF(M24=Tallgrunnlag!$A$58,Tallgrunnlag!$B$58*$M$1,IF(M24=Tallgrunnlag!$A$59,Tallgrunnlag!$B$59*$M$1,IF(M24=Tallgrunnlag!$A$60,Tallgrunnlag!$B$60*$M$1,IF(M24=Tallgrunnlag!$A$61,Tallgrunnlag!$B$61*$M$1,IF(M24=Tallgrunnlag!$A$62,Tallgrunnlag!$B$62*$M$1,IF(M24=Tallgrunnlag!$A$63,Tallgrunnlag!$B$63*$M$1,IF(M24=Tallgrunnlag!$A$64,Tallgrunnlag!$B$64*$M$1,IF(M24=Tallgrunnlag!$A$65,Tallgrunnlag!$B$65*$M$1,IF(M24=Tallgrunnlag!$A$66,Tallgrunnlag!$B$66*$M$1,IF(M24=Tallgrunnlag!$A$67,Tallgrunnlag!$B$67*$M$1,IF(M24=Tallgrunnlag!$A$68,Tallgrunnlag!$B$68*$M$1,IF(M24=Tallgrunnlag!$A$69,Tallgrunnlag!$B$69*$M$1,IF(M24=Tallgrunnlag!$A$70,Tallgrunnlag!$B$70*$M$1,IF(M24=Tallgrunnlag!$A$71,Tallgrunnlag!$B$71*$M$1,IF(M24=Tallgrunnlag!$A$72,Tallgrunnlag!$B$72*$M$1,IF(M24=Tallgrunnlag!$A$73,Tallgrunnlag!$B$73*$M$1,IF(M24=Tallgrunnlag!$A$74,Tallgrunnlag!$B$74*$M$1,IF(M24=Tallgrunnlag!$A$75,Tallgrunnlag!$B$75*$M$1,IF(M24=Tallgrunnlag!$A$76,Tallgrunnlag!$B$76*$M$1,IF(M24=Tallgrunnlag!$A$77,Tallgrunnlag!$B$77*$M$1,IF(M24=Tallgrunnlag!$A$78,Tallgrunnlag!$B$78*$M$1,IF(M24=Tallgrunnlag!$A$79,Tallgrunnlag!$B$79*$M$1,IF(M24=Tallgrunnlag!$A$82,Tallgrunnlag!$B$82*$M$1))))))))))))))))))))))))</f>
        <v>1.25</v>
      </c>
      <c r="O24" s="77">
        <f t="shared" si="2"/>
        <v>3.2894736842105261E-2</v>
      </c>
    </row>
    <row r="25" spans="1:15" x14ac:dyDescent="0.25">
      <c r="A25" s="82"/>
      <c r="B25" s="59"/>
      <c r="C25" s="61"/>
      <c r="D25" s="60"/>
      <c r="E25" s="61"/>
      <c r="F25" s="61"/>
      <c r="G25" s="61"/>
      <c r="H25" s="61"/>
      <c r="I25" s="83" t="str">
        <f>IF(A25="","",IF(A25=Tallgrunnlag!$A$22,H25,IF(C25=Tallgrunnlag!$B$92,((E25+F25+G25)*5),IF(C25=Tallgrunnlag!$B$93,((E25+F25+G25)*4),E25+F25+G25))))</f>
        <v/>
      </c>
      <c r="J25" s="83" t="str">
        <f t="shared" si="3"/>
        <v/>
      </c>
      <c r="K25" s="62" t="str">
        <f>IF(A25="","",IF(A25=Tallgrunnlag!$A$22,J25/D25,J25/D25))</f>
        <v/>
      </c>
      <c r="M25" s="75" t="s">
        <v>63</v>
      </c>
      <c r="N25" s="76">
        <f>IF(M25="","",IF(M25=Tallgrunnlag!$A$58,Tallgrunnlag!$B$58*$M$1,IF(M25=Tallgrunnlag!$A$59,Tallgrunnlag!$B$59*$M$1,IF(M25=Tallgrunnlag!$A$60,Tallgrunnlag!$B$60*$M$1,IF(M25=Tallgrunnlag!$A$61,Tallgrunnlag!$B$61*$M$1,IF(M25=Tallgrunnlag!$A$62,Tallgrunnlag!$B$62*$M$1,IF(M25=Tallgrunnlag!$A$63,Tallgrunnlag!$B$63*$M$1,IF(M25=Tallgrunnlag!$A$64,Tallgrunnlag!$B$64*$M$1,IF(M25=Tallgrunnlag!$A$65,Tallgrunnlag!$B$65*$M$1,IF(M25=Tallgrunnlag!$A$66,Tallgrunnlag!$B$66*$M$1,IF(M25=Tallgrunnlag!$A$67,Tallgrunnlag!$B$67*$M$1,IF(M25=Tallgrunnlag!$A$68,Tallgrunnlag!$B$68*$M$1,IF(M25=Tallgrunnlag!$A$69,Tallgrunnlag!$B$69*$M$1,IF(M25=Tallgrunnlag!$A$70,Tallgrunnlag!$B$70*$M$1,IF(M25=Tallgrunnlag!$A$71,Tallgrunnlag!$B$71*$M$1,IF(M25=Tallgrunnlag!$A$72,Tallgrunnlag!$B$72*$M$1,IF(M25=Tallgrunnlag!$A$73,Tallgrunnlag!$B$73*$M$1,IF(M25=Tallgrunnlag!$A$74,Tallgrunnlag!$B$74*$M$1,IF(M25=Tallgrunnlag!$A$75,Tallgrunnlag!$B$75*$M$1,IF(M25=Tallgrunnlag!$A$76,Tallgrunnlag!$B$76*$M$1,IF(M25=Tallgrunnlag!$A$77,Tallgrunnlag!$B$77*$M$1,IF(M25=Tallgrunnlag!$A$78,Tallgrunnlag!$B$78*$M$1,IF(M25=Tallgrunnlag!$A$79,Tallgrunnlag!$B$79*$M$1,IF(M25=Tallgrunnlag!$A$82,Tallgrunnlag!$B$82*$M$1))))))))))))))))))))))))</f>
        <v>59.375</v>
      </c>
      <c r="O25" s="77">
        <f t="shared" si="2"/>
        <v>1.5625</v>
      </c>
    </row>
    <row r="26" spans="1:15" x14ac:dyDescent="0.25">
      <c r="A26" s="84" t="s">
        <v>158</v>
      </c>
      <c r="B26" s="85"/>
      <c r="C26" s="85"/>
      <c r="D26" s="86"/>
      <c r="E26" s="85"/>
      <c r="F26" s="85"/>
      <c r="G26" s="85"/>
      <c r="H26" s="85"/>
      <c r="I26" s="87">
        <f>SUM(I24:I25)</f>
        <v>9.5</v>
      </c>
      <c r="J26" s="87">
        <f>SUM(J24:J25)</f>
        <v>361</v>
      </c>
      <c r="K26" s="88">
        <f>SUM(K24:K25)</f>
        <v>0.54367469879518071</v>
      </c>
      <c r="M26" s="75" t="s">
        <v>201</v>
      </c>
      <c r="N26" s="76">
        <f>IF(M26="","",IF(M26=Tallgrunnlag!$A$58,Tallgrunnlag!$B$58*$M$1,IF(M26=Tallgrunnlag!$A$59,Tallgrunnlag!$B$59*$M$1,IF(M26=Tallgrunnlag!$A$60,Tallgrunnlag!$B$60*$M$1,IF(M26=Tallgrunnlag!$A$61,Tallgrunnlag!$B$61*$M$1,IF(M26=Tallgrunnlag!$A$62,Tallgrunnlag!$B$62*$M$1,IF(M26=Tallgrunnlag!$A$63,Tallgrunnlag!$B$63*$M$1,IF(M26=Tallgrunnlag!$A$64,Tallgrunnlag!$B$64*$M$1,IF(M26=Tallgrunnlag!$A$65,Tallgrunnlag!$B$65*$M$1,IF(M26=Tallgrunnlag!$A$66,Tallgrunnlag!$B$66*$M$1,IF(M26=Tallgrunnlag!$A$67,Tallgrunnlag!$B$67*$M$1,IF(M26=Tallgrunnlag!$A$68,Tallgrunnlag!$B$68*$M$1,IF(M26=Tallgrunnlag!$A$69,Tallgrunnlag!$B$69*$M$1,IF(M26=Tallgrunnlag!$A$70,Tallgrunnlag!$B$70*$M$1,IF(M26=Tallgrunnlag!$A$71,Tallgrunnlag!$B$71*$M$1,IF(M26=Tallgrunnlag!$A$72,Tallgrunnlag!$B$72*$M$1,IF(M26=Tallgrunnlag!$A$73,Tallgrunnlag!$B$73*$M$1,IF(M26=Tallgrunnlag!$A$74,Tallgrunnlag!$B$74*$M$1,IF(M26=Tallgrunnlag!$A$75,Tallgrunnlag!$B$75*$M$1,IF(M26=Tallgrunnlag!$A$76,Tallgrunnlag!$B$76*$M$1,IF(M26=Tallgrunnlag!$A$77,Tallgrunnlag!$B$77*$M$1,IF(M26=Tallgrunnlag!$A$78,Tallgrunnlag!$B$78*$M$1,IF(M26=Tallgrunnlag!$A$79,Tallgrunnlag!$B$79*$M$1,IF(M26=Tallgrunnlag!$A$82,Tallgrunnlag!$B$82*$M$1))))))))))))))))))))))))</f>
        <v>18.75</v>
      </c>
      <c r="O26" s="77">
        <f t="shared" si="2"/>
        <v>0.49342105263157893</v>
      </c>
    </row>
    <row r="27" spans="1:15" x14ac:dyDescent="0.25">
      <c r="A27" s="32"/>
      <c r="C27" s="79"/>
      <c r="D27" s="78"/>
      <c r="E27" s="79"/>
      <c r="F27" s="79"/>
      <c r="G27" s="79"/>
      <c r="H27" s="79"/>
      <c r="I27" s="80"/>
      <c r="J27" s="80"/>
      <c r="K27" s="81"/>
      <c r="M27" s="75" t="s">
        <v>64</v>
      </c>
      <c r="N27" s="76">
        <f>IF(M27="","",IF(M27=Tallgrunnlag!$A$58,Tallgrunnlag!$B$58*$M$1,IF(M27=Tallgrunnlag!$A$59,Tallgrunnlag!$B$59*$M$1,IF(M27=Tallgrunnlag!$A$60,Tallgrunnlag!$B$60*$M$1,IF(M27=Tallgrunnlag!$A$61,Tallgrunnlag!$B$61*$M$1,IF(M27=Tallgrunnlag!$A$62,Tallgrunnlag!$B$62*$M$1,IF(M27=Tallgrunnlag!$A$63,Tallgrunnlag!$B$63*$M$1,IF(M27=Tallgrunnlag!$A$64,Tallgrunnlag!$B$64*$M$1,IF(M27=Tallgrunnlag!$A$65,Tallgrunnlag!$B$65*$M$1,IF(M27=Tallgrunnlag!$A$66,Tallgrunnlag!$B$66*$M$1,IF(M27=Tallgrunnlag!$A$67,Tallgrunnlag!$B$67*$M$1,IF(M27=Tallgrunnlag!$A$68,Tallgrunnlag!$B$68*$M$1,IF(M27=Tallgrunnlag!$A$69,Tallgrunnlag!$B$69*$M$1,IF(M27=Tallgrunnlag!$A$70,Tallgrunnlag!$B$70*$M$1,IF(M27=Tallgrunnlag!$A$71,Tallgrunnlag!$B$71*$M$1,IF(M27=Tallgrunnlag!$A$72,Tallgrunnlag!$B$72*$M$1,IF(M27=Tallgrunnlag!$A$73,Tallgrunnlag!$B$73*$M$1,IF(M27=Tallgrunnlag!$A$74,Tallgrunnlag!$B$74*$M$1,IF(M27=Tallgrunnlag!$A$75,Tallgrunnlag!$B$75*$M$1,IF(M27=Tallgrunnlag!$A$76,Tallgrunnlag!$B$76*$M$1,IF(M27=Tallgrunnlag!$A$77,Tallgrunnlag!$B$77*$M$1,IF(M27=Tallgrunnlag!$A$78,Tallgrunnlag!$B$78*$M$1,IF(M27=Tallgrunnlag!$A$79,Tallgrunnlag!$B$79*$M$1,IF(M27=Tallgrunnlag!$A$82,Tallgrunnlag!$B$82*$M$1))))))))))))))))))))))))</f>
        <v>29.6875</v>
      </c>
      <c r="O27" s="77">
        <f t="shared" si="2"/>
        <v>0.78125</v>
      </c>
    </row>
    <row r="28" spans="1:15" x14ac:dyDescent="0.25">
      <c r="A28" s="84" t="s">
        <v>159</v>
      </c>
      <c r="B28" s="85"/>
      <c r="C28" s="85"/>
      <c r="D28" s="89"/>
      <c r="E28" s="85"/>
      <c r="F28" s="85"/>
      <c r="G28" s="85"/>
      <c r="H28" s="90"/>
      <c r="I28" s="87">
        <f>I21+I26</f>
        <v>19.5</v>
      </c>
      <c r="J28" s="87">
        <f>J21+J26</f>
        <v>361</v>
      </c>
      <c r="K28" s="88">
        <f>K21+K26</f>
        <v>0.54367469879518071</v>
      </c>
      <c r="M28" s="75"/>
      <c r="N28" s="76" t="str">
        <f>IF(M28="","",IF(M28=Tallgrunnlag!$A$58,Tallgrunnlag!$B$58*$M$1,IF(M28=Tallgrunnlag!$A$59,Tallgrunnlag!$B$59*$M$1,IF(M28=Tallgrunnlag!$A$60,Tallgrunnlag!$B$60*$M$1,IF(M28=Tallgrunnlag!$A$61,Tallgrunnlag!$B$61*$M$1,IF(M28=Tallgrunnlag!$A$62,Tallgrunnlag!$B$62*$M$1,IF(M28=Tallgrunnlag!$A$63,Tallgrunnlag!$B$63*$M$1,IF(M28=Tallgrunnlag!$A$64,Tallgrunnlag!$B$64*$M$1,IF(M28=Tallgrunnlag!$A$65,Tallgrunnlag!$B$65*$M$1,IF(M28=Tallgrunnlag!$A$66,Tallgrunnlag!$B$66*$M$1,IF(M28=Tallgrunnlag!$A$67,Tallgrunnlag!$B$67*$M$1,IF(M28=Tallgrunnlag!$A$68,Tallgrunnlag!$B$68*$M$1,IF(M28=Tallgrunnlag!$A$69,Tallgrunnlag!$B$69*$M$1,IF(M28=Tallgrunnlag!$A$70,Tallgrunnlag!$B$70*$M$1,IF(M28=Tallgrunnlag!$A$71,Tallgrunnlag!$B$71*$M$1,IF(M28=Tallgrunnlag!$A$72,Tallgrunnlag!$B$72*$M$1,IF(M28=Tallgrunnlag!$A$73,Tallgrunnlag!$B$73*$M$1,IF(M28=Tallgrunnlag!$A$74,Tallgrunnlag!$B$74*$M$1,IF(M28=Tallgrunnlag!$A$75,Tallgrunnlag!$B$75*$M$1,IF(M28=Tallgrunnlag!$A$76,Tallgrunnlag!$B$76*$M$1,IF(M28=Tallgrunnlag!$A$77,Tallgrunnlag!$B$77*$M$1,IF(M28=Tallgrunnlag!$A$78,Tallgrunnlag!$B$78*$M$1,IF(M28=Tallgrunnlag!$A$79,Tallgrunnlag!$B$79*$M$1,IF(M28=Tallgrunnlag!$A$82,Tallgrunnlag!$B$82*$M$1))))))))))))))))))))))))</f>
        <v/>
      </c>
      <c r="O28" s="77" t="str">
        <f t="shared" si="2"/>
        <v/>
      </c>
    </row>
    <row r="29" spans="1:15" x14ac:dyDescent="0.25">
      <c r="D29" s="46"/>
      <c r="I29" s="42"/>
      <c r="J29" s="42"/>
      <c r="M29" s="75"/>
      <c r="N29" s="76" t="str">
        <f>IF(M29="","",IF(M29=Tallgrunnlag!$A$58,Tallgrunnlag!$B$58*$M$1,IF(M29=Tallgrunnlag!$A$59,Tallgrunnlag!$B$59*$M$1,IF(M29=Tallgrunnlag!$A$60,Tallgrunnlag!$B$60*$M$1,IF(M29=Tallgrunnlag!$A$61,Tallgrunnlag!$B$61*$M$1,IF(M29=Tallgrunnlag!$A$62,Tallgrunnlag!$B$62*$M$1,IF(M29=Tallgrunnlag!$A$63,Tallgrunnlag!$B$63*$M$1,IF(M29=Tallgrunnlag!$A$64,Tallgrunnlag!$B$64*$M$1,IF(M29=Tallgrunnlag!$A$65,Tallgrunnlag!$B$65*$M$1,IF(M29=Tallgrunnlag!$A$66,Tallgrunnlag!$B$66*$M$1,IF(M29=Tallgrunnlag!$A$67,Tallgrunnlag!$B$67*$M$1,IF(M29=Tallgrunnlag!$A$68,Tallgrunnlag!$B$68*$M$1,IF(M29=Tallgrunnlag!$A$69,Tallgrunnlag!$B$69*$M$1,IF(M29=Tallgrunnlag!$A$70,Tallgrunnlag!$B$70*$M$1,IF(M29=Tallgrunnlag!$A$71,Tallgrunnlag!$B$71*$M$1,IF(M29=Tallgrunnlag!$A$72,Tallgrunnlag!$B$72*$M$1,IF(M29=Tallgrunnlag!$A$73,Tallgrunnlag!$B$73*$M$1,IF(M29=Tallgrunnlag!$A$74,Tallgrunnlag!$B$74*$M$1,IF(M29=Tallgrunnlag!$A$75,Tallgrunnlag!$B$75*$M$1,IF(M29=Tallgrunnlag!$A$76,Tallgrunnlag!$B$76*$M$1,IF(M29=Tallgrunnlag!$A$77,Tallgrunnlag!$B$77*$M$1,IF(M29=Tallgrunnlag!$A$78,Tallgrunnlag!$B$78*$M$1,IF(M29=Tallgrunnlag!$A$79,Tallgrunnlag!$B$79*$M$1,IF(M29=Tallgrunnlag!$A$82,Tallgrunnlag!$B$82*$M$1))))))))))))))))))))))))</f>
        <v/>
      </c>
      <c r="O29" s="77" t="str">
        <f t="shared" si="2"/>
        <v/>
      </c>
    </row>
    <row r="30" spans="1:15" x14ac:dyDescent="0.25">
      <c r="A30" s="32" t="s">
        <v>44</v>
      </c>
      <c r="D30" s="46"/>
      <c r="F30" t="s">
        <v>160</v>
      </c>
      <c r="M30" s="75"/>
      <c r="N30" s="76" t="str">
        <f>IF(M30="","",IF(M30=Tallgrunnlag!$A$58,Tallgrunnlag!$B$58*$M$1,IF(M30=Tallgrunnlag!$A$59,Tallgrunnlag!$B$59*$M$1,IF(M30=Tallgrunnlag!$A$60,Tallgrunnlag!$B$60*$M$1,IF(M30=Tallgrunnlag!$A$61,Tallgrunnlag!$B$61*$M$1,IF(M30=Tallgrunnlag!$A$62,Tallgrunnlag!$B$62*$M$1,IF(M30=Tallgrunnlag!$A$63,Tallgrunnlag!$B$63*$M$1,IF(M30=Tallgrunnlag!$A$64,Tallgrunnlag!$B$64*$M$1,IF(M30=Tallgrunnlag!$A$65,Tallgrunnlag!$B$65*$M$1,IF(M30=Tallgrunnlag!$A$66,Tallgrunnlag!$B$66*$M$1,IF(M30=Tallgrunnlag!$A$67,Tallgrunnlag!$B$67*$M$1,IF(M30=Tallgrunnlag!$A$68,Tallgrunnlag!$B$68*$M$1,IF(M30=Tallgrunnlag!$A$69,Tallgrunnlag!$B$69*$M$1,IF(M30=Tallgrunnlag!$A$70,Tallgrunnlag!$B$70*$M$1,IF(M30=Tallgrunnlag!$A$71,Tallgrunnlag!$B$71*$M$1,IF(M30=Tallgrunnlag!$A$72,Tallgrunnlag!$B$72*$M$1,IF(M30=Tallgrunnlag!$A$73,Tallgrunnlag!$B$73*$M$1,IF(M30=Tallgrunnlag!$A$74,Tallgrunnlag!$B$74*$M$1,IF(M30=Tallgrunnlag!$A$75,Tallgrunnlag!$B$75*$M$1,IF(M30=Tallgrunnlag!$A$76,Tallgrunnlag!$B$76*$M$1,IF(M30=Tallgrunnlag!$A$77,Tallgrunnlag!$B$77*$M$1,IF(M30=Tallgrunnlag!$A$78,Tallgrunnlag!$B$78*$M$1,IF(M30=Tallgrunnlag!$A$79,Tallgrunnlag!$B$79*$M$1,IF(M30=Tallgrunnlag!$A$82,Tallgrunnlag!$B$82*$M$1))))))))))))))))))))))))</f>
        <v/>
      </c>
      <c r="O30" s="77" t="str">
        <f t="shared" si="2"/>
        <v/>
      </c>
    </row>
    <row r="31" spans="1:15" x14ac:dyDescent="0.25">
      <c r="A31" s="61" t="str">
        <f>IF(M2=Tallgrunnlag!A47,M2,IF(M2=Tallgrunnlag!A45,M2,""))</f>
        <v>Kontaktlærer 2</v>
      </c>
      <c r="B31" s="91"/>
      <c r="C31" s="61"/>
      <c r="D31" s="92">
        <f>IF(M2=Tallgrunnlag!A47,Tallgrunnlag!B47,IF(M2=Tallgrunnlag!A45,Tallgrunnlag!B45,0))</f>
        <v>664</v>
      </c>
      <c r="E31" s="83">
        <f>IF(A31=Tallgrunnlag!A47,Tallgrunnlag!C47,IF(A31=Tallgrunnlag!A45,Tallgrunnlag!C45,0))</f>
        <v>1</v>
      </c>
      <c r="F31" s="61">
        <f>IF(A31="","",B31)</f>
        <v>0</v>
      </c>
      <c r="G31" s="61"/>
      <c r="H31" s="61"/>
      <c r="I31" s="83">
        <f>IF(A31="","",E31)</f>
        <v>1</v>
      </c>
      <c r="J31" s="83">
        <f>IF(A31="","",I31*38)</f>
        <v>38</v>
      </c>
      <c r="K31" s="93">
        <f>IF(A31="","",IF(A31=Tallgrunnlag!A42,50%,J31/D31))</f>
        <v>5.7228915662650599E-2</v>
      </c>
      <c r="M31" s="75"/>
      <c r="N31" s="76" t="str">
        <f>IF(M31="","",IF(M31=Tallgrunnlag!$A$58,Tallgrunnlag!$B$58*$M$1,IF(M31=Tallgrunnlag!$A$59,Tallgrunnlag!$B$59*$M$1,IF(M31=Tallgrunnlag!$A$60,Tallgrunnlag!$B$60*$M$1,IF(M31=Tallgrunnlag!$A$61,Tallgrunnlag!$B$61*$M$1,IF(M31=Tallgrunnlag!$A$62,Tallgrunnlag!$B$62*$M$1,IF(M31=Tallgrunnlag!$A$63,Tallgrunnlag!$B$63*$M$1,IF(M31=Tallgrunnlag!$A$64,Tallgrunnlag!$B$64*$M$1,IF(M31=Tallgrunnlag!$A$65,Tallgrunnlag!$B$65*$M$1,IF(M31=Tallgrunnlag!$A$66,Tallgrunnlag!$B$66*$M$1,IF(M31=Tallgrunnlag!$A$67,Tallgrunnlag!$B$67*$M$1,IF(M31=Tallgrunnlag!$A$68,Tallgrunnlag!$B$68*$M$1,IF(M31=Tallgrunnlag!$A$69,Tallgrunnlag!$B$69*$M$1,IF(M31=Tallgrunnlag!$A$70,Tallgrunnlag!$B$70*$M$1,IF(M31=Tallgrunnlag!$A$71,Tallgrunnlag!$B$71*$M$1,IF(M31=Tallgrunnlag!$A$72,Tallgrunnlag!$B$72*$M$1,IF(M31=Tallgrunnlag!$A$73,Tallgrunnlag!$B$73*$M$1,IF(M31=Tallgrunnlag!$A$74,Tallgrunnlag!$B$74*$M$1,IF(M31=Tallgrunnlag!$A$75,Tallgrunnlag!$B$75*$M$1,IF(M31=Tallgrunnlag!$A$76,Tallgrunnlag!$B$76*$M$1,IF(M31=Tallgrunnlag!$A$77,Tallgrunnlag!$B$77*$M$1,IF(M31=Tallgrunnlag!$A$78,Tallgrunnlag!$B$78*$M$1,IF(M31=Tallgrunnlag!$A$79,Tallgrunnlag!$B$79*$M$1,IF(M31=Tallgrunnlag!$A$82,Tallgrunnlag!$B$82*$M$1))))))))))))))))))))))))</f>
        <v/>
      </c>
      <c r="O31" s="77" t="str">
        <f t="shared" si="2"/>
        <v/>
      </c>
    </row>
    <row r="32" spans="1:15" x14ac:dyDescent="0.25">
      <c r="A32" s="59"/>
      <c r="B32" s="94"/>
      <c r="C32" s="61"/>
      <c r="D32" s="92" t="b">
        <f>IF(A32=Tallgrunnlag!$A$34,Tallgrunnlag!$B$34,IF(A32=Tallgrunnlag!$A$35,Tallgrunnlag!$B$35,IF(A32=Tallgrunnlag!$A$36,Tallgrunnlag!$B$36,IF(A32=Tallgrunnlag!$A$37,Tallgrunnlag!$B$37,IF(A32=Tallgrunnlag!$A$38,Tallgrunnlag!$B$38,IF(A32=Tallgrunnlag!$A$39,Tallgrunnlag!$B$39,IF(A32=Tallgrunnlag!$A$40,Tallgrunnlag!$B$40,IF(A32=Tallgrunnlag!$A$41,Tallgrunnlag!$B$41,IF(A32=Tallgrunnlag!$A$42,Tallgrunnlag!$B$42,IF(A32=Tallgrunnlag!$A$43,Tallgrunnlag!$B$43,IF(A32=Tallgrunnlag!$A$44,Tallgrunnlag!$B$44,IF(A32=Tallgrunnlag!$A$45,Tallgrunnlag!$B$45,IF(A32=Tallgrunnlag!$A$46,Tallgrunnlag!$B$46)))))))))))))</f>
        <v>0</v>
      </c>
      <c r="E32" s="83" t="b">
        <f>IF(A32=Tallgrunnlag!$A$34,Tallgrunnlag!$C$34,IF(A32=Tallgrunnlag!$A$35,Tallgrunnlag!$C$35,IF(A32=Tallgrunnlag!$A$36,Tallgrunnlag!$C$36,IF(A32=Tallgrunnlag!$A$37,Tallgrunnlag!$C$37,IF(A32=Tallgrunnlag!$A$38,Tallgrunnlag!$C$38,IF(A32=Tallgrunnlag!$A$39,Tallgrunnlag!$C$39,IF(A32=Tallgrunnlag!$A$40,Tallgrunnlag!$C$40,IF(A32=Tallgrunnlag!$A$41,Tallgrunnlag!$C$41,IF(A32=Tallgrunnlag!$A$42,Tallgrunnlag!$C$42,IF(A32=Tallgrunnlag!$A$43,Tallgrunnlag!$C$43,IF(A32=Tallgrunnlag!$A$44,Tallgrunnlag!$C$44,IF(A32=Tallgrunnlag!$A$45,Tallgrunnlag!$C$45,IF(A32=Tallgrunnlag!$A$46,Tallgrunnlag!$C$46,IF(A32=Tallgrunnlag!$A$47,Tallgrunnlag!$C$47))))))))))))))</f>
        <v>0</v>
      </c>
      <c r="F32" s="61" t="str">
        <f>IF(A32="","",B32)</f>
        <v/>
      </c>
      <c r="G32" s="61"/>
      <c r="H32" s="61"/>
      <c r="I32" s="83" t="str">
        <f>IF(A32="","",IF(A32=Tallgrunnlag!$A$38,E32*$M$1,IF(A32=Tallgrunnlag!$A$39,E32*$M$1,IF(A32=Tallgrunnlag!$A$40,E32*$M$1,E32))))</f>
        <v/>
      </c>
      <c r="J32" s="83" t="str">
        <f>IF(A32="","",I32*38)</f>
        <v/>
      </c>
      <c r="K32" s="93" t="str">
        <f>IF(A32="","",J32/D32)</f>
        <v/>
      </c>
      <c r="M32" s="27"/>
      <c r="N32" s="76"/>
      <c r="O32" s="77"/>
    </row>
    <row r="33" spans="1:18" x14ac:dyDescent="0.25">
      <c r="A33" s="59"/>
      <c r="B33" s="94"/>
      <c r="C33" s="61"/>
      <c r="D33" s="92" t="b">
        <f>IF(A33=Tallgrunnlag!$A$34,Tallgrunnlag!$B$34,IF(A33=Tallgrunnlag!$A$35,Tallgrunnlag!$B$35,IF(A33=Tallgrunnlag!$A$36,Tallgrunnlag!$B$36,IF(A33=Tallgrunnlag!$A$37,Tallgrunnlag!$B$37,IF(A33=Tallgrunnlag!$A$38,Tallgrunnlag!$B$38,IF(A33=Tallgrunnlag!$A$39,Tallgrunnlag!$B$39,IF(A33=Tallgrunnlag!$A$40,Tallgrunnlag!$B$40,IF(A33=Tallgrunnlag!$A$41,Tallgrunnlag!$B$41,IF(A33=Tallgrunnlag!$A$42,Tallgrunnlag!$B$42,IF(A33=Tallgrunnlag!$A$43,Tallgrunnlag!$B$43,IF(A33=Tallgrunnlag!$A$44,Tallgrunnlag!$B$44,IF(A33=Tallgrunnlag!$A$45,Tallgrunnlag!$B$45,IF(A33=Tallgrunnlag!$A$46,Tallgrunnlag!$B$46)))))))))))))</f>
        <v>0</v>
      </c>
      <c r="E33" s="83" t="b">
        <f>IF(A33=Tallgrunnlag!$A$34,Tallgrunnlag!$C$34,IF(A33=Tallgrunnlag!$A$35,Tallgrunnlag!$C$35,IF(A33=Tallgrunnlag!$A$36,Tallgrunnlag!$C$36,IF(A33=Tallgrunnlag!$A$37,Tallgrunnlag!$C$37,IF(A33=Tallgrunnlag!$A$38,Tallgrunnlag!$C$38,IF(A33=Tallgrunnlag!$A$39,Tallgrunnlag!$C$39,IF(A33=Tallgrunnlag!$A$40,Tallgrunnlag!$C$40,IF(A33=Tallgrunnlag!$A$41,Tallgrunnlag!$C$41,IF(A33=Tallgrunnlag!$A$42,Tallgrunnlag!$C$42,IF(A33=Tallgrunnlag!$A$43,Tallgrunnlag!$C$43,IF(A33=Tallgrunnlag!$A$44,Tallgrunnlag!$C$44,IF(A33=Tallgrunnlag!$A$45,Tallgrunnlag!$C$45,IF(A33=Tallgrunnlag!$A$46,Tallgrunnlag!$C$46,IF(A33=Tallgrunnlag!$A$47,Tallgrunnlag!$C$47))))))))))))))</f>
        <v>0</v>
      </c>
      <c r="F33" s="61" t="str">
        <f t="shared" ref="F33:F35" si="4">IF(A33="","",B33)</f>
        <v/>
      </c>
      <c r="G33" s="61"/>
      <c r="H33" s="61"/>
      <c r="I33" s="83" t="str">
        <f>IF(A33="","",IF(A33=Tallgrunnlag!$A$38,E33*$M$1,IF(A33=Tallgrunnlag!$A$39,E33*$M$1,IF(A33=Tallgrunnlag!$A$40,E33*$M$1,E33))))</f>
        <v/>
      </c>
      <c r="J33" s="83" t="str">
        <f t="shared" ref="J33:J35" si="5">IF(A33="","",I33*38)</f>
        <v/>
      </c>
      <c r="K33" s="93" t="str">
        <f t="shared" ref="K33:K35" si="6">IF(A33="","",J33/D33)</f>
        <v/>
      </c>
      <c r="M33" s="27"/>
      <c r="N33" s="76"/>
      <c r="O33" s="77"/>
    </row>
    <row r="34" spans="1:18" x14ac:dyDescent="0.25">
      <c r="A34" s="59"/>
      <c r="B34" s="94"/>
      <c r="C34" s="61"/>
      <c r="D34" s="92" t="b">
        <f>IF(A34=Tallgrunnlag!$A$34,Tallgrunnlag!$B$34,IF(A34=Tallgrunnlag!$A$35,Tallgrunnlag!$B$35,IF(A34=Tallgrunnlag!$A$36,Tallgrunnlag!$B$36,IF(A34=Tallgrunnlag!$A$37,Tallgrunnlag!$B$37,IF(A34=Tallgrunnlag!$A$38,Tallgrunnlag!$B$38,IF(A34=Tallgrunnlag!$A$39,Tallgrunnlag!$B$39,IF(A34=Tallgrunnlag!$A$40,Tallgrunnlag!$B$40,IF(A34=Tallgrunnlag!$A$41,Tallgrunnlag!$B$41,IF(A34=Tallgrunnlag!$A$42,Tallgrunnlag!$B$42,IF(A34=Tallgrunnlag!$A$43,Tallgrunnlag!$B$43,IF(A34=Tallgrunnlag!$A$44,Tallgrunnlag!$B$44,IF(A34=Tallgrunnlag!$A$45,Tallgrunnlag!$B$45,IF(A34=Tallgrunnlag!$A$46,Tallgrunnlag!$B$46)))))))))))))</f>
        <v>0</v>
      </c>
      <c r="E34" s="83" t="b">
        <f>IF(A34=Tallgrunnlag!$A$34,Tallgrunnlag!$C$34,IF(A34=Tallgrunnlag!$A$35,Tallgrunnlag!$C$35,IF(A34=Tallgrunnlag!$A$36,Tallgrunnlag!$C$36,IF(A34=Tallgrunnlag!$A$37,Tallgrunnlag!$C$37,IF(A34=Tallgrunnlag!$A$38,Tallgrunnlag!$C$38,IF(A34=Tallgrunnlag!$A$39,Tallgrunnlag!$C$39,IF(A34=Tallgrunnlag!$A$40,Tallgrunnlag!$C$40,IF(A34=Tallgrunnlag!$A$41,Tallgrunnlag!$C$41,IF(A34=Tallgrunnlag!$A$42,Tallgrunnlag!$C$42,IF(A34=Tallgrunnlag!$A$43,Tallgrunnlag!$C$43,IF(A34=Tallgrunnlag!$A$44,Tallgrunnlag!$C$44,IF(A34=Tallgrunnlag!$A$45,Tallgrunnlag!$C$45,IF(A34=Tallgrunnlag!$A$46,Tallgrunnlag!$C$46,IF(A34=Tallgrunnlag!$A$47,Tallgrunnlag!$C$47))))))))))))))</f>
        <v>0</v>
      </c>
      <c r="F34" s="61" t="str">
        <f t="shared" si="4"/>
        <v/>
      </c>
      <c r="G34" s="61"/>
      <c r="H34" s="61"/>
      <c r="I34" s="83" t="str">
        <f>IF(A34="","",IF(A34=Tallgrunnlag!$A$38,E34*$M$1,IF(A34=Tallgrunnlag!$A$39,E34*$M$1,IF(A34=Tallgrunnlag!$A$40,E34*$M$1,E34))))</f>
        <v/>
      </c>
      <c r="J34" s="83" t="str">
        <f t="shared" si="5"/>
        <v/>
      </c>
      <c r="K34" s="93" t="str">
        <f t="shared" si="6"/>
        <v/>
      </c>
      <c r="M34" s="66" t="s">
        <v>65</v>
      </c>
      <c r="N34" s="74">
        <f>N10-J38-SUM(N14:N33)</f>
        <v>29.125</v>
      </c>
      <c r="O34" s="74">
        <f t="shared" si="1"/>
        <v>0.76644736842105265</v>
      </c>
    </row>
    <row r="35" spans="1:18" x14ac:dyDescent="0.25">
      <c r="A35" s="59"/>
      <c r="B35" s="94"/>
      <c r="C35" s="61"/>
      <c r="D35" s="92" t="b">
        <f>IF(A35=Tallgrunnlag!$A$34,Tallgrunnlag!$B$34,IF(A35=Tallgrunnlag!$A$35,Tallgrunnlag!$B$35,IF(A35=Tallgrunnlag!$A$36,Tallgrunnlag!$B$36,IF(A35=Tallgrunnlag!$A$37,Tallgrunnlag!$B$37,IF(A35=Tallgrunnlag!$A$38,Tallgrunnlag!$B$38,IF(A35=Tallgrunnlag!$A$39,Tallgrunnlag!$B$39,IF(A35=Tallgrunnlag!$A$40,Tallgrunnlag!$B$40,IF(A35=Tallgrunnlag!$A$41,Tallgrunnlag!$B$41,IF(A35=Tallgrunnlag!$A$42,Tallgrunnlag!$B$42,IF(A35=Tallgrunnlag!$A$43,Tallgrunnlag!$B$43,IF(A35=Tallgrunnlag!$A$44,Tallgrunnlag!$B$44,IF(A35=Tallgrunnlag!$A$45,Tallgrunnlag!$B$45,IF(A35=Tallgrunnlag!$A$46,Tallgrunnlag!$B$46)))))))))))))</f>
        <v>0</v>
      </c>
      <c r="E35" s="83" t="b">
        <f>IF(A35=Tallgrunnlag!$A$34,Tallgrunnlag!$C$34,IF(A35=Tallgrunnlag!$A$35,Tallgrunnlag!$C$35,IF(A35=Tallgrunnlag!$A$36,Tallgrunnlag!$C$36,IF(A35=Tallgrunnlag!$A$37,Tallgrunnlag!$C$37,IF(A35=Tallgrunnlag!$A$38,Tallgrunnlag!$C$38,IF(A35=Tallgrunnlag!$A$39,Tallgrunnlag!$C$39,IF(A35=Tallgrunnlag!$A$40,Tallgrunnlag!$C$40,IF(A35=Tallgrunnlag!$A$41,Tallgrunnlag!$C$41,IF(A35=Tallgrunnlag!$A$42,Tallgrunnlag!$C$42,IF(A35=Tallgrunnlag!$A$43,Tallgrunnlag!$C$43,IF(A35=Tallgrunnlag!$A$44,Tallgrunnlag!$C$44,IF(A35=Tallgrunnlag!$A$45,Tallgrunnlag!$C$45,IF(A35=Tallgrunnlag!$A$46,Tallgrunnlag!$C$46,IF(A35=Tallgrunnlag!$A$47,Tallgrunnlag!$C$47))))))))))))))</f>
        <v>0</v>
      </c>
      <c r="F35" s="61" t="str">
        <f t="shared" si="4"/>
        <v/>
      </c>
      <c r="G35" s="61"/>
      <c r="H35" s="61"/>
      <c r="I35" s="61" t="str">
        <f t="shared" ref="I35" si="7">IF(A35="","",E35)</f>
        <v/>
      </c>
      <c r="J35" s="61" t="str">
        <f t="shared" si="5"/>
        <v/>
      </c>
      <c r="K35" s="93" t="str">
        <f t="shared" si="6"/>
        <v/>
      </c>
      <c r="R35" s="42"/>
    </row>
    <row r="36" spans="1:18" ht="15.75" x14ac:dyDescent="0.3">
      <c r="A36" s="95" t="s">
        <v>161</v>
      </c>
      <c r="B36" s="85"/>
      <c r="C36" s="85"/>
      <c r="D36" s="85"/>
      <c r="E36" s="85"/>
      <c r="F36" s="85"/>
      <c r="G36" s="85"/>
      <c r="H36" s="85"/>
      <c r="I36" s="96">
        <f>SUM(I31:I35)</f>
        <v>1</v>
      </c>
      <c r="J36" s="96">
        <f>SUM(J31:J35)</f>
        <v>38</v>
      </c>
      <c r="K36" s="97">
        <f>SUM(K31:K35)</f>
        <v>5.7228915662650599E-2</v>
      </c>
      <c r="R36" s="98"/>
    </row>
    <row r="37" spans="1:18" x14ac:dyDescent="0.25">
      <c r="M37" t="s">
        <v>162</v>
      </c>
    </row>
    <row r="38" spans="1:18" ht="15.75" thickBot="1" x14ac:dyDescent="0.3">
      <c r="A38" s="99" t="s">
        <v>163</v>
      </c>
      <c r="B38" s="100"/>
      <c r="C38" s="100"/>
      <c r="D38" s="100"/>
      <c r="E38" s="100"/>
      <c r="F38" s="100"/>
      <c r="G38" s="100"/>
      <c r="H38" s="100"/>
      <c r="I38" s="101">
        <f>I36+I28</f>
        <v>20.5</v>
      </c>
      <c r="J38" s="101">
        <f>J36+J28</f>
        <v>399</v>
      </c>
      <c r="K38" s="102">
        <f>K36+K28</f>
        <v>0.60090361445783136</v>
      </c>
    </row>
    <row r="39" spans="1:18" ht="15.75" thickTop="1" x14ac:dyDescent="0.25">
      <c r="M39" t="s">
        <v>164</v>
      </c>
    </row>
    <row r="40" spans="1:18" hidden="1" x14ac:dyDescent="0.25">
      <c r="A40" t="s">
        <v>165</v>
      </c>
      <c r="D40">
        <f>664*K40</f>
        <v>376.99999999999994</v>
      </c>
      <c r="F40" t="str">
        <f>IF(A32="Teamleder","Teamleder",IF(A33="Teamleder","Teamleder",IF(A34="Teamleder","Teamleder",IF(A35="Teamleder","Teamleder",""))))</f>
        <v/>
      </c>
      <c r="I40" s="42">
        <f>D40/38</f>
        <v>9.9210526315789451</v>
      </c>
      <c r="J40" s="42">
        <f>D40</f>
        <v>376.99999999999994</v>
      </c>
      <c r="K40" s="41">
        <f>M1-K21-K36</f>
        <v>0.56777108433734935</v>
      </c>
    </row>
    <row r="41" spans="1:18" ht="15.75" thickBot="1" x14ac:dyDescent="0.3">
      <c r="A41" s="103" t="s">
        <v>166</v>
      </c>
      <c r="B41" s="103"/>
      <c r="C41" s="103"/>
      <c r="D41" s="104">
        <f>664*K41</f>
        <v>15.999999999999979</v>
      </c>
      <c r="E41" s="103"/>
      <c r="F41" s="103"/>
      <c r="G41" s="103"/>
      <c r="H41" s="103"/>
      <c r="I41" s="104">
        <f>D41/38</f>
        <v>0.42105263157894679</v>
      </c>
      <c r="J41" s="104">
        <f>D41</f>
        <v>15.999999999999979</v>
      </c>
      <c r="K41" s="105">
        <f>M1-K38</f>
        <v>2.4096385542168641E-2</v>
      </c>
    </row>
    <row r="42" spans="1:18" ht="15.75" thickTop="1" x14ac:dyDescent="0.25"/>
  </sheetData>
  <sheetProtection selectLockedCells="1"/>
  <mergeCells count="3">
    <mergeCell ref="B1:I1"/>
    <mergeCell ref="J1:L1"/>
    <mergeCell ref="J2:L2"/>
  </mergeCells>
  <conditionalFormatting sqref="K38">
    <cfRule type="cellIs" dxfId="107" priority="2" operator="lessThan">
      <formula>1</formula>
    </cfRule>
    <cfRule type="cellIs" dxfId="106" priority="3" operator="greaterThan">
      <formula>1</formula>
    </cfRule>
  </conditionalFormatting>
  <conditionalFormatting sqref="K41">
    <cfRule type="cellIs" dxfId="105" priority="1" operator="lessThan">
      <formula>0</formula>
    </cfRule>
  </conditionalFormatting>
  <dataValidations count="9">
    <dataValidation type="list" allowBlank="1" showInputMessage="1" showErrorMessage="1" sqref="M2">
      <formula1>Stillingstype</formula1>
    </dataValidation>
    <dataValidation type="list" allowBlank="1" showInputMessage="1" showErrorMessage="1" sqref="B31">
      <formula1>Klasser</formula1>
    </dataValidation>
    <dataValidation type="list" allowBlank="1" showInputMessage="1" showErrorMessage="1" sqref="B24:B25 B32:B35 B6:B20">
      <formula1>Trinn</formula1>
    </dataValidation>
    <dataValidation type="list" allowBlank="1" showInputMessage="1" showErrorMessage="1" sqref="B1">
      <formula1>Ansatte</formula1>
    </dataValidation>
    <dataValidation type="list" allowBlank="1" showInputMessage="1" showErrorMessage="1" sqref="A25">
      <formula1>Styrking</formula1>
    </dataValidation>
    <dataValidation type="list" allowBlank="1" showInputMessage="1" showErrorMessage="1" sqref="M14:M33">
      <formula1>Fellestid</formula1>
    </dataValidation>
    <dataValidation type="list" allowBlank="1" showInputMessage="1" showErrorMessage="1" sqref="A32:A35">
      <formula1>Nedslag</formula1>
    </dataValidation>
    <dataValidation type="list" allowBlank="1" showInputMessage="1" showErrorMessage="1" sqref="A6:A20">
      <formula1>FAG</formula1>
    </dataValidation>
    <dataValidation type="list" allowBlank="1" showInputMessage="1" showErrorMessage="1" sqref="C6:C20">
      <formula1>Klasse</formula1>
    </dataValidation>
  </dataValidations>
  <hyperlinks>
    <hyperlink ref="A1" location="Stillingsprosent!A1" display="NAVN:"/>
  </hyperlinks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Header>&amp;C&amp;"-,Fet"&amp;18Individuell arbeidstidsavtale 2019/2020</oddHeader>
    <oddFooter>&amp;LDato:_________________&amp;CSignatur:_______________________________________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13E9C9DD2B3640BD230BABF5D86488" ma:contentTypeVersion="2" ma:contentTypeDescription="Opprett et nytt dokument." ma:contentTypeScope="" ma:versionID="5a8761f4f10e018da3afae938c50799d">
  <xsd:schema xmlns:xsd="http://www.w3.org/2001/XMLSchema" xmlns:xs="http://www.w3.org/2001/XMLSchema" xmlns:p="http://schemas.microsoft.com/office/2006/metadata/properties" xmlns:ns2="8f83af95-763a-4dc2-b632-82fd6c1114c5" targetNamespace="http://schemas.microsoft.com/office/2006/metadata/properties" ma:root="true" ma:fieldsID="de4c320a76832991de7f454a105dad3a" ns2:_="">
    <xsd:import namespace="8f83af95-763a-4dc2-b632-82fd6c1114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3af95-763a-4dc2-b632-82fd6c1114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9F5C2F-ACE9-48A0-9DFD-3E85AF492A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DF9831-C9DE-4C3B-A143-377DC067D6EB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8f83af95-763a-4dc2-b632-82fd6c1114c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58260C8-05E4-483F-9D57-4464F8BCA6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83af95-763a-4dc2-b632-82fd6c1114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44</vt:i4>
      </vt:variant>
      <vt:variant>
        <vt:lpstr>Navngitte områder</vt:lpstr>
      </vt:variant>
      <vt:variant>
        <vt:i4>8</vt:i4>
      </vt:variant>
    </vt:vector>
  </HeadingPairs>
  <TitlesOfParts>
    <vt:vector size="52" baseType="lpstr">
      <vt:lpstr>Tallgrunnlag</vt:lpstr>
      <vt:lpstr>Ansatte</vt:lpstr>
      <vt:lpstr>Elever</vt:lpstr>
      <vt:lpstr>Stillingsprosent</vt:lpstr>
      <vt:lpstr>MAL</vt:lpstr>
      <vt:lpstr>Wioletta</vt:lpstr>
      <vt:lpstr>Marita</vt:lpstr>
      <vt:lpstr>Benedicte</vt:lpstr>
      <vt:lpstr>Håkon</vt:lpstr>
      <vt:lpstr>Eirin</vt:lpstr>
      <vt:lpstr>Peter</vt:lpstr>
      <vt:lpstr>AC</vt:lpstr>
      <vt:lpstr>Hanne</vt:lpstr>
      <vt:lpstr>Gina</vt:lpstr>
      <vt:lpstr>Eivind</vt:lpstr>
      <vt:lpstr>Anna</vt:lpstr>
      <vt:lpstr>Helsho</vt:lpstr>
      <vt:lpstr>Halvor</vt:lpstr>
      <vt:lpstr>Rizwan</vt:lpstr>
      <vt:lpstr>Elise</vt:lpstr>
      <vt:lpstr>Janne</vt:lpstr>
      <vt:lpstr>Elin</vt:lpstr>
      <vt:lpstr>Sara</vt:lpstr>
      <vt:lpstr>Anum</vt:lpstr>
      <vt:lpstr>Pål</vt:lpstr>
      <vt:lpstr>Nicholas</vt:lpstr>
      <vt:lpstr>Lena</vt:lpstr>
      <vt:lpstr>Christopher</vt:lpstr>
      <vt:lpstr>Stine</vt:lpstr>
      <vt:lpstr>Henning</vt:lpstr>
      <vt:lpstr>Ingrid</vt:lpstr>
      <vt:lpstr>Jana</vt:lpstr>
      <vt:lpstr>Asbjørn</vt:lpstr>
      <vt:lpstr>Anne</vt:lpstr>
      <vt:lpstr>Henriette</vt:lpstr>
      <vt:lpstr>Sigmund</vt:lpstr>
      <vt:lpstr>Steinar</vt:lpstr>
      <vt:lpstr>Silje</vt:lpstr>
      <vt:lpstr>Ida</vt:lpstr>
      <vt:lpstr>Christine</vt:lpstr>
      <vt:lpstr>Beatrice</vt:lpstr>
      <vt:lpstr>Thina</vt:lpstr>
      <vt:lpstr>Tuva</vt:lpstr>
      <vt:lpstr>Gerd</vt:lpstr>
      <vt:lpstr>Ansatte</vt:lpstr>
      <vt:lpstr>FAG</vt:lpstr>
      <vt:lpstr>Fellestid</vt:lpstr>
      <vt:lpstr>Klasse</vt:lpstr>
      <vt:lpstr>Klasser</vt:lpstr>
      <vt:lpstr>Nedslag</vt:lpstr>
      <vt:lpstr>Stillingstype</vt:lpstr>
      <vt:lpstr>Trinn</vt:lpstr>
    </vt:vector>
  </TitlesOfParts>
  <Company>Utdanningsetaten i Oslo 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John-Kristian Schreiner</dc:creator>
  <cp:lastModifiedBy>John-Kristian Schreiner</cp:lastModifiedBy>
  <cp:lastPrinted>2020-05-27T13:42:47Z</cp:lastPrinted>
  <dcterms:created xsi:type="dcterms:W3CDTF">2018-04-06T11:52:51Z</dcterms:created>
  <dcterms:modified xsi:type="dcterms:W3CDTF">2020-05-29T06:59:22Z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0x0101000013E9C9DD2B3640BD230BABF5D86488</vt:lpwstr>
  </property>
</Properties>
</file>