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haifa\Dropbox\PhD\Dissertation\Objective2-Framework\Remaining steps\"/>
    </mc:Choice>
  </mc:AlternateContent>
  <xr:revisionPtr revIDLastSave="0" documentId="13_ncr:1_{597882F8-992E-4818-827E-C9388BC9CE81}" xr6:coauthVersionLast="47" xr6:coauthVersionMax="47" xr10:uidLastSave="{00000000-0000-0000-0000-000000000000}"/>
  <bookViews>
    <workbookView xWindow="-108" yWindow="-108" windowWidth="23256" windowHeight="12456" activeTab="1" xr2:uid="{2E3A8F9C-EFA5-4D34-95D1-4C66A2F40998}"/>
  </bookViews>
  <sheets>
    <sheet name="ALL" sheetId="1" r:id="rId1"/>
    <sheet name="Transformation" sheetId="4" r:id="rId2"/>
    <sheet name="UX Score and Rang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4" l="1"/>
  <c r="S4" i="4" s="1"/>
  <c r="V4" i="7"/>
  <c r="P13" i="4"/>
  <c r="P4" i="4"/>
  <c r="L13" i="4"/>
  <c r="L4" i="4"/>
  <c r="N13" i="4"/>
  <c r="O13" i="4" s="1"/>
  <c r="N12" i="4"/>
  <c r="N11" i="4"/>
  <c r="N10" i="4"/>
  <c r="N9" i="4"/>
  <c r="N8" i="4"/>
  <c r="N7" i="4"/>
  <c r="N6" i="4"/>
  <c r="N5" i="4"/>
  <c r="N4" i="4"/>
  <c r="O4" i="4" s="1"/>
  <c r="G13" i="4"/>
  <c r="G10" i="4"/>
  <c r="G9" i="4"/>
  <c r="G8" i="4"/>
  <c r="G11" i="4"/>
  <c r="G12" i="4"/>
  <c r="G4" i="4"/>
  <c r="H4" i="4" s="1"/>
  <c r="I4" i="4" s="1"/>
  <c r="G5" i="4"/>
  <c r="G6" i="4"/>
  <c r="G7" i="4"/>
  <c r="O3" i="7" l="1"/>
  <c r="P3" i="7"/>
  <c r="P20" i="7"/>
  <c r="P19" i="7"/>
  <c r="P12" i="7"/>
  <c r="P9" i="7"/>
  <c r="O20" i="7"/>
  <c r="O19" i="7"/>
  <c r="O12" i="7"/>
  <c r="O9" i="7"/>
  <c r="Q12" i="7" l="1"/>
  <c r="Q19" i="7"/>
  <c r="Q20" i="7"/>
  <c r="Q9" i="7"/>
  <c r="Q3" i="7"/>
  <c r="P21" i="7"/>
  <c r="O21" i="7"/>
  <c r="F21" i="7"/>
  <c r="E20" i="7"/>
  <c r="E19" i="7"/>
  <c r="H10" i="4"/>
  <c r="I10" i="4" s="1"/>
  <c r="H5" i="4"/>
  <c r="I5" i="4" s="1"/>
  <c r="H13" i="4"/>
  <c r="I13" i="4" s="1"/>
  <c r="H12" i="4"/>
  <c r="I12" i="4" s="1"/>
  <c r="H6" i="4"/>
  <c r="I6" i="4" s="1"/>
  <c r="H7" i="4"/>
  <c r="I7" i="4" s="1"/>
  <c r="H9" i="4"/>
  <c r="I9" i="4" s="1"/>
  <c r="H11" i="4"/>
  <c r="Y3" i="1"/>
  <c r="Y7" i="1"/>
  <c r="Y24" i="1"/>
  <c r="Y34" i="1"/>
  <c r="AJ3" i="1"/>
  <c r="Z66" i="1"/>
  <c r="AA66" i="1"/>
  <c r="X40" i="1"/>
  <c r="Y40" i="1" s="1"/>
  <c r="Z3" i="1"/>
  <c r="Q109" i="1"/>
  <c r="X109" i="1" s="1"/>
  <c r="Y109" i="1" s="1"/>
  <c r="Z116" i="1"/>
  <c r="Z109" i="1"/>
  <c r="D19" i="7" l="1"/>
  <c r="D20" i="7"/>
  <c r="I11" i="4"/>
  <c r="Q21" i="7"/>
  <c r="E9" i="7"/>
  <c r="E12" i="7"/>
  <c r="H8" i="4"/>
  <c r="I8" i="4" s="1"/>
  <c r="J8" i="4" s="1"/>
  <c r="Z40" i="1"/>
  <c r="AA40" i="1" s="1"/>
  <c r="AB40" i="1" s="1"/>
  <c r="AA109" i="1"/>
  <c r="Z101" i="1"/>
  <c r="AA101" i="1" s="1"/>
  <c r="Z82" i="1"/>
  <c r="AA82" i="1" s="1"/>
  <c r="Z67" i="1"/>
  <c r="AA67" i="1" s="1"/>
  <c r="Z59" i="1"/>
  <c r="AA59" i="1" s="1"/>
  <c r="Z53" i="1"/>
  <c r="AA53" i="1" s="1"/>
  <c r="Z45" i="1"/>
  <c r="AA45" i="1" s="1"/>
  <c r="Z41" i="1"/>
  <c r="AA41" i="1" s="1"/>
  <c r="Z34" i="1"/>
  <c r="AA34" i="1" s="1"/>
  <c r="Z30" i="1"/>
  <c r="Z24" i="1"/>
  <c r="Z13" i="1"/>
  <c r="Z7" i="1"/>
  <c r="Z5" i="1"/>
  <c r="Z4" i="1"/>
  <c r="Z6" i="1"/>
  <c r="W109" i="1"/>
  <c r="U116" i="1"/>
  <c r="V116" i="1" s="1"/>
  <c r="U101" i="1"/>
  <c r="U82" i="1"/>
  <c r="U67" i="1"/>
  <c r="U59" i="1"/>
  <c r="U53" i="1"/>
  <c r="U45" i="1"/>
  <c r="U41" i="1"/>
  <c r="U40" i="1"/>
  <c r="U34" i="1"/>
  <c r="U24" i="1"/>
  <c r="U66" i="1" s="1"/>
  <c r="U7" i="1"/>
  <c r="U3" i="1"/>
  <c r="K116" i="1"/>
  <c r="L116" i="1" s="1"/>
  <c r="K101" i="1"/>
  <c r="K82" i="1"/>
  <c r="K67" i="1"/>
  <c r="K59" i="1"/>
  <c r="K53" i="1"/>
  <c r="K45" i="1"/>
  <c r="K41" i="1"/>
  <c r="J40" i="1"/>
  <c r="K40" i="1"/>
  <c r="K34" i="1"/>
  <c r="K24" i="1"/>
  <c r="K66" i="1" s="1"/>
  <c r="K7" i="1"/>
  <c r="K3" i="1"/>
  <c r="P24" i="1"/>
  <c r="P25" i="1"/>
  <c r="P26" i="1"/>
  <c r="P27" i="1"/>
  <c r="P28" i="1"/>
  <c r="P29" i="1"/>
  <c r="P30" i="1"/>
  <c r="P31" i="1"/>
  <c r="P32" i="1"/>
  <c r="P33" i="1"/>
  <c r="P34" i="1"/>
  <c r="P35" i="1"/>
  <c r="P36" i="1"/>
  <c r="P37" i="1"/>
  <c r="P38" i="1"/>
  <c r="P39" i="1"/>
  <c r="P41" i="1"/>
  <c r="P42" i="1"/>
  <c r="P43" i="1"/>
  <c r="P44" i="1"/>
  <c r="P45" i="1"/>
  <c r="P46" i="1"/>
  <c r="P47" i="1"/>
  <c r="P48" i="1"/>
  <c r="P49" i="1"/>
  <c r="P50" i="1"/>
  <c r="P51" i="1"/>
  <c r="P52" i="1"/>
  <c r="P53" i="1"/>
  <c r="P54" i="1"/>
  <c r="P55" i="1"/>
  <c r="P59" i="1"/>
  <c r="P60" i="1"/>
  <c r="P61" i="1"/>
  <c r="P62" i="1"/>
  <c r="P67" i="1"/>
  <c r="P68" i="1"/>
  <c r="P69" i="1"/>
  <c r="P70" i="1"/>
  <c r="P71" i="1"/>
  <c r="P72" i="1"/>
  <c r="P73" i="1"/>
  <c r="P82" i="1"/>
  <c r="P83" i="1"/>
  <c r="P84" i="1"/>
  <c r="P85" i="1"/>
  <c r="P86" i="1"/>
  <c r="P87" i="1"/>
  <c r="P101" i="1"/>
  <c r="P102" i="1"/>
  <c r="P103" i="1"/>
  <c r="P104" i="1"/>
  <c r="P105" i="1"/>
  <c r="P116" i="1"/>
  <c r="P117" i="1"/>
  <c r="P118" i="1"/>
  <c r="P119" i="1"/>
  <c r="P120" i="1"/>
  <c r="P14" i="1"/>
  <c r="P15" i="1"/>
  <c r="P13" i="1"/>
  <c r="P4" i="1"/>
  <c r="P5" i="1"/>
  <c r="P6" i="1"/>
  <c r="P7" i="1"/>
  <c r="Q7" i="1" s="1"/>
  <c r="X7" i="1" s="1"/>
  <c r="P8" i="1"/>
  <c r="P3" i="1"/>
  <c r="G117" i="1"/>
  <c r="G118" i="1"/>
  <c r="G119" i="1"/>
  <c r="G120" i="1"/>
  <c r="G102" i="1"/>
  <c r="G103" i="1"/>
  <c r="G104" i="1"/>
  <c r="G105" i="1"/>
  <c r="G116" i="1"/>
  <c r="G83" i="1"/>
  <c r="G84" i="1"/>
  <c r="G85" i="1"/>
  <c r="G86" i="1"/>
  <c r="G87" i="1"/>
  <c r="G101" i="1"/>
  <c r="G68" i="1"/>
  <c r="G69" i="1"/>
  <c r="G70" i="1"/>
  <c r="G71" i="1"/>
  <c r="G72" i="1"/>
  <c r="G73" i="1"/>
  <c r="G82" i="1"/>
  <c r="G60" i="1"/>
  <c r="G61" i="1"/>
  <c r="G62" i="1"/>
  <c r="G67" i="1"/>
  <c r="G59" i="1"/>
  <c r="G42" i="1"/>
  <c r="G43" i="1"/>
  <c r="G44" i="1"/>
  <c r="G45" i="1"/>
  <c r="G46" i="1"/>
  <c r="G47" i="1"/>
  <c r="G48" i="1"/>
  <c r="G49" i="1"/>
  <c r="G50" i="1"/>
  <c r="G51" i="1"/>
  <c r="G52" i="1"/>
  <c r="G53" i="1"/>
  <c r="G54" i="1"/>
  <c r="G55" i="1"/>
  <c r="G25" i="1"/>
  <c r="G26" i="1"/>
  <c r="G27" i="1"/>
  <c r="G28" i="1"/>
  <c r="G29" i="1"/>
  <c r="G30" i="1"/>
  <c r="G31" i="1"/>
  <c r="G32" i="1"/>
  <c r="G33" i="1"/>
  <c r="G34" i="1"/>
  <c r="G35" i="1"/>
  <c r="G36" i="1"/>
  <c r="G37" i="1"/>
  <c r="G38" i="1"/>
  <c r="G39" i="1"/>
  <c r="G41" i="1"/>
  <c r="G14" i="1"/>
  <c r="G15" i="1"/>
  <c r="G24" i="1"/>
  <c r="G13" i="1"/>
  <c r="G7" i="1"/>
  <c r="G8" i="1"/>
  <c r="G4" i="1"/>
  <c r="G5" i="1"/>
  <c r="G6" i="1"/>
  <c r="G3" i="1"/>
  <c r="M3" i="1" s="1"/>
  <c r="M13" i="1"/>
  <c r="M14" i="1"/>
  <c r="M15" i="1"/>
  <c r="M24" i="1"/>
  <c r="M25" i="1"/>
  <c r="M26" i="1"/>
  <c r="M27" i="1"/>
  <c r="M28" i="1"/>
  <c r="M29" i="1"/>
  <c r="M30" i="1"/>
  <c r="M31" i="1"/>
  <c r="M32" i="1"/>
  <c r="M33" i="1"/>
  <c r="M34" i="1"/>
  <c r="M35" i="1"/>
  <c r="M36" i="1"/>
  <c r="M37" i="1"/>
  <c r="M38" i="1"/>
  <c r="M39" i="1"/>
  <c r="M41" i="1"/>
  <c r="M42" i="1"/>
  <c r="M43" i="1"/>
  <c r="M44" i="1"/>
  <c r="M45" i="1"/>
  <c r="M46" i="1"/>
  <c r="M47" i="1"/>
  <c r="M48" i="1"/>
  <c r="M49" i="1"/>
  <c r="M50" i="1"/>
  <c r="M51" i="1"/>
  <c r="M52" i="1"/>
  <c r="M53" i="1"/>
  <c r="M54" i="1"/>
  <c r="M55" i="1"/>
  <c r="M59" i="1"/>
  <c r="M60" i="1"/>
  <c r="M61" i="1"/>
  <c r="M62" i="1"/>
  <c r="M67" i="1"/>
  <c r="M68" i="1"/>
  <c r="M69" i="1"/>
  <c r="M70" i="1"/>
  <c r="M71" i="1"/>
  <c r="M72" i="1"/>
  <c r="M73" i="1"/>
  <c r="M82" i="1"/>
  <c r="M83" i="1"/>
  <c r="M84" i="1"/>
  <c r="M85" i="1"/>
  <c r="M86" i="1"/>
  <c r="M87" i="1"/>
  <c r="M101" i="1"/>
  <c r="M102" i="1"/>
  <c r="M103" i="1"/>
  <c r="M104" i="1"/>
  <c r="M105" i="1"/>
  <c r="M116" i="1"/>
  <c r="M117" i="1"/>
  <c r="M118" i="1"/>
  <c r="M119" i="1"/>
  <c r="M120" i="1"/>
  <c r="M4" i="1"/>
  <c r="M5" i="1"/>
  <c r="M6" i="1"/>
  <c r="M7" i="1"/>
  <c r="M8" i="1"/>
  <c r="J11" i="4" l="1"/>
  <c r="J12" i="4"/>
  <c r="J10" i="4"/>
  <c r="J9" i="4"/>
  <c r="J4" i="4"/>
  <c r="K4" i="4" s="1"/>
  <c r="J7" i="4"/>
  <c r="J5" i="4"/>
  <c r="J6" i="4"/>
  <c r="J13" i="4"/>
  <c r="K13" i="4" s="1"/>
  <c r="D12" i="7"/>
  <c r="D9" i="7"/>
  <c r="Q13" i="1"/>
  <c r="X13" i="1" s="1"/>
  <c r="Q116" i="1"/>
  <c r="X116" i="1" s="1"/>
  <c r="Y116" i="1" s="1"/>
  <c r="AA3" i="1"/>
  <c r="AC109" i="1"/>
  <c r="AB109" i="1"/>
  <c r="Q5" i="1"/>
  <c r="X5" i="1" s="1"/>
  <c r="Q45" i="1"/>
  <c r="X45" i="1" s="1"/>
  <c r="Y45" i="1" s="1"/>
  <c r="AB45" i="1" s="1"/>
  <c r="Q67" i="1"/>
  <c r="X67" i="1" s="1"/>
  <c r="Y67" i="1" s="1"/>
  <c r="AB67" i="1" s="1"/>
  <c r="Q53" i="1"/>
  <c r="X53" i="1" s="1"/>
  <c r="Y53" i="1" s="1"/>
  <c r="AB53" i="1" s="1"/>
  <c r="Q82" i="1"/>
  <c r="X82" i="1" s="1"/>
  <c r="Y82" i="1" s="1"/>
  <c r="AB82" i="1" s="1"/>
  <c r="Q101" i="1"/>
  <c r="X101" i="1" s="1"/>
  <c r="Y101" i="1" s="1"/>
  <c r="AB101" i="1" s="1"/>
  <c r="Q41" i="1"/>
  <c r="X41" i="1" s="1"/>
  <c r="Y41" i="1" s="1"/>
  <c r="AB41" i="1" s="1"/>
  <c r="Q24" i="1"/>
  <c r="X24" i="1" s="1"/>
  <c r="Q3" i="1"/>
  <c r="X3" i="1" s="1"/>
  <c r="Q59" i="1"/>
  <c r="X59" i="1" s="1"/>
  <c r="Y59" i="1" s="1"/>
  <c r="AB59" i="1" s="1"/>
  <c r="Q34" i="1"/>
  <c r="X34" i="1" s="1"/>
  <c r="AB34" i="1" s="1"/>
  <c r="Q30" i="1"/>
  <c r="X30" i="1" s="1"/>
  <c r="AA24" i="1"/>
  <c r="AC34" i="1"/>
  <c r="AD109" i="1"/>
  <c r="AA7" i="1"/>
  <c r="AC45" i="1"/>
  <c r="V34" i="1"/>
  <c r="N40" i="1"/>
  <c r="V3" i="1"/>
  <c r="N101" i="1"/>
  <c r="R101" i="1"/>
  <c r="R59" i="1"/>
  <c r="L3" i="1"/>
  <c r="R41" i="1"/>
  <c r="N116" i="1"/>
  <c r="O116" i="1" s="1"/>
  <c r="R24" i="1"/>
  <c r="R66" i="1" s="1"/>
  <c r="N7" i="1"/>
  <c r="N53" i="1"/>
  <c r="N45" i="1"/>
  <c r="N3" i="1"/>
  <c r="R3" i="1"/>
  <c r="R116" i="1"/>
  <c r="S116" i="1" s="1"/>
  <c r="W116" i="1" s="1"/>
  <c r="AA116" i="1" s="1"/>
  <c r="AC116" i="1" s="1"/>
  <c r="AD116" i="1" s="1"/>
  <c r="R45" i="1"/>
  <c r="L45" i="1"/>
  <c r="R40" i="1"/>
  <c r="N67" i="1"/>
  <c r="R7" i="1"/>
  <c r="R53" i="1"/>
  <c r="L34" i="1"/>
  <c r="N82" i="1"/>
  <c r="N59" i="1"/>
  <c r="N34" i="1"/>
  <c r="R67" i="1"/>
  <c r="R82" i="1"/>
  <c r="R34" i="1"/>
  <c r="N41" i="1"/>
  <c r="N24" i="1"/>
  <c r="N66" i="1" s="1"/>
  <c r="V45" i="1"/>
  <c r="J66" i="1"/>
  <c r="D3" i="7" l="1"/>
  <c r="E3" i="7"/>
  <c r="AB7" i="1"/>
  <c r="AB3" i="1"/>
  <c r="AB116" i="1"/>
  <c r="Y66" i="1"/>
  <c r="AB66" i="1" s="1"/>
  <c r="AB24" i="1"/>
  <c r="AF109" i="1"/>
  <c r="AF116" i="1"/>
  <c r="AC3" i="1"/>
  <c r="S45" i="1"/>
  <c r="W45" i="1" s="1"/>
  <c r="AD45" i="1" s="1"/>
  <c r="S3" i="1"/>
  <c r="W3" i="1" s="1"/>
  <c r="O34" i="1"/>
  <c r="O3" i="1"/>
  <c r="O45" i="1"/>
  <c r="S34" i="1"/>
  <c r="W34" i="1" s="1"/>
  <c r="AD34" i="1" s="1"/>
  <c r="J3" i="7" l="1"/>
  <c r="H3" i="7"/>
  <c r="W3" i="7" s="1"/>
  <c r="W4" i="7" s="1"/>
  <c r="J12" i="7"/>
  <c r="J9" i="7"/>
  <c r="J19" i="7"/>
  <c r="J20" i="7"/>
  <c r="S3" i="7"/>
  <c r="AA3" i="7" s="1"/>
  <c r="AA4" i="7" s="1"/>
  <c r="I3" i="7"/>
  <c r="G3" i="7"/>
  <c r="V3" i="7" s="1"/>
  <c r="R3" i="7"/>
  <c r="Z3" i="7" s="1"/>
  <c r="Z4" i="7" s="1"/>
  <c r="I12" i="7"/>
  <c r="I20" i="7"/>
  <c r="I19" i="7"/>
  <c r="I9" i="7"/>
  <c r="AL24" i="1"/>
  <c r="AL7" i="1"/>
  <c r="AL101" i="1"/>
  <c r="AL3" i="1"/>
  <c r="AL40" i="1"/>
  <c r="AL66" i="1"/>
  <c r="AL59" i="1"/>
  <c r="AL116" i="1"/>
  <c r="AM116" i="1" s="1"/>
  <c r="AL109" i="1"/>
  <c r="AM109" i="1" s="1"/>
  <c r="AL53" i="1"/>
  <c r="AL41" i="1"/>
  <c r="AL34" i="1"/>
  <c r="AL45" i="1"/>
  <c r="AL82" i="1"/>
  <c r="AL67" i="1"/>
  <c r="AF45" i="1"/>
  <c r="AF34" i="1"/>
  <c r="AD3" i="1"/>
  <c r="K3" i="7" l="1"/>
  <c r="X3" i="7" s="1"/>
  <c r="X4" i="7" s="1"/>
  <c r="L3" i="7"/>
  <c r="Y3" i="7" s="1"/>
  <c r="Y4" i="7" s="1"/>
  <c r="I21" i="7"/>
  <c r="J21" i="7"/>
  <c r="AM3" i="1"/>
  <c r="AM45" i="1"/>
  <c r="AM34" i="1"/>
  <c r="AI3" i="1"/>
  <c r="AI116" i="1"/>
  <c r="AJ116" i="1" s="1"/>
  <c r="AI109" i="1"/>
  <c r="AJ109" i="1" s="1"/>
  <c r="AI34" i="1"/>
  <c r="AJ34" i="1" s="1"/>
  <c r="AI45" i="1"/>
  <c r="AJ45" i="1" s="1"/>
  <c r="AF3" i="1"/>
  <c r="AG3" i="1" s="1"/>
  <c r="AH3" i="1"/>
  <c r="AN34" i="1" l="1"/>
  <c r="AO34" i="1" s="1"/>
  <c r="AN45" i="1"/>
  <c r="AO45" i="1" s="1"/>
  <c r="AN116" i="1"/>
  <c r="AO116" i="1" s="1"/>
  <c r="AN3" i="1"/>
  <c r="AO3" i="1" s="1"/>
  <c r="AN109" i="1"/>
  <c r="AO109" i="1" s="1"/>
  <c r="AK3" i="1"/>
  <c r="AP3" i="1" l="1"/>
</calcChain>
</file>

<file path=xl/sharedStrings.xml><?xml version="1.0" encoding="utf-8"?>
<sst xmlns="http://schemas.openxmlformats.org/spreadsheetml/2006/main" count="374" uniqueCount="273">
  <si>
    <t>UX aspect</t>
  </si>
  <si>
    <t>Attributes</t>
  </si>
  <si>
    <t>Sub-attributes</t>
  </si>
  <si>
    <t>Evaluation method</t>
  </si>
  <si>
    <t>Results</t>
  </si>
  <si>
    <t>UX range</t>
  </si>
  <si>
    <t>Safety</t>
  </si>
  <si>
    <t>Operational Safety</t>
  </si>
  <si>
    <t>Error Prevention/Handling</t>
  </si>
  <si>
    <t>Error Handling Checklist review</t>
  </si>
  <si>
    <r>
      <t>·</t>
    </r>
    <r>
      <rPr>
        <sz val="7"/>
        <color theme="1"/>
        <rFont val="Times New Roman"/>
        <family val="1"/>
      </rPr>
      <t xml:space="preserve">   </t>
    </r>
    <r>
      <rPr>
        <b/>
        <sz val="8"/>
        <color theme="1"/>
        <rFont val="Times New Roman"/>
        <family val="1"/>
      </rPr>
      <t>Error Clarity:</t>
    </r>
    <r>
      <rPr>
        <sz val="8"/>
        <color theme="1"/>
        <rFont val="Times New Roman"/>
        <family val="1"/>
      </rPr>
      <t xml:space="preserve"> Error messages were generally clear and informative, but some lacked specific guidance on how to resolve the issue.</t>
    </r>
  </si>
  <si>
    <r>
      <t>·</t>
    </r>
    <r>
      <rPr>
        <sz val="7"/>
        <color theme="1"/>
        <rFont val="Times New Roman"/>
        <family val="1"/>
      </rPr>
      <t xml:space="preserve">   </t>
    </r>
    <r>
      <rPr>
        <b/>
        <sz val="8"/>
        <color theme="1"/>
        <rFont val="Times New Roman"/>
        <family val="1"/>
      </rPr>
      <t>Error Handling Efficiency:</t>
    </r>
    <r>
      <rPr>
        <sz val="8"/>
        <color theme="1"/>
        <rFont val="Times New Roman"/>
        <family val="1"/>
      </rPr>
      <t xml:space="preserve"> The app handled most errors gracefully, but some high-severity errors (network disconnections) resulted in unexpected application crashes.</t>
    </r>
  </si>
  <si>
    <r>
      <t>80%</t>
    </r>
    <r>
      <rPr>
        <sz val="8"/>
        <color theme="1"/>
        <rFont val="Times New Roman"/>
        <family val="1"/>
      </rPr>
      <t xml:space="preserve"> (16 out of 20 checklist items handled effectively)</t>
    </r>
  </si>
  <si>
    <t>Accuracy</t>
  </si>
  <si>
    <t>Questionnaire</t>
  </si>
  <si>
    <r>
      <t>·</t>
    </r>
    <r>
      <rPr>
        <sz val="7"/>
        <color theme="1"/>
        <rFont val="Times New Roman"/>
        <family val="1"/>
      </rPr>
      <t xml:space="preserve">   </t>
    </r>
    <r>
      <rPr>
        <b/>
        <sz val="8"/>
        <color theme="1"/>
        <rFont val="Times New Roman"/>
        <family val="1"/>
      </rPr>
      <t>Real-time Account Balance Updates</t>
    </r>
    <r>
      <rPr>
        <sz val="8"/>
        <color theme="1"/>
        <rFont val="Times New Roman"/>
        <family val="1"/>
      </rPr>
      <t>: Most users find their account balances accurate and promptly updated after transactions, though a few reported delays following international transfers.</t>
    </r>
  </si>
  <si>
    <r>
      <t>·</t>
    </r>
    <r>
      <rPr>
        <sz val="7"/>
        <color theme="1"/>
        <rFont val="Times New Roman"/>
        <family val="1"/>
      </rPr>
      <t xml:space="preserve">   </t>
    </r>
    <r>
      <rPr>
        <b/>
        <sz val="8"/>
        <color theme="1"/>
        <rFont val="Times New Roman"/>
        <family val="1"/>
      </rPr>
      <t>Currency Conversion Accuracy</t>
    </r>
    <r>
      <rPr>
        <sz val="8"/>
        <color theme="1"/>
        <rFont val="Times New Roman"/>
        <family val="1"/>
      </rPr>
      <t>: Users raised concerns about currency conversion accuracy, citing inconsistencies due to fluctuating exchange rates not being reflected in real-time.</t>
    </r>
  </si>
  <si>
    <r>
      <t xml:space="preserve">The overall accuracy rating computed based on the Questionnaire items= </t>
    </r>
    <r>
      <rPr>
        <b/>
        <sz val="8"/>
        <color theme="1"/>
        <rFont val="Times New Roman"/>
        <family val="1"/>
      </rPr>
      <t>4.32/5</t>
    </r>
  </si>
  <si>
    <t>Contingency Safety</t>
  </si>
  <si>
    <t>Fault Tolerance</t>
  </si>
  <si>
    <t>Code review</t>
  </si>
  <si>
    <r>
      <t>·</t>
    </r>
    <r>
      <rPr>
        <sz val="7"/>
        <color theme="1"/>
        <rFont val="Times New Roman"/>
        <family val="1"/>
      </rPr>
      <t xml:space="preserve">   </t>
    </r>
    <r>
      <rPr>
        <b/>
        <sz val="8"/>
        <color theme="1"/>
        <rFont val="Times New Roman"/>
        <family val="1"/>
      </rPr>
      <t>Lack of Fallback Procedures</t>
    </r>
    <r>
      <rPr>
        <sz val="8"/>
        <color theme="1"/>
        <rFont val="Times New Roman"/>
        <family val="1"/>
      </rPr>
      <t>: Critical features, like transaction processing, lack automatic fallback mechanisms, requiring manual intervention during faults.</t>
    </r>
  </si>
  <si>
    <r>
      <t>·</t>
    </r>
    <r>
      <rPr>
        <sz val="7"/>
        <color theme="1"/>
        <rFont val="Times New Roman"/>
        <family val="1"/>
      </rPr>
      <t xml:space="preserve">   </t>
    </r>
    <r>
      <rPr>
        <b/>
        <sz val="8"/>
        <color theme="1"/>
        <rFont val="Times New Roman"/>
        <family val="1"/>
      </rPr>
      <t>System Resilience Gaps</t>
    </r>
    <r>
      <rPr>
        <sz val="8"/>
        <color theme="1"/>
        <rFont val="Times New Roman"/>
        <family val="1"/>
      </rPr>
      <t>: The app shows resilience to common faults but struggles with handling unexpected data formats and preventing infinite loops in error recovery.</t>
    </r>
  </si>
  <si>
    <r>
      <t>Fault Tolerance</t>
    </r>
    <r>
      <rPr>
        <sz val="8"/>
        <color theme="1"/>
        <rFont val="Times New Roman"/>
        <family val="1"/>
      </rPr>
      <t xml:space="preserve"> </t>
    </r>
    <r>
      <rPr>
        <b/>
        <sz val="8"/>
        <color theme="1"/>
        <rFont val="Times New Roman"/>
        <family val="1"/>
      </rPr>
      <t xml:space="preserve">Overall score </t>
    </r>
    <r>
      <rPr>
        <sz val="8"/>
        <color theme="1"/>
        <rFont val="Times New Roman"/>
        <family val="1"/>
      </rPr>
      <t>is evaluated using:</t>
    </r>
  </si>
  <si>
    <r>
      <t>·</t>
    </r>
    <r>
      <rPr>
        <sz val="7"/>
        <color theme="1"/>
        <rFont val="Times New Roman"/>
        <family val="1"/>
      </rPr>
      <t xml:space="preserve">   </t>
    </r>
    <r>
      <rPr>
        <b/>
        <sz val="8"/>
        <color theme="1"/>
        <rFont val="Times New Roman"/>
        <family val="1"/>
      </rPr>
      <t>Code Coverage =</t>
    </r>
    <r>
      <rPr>
        <sz val="8"/>
        <color theme="1"/>
        <rFont val="Times New Roman"/>
        <family val="1"/>
      </rPr>
      <t xml:space="preserve"> 85%</t>
    </r>
  </si>
  <si>
    <t>Final Overall Score:</t>
  </si>
  <si>
    <r>
      <t>·</t>
    </r>
    <r>
      <rPr>
        <sz val="7"/>
        <color theme="1"/>
        <rFont val="Times New Roman"/>
        <family val="1"/>
      </rPr>
      <t xml:space="preserve">   </t>
    </r>
    <r>
      <rPr>
        <sz val="8"/>
        <color theme="1"/>
        <rFont val="Times New Roman"/>
        <family val="1"/>
      </rPr>
      <t xml:space="preserve">Overall Score= (1.0×0.5)+(0.85×0.5) =0.925= </t>
    </r>
    <r>
      <rPr>
        <b/>
        <sz val="8"/>
        <color theme="1"/>
        <rFont val="Times New Roman"/>
        <family val="1"/>
      </rPr>
      <t>92.5%</t>
    </r>
  </si>
  <si>
    <t>Resource Safety</t>
  </si>
  <si>
    <t>Resources (battery/memory) consumption tracking</t>
  </si>
  <si>
    <r>
      <t>·</t>
    </r>
    <r>
      <rPr>
        <sz val="7"/>
        <color theme="1"/>
        <rFont val="Times New Roman"/>
        <family val="1"/>
      </rPr>
      <t xml:space="preserve">   </t>
    </r>
    <r>
      <rPr>
        <b/>
        <sz val="8"/>
        <color theme="1"/>
        <rFont val="Times New Roman"/>
        <family val="1"/>
      </rPr>
      <t>Battery usage</t>
    </r>
    <r>
      <rPr>
        <sz val="8"/>
        <color theme="1"/>
        <rFont val="Times New Roman"/>
        <family val="1"/>
      </rPr>
      <t xml:space="preserve"> is efficient during typical operations but drains significantly during heavy use.</t>
    </r>
  </si>
  <si>
    <r>
      <t>·</t>
    </r>
    <r>
      <rPr>
        <sz val="7"/>
        <color theme="1"/>
        <rFont val="Times New Roman"/>
        <family val="1"/>
      </rPr>
      <t xml:space="preserve">   </t>
    </r>
    <r>
      <rPr>
        <b/>
        <sz val="8"/>
        <color theme="1"/>
        <rFont val="Times New Roman"/>
        <family val="1"/>
      </rPr>
      <t>Memory management</t>
    </r>
    <r>
      <rPr>
        <sz val="8"/>
        <color theme="1"/>
        <rFont val="Times New Roman"/>
        <family val="1"/>
      </rPr>
      <t xml:space="preserve"> is effective, but high peak usage may affect performance on devices with limited resources.</t>
    </r>
  </si>
  <si>
    <r>
      <t>·</t>
    </r>
    <r>
      <rPr>
        <sz val="7"/>
        <color theme="1"/>
        <rFont val="Times New Roman"/>
        <family val="1"/>
      </rPr>
      <t xml:space="preserve">   </t>
    </r>
    <r>
      <rPr>
        <b/>
        <sz val="8"/>
        <color theme="1"/>
        <rFont val="Times New Roman"/>
        <family val="1"/>
      </rPr>
      <t>Performance Impact:</t>
    </r>
    <r>
      <rPr>
        <sz val="8"/>
        <color theme="1"/>
        <rFont val="Times New Roman"/>
        <family val="1"/>
      </rPr>
      <t xml:space="preserve"> The app's performance was noticeably degraded when resource utilization exceeded certain thresholds, resulting in longer loading times and occasional crashes.</t>
    </r>
  </si>
  <si>
    <r>
      <t>Ideal Battery Consumption</t>
    </r>
    <r>
      <rPr>
        <sz val="8"/>
        <color theme="1"/>
        <rFont val="Times New Roman"/>
        <family val="1"/>
      </rPr>
      <t>: 10% per hour (lower is better).</t>
    </r>
  </si>
  <si>
    <t>Ideal Memory Usage: 150 MB (lower is better).</t>
  </si>
  <si>
    <r>
      <t>·</t>
    </r>
    <r>
      <rPr>
        <sz val="7"/>
        <color theme="1"/>
        <rFont val="Times New Roman"/>
        <family val="1"/>
      </rPr>
      <t xml:space="preserve">   </t>
    </r>
    <r>
      <rPr>
        <b/>
        <sz val="8"/>
        <color theme="1"/>
        <rFont val="Times New Roman"/>
        <family val="1"/>
      </rPr>
      <t xml:space="preserve">Battery Consumption Score= </t>
    </r>
    <r>
      <rPr>
        <sz val="8"/>
        <color theme="1"/>
        <rFont val="Times New Roman"/>
        <family val="1"/>
      </rPr>
      <t>1 - ((Actual Consumption - Ideal Consumption) / Ideal Consumption) =1−((15%−10%​)/10%) =0.5</t>
    </r>
  </si>
  <si>
    <r>
      <t>·</t>
    </r>
    <r>
      <rPr>
        <sz val="7"/>
        <color theme="1"/>
        <rFont val="Times New Roman"/>
        <family val="1"/>
      </rPr>
      <t xml:space="preserve">   </t>
    </r>
    <r>
      <rPr>
        <b/>
        <sz val="8"/>
        <color theme="1"/>
        <rFont val="Times New Roman"/>
        <family val="1"/>
      </rPr>
      <t>Memory Usage Score=</t>
    </r>
    <r>
      <rPr>
        <sz val="8"/>
        <color theme="1"/>
        <rFont val="Times New Roman"/>
        <family val="1"/>
      </rPr>
      <t>1−((Actual Memory−Ideal Memory)/Ideal Memory) =1−(200 MB−150 MB/150 MB) =1−31​≈0.67</t>
    </r>
  </si>
  <si>
    <r>
      <t>·</t>
    </r>
    <r>
      <rPr>
        <sz val="7"/>
        <color theme="1"/>
        <rFont val="Times New Roman"/>
        <family val="1"/>
      </rPr>
      <t xml:space="preserve">   </t>
    </r>
    <r>
      <rPr>
        <b/>
        <sz val="8"/>
        <color theme="1"/>
        <rFont val="Times New Roman"/>
        <family val="1"/>
      </rPr>
      <t>Final Overall Score</t>
    </r>
    <r>
      <rPr>
        <sz val="8"/>
        <color theme="1"/>
        <rFont val="Times New Roman"/>
        <family val="1"/>
      </rPr>
      <t xml:space="preserve">: = (0.5×0.5)+(0.67×0.5)=0.585= </t>
    </r>
    <r>
      <rPr>
        <b/>
        <sz val="8"/>
        <color theme="1"/>
        <rFont val="Times New Roman"/>
        <family val="1"/>
      </rPr>
      <t>58.5%</t>
    </r>
  </si>
  <si>
    <r>
      <t>·</t>
    </r>
    <r>
      <rPr>
        <sz val="7"/>
        <color theme="1"/>
        <rFont val="Times New Roman"/>
        <family val="1"/>
      </rPr>
      <t xml:space="preserve">   </t>
    </r>
    <r>
      <rPr>
        <b/>
        <sz val="8"/>
        <color theme="1"/>
        <rFont val="Times New Roman"/>
        <family val="1"/>
      </rPr>
      <t>Category</t>
    </r>
    <r>
      <rPr>
        <sz val="8"/>
        <color theme="1"/>
        <rFont val="Times New Roman"/>
        <family val="1"/>
      </rPr>
      <t xml:space="preserve">: </t>
    </r>
    <r>
      <rPr>
        <b/>
        <sz val="8"/>
        <color theme="1"/>
        <rFont val="Times New Roman"/>
        <family val="1"/>
      </rPr>
      <t>Fair, using:</t>
    </r>
  </si>
  <si>
    <r>
      <t>o</t>
    </r>
    <r>
      <rPr>
        <sz val="7"/>
        <color theme="1"/>
        <rFont val="Times New Roman"/>
        <family val="1"/>
      </rPr>
      <t xml:space="preserve">   </t>
    </r>
    <r>
      <rPr>
        <b/>
        <sz val="8"/>
        <color theme="1"/>
        <rFont val="Times New Roman"/>
        <family val="1"/>
      </rPr>
      <t>Excellent</t>
    </r>
    <r>
      <rPr>
        <sz val="8"/>
        <color theme="1"/>
        <rFont val="Times New Roman"/>
        <family val="1"/>
      </rPr>
      <t>: 90% - 100%</t>
    </r>
  </si>
  <si>
    <r>
      <t>o</t>
    </r>
    <r>
      <rPr>
        <sz val="7"/>
        <color theme="1"/>
        <rFont val="Times New Roman"/>
        <family val="1"/>
      </rPr>
      <t xml:space="preserve">   </t>
    </r>
    <r>
      <rPr>
        <b/>
        <sz val="8"/>
        <color theme="1"/>
        <rFont val="Times New Roman"/>
        <family val="1"/>
      </rPr>
      <t>Good</t>
    </r>
    <r>
      <rPr>
        <sz val="8"/>
        <color theme="1"/>
        <rFont val="Times New Roman"/>
        <family val="1"/>
      </rPr>
      <t>: 75% - 89%</t>
    </r>
  </si>
  <si>
    <r>
      <t>o</t>
    </r>
    <r>
      <rPr>
        <sz val="7"/>
        <color theme="1"/>
        <rFont val="Times New Roman"/>
        <family val="1"/>
      </rPr>
      <t xml:space="preserve">   </t>
    </r>
    <r>
      <rPr>
        <b/>
        <sz val="8"/>
        <color theme="1"/>
        <rFont val="Times New Roman"/>
        <family val="1"/>
      </rPr>
      <t>Fair</t>
    </r>
    <r>
      <rPr>
        <sz val="8"/>
        <color theme="1"/>
        <rFont val="Times New Roman"/>
        <family val="1"/>
      </rPr>
      <t>: 50% - 74%</t>
    </r>
  </si>
  <si>
    <r>
      <t>o</t>
    </r>
    <r>
      <rPr>
        <sz val="7"/>
        <color theme="1"/>
        <rFont val="Times New Roman"/>
        <family val="1"/>
      </rPr>
      <t xml:space="preserve">   </t>
    </r>
    <r>
      <rPr>
        <b/>
        <sz val="8"/>
        <color theme="1"/>
        <rFont val="Times New Roman"/>
        <family val="1"/>
      </rPr>
      <t>Poor</t>
    </r>
    <r>
      <rPr>
        <sz val="8"/>
        <color theme="1"/>
        <rFont val="Times New Roman"/>
        <family val="1"/>
      </rPr>
      <t>: Below 50%</t>
    </r>
  </si>
  <si>
    <t>Security</t>
  </si>
  <si>
    <t>User Data and Privacy</t>
  </si>
  <si>
    <t>Penetration Testing with Privacy Focus</t>
  </si>
  <si>
    <r>
      <t>·</t>
    </r>
    <r>
      <rPr>
        <sz val="7"/>
        <color theme="1"/>
        <rFont val="Times New Roman"/>
        <family val="1"/>
      </rPr>
      <t xml:space="preserve">   </t>
    </r>
    <r>
      <rPr>
        <b/>
        <sz val="8"/>
        <color theme="1"/>
        <rFont val="Times New Roman"/>
        <family val="1"/>
      </rPr>
      <t>High Number of Vulnerabilities</t>
    </r>
    <r>
      <rPr>
        <sz val="8"/>
        <color theme="1"/>
        <rFont val="Times New Roman"/>
        <family val="1"/>
      </rPr>
      <t xml:space="preserve">: A total of </t>
    </r>
    <r>
      <rPr>
        <b/>
        <sz val="8"/>
        <color theme="1"/>
        <rFont val="Times New Roman"/>
        <family val="1"/>
      </rPr>
      <t>15 vulnerabilities</t>
    </r>
    <r>
      <rPr>
        <sz val="8"/>
        <color theme="1"/>
        <rFont val="Times New Roman"/>
        <family val="1"/>
      </rPr>
      <t xml:space="preserve"> were discovered, including </t>
    </r>
    <r>
      <rPr>
        <b/>
        <sz val="8"/>
        <color theme="1"/>
        <rFont val="Times New Roman"/>
        <family val="1"/>
      </rPr>
      <t>3 critical</t>
    </r>
    <r>
      <rPr>
        <sz val="8"/>
        <color theme="1"/>
        <rFont val="Times New Roman"/>
        <family val="1"/>
      </rPr>
      <t xml:space="preserve"> and </t>
    </r>
    <r>
      <rPr>
        <b/>
        <sz val="8"/>
        <color theme="1"/>
        <rFont val="Times New Roman"/>
        <family val="1"/>
      </rPr>
      <t>5 high vulnerabilities</t>
    </r>
    <r>
      <rPr>
        <sz val="8"/>
        <color theme="1"/>
        <rFont val="Times New Roman"/>
        <family val="1"/>
      </rPr>
      <t>. This raises significant concerns about the overall security posture of the application.</t>
    </r>
  </si>
  <si>
    <r>
      <t>·</t>
    </r>
    <r>
      <rPr>
        <sz val="7"/>
        <color theme="1"/>
        <rFont val="Times New Roman"/>
        <family val="1"/>
      </rPr>
      <t xml:space="preserve">   </t>
    </r>
    <r>
      <rPr>
        <b/>
        <sz val="8"/>
        <color theme="1"/>
        <rFont val="Times New Roman"/>
        <family val="1"/>
      </rPr>
      <t>Data Exposure Risks</t>
    </r>
    <r>
      <rPr>
        <sz val="8"/>
        <color theme="1"/>
        <rFont val="Times New Roman"/>
        <family val="1"/>
      </rPr>
      <t xml:space="preserve">: </t>
    </r>
    <r>
      <rPr>
        <b/>
        <sz val="8"/>
        <color theme="1"/>
        <rFont val="Times New Roman"/>
        <family val="1"/>
      </rPr>
      <t>8 sensitive data points</t>
    </r>
    <r>
      <rPr>
        <sz val="8"/>
        <color theme="1"/>
        <rFont val="Times New Roman"/>
        <family val="1"/>
      </rPr>
      <t xml:space="preserve"> were exposed, such as account numbers and transaction histories, which could lead to severe privacy breaches if exploited.</t>
    </r>
  </si>
  <si>
    <r>
      <t>·</t>
    </r>
    <r>
      <rPr>
        <sz val="7"/>
        <color theme="1"/>
        <rFont val="Times New Roman"/>
        <family val="1"/>
      </rPr>
      <t xml:space="preserve">   </t>
    </r>
    <r>
      <rPr>
        <b/>
        <sz val="8"/>
        <color theme="1"/>
        <rFont val="Times New Roman"/>
        <family val="1"/>
      </rPr>
      <t>Inadequate Data Encryption</t>
    </r>
    <r>
      <rPr>
        <sz val="8"/>
        <color theme="1"/>
        <rFont val="Times New Roman"/>
        <family val="1"/>
      </rPr>
      <t xml:space="preserve">: While </t>
    </r>
    <r>
      <rPr>
        <b/>
        <sz val="8"/>
        <color theme="1"/>
        <rFont val="Times New Roman"/>
        <family val="1"/>
      </rPr>
      <t>80% of sensitive data is encrypted</t>
    </r>
    <r>
      <rPr>
        <sz val="8"/>
        <color theme="1"/>
        <rFont val="Times New Roman"/>
        <family val="1"/>
      </rPr>
      <t xml:space="preserve">, the </t>
    </r>
    <r>
      <rPr>
        <b/>
        <sz val="8"/>
        <color theme="1"/>
        <rFont val="Times New Roman"/>
        <family val="1"/>
      </rPr>
      <t>remaining 20%</t>
    </r>
    <r>
      <rPr>
        <sz val="8"/>
        <color theme="1"/>
        <rFont val="Times New Roman"/>
        <family val="1"/>
      </rPr>
      <t xml:space="preserve"> is left vulnerable, prompting expert concerns regarding the comprehensive protection of the user personal information.</t>
    </r>
  </si>
  <si>
    <r>
      <t>·</t>
    </r>
    <r>
      <rPr>
        <sz val="7"/>
        <color theme="1"/>
        <rFont val="Times New Roman"/>
        <family val="1"/>
      </rPr>
      <t xml:space="preserve">   </t>
    </r>
    <r>
      <rPr>
        <b/>
        <sz val="8"/>
        <color theme="1"/>
        <rFont val="Times New Roman"/>
        <family val="1"/>
      </rPr>
      <t>Authentication Flaws</t>
    </r>
    <r>
      <rPr>
        <sz val="8"/>
        <color theme="1"/>
        <rFont val="Times New Roman"/>
        <family val="1"/>
      </rPr>
      <t xml:space="preserve">: The </t>
    </r>
    <r>
      <rPr>
        <b/>
        <sz val="8"/>
        <color theme="1"/>
        <rFont val="Times New Roman"/>
        <family val="1"/>
      </rPr>
      <t>20% success rate of unauthorized access attempts</t>
    </r>
    <r>
      <rPr>
        <sz val="8"/>
        <color theme="1"/>
        <rFont val="Times New Roman"/>
        <family val="1"/>
      </rPr>
      <t xml:space="preserve"> (2 out of 10) indicates weaknesses in the authentication process. Expert reported a </t>
    </r>
    <r>
      <rPr>
        <b/>
        <sz val="8"/>
        <color theme="1"/>
        <rFont val="Times New Roman"/>
        <family val="1"/>
      </rPr>
      <t>cumbersome authentication process</t>
    </r>
    <r>
      <rPr>
        <sz val="8"/>
        <color theme="1"/>
        <rFont val="Times New Roman"/>
        <family val="1"/>
      </rPr>
      <t>, particularly with multi-factor authentication (MFA), leading to frustration.</t>
    </r>
  </si>
  <si>
    <r>
      <t>·</t>
    </r>
    <r>
      <rPr>
        <sz val="7"/>
        <color theme="1"/>
        <rFont val="Times New Roman"/>
        <family val="1"/>
      </rPr>
      <t xml:space="preserve">   </t>
    </r>
    <r>
      <rPr>
        <b/>
        <sz val="8"/>
        <color theme="1"/>
        <rFont val="Times New Roman"/>
        <family val="1"/>
      </rPr>
      <t>Session Management Problems</t>
    </r>
    <r>
      <rPr>
        <sz val="8"/>
        <color theme="1"/>
        <rFont val="Times New Roman"/>
        <family val="1"/>
      </rPr>
      <t xml:space="preserve">: The app has </t>
    </r>
    <r>
      <rPr>
        <b/>
        <sz val="8"/>
        <color theme="1"/>
        <rFont val="Times New Roman"/>
        <family val="1"/>
      </rPr>
      <t>1 session fixation vulnerability</t>
    </r>
    <r>
      <rPr>
        <sz val="8"/>
        <color theme="1"/>
        <rFont val="Times New Roman"/>
        <family val="1"/>
      </rPr>
      <t xml:space="preserve">, and </t>
    </r>
    <r>
      <rPr>
        <b/>
        <sz val="8"/>
        <color theme="1"/>
        <rFont val="Times New Roman"/>
        <family val="1"/>
      </rPr>
      <t>60% of sessions only timed out after 10 minutes</t>
    </r>
    <r>
      <rPr>
        <sz val="8"/>
        <color theme="1"/>
        <rFont val="Times New Roman"/>
        <family val="1"/>
      </rPr>
      <t xml:space="preserve"> of inactivity. The expert found this timeout too short, leading to interruptions in longer tasks, while some felt it added unnecessary security.</t>
    </r>
  </si>
  <si>
    <r>
      <t>·</t>
    </r>
    <r>
      <rPr>
        <sz val="7"/>
        <color theme="1"/>
        <rFont val="Times New Roman"/>
        <family val="1"/>
      </rPr>
      <t xml:space="preserve">   </t>
    </r>
    <r>
      <rPr>
        <b/>
        <sz val="8"/>
        <color theme="1"/>
        <rFont val="Times New Roman"/>
        <family val="1"/>
      </rPr>
      <t>Access Control Ambiguities</t>
    </r>
    <r>
      <rPr>
        <sz val="8"/>
        <color theme="1"/>
        <rFont val="Times New Roman"/>
        <family val="1"/>
      </rPr>
      <t xml:space="preserve">: The expert reported </t>
    </r>
    <r>
      <rPr>
        <b/>
        <sz val="8"/>
        <color theme="1"/>
        <rFont val="Times New Roman"/>
        <family val="1"/>
      </rPr>
      <t>confusion regarding access control mechanisms</t>
    </r>
    <r>
      <rPr>
        <sz val="8"/>
        <color theme="1"/>
        <rFont val="Times New Roman"/>
        <family val="1"/>
      </rPr>
      <t>. Uncertainty about the permissions they were granting, highlighting a need for clearer communication regarding user roles and access levels.</t>
    </r>
  </si>
  <si>
    <t>-</t>
  </si>
  <si>
    <t>App Protection</t>
  </si>
  <si>
    <t>Penetration testing (Ethical hacking)</t>
  </si>
  <si>
    <r>
      <t>·</t>
    </r>
    <r>
      <rPr>
        <sz val="7"/>
        <color theme="1"/>
        <rFont val="Times New Roman"/>
        <family val="1"/>
      </rPr>
      <t xml:space="preserve">   </t>
    </r>
    <r>
      <rPr>
        <b/>
        <sz val="8"/>
        <color theme="1"/>
        <rFont val="Times New Roman"/>
        <family val="1"/>
      </rPr>
      <t>Critical Vulnerabilities</t>
    </r>
    <r>
      <rPr>
        <sz val="8"/>
        <color theme="1"/>
        <rFont val="Times New Roman"/>
        <family val="1"/>
      </rPr>
      <t xml:space="preserve">: Identification of </t>
    </r>
    <r>
      <rPr>
        <b/>
        <sz val="8"/>
        <color theme="1"/>
        <rFont val="Times New Roman"/>
        <family val="1"/>
      </rPr>
      <t>4 critical vulnerabilities</t>
    </r>
    <r>
      <rPr>
        <sz val="8"/>
        <color theme="1"/>
        <rFont val="Times New Roman"/>
        <family val="1"/>
      </rPr>
      <t xml:space="preserve"> (e.g., buffer overflow and SQL injection), raising concerns about potential data breaches.</t>
    </r>
  </si>
  <si>
    <r>
      <t>·</t>
    </r>
    <r>
      <rPr>
        <sz val="7"/>
        <color theme="1"/>
        <rFont val="Times New Roman"/>
        <family val="1"/>
      </rPr>
      <t xml:space="preserve">   </t>
    </r>
    <r>
      <rPr>
        <b/>
        <sz val="8"/>
        <color theme="1"/>
        <rFont val="Times New Roman"/>
        <family val="1"/>
      </rPr>
      <t>Weak Malware Detection</t>
    </r>
    <r>
      <rPr>
        <sz val="8"/>
        <color theme="1"/>
        <rFont val="Times New Roman"/>
        <family val="1"/>
      </rPr>
      <t xml:space="preserve">: </t>
    </r>
    <r>
      <rPr>
        <b/>
        <sz val="8"/>
        <color theme="1"/>
        <rFont val="Times New Roman"/>
        <family val="1"/>
      </rPr>
      <t>20% of malware injections</t>
    </r>
    <r>
      <rPr>
        <sz val="8"/>
        <color theme="1"/>
        <rFont val="Times New Roman"/>
        <family val="1"/>
      </rPr>
      <t xml:space="preserve"> were successful, indicating insufficient protection against certain types of malicious attacks.</t>
    </r>
  </si>
  <si>
    <r>
      <t>·</t>
    </r>
    <r>
      <rPr>
        <sz val="7"/>
        <color theme="1"/>
        <rFont val="Times New Roman"/>
        <family val="1"/>
      </rPr>
      <t xml:space="preserve">   </t>
    </r>
    <r>
      <rPr>
        <b/>
        <sz val="8"/>
        <color theme="1"/>
        <rFont val="Times New Roman"/>
        <family val="1"/>
      </rPr>
      <t>Unclear Authentication Process</t>
    </r>
    <r>
      <rPr>
        <sz val="8"/>
        <color theme="1"/>
        <rFont val="Times New Roman"/>
        <family val="1"/>
      </rPr>
      <t xml:space="preserve">: The expert found the </t>
    </r>
    <r>
      <rPr>
        <b/>
        <sz val="8"/>
        <color theme="1"/>
        <rFont val="Times New Roman"/>
        <family val="1"/>
      </rPr>
      <t>two-factor authentication</t>
    </r>
    <r>
      <rPr>
        <sz val="8"/>
        <color theme="1"/>
        <rFont val="Times New Roman"/>
        <family val="1"/>
      </rPr>
      <t xml:space="preserve"> process cumbersome, particularly the reliance on SMS codes, which are susceptible to interception.</t>
    </r>
  </si>
  <si>
    <r>
      <t>·</t>
    </r>
    <r>
      <rPr>
        <sz val="7"/>
        <color theme="1"/>
        <rFont val="Times New Roman"/>
        <family val="1"/>
      </rPr>
      <t xml:space="preserve">   </t>
    </r>
    <r>
      <rPr>
        <b/>
        <sz val="8"/>
        <color theme="1"/>
        <rFont val="Times New Roman"/>
        <family val="1"/>
      </rPr>
      <t>Inadequate Encryption</t>
    </r>
    <r>
      <rPr>
        <sz val="8"/>
        <color theme="1"/>
        <rFont val="Times New Roman"/>
        <family val="1"/>
      </rPr>
      <t xml:space="preserve">: Only </t>
    </r>
    <r>
      <rPr>
        <b/>
        <sz val="8"/>
        <color theme="1"/>
        <rFont val="Times New Roman"/>
        <family val="1"/>
      </rPr>
      <t>75% of sensitive data</t>
    </r>
    <r>
      <rPr>
        <sz val="8"/>
        <color theme="1"/>
        <rFont val="Times New Roman"/>
        <family val="1"/>
      </rPr>
      <t xml:space="preserve"> was encrypted, leaving 25% potentially exposed to unauthorized access or data breaches.</t>
    </r>
  </si>
  <si>
    <t>Information Quality</t>
  </si>
  <si>
    <t>Meaningfulness</t>
  </si>
  <si>
    <r>
      <t>·</t>
    </r>
    <r>
      <rPr>
        <sz val="7"/>
        <color theme="1"/>
        <rFont val="Times New Roman"/>
        <family val="1"/>
      </rPr>
      <t xml:space="preserve">   </t>
    </r>
    <r>
      <rPr>
        <sz val="8"/>
        <color theme="1"/>
        <rFont val="Times New Roman"/>
        <family val="1"/>
      </rPr>
      <t xml:space="preserve">Several users suggested incorporating </t>
    </r>
    <r>
      <rPr>
        <b/>
        <sz val="8"/>
        <color theme="1"/>
        <rFont val="Times New Roman"/>
        <family val="1"/>
      </rPr>
      <t>personalized insights</t>
    </r>
    <r>
      <rPr>
        <sz val="8"/>
        <color theme="1"/>
        <rFont val="Times New Roman"/>
        <family val="1"/>
      </rPr>
      <t xml:space="preserve"> based on spending patterns, stating that such features would further enhance the app's meaningfulness by helping them make better financial decisions.</t>
    </r>
  </si>
  <si>
    <r>
      <t>·</t>
    </r>
    <r>
      <rPr>
        <sz val="7"/>
        <color theme="1"/>
        <rFont val="Times New Roman"/>
        <family val="1"/>
      </rPr>
      <t xml:space="preserve">   </t>
    </r>
    <r>
      <rPr>
        <b/>
        <sz val="8"/>
        <color theme="1"/>
        <rFont val="Times New Roman"/>
        <family val="1"/>
      </rPr>
      <t>Notification Concerns</t>
    </r>
    <r>
      <rPr>
        <sz val="8"/>
        <color theme="1"/>
        <rFont val="Times New Roman"/>
        <family val="1"/>
      </rPr>
      <t xml:space="preserve">: While many users found notifications helpful, some expressed that certain notifications felt </t>
    </r>
    <r>
      <rPr>
        <b/>
        <sz val="8"/>
        <color theme="1"/>
        <rFont val="Times New Roman"/>
        <family val="1"/>
      </rPr>
      <t>redundant or unimportant</t>
    </r>
    <r>
      <rPr>
        <sz val="8"/>
        <color theme="1"/>
        <rFont val="Times New Roman"/>
        <family val="1"/>
      </rPr>
      <t>, leading to a request for more customizable notification settings to enhance relevance.</t>
    </r>
  </si>
  <si>
    <r>
      <t>·</t>
    </r>
    <r>
      <rPr>
        <sz val="7"/>
        <color theme="1"/>
        <rFont val="Times New Roman"/>
        <family val="1"/>
      </rPr>
      <t xml:space="preserve">   </t>
    </r>
    <r>
      <rPr>
        <b/>
        <sz val="8"/>
        <color theme="1"/>
        <rFont val="Times New Roman"/>
        <family val="1"/>
      </rPr>
      <t>Lack of Personalization</t>
    </r>
    <r>
      <rPr>
        <sz val="8"/>
        <color theme="1"/>
        <rFont val="Times New Roman"/>
        <family val="1"/>
      </rPr>
      <t>: The app failed to provide personalized insights or recommendations based on individual user behavior, making users feel like the information was generic and less valuable.</t>
    </r>
  </si>
  <si>
    <r>
      <t>·</t>
    </r>
    <r>
      <rPr>
        <sz val="7"/>
        <color theme="1"/>
        <rFont val="Times New Roman"/>
        <family val="1"/>
      </rPr>
      <t xml:space="preserve">   </t>
    </r>
    <r>
      <rPr>
        <b/>
        <sz val="8"/>
        <color theme="1"/>
        <rFont val="Times New Roman"/>
        <family val="1"/>
      </rPr>
      <t>Overly Complex Data Presentation</t>
    </r>
    <r>
      <rPr>
        <sz val="8"/>
        <color theme="1"/>
        <rFont val="Times New Roman"/>
        <family val="1"/>
      </rPr>
      <t>: Some users found the presentation of financial data overly complex, with graphs and charts that were difficult to interpret, diminishing their ability to make informed decisions.</t>
    </r>
  </si>
  <si>
    <r>
      <t>·</t>
    </r>
    <r>
      <rPr>
        <sz val="7"/>
        <color theme="1"/>
        <rFont val="Times New Roman"/>
        <family val="1"/>
      </rPr>
      <t xml:space="preserve">   </t>
    </r>
    <r>
      <rPr>
        <b/>
        <sz val="8"/>
        <color theme="1"/>
        <rFont val="Times New Roman"/>
        <family val="1"/>
      </rPr>
      <t>Ambiguous Terminology</t>
    </r>
    <r>
      <rPr>
        <sz val="8"/>
        <color theme="1"/>
        <rFont val="Times New Roman"/>
        <family val="1"/>
      </rPr>
      <t>: The use of financial jargon without clear explanations led to misunderstandings, leaving some users feeling disconnected from the information provided.</t>
    </r>
  </si>
  <si>
    <r>
      <t>·</t>
    </r>
    <r>
      <rPr>
        <sz val="7"/>
        <color theme="1"/>
        <rFont val="Times New Roman"/>
        <family val="1"/>
      </rPr>
      <t xml:space="preserve">   </t>
    </r>
    <r>
      <rPr>
        <b/>
        <sz val="8"/>
        <color theme="1"/>
        <rFont val="Times New Roman"/>
        <family val="1"/>
      </rPr>
      <t>Difficult Navigation to Relevant Features</t>
    </r>
    <r>
      <rPr>
        <sz val="8"/>
        <color theme="1"/>
        <rFont val="Times New Roman"/>
        <family val="1"/>
      </rPr>
      <t>: Users reported difficulties in navigating to features that provide meaningful information, stating that they often had to dig through multiple menus to find relevant content.</t>
    </r>
  </si>
  <si>
    <r>
      <t xml:space="preserve">The overall </t>
    </r>
    <r>
      <rPr>
        <sz val="8"/>
        <color rgb="FF000000"/>
        <rFont val="Times New Roman"/>
        <family val="1"/>
      </rPr>
      <t>Meaningfulness</t>
    </r>
    <r>
      <rPr>
        <sz val="8"/>
        <color theme="1"/>
        <rFont val="Times New Roman"/>
        <family val="1"/>
      </rPr>
      <t xml:space="preserve"> rating computed based on the Questionnaire items= </t>
    </r>
    <r>
      <rPr>
        <b/>
        <sz val="8"/>
        <color theme="1"/>
        <rFont val="Times New Roman"/>
        <family val="1"/>
      </rPr>
      <t>4.24/5</t>
    </r>
  </si>
  <si>
    <t>Evaluated above (same rating)</t>
  </si>
  <si>
    <t>Completeness</t>
  </si>
  <si>
    <t>Post-Task Questionnaire</t>
  </si>
  <si>
    <r>
      <t>·</t>
    </r>
    <r>
      <rPr>
        <sz val="7"/>
        <color theme="1"/>
        <rFont val="Times New Roman"/>
        <family val="1"/>
      </rPr>
      <t xml:space="preserve">   </t>
    </r>
    <r>
      <rPr>
        <b/>
        <sz val="8"/>
        <color theme="1"/>
        <rFont val="Times New Roman"/>
        <family val="1"/>
      </rPr>
      <t xml:space="preserve">Missing Features Information: </t>
    </r>
    <r>
      <rPr>
        <sz val="8"/>
        <color theme="1"/>
        <rFont val="Times New Roman"/>
        <family val="1"/>
      </rPr>
      <t>Users noted that while most core banking features were present, there was a lack of detailed information on some advanced features, such as investment options and loan applications. Users felt this could lead to missed opportunities.</t>
    </r>
  </si>
  <si>
    <r>
      <t>·</t>
    </r>
    <r>
      <rPr>
        <sz val="7"/>
        <color theme="1"/>
        <rFont val="Times New Roman"/>
        <family val="1"/>
      </rPr>
      <t xml:space="preserve">   </t>
    </r>
    <r>
      <rPr>
        <b/>
        <sz val="8"/>
        <color theme="1"/>
        <rFont val="Times New Roman"/>
        <family val="1"/>
      </rPr>
      <t xml:space="preserve">Lack of Contextual Help: </t>
    </r>
    <r>
      <rPr>
        <sz val="8"/>
        <color theme="1"/>
        <rFont val="Times New Roman"/>
        <family val="1"/>
      </rPr>
      <t>Several users commented on the absence of contextual help or explanations for certain functionalities. For instance, users expressed confusion regarding how to use the budgeting tools effectively due to insufficient guidance.</t>
    </r>
  </si>
  <si>
    <r>
      <t>·</t>
    </r>
    <r>
      <rPr>
        <sz val="7"/>
        <color theme="1"/>
        <rFont val="Times New Roman"/>
        <family val="1"/>
      </rPr>
      <t xml:space="preserve">   </t>
    </r>
    <r>
      <rPr>
        <b/>
        <sz val="8"/>
        <color theme="1"/>
        <rFont val="Times New Roman"/>
        <family val="1"/>
      </rPr>
      <t xml:space="preserve">Transaction Details Insufficiency: </t>
    </r>
    <r>
      <rPr>
        <sz val="8"/>
        <color theme="1"/>
        <rFont val="Times New Roman"/>
        <family val="1"/>
      </rPr>
      <t>Users highlighted that transaction details, like merchant names or categories, were sometimes missing or generic, making it difficult to track spending effectively. A more comprehensive breakdown was suggested for better financial management.</t>
    </r>
  </si>
  <si>
    <r>
      <t>·</t>
    </r>
    <r>
      <rPr>
        <sz val="7"/>
        <color theme="1"/>
        <rFont val="Times New Roman"/>
        <family val="1"/>
      </rPr>
      <t xml:space="preserve">   </t>
    </r>
    <r>
      <rPr>
        <b/>
        <sz val="8"/>
        <color theme="1"/>
        <rFont val="Times New Roman"/>
        <family val="1"/>
      </rPr>
      <t xml:space="preserve">User Feedback on Updates: </t>
    </r>
    <r>
      <rPr>
        <sz val="8"/>
        <color theme="1"/>
        <rFont val="Times New Roman"/>
        <family val="1"/>
      </rPr>
      <t>Some users mentioned that recent updates to the app provided more information regarding transaction histories, but they still wished for a more complete overview of their financial status in one view.</t>
    </r>
  </si>
  <si>
    <r>
      <t xml:space="preserve">The overall </t>
    </r>
    <r>
      <rPr>
        <sz val="8"/>
        <color rgb="FF000000"/>
        <rFont val="Times New Roman"/>
        <family val="1"/>
      </rPr>
      <t>Completeness</t>
    </r>
    <r>
      <rPr>
        <sz val="8"/>
        <color theme="1"/>
        <rFont val="Times New Roman"/>
        <family val="1"/>
      </rPr>
      <t xml:space="preserve"> rating computed based on the Questionnaire items= </t>
    </r>
    <r>
      <rPr>
        <b/>
        <sz val="8"/>
        <color theme="1"/>
        <rFont val="Times New Roman"/>
        <family val="1"/>
      </rPr>
      <t>4.1/5</t>
    </r>
  </si>
  <si>
    <t>Trustworthiness</t>
  </si>
  <si>
    <t>Transparency</t>
  </si>
  <si>
    <t>Expert Review</t>
  </si>
  <si>
    <r>
      <t>·</t>
    </r>
    <r>
      <rPr>
        <sz val="7"/>
        <color theme="1"/>
        <rFont val="Times New Roman"/>
        <family val="1"/>
      </rPr>
      <t xml:space="preserve">   </t>
    </r>
    <r>
      <rPr>
        <b/>
        <sz val="8"/>
        <color theme="1"/>
        <rFont val="Times New Roman"/>
        <family val="1"/>
      </rPr>
      <t xml:space="preserve">Complex Privacy Policies: </t>
    </r>
    <r>
      <rPr>
        <sz val="8"/>
        <color theme="1"/>
        <rFont val="Times New Roman"/>
        <family val="1"/>
      </rPr>
      <t>Privacy policies are written in technical jargon that users find difficult to understand, leading to confusion about data usage.</t>
    </r>
  </si>
  <si>
    <r>
      <t>·</t>
    </r>
    <r>
      <rPr>
        <sz val="7"/>
        <color theme="1"/>
        <rFont val="Times New Roman"/>
        <family val="1"/>
      </rPr>
      <t xml:space="preserve">   </t>
    </r>
    <r>
      <rPr>
        <b/>
        <sz val="8"/>
        <color theme="1"/>
        <rFont val="Times New Roman"/>
        <family val="1"/>
      </rPr>
      <t xml:space="preserve">Insufficient Data Control Options: </t>
    </r>
    <r>
      <rPr>
        <sz val="8"/>
        <color theme="1"/>
        <rFont val="Times New Roman"/>
        <family val="1"/>
      </rPr>
      <t>Users lack clear and accessible options to manage or delete their data, which undermines their sense of control.</t>
    </r>
  </si>
  <si>
    <r>
      <t>·</t>
    </r>
    <r>
      <rPr>
        <sz val="7"/>
        <color theme="1"/>
        <rFont val="Times New Roman"/>
        <family val="1"/>
      </rPr>
      <t xml:space="preserve">   </t>
    </r>
    <r>
      <rPr>
        <b/>
        <sz val="8"/>
        <color theme="1"/>
        <rFont val="Times New Roman"/>
        <family val="1"/>
      </rPr>
      <t xml:space="preserve">Limited Disclosure of Data Sharing Practices: </t>
    </r>
    <r>
      <rPr>
        <sz val="8"/>
        <color theme="1"/>
        <rFont val="Times New Roman"/>
        <family val="1"/>
      </rPr>
      <t>The app does not adequately inform users about third-party data sharing, creating uncertainty about who has access to their information.</t>
    </r>
  </si>
  <si>
    <r>
      <t>·</t>
    </r>
    <r>
      <rPr>
        <sz val="7"/>
        <color theme="1"/>
        <rFont val="Times New Roman"/>
        <family val="1"/>
      </rPr>
      <t xml:space="preserve">   </t>
    </r>
    <r>
      <rPr>
        <b/>
        <sz val="8"/>
        <color theme="1"/>
        <rFont val="Times New Roman"/>
        <family val="1"/>
      </rPr>
      <t xml:space="preserve">Poorly Communicated Risks: </t>
    </r>
    <r>
      <rPr>
        <sz val="8"/>
        <color theme="1"/>
        <rFont val="Times New Roman"/>
        <family val="1"/>
      </rPr>
      <t>Potential risks associated with using the app, such as security vulnerabilities or data exposure, are not effectively communicated to users.</t>
    </r>
  </si>
  <si>
    <r>
      <t>·</t>
    </r>
    <r>
      <rPr>
        <sz val="7"/>
        <color theme="1"/>
        <rFont val="Times New Roman"/>
        <family val="1"/>
      </rPr>
      <t xml:space="preserve">   </t>
    </r>
    <r>
      <rPr>
        <b/>
        <sz val="8"/>
        <color theme="1"/>
        <rFont val="Times New Roman"/>
        <family val="1"/>
      </rPr>
      <t>Ambiguous Access Control Permissions</t>
    </r>
    <r>
      <rPr>
        <sz val="8"/>
        <color theme="1"/>
        <rFont val="Times New Roman"/>
        <family val="1"/>
      </rPr>
      <t xml:space="preserve">: The expert reported confusion regarding the </t>
    </r>
    <r>
      <rPr>
        <b/>
        <sz val="8"/>
        <color theme="1"/>
        <rFont val="Times New Roman"/>
        <family val="1"/>
      </rPr>
      <t>permissions requested by the app</t>
    </r>
    <r>
      <rPr>
        <sz val="8"/>
        <color theme="1"/>
        <rFont val="Times New Roman"/>
        <family val="1"/>
      </rPr>
      <t>, with unclear explanations about why certain data access was necessary.</t>
    </r>
  </si>
  <si>
    <r>
      <t>·</t>
    </r>
    <r>
      <rPr>
        <sz val="7"/>
        <color theme="1"/>
        <rFont val="Times New Roman"/>
        <family val="1"/>
      </rPr>
      <t xml:space="preserve">   </t>
    </r>
    <r>
      <rPr>
        <b/>
        <sz val="8"/>
        <color theme="1"/>
        <rFont val="Times New Roman"/>
        <family val="1"/>
      </rPr>
      <t>Insufficient Feedback on Security Events</t>
    </r>
    <r>
      <rPr>
        <sz val="8"/>
        <color theme="1"/>
        <rFont val="Times New Roman"/>
        <family val="1"/>
      </rPr>
      <t>: The expert found that users received little to no feedback regarding security events (e.g., failed login attempts), leaving them unsure about the app's security status.</t>
    </r>
  </si>
  <si>
    <r>
      <t>·</t>
    </r>
    <r>
      <rPr>
        <sz val="7"/>
        <color theme="1"/>
        <rFont val="Times New Roman"/>
        <family val="1"/>
      </rPr>
      <t xml:space="preserve">   </t>
    </r>
    <r>
      <rPr>
        <b/>
        <sz val="8"/>
        <color theme="1"/>
        <rFont val="Times New Roman"/>
        <family val="1"/>
      </rPr>
      <t>Non-intuitive User Interface for Security Settings</t>
    </r>
    <r>
      <rPr>
        <sz val="8"/>
        <color theme="1"/>
        <rFont val="Times New Roman"/>
        <family val="1"/>
      </rPr>
      <t xml:space="preserve">: The user interface for managing security settings was considered </t>
    </r>
    <r>
      <rPr>
        <b/>
        <sz val="8"/>
        <color theme="1"/>
        <rFont val="Times New Roman"/>
        <family val="1"/>
      </rPr>
      <t>non-intuitive</t>
    </r>
    <r>
      <rPr>
        <sz val="8"/>
        <color theme="1"/>
        <rFont val="Times New Roman"/>
        <family val="1"/>
      </rPr>
      <t>, making it difficult for users to configure their security preferences effectively.</t>
    </r>
  </si>
  <si>
    <r>
      <t>·</t>
    </r>
    <r>
      <rPr>
        <sz val="7"/>
        <color theme="1"/>
        <rFont val="Times New Roman"/>
        <family val="1"/>
      </rPr>
      <t xml:space="preserve">   </t>
    </r>
    <r>
      <rPr>
        <b/>
        <sz val="8"/>
        <color theme="1"/>
        <rFont val="Times New Roman"/>
        <family val="1"/>
      </rPr>
      <t>Poor Communication of Security Features</t>
    </r>
    <r>
      <rPr>
        <sz val="8"/>
        <color theme="1"/>
        <rFont val="Times New Roman"/>
        <family val="1"/>
      </rPr>
      <t>: The expert found that the Users are not regularly informed about the</t>
    </r>
    <r>
      <rPr>
        <b/>
        <sz val="8"/>
        <color theme="1"/>
        <rFont val="Times New Roman"/>
        <family val="1"/>
      </rPr>
      <t xml:space="preserve"> security features</t>
    </r>
    <r>
      <rPr>
        <sz val="8"/>
        <color theme="1"/>
        <rFont val="Times New Roman"/>
        <family val="1"/>
      </rPr>
      <t xml:space="preserve"> implemented in the app, leading to decreased trust and engagement with the app.</t>
    </r>
  </si>
  <si>
    <r>
      <t>Overall Transparency Score:</t>
    </r>
    <r>
      <rPr>
        <sz val="8"/>
        <color theme="1"/>
        <rFont val="Times New Roman"/>
        <family val="1"/>
      </rPr>
      <t xml:space="preserve"> 3.8/5 (where 1 = Not Transparent, 5 = Very Transparent), based on :</t>
    </r>
  </si>
  <si>
    <r>
      <t>·</t>
    </r>
    <r>
      <rPr>
        <sz val="7"/>
        <color theme="1"/>
        <rFont val="Times New Roman"/>
        <family val="1"/>
      </rPr>
      <t xml:space="preserve">   </t>
    </r>
    <r>
      <rPr>
        <sz val="8"/>
        <color theme="1"/>
        <rFont val="Times New Roman"/>
        <family val="1"/>
      </rPr>
      <t>Clarity of Information Provided: 3.9/5</t>
    </r>
  </si>
  <si>
    <r>
      <t>·</t>
    </r>
    <r>
      <rPr>
        <sz val="7"/>
        <color theme="1"/>
        <rFont val="Times New Roman"/>
        <family val="1"/>
      </rPr>
      <t xml:space="preserve">   </t>
    </r>
    <r>
      <rPr>
        <sz val="8"/>
        <color theme="1"/>
        <rFont val="Times New Roman"/>
        <family val="1"/>
      </rPr>
      <t>Data Collection Transparency: 4.1/5</t>
    </r>
  </si>
  <si>
    <r>
      <t>·</t>
    </r>
    <r>
      <rPr>
        <sz val="7"/>
        <color theme="1"/>
        <rFont val="Times New Roman"/>
        <family val="1"/>
      </rPr>
      <t xml:space="preserve">   </t>
    </r>
    <r>
      <rPr>
        <sz val="8"/>
        <color theme="1"/>
        <rFont val="Times New Roman"/>
        <family val="1"/>
      </rPr>
      <t>User Control Over Data: 3.5/5</t>
    </r>
  </si>
  <si>
    <r>
      <t>·</t>
    </r>
    <r>
      <rPr>
        <sz val="7"/>
        <color theme="1"/>
        <rFont val="Times New Roman"/>
        <family val="1"/>
      </rPr>
      <t xml:space="preserve">   </t>
    </r>
    <r>
      <rPr>
        <sz val="8"/>
        <color theme="1"/>
        <rFont val="Times New Roman"/>
        <family val="1"/>
      </rPr>
      <t>Ease of Access to Privacy Policies: Percentage of experts finding privacy policies easily accessible: 70%</t>
    </r>
  </si>
  <si>
    <r>
      <t>·</t>
    </r>
    <r>
      <rPr>
        <sz val="7"/>
        <color theme="1"/>
        <rFont val="Times New Roman"/>
        <family val="1"/>
      </rPr>
      <t xml:space="preserve">   </t>
    </r>
    <r>
      <rPr>
        <sz val="8"/>
        <color theme="1"/>
        <rFont val="Times New Roman"/>
        <family val="1"/>
      </rPr>
      <t>Disclosure of Potential Risks: 3.6/5</t>
    </r>
  </si>
  <si>
    <r>
      <t>·</t>
    </r>
    <r>
      <rPr>
        <sz val="7"/>
        <color theme="1"/>
        <rFont val="Times New Roman"/>
        <family val="1"/>
      </rPr>
      <t xml:space="preserve">   </t>
    </r>
    <r>
      <rPr>
        <sz val="8"/>
        <color theme="1"/>
        <rFont val="Times New Roman"/>
        <family val="1"/>
      </rPr>
      <t>User Education on Features: Percentage of experts who felt that educational resources were adequate: 65%</t>
    </r>
  </si>
  <si>
    <t>Brand Trustworthiness</t>
  </si>
  <si>
    <t>Brand Trust Surveys</t>
  </si>
  <si>
    <r>
      <t>·</t>
    </r>
    <r>
      <rPr>
        <sz val="7"/>
        <color theme="1"/>
        <rFont val="Times New Roman"/>
        <family val="1"/>
      </rPr>
      <t xml:space="preserve">   </t>
    </r>
    <r>
      <rPr>
        <b/>
        <sz val="8"/>
        <color theme="1"/>
        <rFont val="Times New Roman"/>
        <family val="1"/>
      </rPr>
      <t>Slow customer service</t>
    </r>
    <r>
      <rPr>
        <sz val="8"/>
        <color theme="1"/>
        <rFont val="Times New Roman"/>
        <family val="1"/>
      </rPr>
      <t>: Several users experienced delayed responses from customer support, particularly during critical issues, affecting their perception of the brand's reliability and dedication to resolving concerns.</t>
    </r>
  </si>
  <si>
    <r>
      <t>·</t>
    </r>
    <r>
      <rPr>
        <sz val="7"/>
        <color theme="1"/>
        <rFont val="Times New Roman"/>
        <family val="1"/>
      </rPr>
      <t xml:space="preserve">   </t>
    </r>
    <r>
      <rPr>
        <b/>
        <sz val="8"/>
        <color theme="1"/>
        <rFont val="Times New Roman"/>
        <family val="1"/>
      </rPr>
      <t>Vague privacy policies</t>
    </r>
    <r>
      <rPr>
        <sz val="8"/>
        <color theme="1"/>
        <rFont val="Times New Roman"/>
        <family val="1"/>
      </rPr>
      <t>: Some users were concerned about the lack of detailed information regarding how their personal data was being used or shared, raising doubts about the brand’s ethical practices.</t>
    </r>
  </si>
  <si>
    <r>
      <t>·</t>
    </r>
    <r>
      <rPr>
        <sz val="7"/>
        <color theme="1"/>
        <rFont val="Times New Roman"/>
        <family val="1"/>
      </rPr>
      <t xml:space="preserve">   </t>
    </r>
    <r>
      <rPr>
        <b/>
        <sz val="8"/>
        <color theme="1"/>
        <rFont val="Times New Roman"/>
        <family val="1"/>
      </rPr>
      <t>Trust and Reliability:</t>
    </r>
    <r>
      <rPr>
        <sz val="8"/>
        <color theme="1"/>
        <rFont val="Times New Roman"/>
        <family val="1"/>
      </rPr>
      <t>Most users believed the app was reliable for routine banking tasks, but some voiced concerns about its ability to handle critical moments (such as failed transactions or lost connections). A few users highlighted that repeated issues had slightly eroded their overall trust in the brand.</t>
    </r>
  </si>
  <si>
    <t xml:space="preserve">Overall brand trustworthiness: 4.2 , based on : </t>
  </si>
  <si>
    <r>
      <t>·</t>
    </r>
    <r>
      <rPr>
        <sz val="7"/>
        <color theme="1"/>
        <rFont val="Times New Roman"/>
        <family val="1"/>
      </rPr>
      <t xml:space="preserve">   </t>
    </r>
    <r>
      <rPr>
        <sz val="8"/>
        <color theme="1"/>
        <rFont val="Times New Roman"/>
        <family val="1"/>
      </rPr>
      <t>Confidence in the app’s reliability: 4.5</t>
    </r>
  </si>
  <si>
    <r>
      <t>·</t>
    </r>
    <r>
      <rPr>
        <sz val="7"/>
        <color theme="1"/>
        <rFont val="Times New Roman"/>
        <family val="1"/>
      </rPr>
      <t xml:space="preserve">   </t>
    </r>
    <r>
      <rPr>
        <sz val="8"/>
        <color theme="1"/>
        <rFont val="Times New Roman"/>
        <family val="1"/>
      </rPr>
      <t>Perception of brand’s ethical practices: 4.1</t>
    </r>
  </si>
  <si>
    <r>
      <t>·</t>
    </r>
    <r>
      <rPr>
        <sz val="7"/>
        <color theme="1"/>
        <rFont val="Times New Roman"/>
        <family val="1"/>
      </rPr>
      <t xml:space="preserve">   </t>
    </r>
    <r>
      <rPr>
        <sz val="8"/>
        <color theme="1"/>
        <rFont val="Times New Roman"/>
        <family val="1"/>
      </rPr>
      <t>Transparency in communication about services: 3.9</t>
    </r>
  </si>
  <si>
    <r>
      <t>·</t>
    </r>
    <r>
      <rPr>
        <sz val="7"/>
        <color theme="1"/>
        <rFont val="Times New Roman"/>
        <family val="1"/>
      </rPr>
      <t xml:space="preserve">   </t>
    </r>
    <r>
      <rPr>
        <sz val="8"/>
        <color theme="1"/>
        <rFont val="Times New Roman"/>
        <family val="1"/>
      </rPr>
      <t>Consistency in service quality: 4.3</t>
    </r>
  </si>
  <si>
    <r>
      <t>·</t>
    </r>
    <r>
      <rPr>
        <sz val="7"/>
        <color theme="1"/>
        <rFont val="Times New Roman"/>
        <family val="1"/>
      </rPr>
      <t xml:space="preserve">   </t>
    </r>
    <r>
      <rPr>
        <sz val="8"/>
        <color theme="1"/>
        <rFont val="Times New Roman"/>
        <family val="1"/>
      </rPr>
      <t>Customer service responsiveness: 3.8</t>
    </r>
  </si>
  <si>
    <t>Content Truthfulness</t>
  </si>
  <si>
    <t>Content Trust Surveys</t>
  </si>
  <si>
    <r>
      <t>·</t>
    </r>
    <r>
      <rPr>
        <sz val="7"/>
        <color theme="1"/>
        <rFont val="Times New Roman"/>
        <family val="1"/>
      </rPr>
      <t xml:space="preserve">   </t>
    </r>
    <r>
      <rPr>
        <b/>
        <sz val="8"/>
        <color theme="1"/>
        <rFont val="Times New Roman"/>
        <family val="1"/>
      </rPr>
      <t>Fee Transparency</t>
    </r>
    <r>
      <rPr>
        <sz val="8"/>
        <color theme="1"/>
        <rFont val="Times New Roman"/>
        <family val="1"/>
      </rPr>
      <t>: While most users found the app transparent about transaction fees, a few noted that specific service charges were not clearly outlined, leading to surprise deductions.</t>
    </r>
  </si>
  <si>
    <r>
      <t>·</t>
    </r>
    <r>
      <rPr>
        <sz val="7"/>
        <color theme="1"/>
        <rFont val="Times New Roman"/>
        <family val="1"/>
      </rPr>
      <t xml:space="preserve">   </t>
    </r>
    <r>
      <rPr>
        <b/>
        <sz val="8"/>
        <color theme="1"/>
        <rFont val="Times New Roman"/>
        <family val="1"/>
      </rPr>
      <t>Promotional Information</t>
    </r>
    <r>
      <rPr>
        <sz val="8"/>
        <color theme="1"/>
        <rFont val="Times New Roman"/>
        <family val="1"/>
      </rPr>
      <t>: Some users questioned the trustworthiness of promotional offers and loan advertisements within the app, feeling that the terms and conditions were buried in fine print or not clearly explained.</t>
    </r>
  </si>
  <si>
    <r>
      <t>·</t>
    </r>
    <r>
      <rPr>
        <sz val="7"/>
        <color theme="1"/>
        <rFont val="Times New Roman"/>
        <family val="1"/>
      </rPr>
      <t xml:space="preserve">   </t>
    </r>
    <r>
      <rPr>
        <b/>
        <sz val="8"/>
        <color theme="1"/>
        <rFont val="Times New Roman"/>
        <family val="1"/>
      </rPr>
      <t>Notifications and Alerts</t>
    </r>
    <r>
      <rPr>
        <sz val="8"/>
        <color theme="1"/>
        <rFont val="Times New Roman"/>
        <family val="1"/>
      </rPr>
      <t>: Users appreciated the in-app alerts for transaction activity and security notifications, but a few reported instances where promotional alerts seemed more frequent than necessary, impacting their perception of the app's trustworthiness.</t>
    </r>
  </si>
  <si>
    <r>
      <t>·</t>
    </r>
    <r>
      <rPr>
        <sz val="7"/>
        <color theme="1"/>
        <rFont val="Times New Roman"/>
        <family val="1"/>
      </rPr>
      <t xml:space="preserve">   </t>
    </r>
    <r>
      <rPr>
        <b/>
        <sz val="8"/>
        <color theme="1"/>
        <rFont val="Times New Roman"/>
        <family val="1"/>
      </rPr>
      <t>Interest Rates and Loan Details</t>
    </r>
    <r>
      <rPr>
        <sz val="8"/>
        <color theme="1"/>
        <rFont val="Times New Roman"/>
        <family val="1"/>
      </rPr>
      <t>: Although the app presented loan and interest rate information, a small portion of users found the information to be inconsistent with what they later discovered upon further inquiry with customer support.</t>
    </r>
  </si>
  <si>
    <r>
      <t>Overall score of Content Truthfulness:</t>
    </r>
    <r>
      <rPr>
        <sz val="8"/>
        <color theme="1"/>
        <rFont val="Times New Roman"/>
        <family val="1"/>
      </rPr>
      <t xml:space="preserve"> 4.28/5, based on : </t>
    </r>
  </si>
  <si>
    <r>
      <t>·</t>
    </r>
    <r>
      <rPr>
        <sz val="7"/>
        <color theme="1"/>
        <rFont val="Times New Roman"/>
        <family val="1"/>
      </rPr>
      <t xml:space="preserve">   </t>
    </r>
    <r>
      <rPr>
        <sz val="8"/>
        <color theme="1"/>
        <rFont val="Times New Roman"/>
        <family val="1"/>
      </rPr>
      <t>Accuracy of account balance information: 4.6/5</t>
    </r>
  </si>
  <si>
    <r>
      <t>·</t>
    </r>
    <r>
      <rPr>
        <sz val="7"/>
        <color theme="1"/>
        <rFont val="Times New Roman"/>
        <family val="1"/>
      </rPr>
      <t xml:space="preserve">   </t>
    </r>
    <r>
      <rPr>
        <sz val="8"/>
        <color theme="1"/>
        <rFont val="Times New Roman"/>
        <family val="1"/>
      </rPr>
      <t>Transparency of transaction fees : 4.1/5</t>
    </r>
  </si>
  <si>
    <r>
      <t>·</t>
    </r>
    <r>
      <rPr>
        <sz val="7"/>
        <color theme="1"/>
        <rFont val="Times New Roman"/>
        <family val="1"/>
      </rPr>
      <t xml:space="preserve">   </t>
    </r>
    <r>
      <rPr>
        <sz val="8"/>
        <color theme="1"/>
        <rFont val="Times New Roman"/>
        <family val="1"/>
      </rPr>
      <t>Reliability of promotional and service information: 4.0/5</t>
    </r>
  </si>
  <si>
    <r>
      <t>·</t>
    </r>
    <r>
      <rPr>
        <sz val="7"/>
        <color theme="1"/>
        <rFont val="Times New Roman"/>
        <family val="1"/>
      </rPr>
      <t xml:space="preserve">   </t>
    </r>
    <r>
      <rPr>
        <sz val="8"/>
        <color theme="1"/>
        <rFont val="Times New Roman"/>
        <family val="1"/>
      </rPr>
      <t>Trustworthiness of in-app notifications and alerts: 4.3/5</t>
    </r>
  </si>
  <si>
    <r>
      <t>·</t>
    </r>
    <r>
      <rPr>
        <sz val="7"/>
        <color theme="1"/>
        <rFont val="Times New Roman"/>
        <family val="1"/>
      </rPr>
      <t xml:space="preserve">   </t>
    </r>
    <r>
      <rPr>
        <sz val="8"/>
        <color theme="1"/>
        <rFont val="Times New Roman"/>
        <family val="1"/>
      </rPr>
      <t>Consistency of interest rates and loan details: 4.2/5</t>
    </r>
  </si>
  <si>
    <r>
      <t>·</t>
    </r>
    <r>
      <rPr>
        <sz val="7"/>
        <color theme="1"/>
        <rFont val="Times New Roman"/>
        <family val="1"/>
      </rPr>
      <t xml:space="preserve">   </t>
    </r>
    <r>
      <rPr>
        <sz val="8"/>
        <color theme="1"/>
        <rFont val="Times New Roman"/>
        <family val="1"/>
      </rPr>
      <t>Confidence in the overall accuracy of provided data: 4.5/5</t>
    </r>
  </si>
  <si>
    <t>Consistent Delivery</t>
  </si>
  <si>
    <t>User Testing</t>
  </si>
  <si>
    <t>Overall Consistent Delivery Score= 4.47/5, based on:</t>
  </si>
  <si>
    <r>
      <t>·</t>
    </r>
    <r>
      <rPr>
        <sz val="7"/>
        <color theme="1"/>
        <rFont val="Times New Roman"/>
        <family val="1"/>
      </rPr>
      <t xml:space="preserve">   </t>
    </r>
    <r>
      <rPr>
        <sz val="8"/>
        <color theme="1"/>
        <rFont val="Times New Roman"/>
        <family val="1"/>
      </rPr>
      <t>App uptime and availability during testing= 4.8</t>
    </r>
  </si>
  <si>
    <r>
      <t>·</t>
    </r>
    <r>
      <rPr>
        <sz val="7"/>
        <color theme="1"/>
        <rFont val="Times New Roman"/>
        <family val="1"/>
      </rPr>
      <t xml:space="preserve">   </t>
    </r>
    <r>
      <rPr>
        <sz val="8"/>
        <color theme="1"/>
        <rFont val="Times New Roman"/>
        <family val="1"/>
      </rPr>
      <t>Consistency of app performance across different sessions= 4.5</t>
    </r>
  </si>
  <si>
    <r>
      <t>·</t>
    </r>
    <r>
      <rPr>
        <sz val="7"/>
        <color theme="1"/>
        <rFont val="Times New Roman"/>
        <family val="1"/>
      </rPr>
      <t xml:space="preserve">   </t>
    </r>
    <r>
      <rPr>
        <sz val="8"/>
        <color theme="1"/>
        <rFont val="Times New Roman"/>
        <family val="1"/>
      </rPr>
      <t>Reliability of transactions being processed on time= 4.6</t>
    </r>
  </si>
  <si>
    <r>
      <t>·</t>
    </r>
    <r>
      <rPr>
        <sz val="7"/>
        <color theme="1"/>
        <rFont val="Times New Roman"/>
        <family val="1"/>
      </rPr>
      <t xml:space="preserve">   </t>
    </r>
    <r>
      <rPr>
        <sz val="8"/>
        <color theme="1"/>
        <rFont val="Times New Roman"/>
        <family val="1"/>
      </rPr>
      <t>Accuracy of notifications and alerts over repeated use= 4.3</t>
    </r>
  </si>
  <si>
    <r>
      <t>·</t>
    </r>
    <r>
      <rPr>
        <sz val="7"/>
        <color theme="1"/>
        <rFont val="Times New Roman"/>
        <family val="1"/>
      </rPr>
      <t xml:space="preserve">   </t>
    </r>
    <r>
      <rPr>
        <sz val="8"/>
        <color theme="1"/>
        <rFont val="Times New Roman"/>
        <family val="1"/>
      </rPr>
      <t>Stability of app features across different devices= 4.2</t>
    </r>
  </si>
  <si>
    <r>
      <t>·</t>
    </r>
    <r>
      <rPr>
        <sz val="7"/>
        <color theme="1"/>
        <rFont val="Times New Roman"/>
        <family val="1"/>
      </rPr>
      <t xml:space="preserve">   </t>
    </r>
    <r>
      <rPr>
        <sz val="8"/>
        <color theme="1"/>
        <rFont val="Times New Roman"/>
        <family val="1"/>
      </rPr>
      <t>Dependability in accessing account details without errors= 4.4</t>
    </r>
  </si>
  <si>
    <t>Reliability</t>
  </si>
  <si>
    <t>User Testing with Simulated Errors</t>
  </si>
  <si>
    <r>
      <t>·</t>
    </r>
    <r>
      <rPr>
        <sz val="7"/>
        <color theme="1"/>
        <rFont val="Times New Roman"/>
        <family val="1"/>
      </rPr>
      <t xml:space="preserve">   </t>
    </r>
    <r>
      <rPr>
        <b/>
        <sz val="8"/>
        <color theme="1"/>
        <rFont val="Times New Roman"/>
        <family val="1"/>
      </rPr>
      <t>Delayed reconnection</t>
    </r>
    <r>
      <rPr>
        <sz val="8"/>
        <color theme="1"/>
        <rFont val="Times New Roman"/>
        <family val="1"/>
      </rPr>
      <t xml:space="preserve"> after server failures, causing users to wait longer than expected to resume activities.</t>
    </r>
  </si>
  <si>
    <r>
      <t>·</t>
    </r>
    <r>
      <rPr>
        <sz val="7"/>
        <color theme="1"/>
        <rFont val="Times New Roman"/>
        <family val="1"/>
      </rPr>
      <t xml:space="preserve">   </t>
    </r>
    <r>
      <rPr>
        <b/>
        <sz val="8"/>
        <color theme="1"/>
        <rFont val="Times New Roman"/>
        <family val="1"/>
      </rPr>
      <t>Inconsistent error recovery</t>
    </r>
    <r>
      <rPr>
        <sz val="8"/>
        <color theme="1"/>
        <rFont val="Times New Roman"/>
        <family val="1"/>
      </rPr>
      <t xml:space="preserve"> during failed transactions, creating uncertainty about the transaction’s status and whether users needed to take further action.</t>
    </r>
  </si>
  <si>
    <r>
      <t>·</t>
    </r>
    <r>
      <rPr>
        <sz val="7"/>
        <color theme="1"/>
        <rFont val="Times New Roman"/>
        <family val="1"/>
      </rPr>
      <t xml:space="preserve">   </t>
    </r>
    <r>
      <rPr>
        <b/>
        <sz val="8"/>
        <color theme="1"/>
        <rFont val="Times New Roman"/>
        <family val="1"/>
      </rPr>
      <t>Slow response times</t>
    </r>
    <r>
      <rPr>
        <sz val="8"/>
        <color theme="1"/>
        <rFont val="Times New Roman"/>
        <family val="1"/>
      </rPr>
      <t xml:space="preserve"> during high-load periods, especially when accessing critical features like transaction histories.</t>
    </r>
  </si>
  <si>
    <r>
      <t>·</t>
    </r>
    <r>
      <rPr>
        <sz val="7"/>
        <color theme="1"/>
        <rFont val="Times New Roman"/>
        <family val="1"/>
      </rPr>
      <t xml:space="preserve">   </t>
    </r>
    <r>
      <rPr>
        <b/>
        <sz val="8"/>
        <color theme="1"/>
        <rFont val="Times New Roman"/>
        <family val="1"/>
      </rPr>
      <t>Outdated balance updates</t>
    </r>
    <r>
      <rPr>
        <sz val="8"/>
        <color theme="1"/>
        <rFont val="Times New Roman"/>
        <family val="1"/>
      </rPr>
      <t xml:space="preserve"> after errors, requiring users to refresh manually, impacting their confidence in the real-time accuracy of the app.</t>
    </r>
  </si>
  <si>
    <r>
      <t>·</t>
    </r>
    <r>
      <rPr>
        <sz val="7"/>
        <color theme="1"/>
        <rFont val="Times New Roman"/>
        <family val="1"/>
      </rPr>
      <t xml:space="preserve">   </t>
    </r>
    <r>
      <rPr>
        <b/>
        <sz val="8"/>
        <color theme="1"/>
        <rFont val="Times New Roman"/>
        <family val="1"/>
      </rPr>
      <t>Vague error messages</t>
    </r>
    <r>
      <rPr>
        <sz val="8"/>
        <color theme="1"/>
        <rFont val="Times New Roman"/>
        <family val="1"/>
      </rPr>
      <t xml:space="preserve"> without sufficient guidance for resolving issues, leaving users unsure of the next steps after failures.</t>
    </r>
  </si>
  <si>
    <r>
      <t>·</t>
    </r>
    <r>
      <rPr>
        <sz val="7"/>
        <color theme="1"/>
        <rFont val="Times New Roman"/>
        <family val="1"/>
      </rPr>
      <t xml:space="preserve">   </t>
    </r>
    <r>
      <rPr>
        <b/>
        <sz val="8"/>
        <color theme="1"/>
        <rFont val="Times New Roman"/>
        <family val="1"/>
      </rPr>
      <t>Inability to seamlessly resume tasks</t>
    </r>
    <r>
      <rPr>
        <sz val="8"/>
        <color theme="1"/>
        <rFont val="Times New Roman"/>
        <family val="1"/>
      </rPr>
      <t xml:space="preserve"> after disruptions, forcing some users to repeat processes, reducing overall trust in the app’s reliability.</t>
    </r>
  </si>
  <si>
    <t>Overall Reliability Score=3.16/5, based on :</t>
  </si>
  <si>
    <r>
      <t>·</t>
    </r>
    <r>
      <rPr>
        <sz val="7"/>
        <color theme="1"/>
        <rFont val="Times New Roman"/>
        <family val="1"/>
      </rPr>
      <t xml:space="preserve">   </t>
    </r>
    <r>
      <rPr>
        <sz val="8"/>
        <color theme="1"/>
        <rFont val="Times New Roman"/>
        <family val="1"/>
      </rPr>
      <t>Error handling during failed transactions= 3.6</t>
    </r>
  </si>
  <si>
    <r>
      <t>·</t>
    </r>
    <r>
      <rPr>
        <sz val="7"/>
        <color theme="1"/>
        <rFont val="Times New Roman"/>
        <family val="1"/>
      </rPr>
      <t xml:space="preserve">   </t>
    </r>
    <r>
      <rPr>
        <sz val="8"/>
        <color theme="1"/>
        <rFont val="Times New Roman"/>
        <family val="1"/>
      </rPr>
      <t>Responsiveness under system overload=4.0</t>
    </r>
  </si>
  <si>
    <r>
      <t>·</t>
    </r>
    <r>
      <rPr>
        <sz val="7"/>
        <color theme="1"/>
        <rFont val="Times New Roman"/>
        <family val="1"/>
      </rPr>
      <t xml:space="preserve">   </t>
    </r>
    <r>
      <rPr>
        <sz val="8"/>
        <color theme="1"/>
        <rFont val="Times New Roman"/>
        <family val="1"/>
      </rPr>
      <t>Accuracy of balance updates after errors=4.1</t>
    </r>
  </si>
  <si>
    <r>
      <t>·</t>
    </r>
    <r>
      <rPr>
        <sz val="7"/>
        <color theme="1"/>
        <rFont val="Times New Roman"/>
        <family val="1"/>
      </rPr>
      <t xml:space="preserve">   </t>
    </r>
    <r>
      <rPr>
        <sz val="8"/>
        <color theme="1"/>
        <rFont val="Times New Roman"/>
        <family val="1"/>
      </rPr>
      <t>Clarity of error messages= 3.5</t>
    </r>
  </si>
  <si>
    <r>
      <t>·</t>
    </r>
    <r>
      <rPr>
        <sz val="7"/>
        <color theme="1"/>
        <rFont val="Times New Roman"/>
        <family val="1"/>
      </rPr>
      <t xml:space="preserve">   </t>
    </r>
    <r>
      <rPr>
        <sz val="8"/>
        <color theme="1"/>
        <rFont val="Times New Roman"/>
        <family val="1"/>
      </rPr>
      <t>Ability to resume tasks after a disruption=3.9</t>
    </r>
  </si>
  <si>
    <r>
      <t>·</t>
    </r>
    <r>
      <rPr>
        <sz val="7"/>
        <color theme="1"/>
        <rFont val="Times New Roman"/>
        <family val="1"/>
      </rPr>
      <t xml:space="preserve">   </t>
    </r>
    <r>
      <rPr>
        <sz val="8"/>
        <color theme="1"/>
        <rFont val="Times New Roman"/>
        <family val="1"/>
      </rPr>
      <t>Error Rate (Average rate during testing: 2%):</t>
    </r>
  </si>
  <si>
    <r>
      <t>o</t>
    </r>
    <r>
      <rPr>
        <sz val="7"/>
        <color theme="1"/>
        <rFont val="Times New Roman"/>
        <family val="1"/>
      </rPr>
      <t xml:space="preserve"> </t>
    </r>
    <r>
      <rPr>
        <sz val="8"/>
        <color theme="1"/>
        <rFont val="Times New Roman"/>
        <family val="1"/>
      </rPr>
      <t>0-1% = 5</t>
    </r>
  </si>
  <si>
    <r>
      <t>o</t>
    </r>
    <r>
      <rPr>
        <sz val="7"/>
        <color theme="1"/>
        <rFont val="Times New Roman"/>
        <family val="1"/>
      </rPr>
      <t xml:space="preserve"> </t>
    </r>
    <r>
      <rPr>
        <sz val="8"/>
        <color theme="1"/>
        <rFont val="Times New Roman"/>
        <family val="1"/>
      </rPr>
      <t>1-3% = 4</t>
    </r>
  </si>
  <si>
    <r>
      <t>o</t>
    </r>
    <r>
      <rPr>
        <sz val="7"/>
        <color theme="1"/>
        <rFont val="Times New Roman"/>
        <family val="1"/>
      </rPr>
      <t xml:space="preserve"> </t>
    </r>
    <r>
      <rPr>
        <sz val="8"/>
        <color theme="1"/>
        <rFont val="Times New Roman"/>
        <family val="1"/>
      </rPr>
      <t>3-5% = 3</t>
    </r>
  </si>
  <si>
    <r>
      <t>o</t>
    </r>
    <r>
      <rPr>
        <sz val="7"/>
        <color theme="1"/>
        <rFont val="Times New Roman"/>
        <family val="1"/>
      </rPr>
      <t xml:space="preserve"> </t>
    </r>
    <r>
      <rPr>
        <sz val="8"/>
        <color theme="1"/>
        <rFont val="Times New Roman"/>
        <family val="1"/>
      </rPr>
      <t>5% = 2</t>
    </r>
  </si>
  <si>
    <r>
      <t>o</t>
    </r>
    <r>
      <rPr>
        <sz val="7"/>
        <color theme="1"/>
        <rFont val="Times New Roman"/>
        <family val="1"/>
      </rPr>
      <t xml:space="preserve"> </t>
    </r>
    <r>
      <rPr>
        <sz val="8"/>
        <color theme="1"/>
        <rFont val="Times New Roman"/>
        <family val="1"/>
      </rPr>
      <t>Since the error rate is 2%, we can assign it a score of 4.</t>
    </r>
  </si>
  <si>
    <r>
      <t>·</t>
    </r>
    <r>
      <rPr>
        <sz val="7"/>
        <color theme="1"/>
        <rFont val="Times New Roman"/>
        <family val="1"/>
      </rPr>
      <t xml:space="preserve">   </t>
    </r>
    <r>
      <rPr>
        <sz val="8"/>
        <color theme="1"/>
        <rFont val="Times New Roman"/>
        <family val="1"/>
      </rPr>
      <t>Recovery Time (Average time for error recovery= 5 seconds):</t>
    </r>
  </si>
  <si>
    <r>
      <t>o</t>
    </r>
    <r>
      <rPr>
        <sz val="7"/>
        <color theme="1"/>
        <rFont val="Times New Roman"/>
        <family val="1"/>
      </rPr>
      <t xml:space="preserve"> </t>
    </r>
    <r>
      <rPr>
        <sz val="8"/>
        <color theme="1"/>
        <rFont val="Times New Roman"/>
        <family val="1"/>
      </rPr>
      <t>&lt;2 seconds = 5</t>
    </r>
  </si>
  <si>
    <r>
      <t>o</t>
    </r>
    <r>
      <rPr>
        <sz val="7"/>
        <color theme="1"/>
        <rFont val="Times New Roman"/>
        <family val="1"/>
      </rPr>
      <t xml:space="preserve"> </t>
    </r>
    <r>
      <rPr>
        <sz val="8"/>
        <color theme="1"/>
        <rFont val="Times New Roman"/>
        <family val="1"/>
      </rPr>
      <t>2-5 seconds = 4</t>
    </r>
  </si>
  <si>
    <r>
      <t>o</t>
    </r>
    <r>
      <rPr>
        <sz val="7"/>
        <color theme="1"/>
        <rFont val="Times New Roman"/>
        <family val="1"/>
      </rPr>
      <t xml:space="preserve"> </t>
    </r>
    <r>
      <rPr>
        <sz val="8"/>
        <color theme="1"/>
        <rFont val="Times New Roman"/>
        <family val="1"/>
      </rPr>
      <t>5-10 seconds = 3</t>
    </r>
  </si>
  <si>
    <r>
      <t>o</t>
    </r>
    <r>
      <rPr>
        <sz val="7"/>
        <color theme="1"/>
        <rFont val="Times New Roman"/>
        <family val="1"/>
      </rPr>
      <t xml:space="preserve"> </t>
    </r>
    <r>
      <rPr>
        <sz val="8"/>
        <color theme="1"/>
        <rFont val="Times New Roman"/>
        <family val="1"/>
      </rPr>
      <t>10-15 seconds = 2</t>
    </r>
  </si>
  <si>
    <r>
      <t>o</t>
    </r>
    <r>
      <rPr>
        <sz val="7"/>
        <color theme="1"/>
        <rFont val="Times New Roman"/>
        <family val="1"/>
      </rPr>
      <t xml:space="preserve"> </t>
    </r>
    <r>
      <rPr>
        <sz val="8"/>
        <color theme="1"/>
        <rFont val="Times New Roman"/>
        <family val="1"/>
      </rPr>
      <t>15 seconds = 1</t>
    </r>
  </si>
  <si>
    <r>
      <t>o</t>
    </r>
    <r>
      <rPr>
        <sz val="7"/>
        <color theme="1"/>
        <rFont val="Times New Roman"/>
        <family val="1"/>
      </rPr>
      <t xml:space="preserve"> </t>
    </r>
    <r>
      <rPr>
        <sz val="8"/>
        <color theme="1"/>
        <rFont val="Times New Roman"/>
        <family val="1"/>
      </rPr>
      <t>Since the average recovery time is 5 seconds, we can assign it a score of 3.</t>
    </r>
  </si>
  <si>
    <t>Ethical Practices</t>
  </si>
  <si>
    <t>Ethical Standards Review</t>
  </si>
  <si>
    <r>
      <t>·</t>
    </r>
    <r>
      <rPr>
        <sz val="7"/>
        <color theme="1"/>
        <rFont val="Times New Roman"/>
        <family val="1"/>
      </rPr>
      <t xml:space="preserve">   </t>
    </r>
    <r>
      <rPr>
        <b/>
        <sz val="8"/>
        <color theme="1"/>
        <rFont val="Times New Roman"/>
        <family val="1"/>
      </rPr>
      <t>Transparency in Data Usage</t>
    </r>
    <r>
      <rPr>
        <sz val="8"/>
        <color theme="1"/>
        <rFont val="Times New Roman"/>
        <family val="1"/>
      </rPr>
      <t>: The review found that the app provides a commendable level of clarity regarding its data collection and usage policies. However, it is recommended to enhance transparency further by providing more detailed explanations about how user data is utilized to personalize services.</t>
    </r>
  </si>
  <si>
    <r>
      <t>·</t>
    </r>
    <r>
      <rPr>
        <sz val="7"/>
        <color theme="1"/>
        <rFont val="Times New Roman"/>
        <family val="1"/>
      </rPr>
      <t xml:space="preserve">   </t>
    </r>
    <r>
      <rPr>
        <b/>
        <sz val="8"/>
        <color theme="1"/>
        <rFont val="Times New Roman"/>
        <family val="1"/>
      </rPr>
      <t>Fairness in Service Fees</t>
    </r>
    <r>
      <rPr>
        <sz val="8"/>
        <color theme="1"/>
        <rFont val="Times New Roman"/>
        <family val="1"/>
      </rPr>
      <t>: The expert noted that while users generally found the fee structure to be reasonable, there were some concerns regarding hidden fees that lacked adequate disclosure during the account opening process. Improving communication around fee structures would enhance user trust.</t>
    </r>
  </si>
  <si>
    <r>
      <t>·</t>
    </r>
    <r>
      <rPr>
        <sz val="7"/>
        <color theme="1"/>
        <rFont val="Times New Roman"/>
        <family val="1"/>
      </rPr>
      <t xml:space="preserve">   </t>
    </r>
    <r>
      <rPr>
        <b/>
        <sz val="8"/>
        <color theme="1"/>
        <rFont val="Times New Roman"/>
        <family val="1"/>
      </rPr>
      <t>Accessibility for Diverse Users</t>
    </r>
    <r>
      <rPr>
        <sz val="8"/>
        <color theme="1"/>
        <rFont val="Times New Roman"/>
        <family val="1"/>
      </rPr>
      <t>: The assessment indicated that the app offers good accessibility features overall, yet some users with disabilities reported challenges in navigating specific sections. Recommendations include improving compatibility with screen readers and ensuring compliance with accessibility standards.</t>
    </r>
  </si>
  <si>
    <r>
      <t>·</t>
    </r>
    <r>
      <rPr>
        <sz val="7"/>
        <color theme="1"/>
        <rFont val="Times New Roman"/>
        <family val="1"/>
      </rPr>
      <t xml:space="preserve">   </t>
    </r>
    <r>
      <rPr>
        <b/>
        <sz val="8"/>
        <color theme="1"/>
        <rFont val="Times New Roman"/>
        <family val="1"/>
      </rPr>
      <t>Social Responsibility Initiatives</t>
    </r>
    <r>
      <rPr>
        <sz val="8"/>
        <color theme="1"/>
        <rFont val="Times New Roman"/>
        <family val="1"/>
      </rPr>
      <t>: The expert observed that the bank engages positively with community initiatives, which users value. Nonetheless, highlighting these efforts more prominently within the app could further enhance users' perception of the brand's commitment to social responsibility.</t>
    </r>
  </si>
  <si>
    <r>
      <t>·</t>
    </r>
    <r>
      <rPr>
        <sz val="7"/>
        <color theme="1"/>
        <rFont val="Times New Roman"/>
        <family val="1"/>
      </rPr>
      <t xml:space="preserve">   </t>
    </r>
    <r>
      <rPr>
        <b/>
        <sz val="8"/>
        <color theme="1"/>
        <rFont val="Times New Roman"/>
        <family val="1"/>
      </rPr>
      <t>Ethical Marketing Practices</t>
    </r>
    <r>
      <rPr>
        <sz val="8"/>
        <color theme="1"/>
        <rFont val="Times New Roman"/>
        <family val="1"/>
      </rPr>
      <t>: The review found that marketing campaigns are generally transparent and truthful, contributing positively to the brand's trustworthiness. However, the expert suggested that the bank should adopt a more moderate approach to promotional tactics to avoid perceptions of aggressive marketing.</t>
    </r>
  </si>
  <si>
    <r>
      <t xml:space="preserve">Overall Ethical Practices Score= </t>
    </r>
    <r>
      <rPr>
        <sz val="8"/>
        <color theme="1"/>
        <rFont val="Times New Roman"/>
        <family val="1"/>
      </rPr>
      <t>4.15, based on :</t>
    </r>
  </si>
  <si>
    <r>
      <t>·</t>
    </r>
    <r>
      <rPr>
        <sz val="7"/>
        <color theme="1"/>
        <rFont val="Times New Roman"/>
        <family val="1"/>
      </rPr>
      <t xml:space="preserve">   </t>
    </r>
    <r>
      <rPr>
        <sz val="8"/>
        <color theme="1"/>
        <rFont val="Times New Roman"/>
        <family val="1"/>
      </rPr>
      <t>Transparency in data usage and privacy policies= 4.3</t>
    </r>
  </si>
  <si>
    <r>
      <t>·</t>
    </r>
    <r>
      <rPr>
        <sz val="7"/>
        <color theme="1"/>
        <rFont val="Times New Roman"/>
        <family val="1"/>
      </rPr>
      <t xml:space="preserve">   </t>
    </r>
    <r>
      <rPr>
        <sz val="8"/>
        <color theme="1"/>
        <rFont val="Times New Roman"/>
        <family val="1"/>
      </rPr>
      <t>Fairness in service fees and charges= 4.1</t>
    </r>
  </si>
  <si>
    <r>
      <t>·</t>
    </r>
    <r>
      <rPr>
        <sz val="7"/>
        <color theme="1"/>
        <rFont val="Times New Roman"/>
        <family val="1"/>
      </rPr>
      <t xml:space="preserve">   </t>
    </r>
    <r>
      <rPr>
        <sz val="8"/>
        <color theme="1"/>
        <rFont val="Times New Roman"/>
        <family val="1"/>
      </rPr>
      <t>Accessibility of services for all user demographics= 4.2</t>
    </r>
  </si>
  <si>
    <r>
      <t>·</t>
    </r>
    <r>
      <rPr>
        <sz val="7"/>
        <color theme="1"/>
        <rFont val="Times New Roman"/>
        <family val="1"/>
      </rPr>
      <t xml:space="preserve">   </t>
    </r>
    <r>
      <rPr>
        <sz val="8"/>
        <color theme="1"/>
        <rFont val="Times New Roman"/>
        <family val="1"/>
      </rPr>
      <t>Commitment to environmental sustainability= 3.8</t>
    </r>
  </si>
  <si>
    <r>
      <t>·</t>
    </r>
    <r>
      <rPr>
        <sz val="7"/>
        <color theme="1"/>
        <rFont val="Times New Roman"/>
        <family val="1"/>
      </rPr>
      <t xml:space="preserve">   </t>
    </r>
    <r>
      <rPr>
        <sz val="8"/>
        <color theme="1"/>
        <rFont val="Times New Roman"/>
        <family val="1"/>
      </rPr>
      <t>Social responsibility initiatives (e.g., community support)=  4.0</t>
    </r>
  </si>
  <si>
    <r>
      <t>·</t>
    </r>
    <r>
      <rPr>
        <sz val="7"/>
        <color theme="1"/>
        <rFont val="Times New Roman"/>
        <family val="1"/>
      </rPr>
      <t xml:space="preserve">   </t>
    </r>
    <r>
      <rPr>
        <sz val="8"/>
        <color theme="1"/>
        <rFont val="Times New Roman"/>
        <family val="1"/>
      </rPr>
      <t>Ethical marketing practices= 4.5</t>
    </r>
  </si>
  <si>
    <t>Updateness</t>
  </si>
  <si>
    <t>Review analysis for update frequency</t>
  </si>
  <si>
    <r>
      <t xml:space="preserve">Overall Score of Updateness </t>
    </r>
    <r>
      <rPr>
        <sz val="8"/>
        <color theme="1"/>
        <rFont val="Times New Roman"/>
        <family val="1"/>
      </rPr>
      <t>​=4.22, based on:</t>
    </r>
  </si>
  <si>
    <r>
      <t>·</t>
    </r>
    <r>
      <rPr>
        <sz val="7"/>
        <color theme="1"/>
        <rFont val="Times New Roman"/>
        <family val="1"/>
      </rPr>
      <t xml:space="preserve">   </t>
    </r>
    <r>
      <rPr>
        <sz val="8"/>
        <color theme="1"/>
        <rFont val="Times New Roman"/>
        <family val="1"/>
      </rPr>
      <t>Frequency of Updates= 4.2</t>
    </r>
  </si>
  <si>
    <r>
      <t>·</t>
    </r>
    <r>
      <rPr>
        <sz val="7"/>
        <color theme="1"/>
        <rFont val="Times New Roman"/>
        <family val="1"/>
      </rPr>
      <t xml:space="preserve">   </t>
    </r>
    <r>
      <rPr>
        <sz val="8"/>
        <color theme="1"/>
        <rFont val="Times New Roman"/>
        <family val="1"/>
      </rPr>
      <t>Timeliness of Security Patches= 4.5</t>
    </r>
  </si>
  <si>
    <r>
      <t>·</t>
    </r>
    <r>
      <rPr>
        <sz val="7"/>
        <color theme="1"/>
        <rFont val="Times New Roman"/>
        <family val="1"/>
      </rPr>
      <t xml:space="preserve">   </t>
    </r>
    <r>
      <rPr>
        <sz val="8"/>
        <color theme="1"/>
        <rFont val="Times New Roman"/>
        <family val="1"/>
      </rPr>
      <t>Regularity of Bug Fixes= 4.3</t>
    </r>
  </si>
  <si>
    <r>
      <t>·</t>
    </r>
    <r>
      <rPr>
        <sz val="7"/>
        <color theme="1"/>
        <rFont val="Times New Roman"/>
        <family val="1"/>
      </rPr>
      <t xml:space="preserve">   </t>
    </r>
    <r>
      <rPr>
        <sz val="8"/>
        <color theme="1"/>
        <rFont val="Times New Roman"/>
        <family val="1"/>
      </rPr>
      <t>Availability of Feature Enhancements= 4.1</t>
    </r>
  </si>
  <si>
    <r>
      <t>·</t>
    </r>
    <r>
      <rPr>
        <sz val="7"/>
        <color theme="1"/>
        <rFont val="Times New Roman"/>
        <family val="1"/>
      </rPr>
      <t xml:space="preserve">   </t>
    </r>
    <r>
      <rPr>
        <sz val="8"/>
        <color theme="1"/>
        <rFont val="Times New Roman"/>
        <family val="1"/>
      </rPr>
      <t>Compatibility Updates with OS Versions= 4.0</t>
    </r>
  </si>
  <si>
    <t>User Support</t>
  </si>
  <si>
    <t>Support Channel Availability inspection/ Questionnaire</t>
  </si>
  <si>
    <r>
      <t>·</t>
    </r>
    <r>
      <rPr>
        <sz val="7"/>
        <color theme="1"/>
        <rFont val="Times New Roman"/>
        <family val="1"/>
      </rPr>
      <t xml:space="preserve">   </t>
    </r>
    <r>
      <rPr>
        <b/>
        <sz val="8"/>
        <color theme="1"/>
        <rFont val="Times New Roman"/>
        <family val="1"/>
      </rPr>
      <t>Availability of Live Chat</t>
    </r>
    <r>
      <rPr>
        <sz val="8"/>
        <color theme="1"/>
        <rFont val="Times New Roman"/>
        <family val="1"/>
      </rPr>
      <t>: Users praised the availability of live chat support during business hours and noted that chat representatives are generally helpful and knowledgeable. However, some users suggested extending live chat hours to cover weekends for enhanced accessibility.</t>
    </r>
  </si>
  <si>
    <r>
      <t>·</t>
    </r>
    <r>
      <rPr>
        <sz val="7"/>
        <color theme="1"/>
        <rFont val="Times New Roman"/>
        <family val="1"/>
      </rPr>
      <t xml:space="preserve">   </t>
    </r>
    <r>
      <rPr>
        <b/>
        <sz val="8"/>
        <color theme="1"/>
        <rFont val="Times New Roman"/>
        <family val="1"/>
      </rPr>
      <t>Accessibility of Phone Support</t>
    </r>
    <r>
      <rPr>
        <sz val="8"/>
        <color theme="1"/>
        <rFont val="Times New Roman"/>
        <family val="1"/>
      </rPr>
      <t>: Phone support is available, and users reported an average hold time of around 2 minutes. While many found the service satisfactory, some mentioned instances of long wait times during peak hours.</t>
    </r>
  </si>
  <si>
    <r>
      <t>·</t>
    </r>
    <r>
      <rPr>
        <sz val="7"/>
        <color theme="1"/>
        <rFont val="Times New Roman"/>
        <family val="1"/>
      </rPr>
      <t xml:space="preserve">   </t>
    </r>
    <r>
      <rPr>
        <b/>
        <sz val="8"/>
        <color theme="1"/>
        <rFont val="Times New Roman"/>
        <family val="1"/>
      </rPr>
      <t>Responsiveness of Email Support</t>
    </r>
    <r>
      <rPr>
        <sz val="8"/>
        <color theme="1"/>
        <rFont val="Times New Roman"/>
        <family val="1"/>
      </rPr>
      <t>: The average response time for email inquiries was found to be around 24 hours. Users appreciated the thoroughness of email responses but suggested that faster replies would further enhance their experience.</t>
    </r>
  </si>
  <si>
    <r>
      <t>·</t>
    </r>
    <r>
      <rPr>
        <sz val="7"/>
        <color theme="1"/>
        <rFont val="Times New Roman"/>
        <family val="1"/>
      </rPr>
      <t xml:space="preserve">   </t>
    </r>
    <r>
      <rPr>
        <b/>
        <sz val="8"/>
        <color theme="1"/>
        <rFont val="Times New Roman"/>
        <family val="1"/>
      </rPr>
      <t>Availability of FAQs and Self-Help Resources</t>
    </r>
    <r>
      <rPr>
        <sz val="8"/>
        <color theme="1"/>
        <rFont val="Times New Roman"/>
        <family val="1"/>
      </rPr>
      <t>: Users found the FAQs and self-help sections to be comprehensive, covering a wide range of common issues. However, a few users indicated that the search function could be improved to make finding relevant answers quicker.</t>
    </r>
  </si>
  <si>
    <r>
      <t>·</t>
    </r>
    <r>
      <rPr>
        <sz val="7"/>
        <color theme="1"/>
        <rFont val="Times New Roman"/>
        <family val="1"/>
      </rPr>
      <t xml:space="preserve">   </t>
    </r>
    <r>
      <rPr>
        <b/>
        <sz val="8"/>
        <color theme="1"/>
        <rFont val="Times New Roman"/>
        <family val="1"/>
      </rPr>
      <t>Limited Feedback Mechanism</t>
    </r>
    <r>
      <rPr>
        <sz val="8"/>
        <color theme="1"/>
        <rFont val="Times New Roman"/>
        <family val="1"/>
      </rPr>
      <t>: Users indicated a lack of feedback options within the app for them to express their opinions on content relevance, which could help improve the overall user experience.</t>
    </r>
  </si>
  <si>
    <r>
      <t>·</t>
    </r>
    <r>
      <rPr>
        <b/>
        <sz val="7"/>
        <color theme="1"/>
        <rFont val="Times New Roman"/>
        <family val="1"/>
      </rPr>
      <t xml:space="preserve">    Uptime and Availability: </t>
    </r>
    <r>
      <rPr>
        <sz val="8"/>
        <color theme="1"/>
        <rFont val="Times New Roman"/>
        <family val="1"/>
      </rPr>
      <t>Users reported that the app consistently maintained availability, with minimal downtime during transactions. However, a few users experienced intermittent slowness during peak hours, especially while checking account balances.</t>
    </r>
  </si>
  <si>
    <t>Transformation (Qualitative data)</t>
  </si>
  <si>
    <t xml:space="preserve"> A.	Assign a severity </t>
  </si>
  <si>
    <r>
      <t>·</t>
    </r>
    <r>
      <rPr>
        <sz val="7"/>
        <color theme="1"/>
        <rFont val="Times New Roman"/>
        <family val="1"/>
      </rPr>
      <t xml:space="preserve">   </t>
    </r>
    <r>
      <rPr>
        <b/>
        <sz val="7"/>
        <color theme="1"/>
        <rFont val="Times New Roman"/>
        <family val="1"/>
      </rPr>
      <t>Consistency in Performance:</t>
    </r>
    <r>
      <rPr>
        <sz val="7"/>
        <color theme="1"/>
        <rFont val="Times New Roman"/>
        <family val="1"/>
      </rPr>
      <t xml:space="preserve"> </t>
    </r>
    <r>
      <rPr>
        <sz val="8"/>
        <color theme="1"/>
        <rFont val="Times New Roman"/>
        <family val="1"/>
      </rPr>
      <t>Most users found the app to perform consistently well across multiple sessions. They reported fast load times and smooth transitions between tasks such as transferring money or viewing transaction histories.</t>
    </r>
  </si>
  <si>
    <r>
      <t>·</t>
    </r>
    <r>
      <rPr>
        <sz val="7"/>
        <color theme="1"/>
        <rFont val="Times New Roman"/>
        <family val="1"/>
      </rPr>
      <t> </t>
    </r>
    <r>
      <rPr>
        <b/>
        <sz val="7"/>
        <color theme="1"/>
        <rFont val="Times New Roman"/>
        <family val="1"/>
      </rPr>
      <t xml:space="preserve">  Consistency in Performance: </t>
    </r>
    <r>
      <rPr>
        <sz val="8"/>
        <color theme="1"/>
        <rFont val="Times New Roman"/>
        <family val="1"/>
      </rPr>
      <t>A small percentage of users noted occasional delays when processing transactions during busy periods, which detracted from their experience.</t>
    </r>
  </si>
  <si>
    <r>
      <t>·</t>
    </r>
    <r>
      <rPr>
        <sz val="7"/>
        <color theme="1"/>
        <rFont val="Times New Roman"/>
        <family val="1"/>
      </rPr>
      <t xml:space="preserve">   </t>
    </r>
    <r>
      <rPr>
        <b/>
        <sz val="7"/>
        <color theme="1"/>
        <rFont val="Times New Roman"/>
        <family val="1"/>
      </rPr>
      <t>Reliability of Transactions:</t>
    </r>
    <r>
      <rPr>
        <sz val="7"/>
        <color theme="1"/>
        <rFont val="Times New Roman"/>
        <family val="1"/>
      </rPr>
      <t xml:space="preserve"> </t>
    </r>
    <r>
      <rPr>
        <sz val="8"/>
        <color theme="1"/>
        <rFont val="Times New Roman"/>
        <family val="1"/>
      </rPr>
      <t>Some users, however, raised concerns about delayed confirmation messages, particularly with international transfers.</t>
    </r>
  </si>
  <si>
    <r>
      <t>·</t>
    </r>
    <r>
      <rPr>
        <sz val="7"/>
        <color theme="1"/>
        <rFont val="Times New Roman"/>
        <family val="1"/>
      </rPr>
      <t>  </t>
    </r>
    <r>
      <rPr>
        <b/>
        <sz val="7"/>
        <color theme="1"/>
        <rFont val="Times New Roman"/>
        <family val="1"/>
      </rPr>
      <t xml:space="preserve"> Consistency Across Devices:</t>
    </r>
    <r>
      <rPr>
        <sz val="7"/>
        <color theme="1"/>
        <rFont val="Times New Roman"/>
        <family val="1"/>
      </rPr>
      <t xml:space="preserve"> </t>
    </r>
    <r>
      <rPr>
        <sz val="8"/>
        <color theme="1"/>
        <rFont val="Times New Roman"/>
        <family val="1"/>
      </rPr>
      <t>A minority reported that certain design elements were not optimally scaled on tablets, leading to a less seamless experience.</t>
    </r>
  </si>
  <si>
    <r>
      <t>·</t>
    </r>
    <r>
      <rPr>
        <sz val="7"/>
        <color theme="1"/>
        <rFont val="Times New Roman"/>
        <family val="1"/>
      </rPr>
      <t xml:space="preserve">   </t>
    </r>
    <r>
      <rPr>
        <b/>
        <sz val="7"/>
        <color theme="1"/>
        <rFont val="Times New Roman"/>
        <family val="1"/>
      </rPr>
      <t xml:space="preserve">Accuracy and Stability of Notifications: </t>
    </r>
    <r>
      <rPr>
        <sz val="8"/>
        <color theme="1"/>
        <rFont val="Times New Roman"/>
        <family val="1"/>
      </rPr>
      <t>A few users observed that notifications for promotional offers sometimes lacked relevance, which detracted from their perception of the app’s consistency in delivering meaningful updates.</t>
    </r>
  </si>
  <si>
    <r>
      <t>·</t>
    </r>
    <r>
      <rPr>
        <sz val="7"/>
        <color theme="1"/>
        <rFont val="Times New Roman"/>
        <family val="1"/>
      </rPr>
      <t xml:space="preserve">   </t>
    </r>
    <r>
      <rPr>
        <b/>
        <sz val="7"/>
        <color theme="1"/>
        <rFont val="Times New Roman"/>
        <family val="1"/>
      </rPr>
      <t>Accessing Account Details:</t>
    </r>
    <r>
      <rPr>
        <sz val="7"/>
        <color theme="1"/>
        <rFont val="Times New Roman"/>
        <family val="1"/>
      </rPr>
      <t xml:space="preserve"> </t>
    </r>
    <r>
      <rPr>
        <sz val="8"/>
        <color theme="1"/>
        <rFont val="Times New Roman"/>
        <family val="1"/>
      </rPr>
      <t>Most users reported that they could consistently access their account details without encountering any errors. Some did mention that features like loan or savings details were occasionally slower to load than other features.</t>
    </r>
  </si>
  <si>
    <t>Frequency</t>
  </si>
  <si>
    <t>Qualitative data (UX issues)</t>
  </si>
  <si>
    <t>C.	Frequency VS severity Matrix</t>
  </si>
  <si>
    <t>Frequency Rate</t>
  </si>
  <si>
    <t>B.	Multiply Frequency by Severity (Impact Score)</t>
  </si>
  <si>
    <t>D.	Quadrant Model for UX Issues (Assigned Value)</t>
  </si>
  <si>
    <t>Total Score for each aspect</t>
  </si>
  <si>
    <t>Total Score for each attribute</t>
  </si>
  <si>
    <r>
      <t xml:space="preserve">Normalization 
Deployed on transformed data using approach </t>
    </r>
    <r>
      <rPr>
        <b/>
        <sz val="11"/>
        <color rgb="FFFF0000"/>
        <rFont val="Times New Roman"/>
        <family val="1"/>
      </rPr>
      <t>C</t>
    </r>
    <r>
      <rPr>
        <b/>
        <sz val="9"/>
        <color rgb="FFFF0000"/>
        <rFont val="Times New Roman"/>
        <family val="1"/>
      </rPr>
      <t>)</t>
    </r>
  </si>
  <si>
    <t>Quantitative data for each attribute</t>
  </si>
  <si>
    <t>Quantitative data for each aspect</t>
  </si>
  <si>
    <t>Quantitative data
(Min &amp; Max Scores based on each value)</t>
  </si>
  <si>
    <t>Quantitative data</t>
  </si>
  <si>
    <t>Overall UX score for each aspect (Qualitative +Quantitative)</t>
  </si>
  <si>
    <t>Aspects weights</t>
  </si>
  <si>
    <t>∑(Wi×Si)/No. of aspects</t>
  </si>
  <si>
    <t>(Wi×Si)</t>
  </si>
  <si>
    <t>Overall UX score (1)</t>
  </si>
  <si>
    <t>Overall UX score (2)</t>
  </si>
  <si>
    <t>Overall Ethical Practices Score= 4.8</t>
  </si>
  <si>
    <t>Geometric Mean</t>
  </si>
  <si>
    <t xml:space="preserve">Relative Value </t>
  </si>
  <si>
    <t>(Relative Value×Si)</t>
  </si>
  <si>
    <t>(Relative Value×Si)/No. of aspects</t>
  </si>
  <si>
    <t>Overall UX score (3)-using the same formula for the aspect itself</t>
  </si>
  <si>
    <t>Qualitative data for the aspect
(Min Score=0 , Max Score=8.67)</t>
  </si>
  <si>
    <t>Qualitative data for each attribute</t>
  </si>
  <si>
    <t>Total Score for each sub attribute</t>
  </si>
  <si>
    <t>Qualitative data for the sub attributes
(Min Score=0 , Max Score=8.67)</t>
  </si>
  <si>
    <t>overall score for each attribute (Qualitative +Quantitative)</t>
  </si>
  <si>
    <t>Score for each aspect (Relative Value×attribute)</t>
  </si>
  <si>
    <t>Relative Value for each sub attribute</t>
  </si>
  <si>
    <t>Relative Value for each aspect</t>
  </si>
  <si>
    <r>
      <t>·</t>
    </r>
    <r>
      <rPr>
        <sz val="7"/>
        <color theme="1"/>
        <rFont val="Times New Roman"/>
        <family val="1"/>
      </rPr>
      <t xml:space="preserve">   </t>
    </r>
    <r>
      <rPr>
        <b/>
        <sz val="8"/>
        <color theme="1"/>
        <rFont val="Times New Roman"/>
        <family val="1"/>
      </rPr>
      <t>Number of Fault-Tolerance Mechanisms (10 mechanisms)</t>
    </r>
    <r>
      <rPr>
        <sz val="8"/>
        <color theme="1"/>
        <rFont val="Times New Roman"/>
        <family val="1"/>
      </rPr>
      <t>: assuming 10 is a high number of mechanisms for this context, Score: 10/10 = 1.0 or 100%</t>
    </r>
    <r>
      <rPr>
        <sz val="10"/>
        <color theme="1"/>
        <rFont val="Symbol"/>
        <family val="1"/>
        <charset val="2"/>
      </rPr>
      <t xml:space="preserve">
</t>
    </r>
  </si>
  <si>
    <t>Overall UX score</t>
  </si>
  <si>
    <t xml:space="preserve">Severity </t>
  </si>
  <si>
    <t>Overall UX score for each aspect</t>
  </si>
  <si>
    <t>SUM of weights:</t>
  </si>
  <si>
    <r>
      <rPr>
        <b/>
        <sz val="10"/>
        <color rgb="FFFF0000"/>
        <rFont val="Times New Roman"/>
        <family val="1"/>
      </rPr>
      <t xml:space="preserve">Option-1: </t>
    </r>
    <r>
      <rPr>
        <b/>
        <sz val="9"/>
        <color theme="3" tint="0.249977111117893"/>
        <rFont val="Times New Roman"/>
        <family val="1"/>
      </rPr>
      <t>Overall UX score (Weight assigned by the evaluator)</t>
    </r>
  </si>
  <si>
    <t>Option-3</t>
  </si>
  <si>
    <t>Aspect weights
(Wi)</t>
  </si>
  <si>
    <r>
      <rPr>
        <b/>
        <sz val="9"/>
        <color rgb="FFFF0000"/>
        <rFont val="Times New Roman"/>
        <family val="1"/>
      </rPr>
      <t>Option-3:</t>
    </r>
    <r>
      <rPr>
        <b/>
        <sz val="9"/>
        <color theme="5" tint="-0.249977111117893"/>
        <rFont val="Times New Roman"/>
        <family val="1"/>
      </rPr>
      <t xml:space="preserve"> Overall UX score (final weight is the average relative importance based on the rank scores of aspects for each evaluator using AHP [RI] )</t>
    </r>
  </si>
  <si>
    <t>Aspect rank score
Evaluator (A)</t>
  </si>
  <si>
    <t>Aspect rank score
Evaluator (B)</t>
  </si>
  <si>
    <t>RI for each aspect
(A)</t>
  </si>
  <si>
    <t>RI for each aspect
(B)</t>
  </si>
  <si>
    <t>Average RI</t>
  </si>
  <si>
    <t>Option-1</t>
  </si>
  <si>
    <t>Option-2</t>
  </si>
  <si>
    <t>Range</t>
  </si>
  <si>
    <t>B-2</t>
  </si>
  <si>
    <t>B-1</t>
  </si>
  <si>
    <t>∑(Wi×Si)/No. of aspects
B-2</t>
  </si>
  <si>
    <t>∑(Wi×Si)/No. of aspects
B-1</t>
  </si>
  <si>
    <t>RV for each aspect
B-2</t>
  </si>
  <si>
    <t>RV for each aspect
B-1</t>
  </si>
  <si>
    <t>∑(RVi×Si)/No. of aspects
B-2</t>
  </si>
  <si>
    <t>∑(RVi×Si)/No. of aspects
B-1</t>
  </si>
  <si>
    <t>∑(RIi×Si)/No. of aspects
B-2</t>
  </si>
  <si>
    <t>∑(RIi×Si)/No. of aspects
B-1</t>
  </si>
  <si>
    <r>
      <rPr>
        <b/>
        <sz val="9"/>
        <color rgb="FFFF0000"/>
        <rFont val="Times New Roman"/>
        <family val="1"/>
      </rPr>
      <t>Option-2:</t>
    </r>
    <r>
      <rPr>
        <b/>
        <sz val="9"/>
        <color theme="3" tint="0.249977111117893"/>
        <rFont val="Times New Roman"/>
        <family val="1"/>
      </rPr>
      <t xml:space="preserve"> </t>
    </r>
    <r>
      <rPr>
        <b/>
        <sz val="9"/>
        <color theme="9" tint="-0.249977111117893"/>
        <rFont val="Times New Roman"/>
        <family val="1"/>
      </rPr>
      <t>Overall UX score (Weight is the relative value based on the normalized aspect score [RV] )</t>
    </r>
    <r>
      <rPr>
        <b/>
        <sz val="9"/>
        <color theme="3" tint="0.249977111117893"/>
        <rFont val="Times New Roman"/>
        <family val="1"/>
      </rPr>
      <t>- هذا مو منطقي اعطى ويت اكثر لليوزر سبورت من السيفتي</t>
    </r>
  </si>
  <si>
    <t>Aspect1</t>
  </si>
  <si>
    <t>Attribute1</t>
  </si>
  <si>
    <t>Attribute2</t>
  </si>
  <si>
    <t>Sub-attribute1</t>
  </si>
  <si>
    <t>Sub-attribute2</t>
  </si>
  <si>
    <t>Aspect2</t>
  </si>
  <si>
    <t>Frequency %</t>
  </si>
  <si>
    <t>Normalized impact score</t>
  </si>
  <si>
    <t>Quantitative Results</t>
  </si>
  <si>
    <t>(Qualitative Results)
Issue ID</t>
  </si>
  <si>
    <t>Normalized Quantitative data</t>
  </si>
  <si>
    <t>Qualitative Data Transformation and Normalization</t>
  </si>
  <si>
    <t>Average Score-1 (Dataset-1)</t>
  </si>
  <si>
    <t>Complement (Average Score-1)</t>
  </si>
  <si>
    <t>Average Score-2 (Dataset-2)</t>
  </si>
  <si>
    <t>Quantitative Data Normalization</t>
  </si>
  <si>
    <t>Overall app UX Score</t>
  </si>
  <si>
    <t>UX Level of the App</t>
  </si>
  <si>
    <t>Impact Score</t>
  </si>
  <si>
    <t>Total UX score of the aspect (S)</t>
  </si>
  <si>
    <t>Enter the Issue ID, Severity, and Frequency for the qualitative results, along with the quantitative results,and the Aspects weights in the corresponding yellow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</si>
</sst>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Arial"/>
      <family val="2"/>
      <scheme val="minor"/>
    </font>
    <font>
      <b/>
      <sz val="9"/>
      <color rgb="FFFF0000"/>
      <name val="Times New Roman"/>
      <family val="1"/>
    </font>
    <font>
      <sz val="8"/>
      <color rgb="FF000000"/>
      <name val="Arial"/>
      <family val="2"/>
    </font>
    <font>
      <sz val="8"/>
      <color theme="1"/>
      <name val="Times New Roman"/>
      <family val="1"/>
    </font>
    <font>
      <sz val="8"/>
      <color rgb="FF000000"/>
      <name val="Times New Roman"/>
      <family val="1"/>
    </font>
    <font>
      <sz val="10"/>
      <color theme="1"/>
      <name val="Symbol"/>
      <family val="1"/>
      <charset val="2"/>
    </font>
    <font>
      <sz val="7"/>
      <color theme="1"/>
      <name val="Times New Roman"/>
      <family val="1"/>
    </font>
    <font>
      <b/>
      <sz val="8"/>
      <color theme="1"/>
      <name val="Times New Roman"/>
      <family val="1"/>
    </font>
    <font>
      <sz val="10"/>
      <color theme="1"/>
      <name val="Courier New"/>
      <family val="3"/>
    </font>
    <font>
      <b/>
      <sz val="8"/>
      <color rgb="FF4C94D8"/>
      <name val="Times New Roman"/>
      <family val="1"/>
    </font>
    <font>
      <b/>
      <sz val="7"/>
      <color theme="1"/>
      <name val="Times New Roman"/>
      <family val="1"/>
    </font>
    <font>
      <b/>
      <sz val="11"/>
      <color theme="1"/>
      <name val="Arial"/>
      <family val="2"/>
      <scheme val="minor"/>
    </font>
    <font>
      <b/>
      <sz val="10"/>
      <color theme="1"/>
      <name val="Times New Roman"/>
      <family val="1"/>
    </font>
    <font>
      <b/>
      <sz val="11"/>
      <color rgb="FFFF0000"/>
      <name val="Times New Roman"/>
      <family val="1"/>
    </font>
    <font>
      <sz val="10"/>
      <color theme="1"/>
      <name val="Times New Roman"/>
      <family val="1"/>
    </font>
    <font>
      <b/>
      <sz val="9"/>
      <color theme="3" tint="0.249977111117893"/>
      <name val="Times New Roman"/>
      <family val="1"/>
    </font>
    <font>
      <b/>
      <sz val="9"/>
      <color theme="9" tint="-0.249977111117893"/>
      <name val="Times New Roman"/>
      <family val="1"/>
    </font>
    <font>
      <b/>
      <sz val="11"/>
      <color rgb="FFFF0000"/>
      <name val="Arial"/>
      <family val="2"/>
      <scheme val="minor"/>
    </font>
    <font>
      <b/>
      <sz val="10"/>
      <color rgb="FFFF0000"/>
      <name val="Arial"/>
      <family val="2"/>
    </font>
    <font>
      <sz val="10"/>
      <color theme="1"/>
      <name val="Arial"/>
      <family val="2"/>
      <scheme val="minor"/>
    </font>
    <font>
      <b/>
      <sz val="10"/>
      <color rgb="FFFF0000"/>
      <name val="Times New Roman"/>
      <family val="1"/>
    </font>
    <font>
      <b/>
      <sz val="10"/>
      <color theme="5" tint="-0.249977111117893"/>
      <name val="Times New Roman"/>
      <family val="1"/>
    </font>
    <font>
      <b/>
      <sz val="10"/>
      <color theme="9" tint="-0.249977111117893"/>
      <name val="Times New Roman"/>
      <family val="1"/>
    </font>
    <font>
      <b/>
      <sz val="10"/>
      <color theme="3" tint="0.249977111117893"/>
      <name val="Times New Roman"/>
      <family val="1"/>
    </font>
    <font>
      <b/>
      <sz val="9"/>
      <color theme="5" tint="-0.249977111117893"/>
      <name val="Times New Roman"/>
      <family val="1"/>
    </font>
    <font>
      <sz val="11"/>
      <color theme="1"/>
      <name val="Arial"/>
      <family val="2"/>
      <scheme val="minor"/>
    </font>
    <font>
      <sz val="10"/>
      <name val="Arial"/>
      <family val="2"/>
      <scheme val="minor"/>
    </font>
    <font>
      <sz val="9"/>
      <name val="Arial"/>
      <family val="2"/>
      <scheme val="minor"/>
    </font>
    <font>
      <sz val="8"/>
      <name val="Times New Roman"/>
      <family val="1"/>
    </font>
    <font>
      <sz val="10"/>
      <name val="Times New Roman"/>
      <family val="1"/>
    </font>
    <font>
      <b/>
      <sz val="10"/>
      <color rgb="FFFF0000"/>
      <name val="Arial"/>
      <family val="2"/>
      <scheme val="minor"/>
    </font>
    <font>
      <b/>
      <sz val="10"/>
      <color theme="1"/>
      <name val="Arial"/>
      <family val="2"/>
      <scheme val="minor"/>
    </font>
    <font>
      <sz val="10"/>
      <name val="Times New Roman"/>
      <family val="1"/>
      <scheme val="major"/>
    </font>
    <font>
      <sz val="10"/>
      <color theme="1"/>
      <name val="Times New Roman"/>
      <family val="1"/>
      <scheme val="major"/>
    </font>
    <font>
      <sz val="10"/>
      <color rgb="FF000000"/>
      <name val="Times New Roman"/>
      <family val="1"/>
      <scheme val="major"/>
    </font>
    <font>
      <b/>
      <sz val="14"/>
      <color rgb="FFFF0000"/>
      <name val="Times New Roman"/>
      <family val="1"/>
      <scheme val="major"/>
    </font>
    <font>
      <b/>
      <sz val="10"/>
      <color theme="4" tint="-0.249977111117893"/>
      <name val="Times New Roman"/>
      <family val="1"/>
      <scheme val="major"/>
    </font>
  </fonts>
  <fills count="10">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25" fillId="0" borderId="0" applyFont="0" applyFill="0" applyBorder="0" applyAlignment="0" applyProtection="0"/>
  </cellStyleXfs>
  <cellXfs count="175">
    <xf numFmtId="0" fontId="0" fillId="0" borderId="0" xfId="0"/>
    <xf numFmtId="0" fontId="0" fillId="0" borderId="0" xfId="0" applyAlignment="1">
      <alignment horizontal="center"/>
    </xf>
    <xf numFmtId="0" fontId="1" fillId="0" borderId="1" xfId="0" applyFont="1" applyBorder="1" applyAlignment="1">
      <alignment horizontal="center" vertical="center" wrapText="1" readingOrder="1"/>
    </xf>
    <xf numFmtId="0" fontId="2" fillId="0" borderId="1" xfId="0" applyFont="1" applyBorder="1" applyAlignment="1">
      <alignment horizontal="center" vertical="center" wrapText="1" readingOrder="1"/>
    </xf>
    <xf numFmtId="0" fontId="4" fillId="0" borderId="1" xfId="0" applyFont="1" applyBorder="1" applyAlignment="1">
      <alignment horizontal="left" vertical="center" wrapText="1" readingOrder="1"/>
    </xf>
    <xf numFmtId="0" fontId="3" fillId="0" borderId="1" xfId="0" applyFont="1" applyBorder="1" applyAlignment="1">
      <alignment horizontal="left" vertical="center" wrapText="1" readingOrder="1"/>
    </xf>
    <xf numFmtId="0" fontId="5" fillId="0" borderId="1" xfId="0" applyFont="1" applyBorder="1" applyAlignment="1">
      <alignment horizontal="left" vertical="center" wrapText="1" readingOrder="1"/>
    </xf>
    <xf numFmtId="0" fontId="5" fillId="0" borderId="1" xfId="0" applyFont="1" applyBorder="1" applyAlignment="1">
      <alignment horizontal="center" vertical="center" wrapText="1" readingOrder="1"/>
    </xf>
    <xf numFmtId="0" fontId="7" fillId="0" borderId="1" xfId="0" applyFont="1" applyBorder="1" applyAlignment="1">
      <alignment horizontal="left" vertical="center" wrapText="1" readingOrder="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1" xfId="0" applyBorder="1" applyAlignment="1">
      <alignment horizontal="center" vertical="top" wrapText="1"/>
    </xf>
    <xf numFmtId="0" fontId="8" fillId="0" borderId="1" xfId="0" applyFont="1" applyBorder="1" applyAlignment="1">
      <alignment horizontal="left" vertical="center" wrapText="1" indent="4" readingOrder="1"/>
    </xf>
    <xf numFmtId="0" fontId="3" fillId="0" borderId="1" xfId="0" applyFont="1" applyBorder="1" applyAlignment="1">
      <alignment horizontal="center" vertical="center" wrapText="1" readingOrder="1"/>
    </xf>
    <xf numFmtId="0" fontId="9" fillId="0" borderId="1" xfId="0" applyFont="1" applyBorder="1" applyAlignment="1">
      <alignment horizontal="left" vertical="center" wrapText="1" readingOrder="1"/>
    </xf>
    <xf numFmtId="0" fontId="9" fillId="0" borderId="1" xfId="0" applyFont="1" applyBorder="1" applyAlignment="1">
      <alignment horizontal="center" vertical="center" wrapText="1" readingOrder="1"/>
    </xf>
    <xf numFmtId="0" fontId="5" fillId="0" borderId="1" xfId="0" applyFont="1" applyBorder="1" applyAlignment="1">
      <alignment horizontal="left" vertical="center" wrapText="1" indent="2" readingOrder="1"/>
    </xf>
    <xf numFmtId="0" fontId="0" fillId="0" borderId="1" xfId="0" applyBorder="1"/>
    <xf numFmtId="0" fontId="0" fillId="0" borderId="1" xfId="0" applyBorder="1" applyAlignment="1">
      <alignment horizontal="center"/>
    </xf>
    <xf numFmtId="0" fontId="7" fillId="0" borderId="1" xfId="0" applyFont="1" applyBorder="1" applyAlignment="1">
      <alignment horizontal="center" vertical="center" wrapText="1" readingOrder="1"/>
    </xf>
    <xf numFmtId="0" fontId="8" fillId="0" borderId="1" xfId="0" applyFont="1" applyBorder="1" applyAlignment="1">
      <alignment horizontal="left" vertical="center" wrapText="1" indent="2" readingOrder="1"/>
    </xf>
    <xf numFmtId="0" fontId="8" fillId="0" borderId="1" xfId="0" applyFont="1" applyBorder="1" applyAlignment="1">
      <alignment horizontal="center" vertical="center" wrapText="1" readingOrder="1"/>
    </xf>
    <xf numFmtId="0" fontId="4" fillId="0" borderId="1" xfId="0" applyFont="1" applyBorder="1" applyAlignment="1">
      <alignment vertical="center" wrapText="1" readingOrder="1"/>
    </xf>
    <xf numFmtId="0" fontId="1" fillId="0" borderId="7" xfId="0" applyFont="1" applyBorder="1" applyAlignment="1">
      <alignment horizontal="center" vertical="center" wrapText="1" readingOrder="1"/>
    </xf>
    <xf numFmtId="0" fontId="1" fillId="0" borderId="6" xfId="0" applyFont="1" applyBorder="1" applyAlignment="1">
      <alignment vertical="center" wrapText="1" readingOrder="1"/>
    </xf>
    <xf numFmtId="0" fontId="1" fillId="2" borderId="1" xfId="0" applyFont="1" applyFill="1" applyBorder="1" applyAlignment="1">
      <alignment horizontal="center" vertical="center" wrapText="1" readingOrder="1"/>
    </xf>
    <xf numFmtId="0" fontId="9" fillId="2" borderId="1" xfId="0" applyFont="1" applyFill="1" applyBorder="1" applyAlignment="1">
      <alignment horizontal="left" vertical="center" wrapText="1" readingOrder="1"/>
    </xf>
    <xf numFmtId="0" fontId="9" fillId="2" borderId="1" xfId="0" applyFont="1" applyFill="1" applyBorder="1" applyAlignment="1">
      <alignment horizontal="center" vertical="center" wrapText="1" readingOrder="1"/>
    </xf>
    <xf numFmtId="0" fontId="0" fillId="2" borderId="1" xfId="0" applyFill="1" applyBorder="1" applyAlignment="1">
      <alignment horizontal="center" vertical="top" wrapText="1"/>
    </xf>
    <xf numFmtId="0" fontId="5" fillId="2" borderId="1" xfId="0" applyFont="1" applyFill="1" applyBorder="1" applyAlignment="1">
      <alignment horizontal="center" vertical="center" wrapText="1" readingOrder="1"/>
    </xf>
    <xf numFmtId="0" fontId="8"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0" fillId="2" borderId="0" xfId="0" applyFill="1" applyAlignment="1">
      <alignment horizontal="center"/>
    </xf>
    <xf numFmtId="0" fontId="1" fillId="3" borderId="8" xfId="0" applyFont="1" applyFill="1" applyBorder="1" applyAlignment="1">
      <alignment vertical="center" wrapText="1" readingOrder="1"/>
    </xf>
    <xf numFmtId="0" fontId="0" fillId="3" borderId="0" xfId="0" applyFill="1"/>
    <xf numFmtId="0" fontId="19" fillId="0" borderId="0" xfId="0" applyFont="1"/>
    <xf numFmtId="0" fontId="0" fillId="4" borderId="0" xfId="0" applyFill="1"/>
    <xf numFmtId="0" fontId="21" fillId="4" borderId="1"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0" fillId="6" borderId="0" xfId="0" applyFill="1"/>
    <xf numFmtId="0" fontId="0" fillId="6" borderId="0" xfId="0" applyFill="1" applyAlignment="1">
      <alignment horizontal="center"/>
    </xf>
    <xf numFmtId="0" fontId="0" fillId="0" borderId="1" xfId="0" applyBorder="1" applyAlignment="1">
      <alignment horizontal="center" vertical="center"/>
    </xf>
    <xf numFmtId="0" fontId="28" fillId="0" borderId="1" xfId="0" applyFont="1" applyBorder="1" applyAlignment="1">
      <alignment horizontal="left" vertical="center" wrapText="1" readingOrder="1"/>
    </xf>
    <xf numFmtId="0" fontId="28" fillId="0" borderId="1" xfId="0" applyFont="1" applyBorder="1" applyAlignment="1">
      <alignment vertical="center" wrapText="1" readingOrder="1"/>
    </xf>
    <xf numFmtId="0" fontId="1" fillId="5" borderId="1" xfId="0" applyFont="1" applyFill="1" applyBorder="1" applyAlignment="1">
      <alignment horizontal="center" vertical="center" wrapText="1" readingOrder="1"/>
    </xf>
    <xf numFmtId="0" fontId="29" fillId="2" borderId="1" xfId="0" applyFont="1" applyFill="1" applyBorder="1" applyAlignment="1">
      <alignment horizontal="center" vertical="center" wrapText="1" readingOrder="1"/>
    </xf>
    <xf numFmtId="0" fontId="14" fillId="2" borderId="1" xfId="0" applyFont="1" applyFill="1" applyBorder="1" applyAlignment="1">
      <alignment horizontal="center" vertical="center" wrapText="1" readingOrder="1"/>
    </xf>
    <xf numFmtId="0" fontId="30" fillId="0" borderId="1" xfId="0" applyFont="1" applyBorder="1" applyAlignment="1">
      <alignment horizontal="center"/>
    </xf>
    <xf numFmtId="9" fontId="31" fillId="0" borderId="1" xfId="1" applyFont="1" applyBorder="1" applyAlignment="1">
      <alignment horizontal="center"/>
    </xf>
    <xf numFmtId="0" fontId="22" fillId="7" borderId="1" xfId="0" applyFont="1" applyFill="1" applyBorder="1" applyAlignment="1">
      <alignment horizontal="center" vertical="center" wrapText="1" readingOrder="1"/>
    </xf>
    <xf numFmtId="0" fontId="29" fillId="7" borderId="1" xfId="0" applyFont="1" applyFill="1" applyBorder="1" applyAlignment="1">
      <alignment horizontal="center" vertical="center" wrapText="1" readingOrder="1"/>
    </xf>
    <xf numFmtId="0" fontId="14" fillId="7" borderId="1" xfId="0" applyFont="1" applyFill="1" applyBorder="1" applyAlignment="1">
      <alignment horizontal="center" vertical="center" wrapText="1" readingOrder="1"/>
    </xf>
    <xf numFmtId="0" fontId="29" fillId="4" borderId="1" xfId="0" applyFont="1" applyFill="1" applyBorder="1" applyAlignment="1">
      <alignment horizontal="center" vertical="center" wrapText="1" readingOrder="1"/>
    </xf>
    <xf numFmtId="0" fontId="14" fillId="4" borderId="1" xfId="0" applyFont="1" applyFill="1" applyBorder="1" applyAlignment="1">
      <alignment horizontal="center" vertical="center" wrapText="1" readingOrder="1"/>
    </xf>
    <xf numFmtId="0" fontId="27" fillId="4" borderId="1" xfId="0" applyFont="1" applyFill="1" applyBorder="1" applyAlignment="1">
      <alignment horizontal="center" vertical="center"/>
    </xf>
    <xf numFmtId="0" fontId="27" fillId="4" borderId="0" xfId="0" applyFont="1" applyFill="1" applyAlignment="1">
      <alignment horizontal="center" vertical="center"/>
    </xf>
    <xf numFmtId="9" fontId="11" fillId="0" borderId="1" xfId="1" applyFont="1" applyBorder="1" applyAlignment="1">
      <alignment horizontal="center"/>
    </xf>
    <xf numFmtId="9" fontId="11" fillId="0" borderId="0" xfId="1" applyFont="1" applyBorder="1" applyAlignment="1">
      <alignment horizontal="center"/>
    </xf>
    <xf numFmtId="0" fontId="24" fillId="6" borderId="0" xfId="0" applyFont="1" applyFill="1" applyAlignment="1">
      <alignment horizontal="center" vertical="center" wrapText="1" readingOrder="1"/>
    </xf>
    <xf numFmtId="0" fontId="21" fillId="6" borderId="0" xfId="0" applyFont="1" applyFill="1" applyAlignment="1">
      <alignment horizontal="center" vertical="center" wrapText="1" readingOrder="1"/>
    </xf>
    <xf numFmtId="0" fontId="26" fillId="6" borderId="0" xfId="0" applyFont="1" applyFill="1" applyAlignment="1">
      <alignment horizontal="center" vertical="center" wrapText="1"/>
    </xf>
    <xf numFmtId="9" fontId="11" fillId="6" borderId="0" xfId="1" applyFont="1" applyFill="1" applyBorder="1" applyAlignment="1">
      <alignment horizontal="center"/>
    </xf>
    <xf numFmtId="0" fontId="23" fillId="3" borderId="1" xfId="0" applyFont="1" applyFill="1" applyBorder="1" applyAlignment="1">
      <alignment horizontal="center" vertical="center" wrapText="1" readingOrder="1"/>
    </xf>
    <xf numFmtId="0" fontId="22" fillId="3" borderId="1" xfId="0" applyFont="1" applyFill="1" applyBorder="1" applyAlignment="1">
      <alignment horizontal="center" vertical="center" wrapText="1" readingOrder="1"/>
    </xf>
    <xf numFmtId="0" fontId="21" fillId="3" borderId="1" xfId="0" applyFont="1" applyFill="1" applyBorder="1" applyAlignment="1">
      <alignment horizontal="center" vertical="center" wrapText="1" readingOrder="1"/>
    </xf>
    <xf numFmtId="0" fontId="18" fillId="2" borderId="1" xfId="0" applyFont="1" applyFill="1" applyBorder="1" applyAlignment="1">
      <alignment horizontal="center" vertical="center" wrapText="1" readingOrder="1"/>
    </xf>
    <xf numFmtId="0" fontId="18" fillId="7" borderId="1" xfId="0" applyFont="1" applyFill="1" applyBorder="1" applyAlignment="1">
      <alignment horizontal="center" vertical="center" wrapText="1" readingOrder="1"/>
    </xf>
    <xf numFmtId="0" fontId="18" fillId="4" borderId="1" xfId="0" applyFont="1" applyFill="1" applyBorder="1" applyAlignment="1">
      <alignment horizontal="center" vertical="center" wrapText="1" readingOrder="1"/>
    </xf>
    <xf numFmtId="0" fontId="17" fillId="3" borderId="10" xfId="0" applyFont="1" applyFill="1" applyBorder="1" applyAlignment="1">
      <alignment vertical="center" wrapText="1"/>
    </xf>
    <xf numFmtId="0" fontId="0" fillId="6" borderId="1" xfId="0" applyFill="1" applyBorder="1" applyAlignment="1">
      <alignment horizontal="center" vertical="center"/>
    </xf>
    <xf numFmtId="0" fontId="29" fillId="8" borderId="1" xfId="0" applyFont="1" applyFill="1" applyBorder="1" applyAlignment="1">
      <alignment horizontal="center" vertical="center" wrapText="1" readingOrder="1"/>
    </xf>
    <xf numFmtId="0" fontId="14" fillId="8" borderId="1" xfId="0" applyFont="1" applyFill="1" applyBorder="1" applyAlignment="1">
      <alignment horizontal="center" vertical="center" wrapText="1" readingOrder="1"/>
    </xf>
    <xf numFmtId="0" fontId="0" fillId="8" borderId="1" xfId="0" applyFill="1" applyBorder="1" applyAlignment="1">
      <alignment horizontal="center" vertical="center"/>
    </xf>
    <xf numFmtId="0" fontId="7" fillId="0" borderId="6" xfId="0" applyFont="1" applyBorder="1" applyAlignment="1">
      <alignment horizontal="center" vertical="center" wrapText="1" readingOrder="1"/>
    </xf>
    <xf numFmtId="0" fontId="7" fillId="0" borderId="8" xfId="0" applyFont="1" applyBorder="1" applyAlignment="1">
      <alignment horizontal="center" vertical="center" wrapText="1" readingOrder="1"/>
    </xf>
    <xf numFmtId="0" fontId="7" fillId="0" borderId="7" xfId="0" applyFont="1" applyBorder="1" applyAlignment="1">
      <alignment horizontal="center" vertical="center" wrapText="1" readingOrder="1"/>
    </xf>
    <xf numFmtId="0" fontId="3" fillId="0" borderId="6" xfId="0" applyFont="1" applyBorder="1" applyAlignment="1">
      <alignment horizontal="center" vertical="center" wrapText="1" readingOrder="1"/>
    </xf>
    <xf numFmtId="0" fontId="3" fillId="0" borderId="8"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1" fillId="0" borderId="2" xfId="0" applyFont="1" applyBorder="1" applyAlignment="1">
      <alignment horizontal="center" vertical="center" wrapText="1" readingOrder="1"/>
    </xf>
    <xf numFmtId="0" fontId="1" fillId="0" borderId="4" xfId="0" applyFont="1" applyBorder="1" applyAlignment="1">
      <alignment horizontal="center" vertical="center" wrapText="1" readingOrder="1"/>
    </xf>
    <xf numFmtId="0" fontId="1" fillId="0" borderId="3" xfId="0" applyFont="1" applyBorder="1" applyAlignment="1">
      <alignment horizontal="center" vertical="center" wrapText="1" readingOrder="1"/>
    </xf>
    <xf numFmtId="0" fontId="0" fillId="0" borderId="1" xfId="0" applyBorder="1" applyAlignment="1">
      <alignment horizontal="center" vertical="center" wrapText="1"/>
    </xf>
    <xf numFmtId="0" fontId="7" fillId="0" borderId="1" xfId="0" applyFont="1" applyBorder="1" applyAlignment="1">
      <alignment horizontal="center" vertical="center" wrapText="1" readingOrder="1"/>
    </xf>
    <xf numFmtId="0" fontId="3" fillId="0" borderId="1" xfId="0" applyFont="1" applyBorder="1" applyAlignment="1">
      <alignment horizontal="center" vertical="center" wrapText="1" readingOrder="1"/>
    </xf>
    <xf numFmtId="0" fontId="2" fillId="0" borderId="1" xfId="0" applyFont="1" applyBorder="1" applyAlignment="1">
      <alignment horizontal="center" vertical="center" wrapText="1" readingOrder="1"/>
    </xf>
    <xf numFmtId="0" fontId="4" fillId="0" borderId="1" xfId="0" applyFont="1" applyBorder="1" applyAlignment="1">
      <alignment horizontal="left" vertical="center" wrapText="1" readingOrder="1"/>
    </xf>
    <xf numFmtId="0" fontId="3" fillId="0" borderId="1" xfId="0" applyFont="1" applyBorder="1" applyAlignment="1">
      <alignment horizontal="left" vertical="center" wrapText="1" readingOrder="1"/>
    </xf>
    <xf numFmtId="0" fontId="12" fillId="0" borderId="1" xfId="0" applyFont="1" applyBorder="1" applyAlignment="1">
      <alignment horizontal="center" vertical="center" wrapText="1" readingOrder="1"/>
    </xf>
    <xf numFmtId="0" fontId="1" fillId="0" borderId="1" xfId="0" applyFont="1" applyBorder="1" applyAlignment="1">
      <alignment horizontal="center" vertical="center" wrapText="1" readingOrder="1"/>
    </xf>
    <xf numFmtId="0" fontId="7" fillId="0" borderId="1" xfId="0" applyFont="1" applyBorder="1" applyAlignment="1">
      <alignment horizontal="left" vertical="center" wrapText="1" readingOrder="1"/>
    </xf>
    <xf numFmtId="0" fontId="1" fillId="0" borderId="5" xfId="0" applyFont="1" applyBorder="1" applyAlignment="1">
      <alignment horizontal="center" vertical="center" wrapText="1" readingOrder="1"/>
    </xf>
    <xf numFmtId="0" fontId="1" fillId="0" borderId="0" xfId="0" applyFont="1" applyAlignment="1">
      <alignment horizontal="center" vertical="center" wrapText="1" readingOrder="1"/>
    </xf>
    <xf numFmtId="0" fontId="1" fillId="0" borderId="9" xfId="0" applyFont="1" applyBorder="1" applyAlignment="1">
      <alignment horizontal="center" vertical="center" wrapText="1" readingOrder="1"/>
    </xf>
    <xf numFmtId="0" fontId="0" fillId="0" borderId="6" xfId="0" applyBorder="1" applyAlignment="1">
      <alignment horizontal="center" vertical="top" wrapText="1"/>
    </xf>
    <xf numFmtId="0" fontId="0" fillId="0" borderId="8" xfId="0" applyBorder="1" applyAlignment="1">
      <alignment horizontal="center" vertical="top" wrapText="1"/>
    </xf>
    <xf numFmtId="0" fontId="0" fillId="0" borderId="7" xfId="0" applyBorder="1" applyAlignment="1">
      <alignment horizontal="center" vertical="top" wrapText="1"/>
    </xf>
    <xf numFmtId="0" fontId="0" fillId="3" borderId="6" xfId="0" applyFill="1" applyBorder="1" applyAlignment="1">
      <alignment horizontal="center" vertical="top" wrapText="1"/>
    </xf>
    <xf numFmtId="0" fontId="0" fillId="3" borderId="8" xfId="0" applyFill="1" applyBorder="1" applyAlignment="1">
      <alignment horizontal="center" vertical="top" wrapText="1"/>
    </xf>
    <xf numFmtId="0" fontId="0" fillId="3" borderId="7" xfId="0" applyFill="1" applyBorder="1" applyAlignment="1">
      <alignment horizontal="center" vertical="top"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wrapText="1"/>
    </xf>
    <xf numFmtId="0" fontId="3" fillId="0" borderId="6" xfId="0" applyFont="1" applyBorder="1" applyAlignment="1">
      <alignment horizontal="center" vertical="top" wrapText="1" readingOrder="1"/>
    </xf>
    <xf numFmtId="0" fontId="3" fillId="0" borderId="8" xfId="0" applyFont="1" applyBorder="1" applyAlignment="1">
      <alignment horizontal="center" vertical="top" wrapText="1" readingOrder="1"/>
    </xf>
    <xf numFmtId="0" fontId="3" fillId="0" borderId="7" xfId="0" applyFont="1" applyBorder="1" applyAlignment="1">
      <alignment horizontal="center" vertical="top" wrapText="1" readingOrder="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7" fillId="3" borderId="1" xfId="0" applyFont="1" applyFill="1" applyBorder="1" applyAlignment="1">
      <alignment horizontal="center" vertical="center" wrapText="1" readingOrder="1"/>
    </xf>
    <xf numFmtId="0" fontId="3" fillId="3" borderId="1" xfId="0"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2" borderId="6" xfId="0" applyFont="1" applyFill="1" applyBorder="1" applyAlignment="1">
      <alignment horizontal="center" vertical="center" wrapText="1" readingOrder="1"/>
    </xf>
    <xf numFmtId="0" fontId="3" fillId="2" borderId="8" xfId="0" applyFont="1" applyFill="1" applyBorder="1" applyAlignment="1">
      <alignment horizontal="center" vertical="center" wrapText="1" readingOrder="1"/>
    </xf>
    <xf numFmtId="0" fontId="3" fillId="2" borderId="7" xfId="0" applyFont="1" applyFill="1" applyBorder="1" applyAlignment="1">
      <alignment horizontal="center" vertical="center" wrapText="1" readingOrder="1"/>
    </xf>
    <xf numFmtId="0" fontId="7" fillId="2" borderId="6" xfId="0" applyFont="1" applyFill="1" applyBorder="1" applyAlignment="1">
      <alignment horizontal="center" vertical="center" wrapText="1" readingOrder="1"/>
    </xf>
    <xf numFmtId="0" fontId="7" fillId="2" borderId="8" xfId="0" applyFont="1" applyFill="1" applyBorder="1" applyAlignment="1">
      <alignment horizontal="center" vertical="center" wrapText="1" readingOrder="1"/>
    </xf>
    <xf numFmtId="0" fontId="7" fillId="2" borderId="7" xfId="0" applyFont="1" applyFill="1" applyBorder="1" applyAlignment="1">
      <alignment horizontal="center" vertical="center" wrapText="1" readingOrder="1"/>
    </xf>
    <xf numFmtId="0" fontId="1" fillId="5" borderId="2" xfId="0" applyFont="1" applyFill="1" applyBorder="1" applyAlignment="1">
      <alignment horizontal="center" vertical="center" wrapText="1" readingOrder="1"/>
    </xf>
    <xf numFmtId="0" fontId="1" fillId="5" borderId="3" xfId="0" applyFont="1" applyFill="1" applyBorder="1" applyAlignment="1">
      <alignment horizontal="center" vertical="center" wrapText="1" readingOrder="1"/>
    </xf>
    <xf numFmtId="0" fontId="26" fillId="8" borderId="1"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2" borderId="6" xfId="0" applyFont="1" applyFill="1" applyBorder="1" applyAlignment="1">
      <alignment horizontal="center" vertical="center" wrapText="1"/>
    </xf>
    <xf numFmtId="0" fontId="26" fillId="2" borderId="8" xfId="0" applyFont="1" applyFill="1" applyBorder="1" applyAlignment="1">
      <alignment horizontal="center" vertical="center" wrapText="1"/>
    </xf>
    <xf numFmtId="0" fontId="26" fillId="2" borderId="7"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15" fillId="2" borderId="2" xfId="0" applyFont="1" applyFill="1" applyBorder="1" applyAlignment="1">
      <alignment horizontal="center" vertical="center" wrapText="1" readingOrder="1"/>
    </xf>
    <xf numFmtId="0" fontId="15" fillId="2" borderId="4" xfId="0" applyFont="1" applyFill="1" applyBorder="1" applyAlignment="1">
      <alignment horizontal="center" vertical="center" wrapText="1" readingOrder="1"/>
    </xf>
    <xf numFmtId="0" fontId="15" fillId="2" borderId="3" xfId="0" applyFont="1" applyFill="1" applyBorder="1" applyAlignment="1">
      <alignment horizontal="center" vertical="center" wrapText="1" readingOrder="1"/>
    </xf>
    <xf numFmtId="0" fontId="15" fillId="7" borderId="2" xfId="0" applyFont="1" applyFill="1" applyBorder="1" applyAlignment="1">
      <alignment horizontal="center" vertical="center" wrapText="1" readingOrder="1"/>
    </xf>
    <xf numFmtId="0" fontId="15" fillId="7" borderId="4" xfId="0" applyFont="1" applyFill="1" applyBorder="1" applyAlignment="1">
      <alignment horizontal="center" vertical="center" wrapText="1" readingOrder="1"/>
    </xf>
    <xf numFmtId="0" fontId="15" fillId="7" borderId="3" xfId="0" applyFont="1" applyFill="1" applyBorder="1" applyAlignment="1">
      <alignment horizontal="center" vertical="center" wrapText="1" readingOrder="1"/>
    </xf>
    <xf numFmtId="0" fontId="27" fillId="4" borderId="6" xfId="0" applyFont="1" applyFill="1" applyBorder="1" applyAlignment="1">
      <alignment horizontal="center" vertical="center" wrapText="1"/>
    </xf>
    <xf numFmtId="0" fontId="27" fillId="4" borderId="8" xfId="0" applyFont="1" applyFill="1" applyBorder="1" applyAlignment="1">
      <alignment horizontal="center" vertical="center" wrapText="1"/>
    </xf>
    <xf numFmtId="0" fontId="27" fillId="4" borderId="7" xfId="0" applyFont="1" applyFill="1" applyBorder="1" applyAlignment="1">
      <alignment horizontal="center" vertical="center" wrapText="1"/>
    </xf>
    <xf numFmtId="0" fontId="26" fillId="4" borderId="6" xfId="0" applyFont="1" applyFill="1" applyBorder="1" applyAlignment="1">
      <alignment horizontal="center" vertical="center" wrapText="1"/>
    </xf>
    <xf numFmtId="0" fontId="26" fillId="4" borderId="8" xfId="0" applyFont="1" applyFill="1" applyBorder="1" applyAlignment="1">
      <alignment horizontal="center" vertical="center" wrapText="1"/>
    </xf>
    <xf numFmtId="0" fontId="26" fillId="4" borderId="7" xfId="0" applyFont="1" applyFill="1" applyBorder="1" applyAlignment="1">
      <alignment horizontal="center" vertical="center" wrapText="1"/>
    </xf>
    <xf numFmtId="0" fontId="18" fillId="7" borderId="1" xfId="0" applyFont="1" applyFill="1" applyBorder="1" applyAlignment="1">
      <alignment horizontal="center" vertical="center" wrapText="1" readingOrder="1"/>
    </xf>
    <xf numFmtId="0" fontId="18" fillId="3" borderId="1" xfId="0" applyFont="1" applyFill="1" applyBorder="1" applyAlignment="1">
      <alignment horizontal="center" vertical="center" wrapText="1" readingOrder="1"/>
    </xf>
    <xf numFmtId="0" fontId="24" fillId="3" borderId="1" xfId="0" applyFont="1" applyFill="1" applyBorder="1" applyAlignment="1">
      <alignment horizontal="center" vertical="center" wrapText="1" readingOrder="1"/>
    </xf>
    <xf numFmtId="0" fontId="26" fillId="4" borderId="1" xfId="0" applyFont="1" applyFill="1" applyBorder="1" applyAlignment="1">
      <alignment horizontal="center" vertical="center" wrapText="1"/>
    </xf>
    <xf numFmtId="0" fontId="18" fillId="2" borderId="1" xfId="0" applyFont="1" applyFill="1" applyBorder="1" applyAlignment="1">
      <alignment horizontal="center" vertical="center" wrapText="1" readingOrder="1"/>
    </xf>
    <xf numFmtId="0" fontId="35" fillId="9" borderId="11" xfId="0" applyFont="1" applyFill="1" applyBorder="1" applyAlignment="1">
      <alignment horizontal="center" vertical="center" wrapText="1" readingOrder="1"/>
    </xf>
    <xf numFmtId="0" fontId="35" fillId="9" borderId="12" xfId="0" applyFont="1" applyFill="1" applyBorder="1" applyAlignment="1">
      <alignment horizontal="center" vertical="center" wrapText="1" readingOrder="1"/>
    </xf>
    <xf numFmtId="0" fontId="35" fillId="9" borderId="13" xfId="0" applyFont="1" applyFill="1" applyBorder="1" applyAlignment="1">
      <alignment horizontal="center" vertical="center" wrapText="1" readingOrder="1"/>
    </xf>
    <xf numFmtId="0" fontId="36" fillId="2" borderId="1" xfId="0" applyFont="1" applyFill="1" applyBorder="1" applyAlignment="1">
      <alignment horizontal="center" vertical="center" wrapText="1" readingOrder="1"/>
    </xf>
    <xf numFmtId="0" fontId="0" fillId="6" borderId="0" xfId="0" applyFill="1" applyAlignment="1"/>
    <xf numFmtId="0" fontId="34" fillId="6" borderId="1" xfId="0" applyFont="1" applyFill="1" applyBorder="1" applyAlignment="1">
      <alignment horizontal="center" vertical="center" wrapText="1" readingOrder="1"/>
    </xf>
    <xf numFmtId="0" fontId="33" fillId="6" borderId="1" xfId="0" applyFont="1" applyFill="1" applyBorder="1" applyAlignment="1">
      <alignment horizontal="center" vertical="center" wrapText="1" readingOrder="1"/>
    </xf>
    <xf numFmtId="0" fontId="33" fillId="6" borderId="1" xfId="0" applyFont="1" applyFill="1" applyBorder="1" applyAlignment="1">
      <alignment horizontal="center" vertical="center" wrapText="1"/>
    </xf>
    <xf numFmtId="9" fontId="33" fillId="6" borderId="1" xfId="1" applyFont="1" applyFill="1" applyBorder="1" applyAlignment="1">
      <alignment horizontal="center" vertical="center" wrapText="1" readingOrder="1"/>
    </xf>
    <xf numFmtId="0" fontId="33" fillId="6" borderId="1" xfId="0" applyFont="1" applyFill="1" applyBorder="1" applyAlignment="1">
      <alignment horizontal="center" vertical="center" wrapText="1"/>
    </xf>
    <xf numFmtId="0" fontId="32" fillId="6" borderId="1" xfId="0" applyFont="1" applyFill="1" applyBorder="1" applyAlignment="1">
      <alignment horizontal="center" vertical="center" wrapText="1" readingOrder="1"/>
    </xf>
    <xf numFmtId="0" fontId="32" fillId="6" borderId="1" xfId="0" applyFont="1" applyFill="1" applyBorder="1" applyAlignment="1">
      <alignment horizontal="center" vertical="center" wrapText="1"/>
    </xf>
    <xf numFmtId="0" fontId="34" fillId="6" borderId="1" xfId="0" applyFont="1" applyFill="1" applyBorder="1" applyAlignment="1">
      <alignment horizontal="center" vertical="center" wrapText="1" readingOrder="1"/>
    </xf>
    <xf numFmtId="0" fontId="33" fillId="6" borderId="1" xfId="0" applyFont="1" applyFill="1" applyBorder="1" applyAlignment="1">
      <alignment horizontal="center" vertical="center"/>
    </xf>
    <xf numFmtId="0" fontId="33" fillId="6" borderId="1" xfId="0" applyFont="1" applyFill="1" applyBorder="1" applyAlignment="1">
      <alignment horizontal="center" vertical="center"/>
    </xf>
    <xf numFmtId="0" fontId="33" fillId="5" borderId="1" xfId="0" applyFont="1" applyFill="1" applyBorder="1" applyAlignment="1">
      <alignment horizontal="center" vertical="center" wrapText="1" readingOrder="1"/>
    </xf>
    <xf numFmtId="0" fontId="33" fillId="5" borderId="1" xfId="0" applyFont="1" applyFill="1" applyBorder="1" applyAlignment="1">
      <alignment horizontal="center" vertical="center" wrapText="1"/>
    </xf>
    <xf numFmtId="0" fontId="36" fillId="2" borderId="7" xfId="0" applyFont="1" applyFill="1" applyBorder="1" applyAlignment="1">
      <alignment horizontal="center" vertical="center" wrapText="1" readingOrder="1"/>
    </xf>
    <xf numFmtId="0" fontId="36" fillId="2" borderId="7" xfId="0" applyFont="1" applyFill="1" applyBorder="1" applyAlignment="1">
      <alignment horizontal="center" vertical="center" wrapText="1"/>
    </xf>
    <xf numFmtId="0" fontId="36" fillId="2" borderId="1" xfId="0" applyFont="1" applyFill="1" applyBorder="1" applyAlignment="1">
      <alignment horizontal="center" vertical="center" wrapText="1" readingOrder="1"/>
    </xf>
    <xf numFmtId="0" fontId="36" fillId="2" borderId="1" xfId="0" applyFont="1" applyFill="1" applyBorder="1" applyAlignment="1">
      <alignment horizontal="center" vertical="center" wrapText="1"/>
    </xf>
    <xf numFmtId="0" fontId="36" fillId="2" borderId="7" xfId="0" applyFont="1" applyFill="1" applyBorder="1" applyAlignment="1">
      <alignment horizontal="center" vertical="center"/>
    </xf>
    <xf numFmtId="0" fontId="36" fillId="2" borderId="7" xfId="0" applyFont="1" applyFill="1" applyBorder="1" applyAlignment="1">
      <alignment horizontal="center" vertical="center" wrapText="1"/>
    </xf>
    <xf numFmtId="0" fontId="32" fillId="5" borderId="1" xfId="0" applyFont="1" applyFill="1" applyBorder="1" applyAlignment="1">
      <alignment horizontal="center" vertical="center" wrapText="1" readingOrder="1"/>
    </xf>
    <xf numFmtId="0" fontId="33" fillId="5" borderId="1" xfId="0" applyFont="1" applyFill="1" applyBorder="1" applyAlignment="1">
      <alignment horizontal="center" vertical="center"/>
    </xf>
    <xf numFmtId="0" fontId="33" fillId="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FFFCC"/>
      <color rgb="FFFFB7B7"/>
      <color rgb="FFC1F7EB"/>
      <color rgb="FFF5DBF3"/>
      <color rgb="FFFDEEE7"/>
      <color rgb="FFEEF5FC"/>
      <color rgb="FFD75C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B5CA-E454-4D79-8003-4B4D16F98B30}">
  <dimension ref="A1:AQ120"/>
  <sheetViews>
    <sheetView workbookViewId="0">
      <pane ySplit="1" topLeftCell="A2" activePane="bottomLeft" state="frozen"/>
      <selection activeCell="P1" sqref="P1"/>
      <selection pane="bottomLeft" activeCell="B66" sqref="B66"/>
    </sheetView>
  </sheetViews>
  <sheetFormatPr defaultRowHeight="13.8" x14ac:dyDescent="0.25"/>
  <cols>
    <col min="1" max="1" width="11.5" customWidth="1"/>
    <col min="2" max="2" width="10.296875" customWidth="1"/>
    <col min="3" max="3" width="10.3984375" customWidth="1"/>
    <col min="4" max="4" width="9" customWidth="1"/>
    <col min="5" max="5" width="29.296875" customWidth="1"/>
    <col min="6" max="7" width="7.8984375" style="1" customWidth="1"/>
    <col min="8" max="8" width="23.296875" bestFit="1" customWidth="1"/>
    <col min="9" max="9" width="3.09765625" bestFit="1" customWidth="1"/>
    <col min="10" max="10" width="8.69921875" style="1" bestFit="1" customWidth="1"/>
    <col min="11" max="11" width="8.59765625" style="1" bestFit="1" customWidth="1"/>
    <col min="12" max="12" width="11.3984375" style="1" bestFit="1" customWidth="1"/>
    <col min="13" max="13" width="16.69921875" bestFit="1" customWidth="1"/>
    <col min="14" max="14" width="7" bestFit="1" customWidth="1"/>
    <col min="15" max="15" width="11.3984375" bestFit="1" customWidth="1"/>
    <col min="16" max="16" width="18.796875" bestFit="1" customWidth="1"/>
    <col min="17" max="17" width="18.796875" customWidth="1"/>
    <col min="18" max="18" width="8.59765625" bestFit="1" customWidth="1"/>
    <col min="19" max="19" width="11.3984375" bestFit="1" customWidth="1"/>
    <col min="20" max="20" width="17" bestFit="1" customWidth="1"/>
    <col min="21" max="21" width="7" bestFit="1" customWidth="1"/>
    <col min="22" max="22" width="11.3984375" bestFit="1" customWidth="1"/>
    <col min="23" max="23" width="22.5" style="1" bestFit="1" customWidth="1"/>
    <col min="24" max="25" width="22.5" style="1" customWidth="1"/>
    <col min="26" max="27" width="22.8984375" style="1" customWidth="1"/>
    <col min="28" max="28" width="22.8984375" style="33" customWidth="1"/>
    <col min="29" max="29" width="22.8984375" style="1" customWidth="1"/>
    <col min="30" max="30" width="22.5" customWidth="1"/>
    <col min="31" max="32" width="11.5" customWidth="1"/>
    <col min="33" max="34" width="17.3984375" customWidth="1"/>
    <col min="35" max="35" width="11.296875" customWidth="1"/>
    <col min="36" max="36" width="11.5" customWidth="1"/>
    <col min="37" max="37" width="17.3984375" customWidth="1"/>
    <col min="38" max="38" width="11.296875" customWidth="1"/>
    <col min="39" max="40" width="11.296875" style="35" customWidth="1"/>
    <col min="41" max="41" width="11.5" customWidth="1"/>
    <col min="42" max="42" width="17.3984375" customWidth="1"/>
    <col min="43" max="43" width="8.69921875" customWidth="1"/>
  </cols>
  <sheetData>
    <row r="1" spans="1:43" ht="26.4" customHeight="1" x14ac:dyDescent="0.25">
      <c r="A1" s="90" t="s">
        <v>0</v>
      </c>
      <c r="B1" s="90" t="s">
        <v>1</v>
      </c>
      <c r="C1" s="90" t="s">
        <v>2</v>
      </c>
      <c r="D1" s="90" t="s">
        <v>3</v>
      </c>
      <c r="E1" s="80" t="s">
        <v>4</v>
      </c>
      <c r="F1" s="81"/>
      <c r="G1" s="81"/>
      <c r="H1" s="81"/>
      <c r="I1" s="81"/>
      <c r="J1" s="90" t="s">
        <v>183</v>
      </c>
      <c r="K1" s="90"/>
      <c r="L1" s="90"/>
      <c r="M1" s="90"/>
      <c r="N1" s="90"/>
      <c r="O1" s="90"/>
      <c r="P1" s="90"/>
      <c r="Q1" s="90"/>
      <c r="R1" s="90"/>
      <c r="S1" s="90"/>
      <c r="T1" s="90"/>
      <c r="U1" s="90"/>
      <c r="V1" s="90"/>
      <c r="W1" s="80" t="s">
        <v>199</v>
      </c>
      <c r="X1" s="81"/>
      <c r="Y1" s="81"/>
      <c r="Z1" s="81"/>
      <c r="AA1" s="81"/>
      <c r="AB1" s="81"/>
      <c r="AC1" s="82"/>
      <c r="AD1" s="92" t="s">
        <v>208</v>
      </c>
      <c r="AE1" s="93"/>
      <c r="AF1" s="93"/>
      <c r="AG1" s="93"/>
      <c r="AH1" s="94"/>
      <c r="AI1" s="92" t="s">
        <v>209</v>
      </c>
      <c r="AJ1" s="93"/>
      <c r="AK1" s="94"/>
      <c r="AL1" s="92" t="s">
        <v>215</v>
      </c>
      <c r="AM1" s="93"/>
      <c r="AN1" s="93"/>
      <c r="AO1" s="93"/>
      <c r="AP1" s="94"/>
      <c r="AQ1" s="90" t="s">
        <v>5</v>
      </c>
    </row>
    <row r="2" spans="1:43" ht="57" x14ac:dyDescent="0.25">
      <c r="A2" s="90"/>
      <c r="B2" s="90"/>
      <c r="C2" s="90"/>
      <c r="D2" s="90"/>
      <c r="E2" s="2" t="s">
        <v>192</v>
      </c>
      <c r="F2" s="2" t="s">
        <v>191</v>
      </c>
      <c r="G2" s="2" t="s">
        <v>194</v>
      </c>
      <c r="H2" s="80" t="s">
        <v>203</v>
      </c>
      <c r="I2" s="82"/>
      <c r="J2" s="2" t="s">
        <v>184</v>
      </c>
      <c r="K2" s="2" t="s">
        <v>198</v>
      </c>
      <c r="L2" s="2" t="s">
        <v>197</v>
      </c>
      <c r="M2" s="2" t="s">
        <v>195</v>
      </c>
      <c r="N2" s="2" t="s">
        <v>198</v>
      </c>
      <c r="O2" s="2" t="s">
        <v>197</v>
      </c>
      <c r="P2" s="2" t="s">
        <v>193</v>
      </c>
      <c r="Q2" s="2" t="s">
        <v>218</v>
      </c>
      <c r="R2" s="2" t="s">
        <v>198</v>
      </c>
      <c r="S2" s="2" t="s">
        <v>197</v>
      </c>
      <c r="T2" s="2" t="s">
        <v>196</v>
      </c>
      <c r="U2" s="2" t="s">
        <v>198</v>
      </c>
      <c r="V2" s="2" t="s">
        <v>197</v>
      </c>
      <c r="W2" s="2" t="s">
        <v>216</v>
      </c>
      <c r="X2" s="2" t="s">
        <v>219</v>
      </c>
      <c r="Y2" s="2" t="s">
        <v>217</v>
      </c>
      <c r="Z2" s="2" t="s">
        <v>202</v>
      </c>
      <c r="AA2" s="2" t="s">
        <v>200</v>
      </c>
      <c r="AB2" s="26" t="s">
        <v>220</v>
      </c>
      <c r="AC2" s="2" t="s">
        <v>201</v>
      </c>
      <c r="AD2" s="25" t="s">
        <v>204</v>
      </c>
      <c r="AE2" s="24" t="s">
        <v>205</v>
      </c>
      <c r="AF2" s="24" t="s">
        <v>207</v>
      </c>
      <c r="AG2" s="24" t="s">
        <v>206</v>
      </c>
      <c r="AH2" s="24" t="s">
        <v>211</v>
      </c>
      <c r="AI2" s="25" t="s">
        <v>212</v>
      </c>
      <c r="AJ2" s="24" t="s">
        <v>213</v>
      </c>
      <c r="AK2" s="24" t="s">
        <v>214</v>
      </c>
      <c r="AL2" s="25" t="s">
        <v>222</v>
      </c>
      <c r="AM2" s="34" t="s">
        <v>221</v>
      </c>
      <c r="AN2" s="25" t="s">
        <v>223</v>
      </c>
      <c r="AO2" s="24" t="s">
        <v>213</v>
      </c>
      <c r="AP2" s="24" t="s">
        <v>214</v>
      </c>
      <c r="AQ2" s="90"/>
    </row>
    <row r="3" spans="1:43" ht="33.6" x14ac:dyDescent="0.25">
      <c r="A3" s="86" t="s">
        <v>6</v>
      </c>
      <c r="B3" s="87" t="s">
        <v>7</v>
      </c>
      <c r="C3" s="87" t="s">
        <v>8</v>
      </c>
      <c r="D3" s="88" t="s">
        <v>9</v>
      </c>
      <c r="E3" s="6" t="s">
        <v>10</v>
      </c>
      <c r="F3" s="7">
        <v>1</v>
      </c>
      <c r="G3" s="7">
        <f>IF(F3&lt;=2, 1, IF(F3&lt;=5, 2, IF(F3&lt;=10, 3, 4)))</f>
        <v>1</v>
      </c>
      <c r="H3" s="91" t="s">
        <v>12</v>
      </c>
      <c r="I3" s="74">
        <v>80</v>
      </c>
      <c r="J3" s="9">
        <v>2</v>
      </c>
      <c r="K3" s="83">
        <f>SUM(J3:J6)/2</f>
        <v>5.5</v>
      </c>
      <c r="L3" s="83">
        <f>SUM(K3:K33)/3</f>
        <v>10.5</v>
      </c>
      <c r="M3" s="9">
        <f>G3*J3</f>
        <v>2</v>
      </c>
      <c r="N3" s="83">
        <f>SUM(M3:M6)/2</f>
        <v>18.5</v>
      </c>
      <c r="O3" s="83">
        <f>SUM(N3:N33)/3</f>
        <v>14.833333333333334</v>
      </c>
      <c r="P3" s="9">
        <f t="shared" ref="P3:P8" si="0">IF(AND(F3&gt;=3, J3&gt;=3), 3, IF(AND(F3&gt;=3, J3&lt;=2), 2, IF(AND(F3&lt;=2, J3&gt;=3), 1, 0)))</f>
        <v>0</v>
      </c>
      <c r="Q3" s="74">
        <f>SUM(P3:P4)</f>
        <v>1</v>
      </c>
      <c r="R3" s="83">
        <f>SUM(P3:P6)/2</f>
        <v>3</v>
      </c>
      <c r="S3" s="83">
        <f>SUM(R3:R33)/3</f>
        <v>3.3333333333333335</v>
      </c>
      <c r="T3" s="10">
        <v>2</v>
      </c>
      <c r="U3" s="83">
        <f>SUM(T3:T6)/2</f>
        <v>3.5</v>
      </c>
      <c r="V3" s="83">
        <f>SUM(U3:U33)/3</f>
        <v>7.5</v>
      </c>
      <c r="W3" s="83">
        <f>(S3-0)/(8.67-0)</f>
        <v>0.38446751249519417</v>
      </c>
      <c r="X3" s="74">
        <f>(Q3-0)/(14-0)</f>
        <v>7.1428571428571425E-2</v>
      </c>
      <c r="Y3" s="83">
        <f>SUM(X3:X6)/2</f>
        <v>0.2142857142857143</v>
      </c>
      <c r="Z3" s="74">
        <f>(I3-0)/(100-0)</f>
        <v>0.8</v>
      </c>
      <c r="AA3" s="83">
        <f>SUM(Z3:Z6)/2</f>
        <v>0.81500000000000006</v>
      </c>
      <c r="AB3" s="102">
        <f>SUM(Y3+AA3)</f>
        <v>1.0292857142857144</v>
      </c>
      <c r="AC3" s="83">
        <f>SUM(AA3:AA33)/3</f>
        <v>0.52333333333333332</v>
      </c>
      <c r="AD3" s="83">
        <f>SUM(AC3,W3)</f>
        <v>0.90780084582852749</v>
      </c>
      <c r="AE3" s="83">
        <v>0.3</v>
      </c>
      <c r="AF3" s="83">
        <f>(AE3*AD3)</f>
        <v>0.27234025374855825</v>
      </c>
      <c r="AG3" s="95">
        <f>SUM(AF3:AF120)/5</f>
        <v>0.2488227327950788</v>
      </c>
      <c r="AH3" s="95">
        <f>POWER(PRODUCT(AD3:AD120),1/5)</f>
        <v>1.1381401816828742</v>
      </c>
      <c r="AI3" s="95">
        <f>AD3/SUM(AD3:AD120)</f>
        <v>0.15150811075528497</v>
      </c>
      <c r="AJ3" s="103">
        <f>AI3*AD3</f>
        <v>0.13753919109352991</v>
      </c>
      <c r="AK3" s="95">
        <f>SUM(AJ3:AJ120)/5</f>
        <v>0.26552782423795607</v>
      </c>
      <c r="AL3" s="102">
        <f>AB3/SUM(AB3:AB120)</f>
        <v>6.1802099470071675E-2</v>
      </c>
      <c r="AM3" s="98">
        <f>((AL3*AB3)+(AL7*AB7)+(AL24*AB24))/3</f>
        <v>3.9891569287667149E-2</v>
      </c>
      <c r="AN3" s="98">
        <f>AM3/SUM(AM3:AM120)</f>
        <v>0.11360385280194024</v>
      </c>
      <c r="AO3" s="98">
        <f>AM3*AN3</f>
        <v>4.5318359653945392E-3</v>
      </c>
      <c r="AP3" s="95">
        <f>SUM(AO3:AO120)/5</f>
        <v>1.7233429305447169E-2</v>
      </c>
      <c r="AQ3" s="104"/>
    </row>
    <row r="4" spans="1:43" ht="43.8" x14ac:dyDescent="0.25">
      <c r="A4" s="86"/>
      <c r="B4" s="87"/>
      <c r="C4" s="87"/>
      <c r="D4" s="88"/>
      <c r="E4" s="6" t="s">
        <v>11</v>
      </c>
      <c r="F4" s="7">
        <v>1</v>
      </c>
      <c r="G4" s="7">
        <f t="shared" ref="G4:G68" si="1">IF(F4&lt;=2, 1, IF(F4&lt;=5, 2, IF(F4&lt;=10, 3, 4)))</f>
        <v>1</v>
      </c>
      <c r="H4" s="91"/>
      <c r="I4" s="76"/>
      <c r="J4" s="9">
        <v>4</v>
      </c>
      <c r="K4" s="83"/>
      <c r="L4" s="83"/>
      <c r="M4" s="9">
        <f>F4*J4</f>
        <v>4</v>
      </c>
      <c r="N4" s="83"/>
      <c r="O4" s="83"/>
      <c r="P4" s="9">
        <f t="shared" si="0"/>
        <v>1</v>
      </c>
      <c r="Q4" s="76"/>
      <c r="R4" s="83"/>
      <c r="S4" s="83"/>
      <c r="T4" s="10">
        <v>2</v>
      </c>
      <c r="U4" s="83"/>
      <c r="V4" s="83"/>
      <c r="W4" s="83"/>
      <c r="X4" s="76"/>
      <c r="Y4" s="83"/>
      <c r="Z4" s="76">
        <f t="shared" ref="Z4:Z6" si="2">(I4-0)/(100-0)</f>
        <v>0</v>
      </c>
      <c r="AA4" s="83"/>
      <c r="AB4" s="102"/>
      <c r="AC4" s="83"/>
      <c r="AD4" s="83"/>
      <c r="AE4" s="83"/>
      <c r="AF4" s="83"/>
      <c r="AG4" s="96"/>
      <c r="AH4" s="96"/>
      <c r="AI4" s="96"/>
      <c r="AJ4" s="103"/>
      <c r="AK4" s="96"/>
      <c r="AL4" s="102"/>
      <c r="AM4" s="99"/>
      <c r="AN4" s="99"/>
      <c r="AO4" s="99"/>
      <c r="AP4" s="96"/>
      <c r="AQ4" s="105"/>
    </row>
    <row r="5" spans="1:43" ht="43.8" x14ac:dyDescent="0.25">
      <c r="A5" s="86"/>
      <c r="B5" s="87"/>
      <c r="C5" s="87" t="s">
        <v>13</v>
      </c>
      <c r="D5" s="88" t="s">
        <v>14</v>
      </c>
      <c r="E5" s="6" t="s">
        <v>15</v>
      </c>
      <c r="F5" s="7">
        <v>5</v>
      </c>
      <c r="G5" s="7">
        <f t="shared" si="1"/>
        <v>2</v>
      </c>
      <c r="H5" s="88" t="s">
        <v>17</v>
      </c>
      <c r="I5" s="77">
        <v>4.32</v>
      </c>
      <c r="J5" s="9">
        <v>2</v>
      </c>
      <c r="K5" s="83"/>
      <c r="L5" s="83"/>
      <c r="M5" s="9">
        <f>F5*J5</f>
        <v>10</v>
      </c>
      <c r="N5" s="83"/>
      <c r="O5" s="83"/>
      <c r="P5" s="9">
        <f t="shared" si="0"/>
        <v>2</v>
      </c>
      <c r="Q5" s="77">
        <f>SUM(P5:P6)</f>
        <v>5</v>
      </c>
      <c r="R5" s="83"/>
      <c r="S5" s="83"/>
      <c r="T5" s="10">
        <v>2</v>
      </c>
      <c r="U5" s="83"/>
      <c r="V5" s="83"/>
      <c r="W5" s="83"/>
      <c r="X5" s="77">
        <f>(Q5-0)/(14-0)</f>
        <v>0.35714285714285715</v>
      </c>
      <c r="Y5" s="83"/>
      <c r="Z5" s="77">
        <f>(I5-1)/(5-1)</f>
        <v>0.83000000000000007</v>
      </c>
      <c r="AA5" s="83"/>
      <c r="AB5" s="102"/>
      <c r="AC5" s="83"/>
      <c r="AD5" s="83"/>
      <c r="AE5" s="83"/>
      <c r="AF5" s="83"/>
      <c r="AG5" s="96"/>
      <c r="AH5" s="96"/>
      <c r="AI5" s="96"/>
      <c r="AJ5" s="103"/>
      <c r="AK5" s="96"/>
      <c r="AL5" s="102"/>
      <c r="AM5" s="99"/>
      <c r="AN5" s="99"/>
      <c r="AO5" s="99"/>
      <c r="AP5" s="96"/>
      <c r="AQ5" s="105"/>
    </row>
    <row r="6" spans="1:43" ht="43.8" x14ac:dyDescent="0.25">
      <c r="A6" s="86"/>
      <c r="B6" s="87"/>
      <c r="C6" s="87"/>
      <c r="D6" s="88"/>
      <c r="E6" s="6" t="s">
        <v>16</v>
      </c>
      <c r="F6" s="7">
        <v>7</v>
      </c>
      <c r="G6" s="7">
        <f t="shared" si="1"/>
        <v>3</v>
      </c>
      <c r="H6" s="88"/>
      <c r="I6" s="79"/>
      <c r="J6" s="9">
        <v>3</v>
      </c>
      <c r="K6" s="83"/>
      <c r="L6" s="83"/>
      <c r="M6" s="9">
        <f>F6*J6</f>
        <v>21</v>
      </c>
      <c r="N6" s="83"/>
      <c r="O6" s="83"/>
      <c r="P6" s="9">
        <f t="shared" si="0"/>
        <v>3</v>
      </c>
      <c r="Q6" s="79"/>
      <c r="R6" s="83"/>
      <c r="S6" s="83"/>
      <c r="T6" s="10">
        <v>1</v>
      </c>
      <c r="U6" s="83"/>
      <c r="V6" s="83"/>
      <c r="W6" s="83"/>
      <c r="X6" s="79"/>
      <c r="Y6" s="83"/>
      <c r="Z6" s="79">
        <f t="shared" si="2"/>
        <v>0</v>
      </c>
      <c r="AA6" s="83"/>
      <c r="AB6" s="102"/>
      <c r="AC6" s="83"/>
      <c r="AD6" s="83"/>
      <c r="AE6" s="83"/>
      <c r="AF6" s="83"/>
      <c r="AG6" s="96"/>
      <c r="AH6" s="96"/>
      <c r="AI6" s="96"/>
      <c r="AJ6" s="103"/>
      <c r="AK6" s="96"/>
      <c r="AL6" s="102"/>
      <c r="AM6" s="99"/>
      <c r="AN6" s="99"/>
      <c r="AO6" s="99"/>
      <c r="AP6" s="96"/>
      <c r="AQ6" s="105"/>
    </row>
    <row r="7" spans="1:43" ht="43.8" x14ac:dyDescent="0.25">
      <c r="A7" s="86"/>
      <c r="B7" s="87" t="s">
        <v>18</v>
      </c>
      <c r="C7" s="87" t="s">
        <v>19</v>
      </c>
      <c r="D7" s="88" t="s">
        <v>20</v>
      </c>
      <c r="E7" s="6" t="s">
        <v>21</v>
      </c>
      <c r="F7" s="7">
        <v>1</v>
      </c>
      <c r="G7" s="7">
        <f t="shared" si="1"/>
        <v>1</v>
      </c>
      <c r="H7" s="8" t="s">
        <v>23</v>
      </c>
      <c r="I7" s="74">
        <v>92.5</v>
      </c>
      <c r="J7" s="9">
        <v>4</v>
      </c>
      <c r="K7" s="83">
        <f>SUM(J7:J23)/2</f>
        <v>7.5</v>
      </c>
      <c r="L7" s="83"/>
      <c r="M7" s="9">
        <f>F7*J7</f>
        <v>4</v>
      </c>
      <c r="N7" s="83">
        <f>SUM(M7:M23)/2</f>
        <v>7.5</v>
      </c>
      <c r="O7" s="83"/>
      <c r="P7" s="9">
        <f t="shared" si="0"/>
        <v>1</v>
      </c>
      <c r="Q7" s="74">
        <f>SUM(P7:P8)</f>
        <v>2</v>
      </c>
      <c r="R7" s="83">
        <f>SUM(P7:P23)/2</f>
        <v>2</v>
      </c>
      <c r="S7" s="83"/>
      <c r="T7" s="10">
        <v>3</v>
      </c>
      <c r="U7" s="83">
        <f>SUM(T7:T23)/2</f>
        <v>5.5</v>
      </c>
      <c r="V7" s="83"/>
      <c r="W7" s="83"/>
      <c r="X7" s="74">
        <f>(Q7-0)/(14-0)</f>
        <v>0.14285714285714285</v>
      </c>
      <c r="Y7" s="83">
        <f>SUM(X7:X23)/2</f>
        <v>0.14285714285714285</v>
      </c>
      <c r="Z7" s="74">
        <f>(I7-0)/(100-0)</f>
        <v>0.92500000000000004</v>
      </c>
      <c r="AA7" s="83">
        <f>SUM(Z7:Z23)/2</f>
        <v>0.755</v>
      </c>
      <c r="AB7" s="102">
        <f>SUM(Y7,AA7)</f>
        <v>0.89785714285714291</v>
      </c>
      <c r="AC7" s="83"/>
      <c r="AD7" s="83"/>
      <c r="AE7" s="83"/>
      <c r="AF7" s="83"/>
      <c r="AG7" s="96"/>
      <c r="AH7" s="96"/>
      <c r="AI7" s="96"/>
      <c r="AJ7" s="103"/>
      <c r="AK7" s="96"/>
      <c r="AL7" s="102">
        <f>AB7/SUM(AB3:AB120)</f>
        <v>5.391064471469819E-2</v>
      </c>
      <c r="AM7" s="99"/>
      <c r="AN7" s="99"/>
      <c r="AO7" s="99"/>
      <c r="AP7" s="96"/>
      <c r="AQ7" s="105"/>
    </row>
    <row r="8" spans="1:43" ht="70.2" x14ac:dyDescent="0.25">
      <c r="A8" s="86"/>
      <c r="B8" s="87"/>
      <c r="C8" s="87"/>
      <c r="D8" s="88"/>
      <c r="E8" s="6" t="s">
        <v>22</v>
      </c>
      <c r="F8" s="7">
        <v>1</v>
      </c>
      <c r="G8" s="7">
        <f t="shared" si="1"/>
        <v>1</v>
      </c>
      <c r="H8" s="6" t="s">
        <v>224</v>
      </c>
      <c r="I8" s="75"/>
      <c r="J8" s="9">
        <v>3</v>
      </c>
      <c r="K8" s="83"/>
      <c r="L8" s="83"/>
      <c r="M8" s="9">
        <f>F8*J8</f>
        <v>3</v>
      </c>
      <c r="N8" s="83"/>
      <c r="O8" s="83"/>
      <c r="P8" s="9">
        <f t="shared" si="0"/>
        <v>1</v>
      </c>
      <c r="Q8" s="75"/>
      <c r="R8" s="83"/>
      <c r="S8" s="83"/>
      <c r="T8" s="10">
        <v>2</v>
      </c>
      <c r="U8" s="83"/>
      <c r="V8" s="83"/>
      <c r="W8" s="83"/>
      <c r="X8" s="75"/>
      <c r="Y8" s="83"/>
      <c r="Z8" s="75"/>
      <c r="AA8" s="83"/>
      <c r="AB8" s="102"/>
      <c r="AC8" s="83"/>
      <c r="AD8" s="83"/>
      <c r="AE8" s="83"/>
      <c r="AF8" s="83"/>
      <c r="AG8" s="96"/>
      <c r="AH8" s="96"/>
      <c r="AI8" s="96"/>
      <c r="AJ8" s="103"/>
      <c r="AK8" s="96"/>
      <c r="AL8" s="102"/>
      <c r="AM8" s="99"/>
      <c r="AN8" s="99"/>
      <c r="AO8" s="99"/>
      <c r="AP8" s="96"/>
      <c r="AQ8" s="105"/>
    </row>
    <row r="9" spans="1:43" x14ac:dyDescent="0.25">
      <c r="A9" s="86"/>
      <c r="B9" s="87"/>
      <c r="C9" s="87"/>
      <c r="D9" s="88"/>
      <c r="E9" s="11"/>
      <c r="F9" s="12"/>
      <c r="G9" s="7"/>
      <c r="H9" s="6" t="s">
        <v>24</v>
      </c>
      <c r="I9" s="75"/>
      <c r="J9" s="9"/>
      <c r="K9" s="83"/>
      <c r="L9" s="83"/>
      <c r="M9" s="9"/>
      <c r="N9" s="83"/>
      <c r="O9" s="83"/>
      <c r="P9" s="9"/>
      <c r="Q9" s="75"/>
      <c r="R9" s="83"/>
      <c r="S9" s="83"/>
      <c r="T9" s="9"/>
      <c r="U9" s="83"/>
      <c r="V9" s="83"/>
      <c r="W9" s="83"/>
      <c r="X9" s="75"/>
      <c r="Y9" s="83"/>
      <c r="Z9" s="75"/>
      <c r="AA9" s="83"/>
      <c r="AB9" s="102"/>
      <c r="AC9" s="83"/>
      <c r="AD9" s="83"/>
      <c r="AE9" s="83"/>
      <c r="AF9" s="83"/>
      <c r="AG9" s="96"/>
      <c r="AH9" s="96"/>
      <c r="AI9" s="96"/>
      <c r="AJ9" s="103"/>
      <c r="AK9" s="96"/>
      <c r="AL9" s="102"/>
      <c r="AM9" s="99"/>
      <c r="AN9" s="99"/>
      <c r="AO9" s="99"/>
      <c r="AP9" s="96"/>
      <c r="AQ9" s="105"/>
    </row>
    <row r="10" spans="1:43" x14ac:dyDescent="0.25">
      <c r="A10" s="86"/>
      <c r="B10" s="87"/>
      <c r="C10" s="87"/>
      <c r="D10" s="88"/>
      <c r="E10" s="11"/>
      <c r="F10" s="12"/>
      <c r="G10" s="7"/>
      <c r="H10" s="8" t="s">
        <v>25</v>
      </c>
      <c r="I10" s="75"/>
      <c r="J10" s="9"/>
      <c r="K10" s="83"/>
      <c r="L10" s="83"/>
      <c r="M10" s="9"/>
      <c r="N10" s="83"/>
      <c r="O10" s="83"/>
      <c r="P10" s="9"/>
      <c r="Q10" s="75"/>
      <c r="R10" s="83"/>
      <c r="S10" s="83"/>
      <c r="T10" s="9"/>
      <c r="U10" s="83"/>
      <c r="V10" s="83"/>
      <c r="W10" s="83"/>
      <c r="X10" s="75"/>
      <c r="Y10" s="83"/>
      <c r="Z10" s="75"/>
      <c r="AA10" s="83"/>
      <c r="AB10" s="102"/>
      <c r="AC10" s="83"/>
      <c r="AD10" s="83"/>
      <c r="AE10" s="83"/>
      <c r="AF10" s="83"/>
      <c r="AG10" s="96"/>
      <c r="AH10" s="96"/>
      <c r="AI10" s="96"/>
      <c r="AJ10" s="103"/>
      <c r="AK10" s="96"/>
      <c r="AL10" s="102"/>
      <c r="AM10" s="99"/>
      <c r="AN10" s="99"/>
      <c r="AO10" s="99"/>
      <c r="AP10" s="96"/>
      <c r="AQ10" s="105"/>
    </row>
    <row r="11" spans="1:43" ht="23.4" x14ac:dyDescent="0.25">
      <c r="A11" s="86"/>
      <c r="B11" s="87"/>
      <c r="C11" s="87"/>
      <c r="D11" s="88"/>
      <c r="E11" s="11"/>
      <c r="F11" s="12"/>
      <c r="G11" s="7"/>
      <c r="H11" s="6" t="s">
        <v>26</v>
      </c>
      <c r="I11" s="75"/>
      <c r="J11" s="9"/>
      <c r="K11" s="83"/>
      <c r="L11" s="83"/>
      <c r="M11" s="9"/>
      <c r="N11" s="83"/>
      <c r="O11" s="83"/>
      <c r="P11" s="9"/>
      <c r="Q11" s="75"/>
      <c r="R11" s="83"/>
      <c r="S11" s="83"/>
      <c r="T11" s="9"/>
      <c r="U11" s="83"/>
      <c r="V11" s="83"/>
      <c r="W11" s="83"/>
      <c r="X11" s="75"/>
      <c r="Y11" s="83"/>
      <c r="Z11" s="75"/>
      <c r="AA11" s="83"/>
      <c r="AB11" s="102"/>
      <c r="AC11" s="83"/>
      <c r="AD11" s="83"/>
      <c r="AE11" s="83"/>
      <c r="AF11" s="83"/>
      <c r="AG11" s="96"/>
      <c r="AH11" s="96"/>
      <c r="AI11" s="96"/>
      <c r="AJ11" s="103"/>
      <c r="AK11" s="96"/>
      <c r="AL11" s="102"/>
      <c r="AM11" s="99"/>
      <c r="AN11" s="99"/>
      <c r="AO11" s="99"/>
      <c r="AP11" s="96"/>
      <c r="AQ11" s="105"/>
    </row>
    <row r="12" spans="1:43" x14ac:dyDescent="0.25">
      <c r="A12" s="86"/>
      <c r="B12" s="87"/>
      <c r="C12" s="87"/>
      <c r="D12" s="88"/>
      <c r="E12" s="11"/>
      <c r="F12" s="12"/>
      <c r="G12" s="7"/>
      <c r="H12" s="5"/>
      <c r="I12" s="76"/>
      <c r="J12" s="9"/>
      <c r="K12" s="83"/>
      <c r="L12" s="83"/>
      <c r="M12" s="9"/>
      <c r="N12" s="83"/>
      <c r="O12" s="83"/>
      <c r="P12" s="9"/>
      <c r="Q12" s="76"/>
      <c r="R12" s="83"/>
      <c r="S12" s="83"/>
      <c r="T12" s="9"/>
      <c r="U12" s="83"/>
      <c r="V12" s="83"/>
      <c r="W12" s="83"/>
      <c r="X12" s="76"/>
      <c r="Y12" s="83"/>
      <c r="Z12" s="76"/>
      <c r="AA12" s="83"/>
      <c r="AB12" s="102"/>
      <c r="AC12" s="83"/>
      <c r="AD12" s="83"/>
      <c r="AE12" s="83"/>
      <c r="AF12" s="83"/>
      <c r="AG12" s="96"/>
      <c r="AH12" s="96"/>
      <c r="AI12" s="96"/>
      <c r="AJ12" s="103"/>
      <c r="AK12" s="96"/>
      <c r="AL12" s="102"/>
      <c r="AM12" s="99"/>
      <c r="AN12" s="99"/>
      <c r="AO12" s="99"/>
      <c r="AP12" s="96"/>
      <c r="AQ12" s="105"/>
    </row>
    <row r="13" spans="1:43" ht="33.6" x14ac:dyDescent="0.25">
      <c r="A13" s="86"/>
      <c r="B13" s="87"/>
      <c r="C13" s="87" t="s">
        <v>27</v>
      </c>
      <c r="D13" s="87" t="s">
        <v>28</v>
      </c>
      <c r="E13" s="6" t="s">
        <v>29</v>
      </c>
      <c r="F13" s="7">
        <v>1</v>
      </c>
      <c r="G13" s="7">
        <f t="shared" si="1"/>
        <v>1</v>
      </c>
      <c r="H13" s="8" t="s">
        <v>32</v>
      </c>
      <c r="I13" s="74">
        <v>58.5</v>
      </c>
      <c r="J13" s="9">
        <v>2</v>
      </c>
      <c r="K13" s="83"/>
      <c r="L13" s="83"/>
      <c r="M13" s="9">
        <f>F13*J13</f>
        <v>2</v>
      </c>
      <c r="N13" s="83"/>
      <c r="O13" s="83"/>
      <c r="P13" s="9">
        <f>IF(AND(F13&gt;=3, J13&gt;=3), 3, IF(AND(F13&gt;=3, J13&lt;=2), 2, IF(AND(F13&lt;=2, J13&gt;=3), 1, 0)))</f>
        <v>0</v>
      </c>
      <c r="Q13" s="74">
        <f>SUM(P13:P15)</f>
        <v>2</v>
      </c>
      <c r="R13" s="83"/>
      <c r="S13" s="83"/>
      <c r="T13" s="9">
        <v>2</v>
      </c>
      <c r="U13" s="83"/>
      <c r="V13" s="83"/>
      <c r="W13" s="83"/>
      <c r="X13" s="74">
        <f>(Q13-0)/(14-0)</f>
        <v>0.14285714285714285</v>
      </c>
      <c r="Y13" s="83"/>
      <c r="Z13" s="74">
        <f>(I13-0)/(100-0)</f>
        <v>0.58499999999999996</v>
      </c>
      <c r="AA13" s="83"/>
      <c r="AB13" s="102"/>
      <c r="AC13" s="83"/>
      <c r="AD13" s="83"/>
      <c r="AE13" s="83"/>
      <c r="AF13" s="83"/>
      <c r="AG13" s="96"/>
      <c r="AH13" s="96"/>
      <c r="AI13" s="96"/>
      <c r="AJ13" s="103"/>
      <c r="AK13" s="96"/>
      <c r="AL13" s="102"/>
      <c r="AM13" s="99"/>
      <c r="AN13" s="99"/>
      <c r="AO13" s="99"/>
      <c r="AP13" s="96"/>
      <c r="AQ13" s="105"/>
    </row>
    <row r="14" spans="1:43" ht="33.6" x14ac:dyDescent="0.25">
      <c r="A14" s="86"/>
      <c r="B14" s="87"/>
      <c r="C14" s="87"/>
      <c r="D14" s="87"/>
      <c r="E14" s="6" t="s">
        <v>30</v>
      </c>
      <c r="F14" s="7">
        <v>1</v>
      </c>
      <c r="G14" s="7">
        <f t="shared" si="1"/>
        <v>1</v>
      </c>
      <c r="H14" s="8" t="s">
        <v>33</v>
      </c>
      <c r="I14" s="75"/>
      <c r="J14" s="9">
        <v>3</v>
      </c>
      <c r="K14" s="83"/>
      <c r="L14" s="83"/>
      <c r="M14" s="9">
        <f>F14*J14</f>
        <v>3</v>
      </c>
      <c r="N14" s="83"/>
      <c r="O14" s="83"/>
      <c r="P14" s="9">
        <f>IF(AND(F14&gt;=3, J14&gt;=3), 3, IF(AND(F14&gt;=3, J14&lt;=2), 2, IF(AND(F14&lt;=2, J14&gt;=3), 1, 0)))</f>
        <v>1</v>
      </c>
      <c r="Q14" s="75"/>
      <c r="R14" s="83"/>
      <c r="S14" s="83"/>
      <c r="T14" s="9">
        <v>2</v>
      </c>
      <c r="U14" s="83"/>
      <c r="V14" s="83"/>
      <c r="W14" s="83"/>
      <c r="X14" s="75"/>
      <c r="Y14" s="83"/>
      <c r="Z14" s="75"/>
      <c r="AA14" s="83"/>
      <c r="AB14" s="102"/>
      <c r="AC14" s="83"/>
      <c r="AD14" s="83"/>
      <c r="AE14" s="83"/>
      <c r="AF14" s="83"/>
      <c r="AG14" s="96"/>
      <c r="AH14" s="96"/>
      <c r="AI14" s="96"/>
      <c r="AJ14" s="103"/>
      <c r="AK14" s="96"/>
      <c r="AL14" s="102"/>
      <c r="AM14" s="99"/>
      <c r="AN14" s="99"/>
      <c r="AO14" s="99"/>
      <c r="AP14" s="96"/>
      <c r="AQ14" s="105"/>
    </row>
    <row r="15" spans="1:43" ht="43.8" x14ac:dyDescent="0.25">
      <c r="A15" s="86"/>
      <c r="B15" s="87"/>
      <c r="C15" s="87"/>
      <c r="D15" s="87"/>
      <c r="E15" s="6" t="s">
        <v>31</v>
      </c>
      <c r="F15" s="7">
        <v>1</v>
      </c>
      <c r="G15" s="7">
        <f t="shared" si="1"/>
        <v>1</v>
      </c>
      <c r="H15" s="6" t="s">
        <v>34</v>
      </c>
      <c r="I15" s="75"/>
      <c r="J15" s="9">
        <v>3</v>
      </c>
      <c r="K15" s="83"/>
      <c r="L15" s="83"/>
      <c r="M15" s="9">
        <f>F15*J15</f>
        <v>3</v>
      </c>
      <c r="N15" s="83"/>
      <c r="O15" s="83"/>
      <c r="P15" s="9">
        <f>IF(AND(F15&gt;=3, J15&gt;=3), 3, IF(AND(F15&gt;=3, J15&lt;=2), 2, IF(AND(F15&lt;=2, J15&gt;=3), 1, 0)))</f>
        <v>1</v>
      </c>
      <c r="Q15" s="75"/>
      <c r="R15" s="83"/>
      <c r="S15" s="83"/>
      <c r="T15" s="9">
        <v>2</v>
      </c>
      <c r="U15" s="83"/>
      <c r="V15" s="83"/>
      <c r="W15" s="83"/>
      <c r="X15" s="75"/>
      <c r="Y15" s="83"/>
      <c r="Z15" s="75"/>
      <c r="AA15" s="83"/>
      <c r="AB15" s="102"/>
      <c r="AC15" s="83"/>
      <c r="AD15" s="83"/>
      <c r="AE15" s="83"/>
      <c r="AF15" s="83"/>
      <c r="AG15" s="96"/>
      <c r="AH15" s="96"/>
      <c r="AI15" s="96"/>
      <c r="AJ15" s="103"/>
      <c r="AK15" s="96"/>
      <c r="AL15" s="102"/>
      <c r="AM15" s="99"/>
      <c r="AN15" s="99"/>
      <c r="AO15" s="99"/>
      <c r="AP15" s="96"/>
      <c r="AQ15" s="105"/>
    </row>
    <row r="16" spans="1:43" ht="43.8" x14ac:dyDescent="0.25">
      <c r="A16" s="86"/>
      <c r="B16" s="87"/>
      <c r="C16" s="87"/>
      <c r="D16" s="87"/>
      <c r="E16" s="11"/>
      <c r="F16" s="12"/>
      <c r="G16" s="7"/>
      <c r="H16" s="6" t="s">
        <v>35</v>
      </c>
      <c r="I16" s="75"/>
      <c r="J16" s="9"/>
      <c r="K16" s="83"/>
      <c r="L16" s="83"/>
      <c r="M16" s="9"/>
      <c r="N16" s="83"/>
      <c r="O16" s="83"/>
      <c r="P16" s="9"/>
      <c r="Q16" s="75"/>
      <c r="R16" s="83"/>
      <c r="S16" s="83"/>
      <c r="T16" s="9"/>
      <c r="U16" s="83"/>
      <c r="V16" s="83"/>
      <c r="W16" s="83"/>
      <c r="X16" s="75"/>
      <c r="Y16" s="83"/>
      <c r="Z16" s="75"/>
      <c r="AA16" s="83"/>
      <c r="AB16" s="102"/>
      <c r="AC16" s="83"/>
      <c r="AD16" s="83"/>
      <c r="AE16" s="83"/>
      <c r="AF16" s="83"/>
      <c r="AG16" s="96"/>
      <c r="AH16" s="96"/>
      <c r="AI16" s="96"/>
      <c r="AJ16" s="103"/>
      <c r="AK16" s="96"/>
      <c r="AL16" s="102"/>
      <c r="AM16" s="99"/>
      <c r="AN16" s="99"/>
      <c r="AO16" s="99"/>
      <c r="AP16" s="96"/>
      <c r="AQ16" s="105"/>
    </row>
    <row r="17" spans="1:43" ht="23.4" x14ac:dyDescent="0.25">
      <c r="A17" s="86"/>
      <c r="B17" s="87"/>
      <c r="C17" s="87"/>
      <c r="D17" s="87"/>
      <c r="E17" s="11"/>
      <c r="F17" s="12"/>
      <c r="G17" s="7"/>
      <c r="H17" s="6" t="s">
        <v>36</v>
      </c>
      <c r="I17" s="75"/>
      <c r="J17" s="9"/>
      <c r="K17" s="83"/>
      <c r="L17" s="83"/>
      <c r="M17" s="9"/>
      <c r="N17" s="83"/>
      <c r="O17" s="83"/>
      <c r="P17" s="9"/>
      <c r="Q17" s="75"/>
      <c r="R17" s="83"/>
      <c r="S17" s="83"/>
      <c r="T17" s="9"/>
      <c r="U17" s="83"/>
      <c r="V17" s="83"/>
      <c r="W17" s="83"/>
      <c r="X17" s="75"/>
      <c r="Y17" s="83"/>
      <c r="Z17" s="75"/>
      <c r="AA17" s="83"/>
      <c r="AB17" s="102"/>
      <c r="AC17" s="83"/>
      <c r="AD17" s="83"/>
      <c r="AE17" s="83"/>
      <c r="AF17" s="83"/>
      <c r="AG17" s="96"/>
      <c r="AH17" s="96"/>
      <c r="AI17" s="96"/>
      <c r="AJ17" s="103"/>
      <c r="AK17" s="96"/>
      <c r="AL17" s="102"/>
      <c r="AM17" s="99"/>
      <c r="AN17" s="99"/>
      <c r="AO17" s="99"/>
      <c r="AP17" s="96"/>
      <c r="AQ17" s="105"/>
    </row>
    <row r="18" spans="1:43" x14ac:dyDescent="0.25">
      <c r="A18" s="86"/>
      <c r="B18" s="87"/>
      <c r="C18" s="87"/>
      <c r="D18" s="87"/>
      <c r="E18" s="11"/>
      <c r="F18" s="12"/>
      <c r="G18" s="7"/>
      <c r="H18" s="6" t="s">
        <v>37</v>
      </c>
      <c r="I18" s="75"/>
      <c r="J18" s="9"/>
      <c r="K18" s="83"/>
      <c r="L18" s="83"/>
      <c r="M18" s="9"/>
      <c r="N18" s="83"/>
      <c r="O18" s="83"/>
      <c r="P18" s="9"/>
      <c r="Q18" s="75"/>
      <c r="R18" s="83"/>
      <c r="S18" s="83"/>
      <c r="T18" s="9"/>
      <c r="U18" s="83"/>
      <c r="V18" s="83"/>
      <c r="W18" s="83"/>
      <c r="X18" s="75"/>
      <c r="Y18" s="83"/>
      <c r="Z18" s="75"/>
      <c r="AA18" s="83"/>
      <c r="AB18" s="102"/>
      <c r="AC18" s="83"/>
      <c r="AD18" s="83"/>
      <c r="AE18" s="83"/>
      <c r="AF18" s="83"/>
      <c r="AG18" s="96"/>
      <c r="AH18" s="96"/>
      <c r="AI18" s="96"/>
      <c r="AJ18" s="103"/>
      <c r="AK18" s="96"/>
      <c r="AL18" s="102"/>
      <c r="AM18" s="99"/>
      <c r="AN18" s="99"/>
      <c r="AO18" s="99"/>
      <c r="AP18" s="96"/>
      <c r="AQ18" s="105"/>
    </row>
    <row r="19" spans="1:43" x14ac:dyDescent="0.25">
      <c r="A19" s="86"/>
      <c r="B19" s="87"/>
      <c r="C19" s="87"/>
      <c r="D19" s="87"/>
      <c r="E19" s="11"/>
      <c r="F19" s="12"/>
      <c r="G19" s="7"/>
      <c r="H19" s="13" t="s">
        <v>38</v>
      </c>
      <c r="I19" s="75"/>
      <c r="J19" s="9"/>
      <c r="K19" s="83"/>
      <c r="L19" s="83"/>
      <c r="M19" s="9"/>
      <c r="N19" s="83"/>
      <c r="O19" s="83"/>
      <c r="P19" s="9"/>
      <c r="Q19" s="75"/>
      <c r="R19" s="83"/>
      <c r="S19" s="83"/>
      <c r="T19" s="9"/>
      <c r="U19" s="83"/>
      <c r="V19" s="83"/>
      <c r="W19" s="83"/>
      <c r="X19" s="75"/>
      <c r="Y19" s="83"/>
      <c r="Z19" s="75"/>
      <c r="AA19" s="83"/>
      <c r="AB19" s="102"/>
      <c r="AC19" s="83"/>
      <c r="AD19" s="83"/>
      <c r="AE19" s="83"/>
      <c r="AF19" s="83"/>
      <c r="AG19" s="96"/>
      <c r="AH19" s="96"/>
      <c r="AI19" s="96"/>
      <c r="AJ19" s="103"/>
      <c r="AK19" s="96"/>
      <c r="AL19" s="102"/>
      <c r="AM19" s="99"/>
      <c r="AN19" s="99"/>
      <c r="AO19" s="99"/>
      <c r="AP19" s="96"/>
      <c r="AQ19" s="105"/>
    </row>
    <row r="20" spans="1:43" x14ac:dyDescent="0.25">
      <c r="A20" s="86"/>
      <c r="B20" s="87"/>
      <c r="C20" s="87"/>
      <c r="D20" s="87"/>
      <c r="E20" s="11"/>
      <c r="F20" s="12"/>
      <c r="G20" s="7"/>
      <c r="H20" s="13" t="s">
        <v>39</v>
      </c>
      <c r="I20" s="75"/>
      <c r="J20" s="9"/>
      <c r="K20" s="83"/>
      <c r="L20" s="83"/>
      <c r="M20" s="9"/>
      <c r="N20" s="83"/>
      <c r="O20" s="83"/>
      <c r="P20" s="9"/>
      <c r="Q20" s="75"/>
      <c r="R20" s="83"/>
      <c r="S20" s="83"/>
      <c r="T20" s="9"/>
      <c r="U20" s="83"/>
      <c r="V20" s="83"/>
      <c r="W20" s="83"/>
      <c r="X20" s="75"/>
      <c r="Y20" s="83"/>
      <c r="Z20" s="75"/>
      <c r="AA20" s="83"/>
      <c r="AB20" s="102"/>
      <c r="AC20" s="83"/>
      <c r="AD20" s="83"/>
      <c r="AE20" s="83"/>
      <c r="AF20" s="83"/>
      <c r="AG20" s="96"/>
      <c r="AH20" s="96"/>
      <c r="AI20" s="96"/>
      <c r="AJ20" s="103"/>
      <c r="AK20" s="96"/>
      <c r="AL20" s="102"/>
      <c r="AM20" s="99"/>
      <c r="AN20" s="99"/>
      <c r="AO20" s="99"/>
      <c r="AP20" s="96"/>
      <c r="AQ20" s="105"/>
    </row>
    <row r="21" spans="1:43" x14ac:dyDescent="0.25">
      <c r="A21" s="86"/>
      <c r="B21" s="87"/>
      <c r="C21" s="87"/>
      <c r="D21" s="87"/>
      <c r="E21" s="11"/>
      <c r="F21" s="12"/>
      <c r="G21" s="7"/>
      <c r="H21" s="13" t="s">
        <v>40</v>
      </c>
      <c r="I21" s="75"/>
      <c r="J21" s="9"/>
      <c r="K21" s="83"/>
      <c r="L21" s="83"/>
      <c r="M21" s="9"/>
      <c r="N21" s="83"/>
      <c r="O21" s="83"/>
      <c r="P21" s="9"/>
      <c r="Q21" s="75"/>
      <c r="R21" s="83"/>
      <c r="S21" s="83"/>
      <c r="T21" s="9"/>
      <c r="U21" s="83"/>
      <c r="V21" s="83"/>
      <c r="W21" s="83"/>
      <c r="X21" s="75"/>
      <c r="Y21" s="83"/>
      <c r="Z21" s="75"/>
      <c r="AA21" s="83"/>
      <c r="AB21" s="102"/>
      <c r="AC21" s="83"/>
      <c r="AD21" s="83"/>
      <c r="AE21" s="83"/>
      <c r="AF21" s="83"/>
      <c r="AG21" s="96"/>
      <c r="AH21" s="96"/>
      <c r="AI21" s="96"/>
      <c r="AJ21" s="103"/>
      <c r="AK21" s="96"/>
      <c r="AL21" s="102"/>
      <c r="AM21" s="99"/>
      <c r="AN21" s="99"/>
      <c r="AO21" s="99"/>
      <c r="AP21" s="96"/>
      <c r="AQ21" s="105"/>
    </row>
    <row r="22" spans="1:43" x14ac:dyDescent="0.25">
      <c r="A22" s="86"/>
      <c r="B22" s="87"/>
      <c r="C22" s="87"/>
      <c r="D22" s="87"/>
      <c r="E22" s="11"/>
      <c r="F22" s="12"/>
      <c r="G22" s="7"/>
      <c r="H22" s="13" t="s">
        <v>41</v>
      </c>
      <c r="I22" s="75"/>
      <c r="J22" s="9"/>
      <c r="K22" s="83"/>
      <c r="L22" s="83"/>
      <c r="M22" s="9"/>
      <c r="N22" s="83"/>
      <c r="O22" s="83"/>
      <c r="P22" s="9"/>
      <c r="Q22" s="75"/>
      <c r="R22" s="83"/>
      <c r="S22" s="83"/>
      <c r="T22" s="9"/>
      <c r="U22" s="83"/>
      <c r="V22" s="83"/>
      <c r="W22" s="83"/>
      <c r="X22" s="75"/>
      <c r="Y22" s="83"/>
      <c r="Z22" s="75"/>
      <c r="AA22" s="83"/>
      <c r="AB22" s="102"/>
      <c r="AC22" s="83"/>
      <c r="AD22" s="83"/>
      <c r="AE22" s="83"/>
      <c r="AF22" s="83"/>
      <c r="AG22" s="96"/>
      <c r="AH22" s="96"/>
      <c r="AI22" s="96"/>
      <c r="AJ22" s="103"/>
      <c r="AK22" s="96"/>
      <c r="AL22" s="102"/>
      <c r="AM22" s="99"/>
      <c r="AN22" s="99"/>
      <c r="AO22" s="99"/>
      <c r="AP22" s="96"/>
      <c r="AQ22" s="105"/>
    </row>
    <row r="23" spans="1:43" x14ac:dyDescent="0.25">
      <c r="A23" s="86"/>
      <c r="B23" s="87"/>
      <c r="C23" s="87"/>
      <c r="D23" s="87"/>
      <c r="E23" s="11"/>
      <c r="F23" s="12"/>
      <c r="G23" s="7"/>
      <c r="H23" s="5"/>
      <c r="I23" s="76"/>
      <c r="J23" s="9"/>
      <c r="K23" s="83"/>
      <c r="L23" s="83"/>
      <c r="M23" s="9"/>
      <c r="N23" s="83"/>
      <c r="O23" s="83"/>
      <c r="P23" s="9"/>
      <c r="Q23" s="76"/>
      <c r="R23" s="83"/>
      <c r="S23" s="83"/>
      <c r="T23" s="9"/>
      <c r="U23" s="83"/>
      <c r="V23" s="83"/>
      <c r="W23" s="83"/>
      <c r="X23" s="76"/>
      <c r="Y23" s="83"/>
      <c r="Z23" s="76"/>
      <c r="AA23" s="83"/>
      <c r="AB23" s="102"/>
      <c r="AC23" s="83"/>
      <c r="AD23" s="83"/>
      <c r="AE23" s="83"/>
      <c r="AF23" s="83"/>
      <c r="AG23" s="96"/>
      <c r="AH23" s="96"/>
      <c r="AI23" s="96"/>
      <c r="AJ23" s="103"/>
      <c r="AK23" s="96"/>
      <c r="AL23" s="102"/>
      <c r="AM23" s="99"/>
      <c r="AN23" s="99"/>
      <c r="AO23" s="99"/>
      <c r="AP23" s="96"/>
      <c r="AQ23" s="105"/>
    </row>
    <row r="24" spans="1:43" ht="54" x14ac:dyDescent="0.25">
      <c r="A24" s="86"/>
      <c r="B24" s="87" t="s">
        <v>42</v>
      </c>
      <c r="C24" s="87" t="s">
        <v>43</v>
      </c>
      <c r="D24" s="88" t="s">
        <v>44</v>
      </c>
      <c r="E24" s="6" t="s">
        <v>45</v>
      </c>
      <c r="F24" s="7">
        <v>1</v>
      </c>
      <c r="G24" s="7">
        <f t="shared" si="1"/>
        <v>1</v>
      </c>
      <c r="H24" s="85" t="s">
        <v>51</v>
      </c>
      <c r="I24" s="77">
        <v>0</v>
      </c>
      <c r="J24" s="9">
        <v>4</v>
      </c>
      <c r="K24" s="83">
        <f>SUM(J24:J33)/2</f>
        <v>18.5</v>
      </c>
      <c r="L24" s="83"/>
      <c r="M24" s="9">
        <f t="shared" ref="M24:M39" si="3">F24*J24</f>
        <v>4</v>
      </c>
      <c r="N24" s="83">
        <f>SUM(M24:M33)/2</f>
        <v>18.5</v>
      </c>
      <c r="O24" s="83"/>
      <c r="P24" s="9">
        <f t="shared" ref="P24:P39" si="4">IF(AND(F24&gt;=3, J24&gt;=3), 3, IF(AND(F24&gt;=3, J24&lt;=2), 2, IF(AND(F24&lt;=2, J24&gt;=3), 1, 0)))</f>
        <v>1</v>
      </c>
      <c r="Q24" s="77">
        <f>SUM(P24:P29)</f>
        <v>6</v>
      </c>
      <c r="R24" s="83">
        <f>SUM(P24:P33)/2</f>
        <v>5</v>
      </c>
      <c r="S24" s="83"/>
      <c r="T24" s="9">
        <v>3</v>
      </c>
      <c r="U24" s="83">
        <f>SUM(T24:T33)/2</f>
        <v>13.5</v>
      </c>
      <c r="V24" s="83"/>
      <c r="W24" s="83"/>
      <c r="X24" s="77">
        <f>(Q24-0)/(14-0)</f>
        <v>0.42857142857142855</v>
      </c>
      <c r="Y24" s="83">
        <f>SUM(X24:X33)/2</f>
        <v>0.3571428571428571</v>
      </c>
      <c r="Z24" s="77">
        <f>(I24-0)/(100-0)</f>
        <v>0</v>
      </c>
      <c r="AA24" s="83">
        <f>SUM(Z24:Z33)/2</f>
        <v>0</v>
      </c>
      <c r="AB24" s="102">
        <f>SUM(Y24,AA24)</f>
        <v>0.3571428571428571</v>
      </c>
      <c r="AC24" s="83"/>
      <c r="AD24" s="83"/>
      <c r="AE24" s="83"/>
      <c r="AF24" s="83"/>
      <c r="AG24" s="96"/>
      <c r="AH24" s="96"/>
      <c r="AI24" s="96"/>
      <c r="AJ24" s="103"/>
      <c r="AK24" s="96"/>
      <c r="AL24" s="102">
        <f>AB24/SUM(AB3:AB120)</f>
        <v>2.1444170530906199E-2</v>
      </c>
      <c r="AM24" s="99"/>
      <c r="AN24" s="99"/>
      <c r="AO24" s="99"/>
      <c r="AP24" s="96"/>
      <c r="AQ24" s="105"/>
    </row>
    <row r="25" spans="1:43" ht="43.8" x14ac:dyDescent="0.25">
      <c r="A25" s="86"/>
      <c r="B25" s="87"/>
      <c r="C25" s="87"/>
      <c r="D25" s="88"/>
      <c r="E25" s="6" t="s">
        <v>46</v>
      </c>
      <c r="F25" s="7">
        <v>1</v>
      </c>
      <c r="G25" s="7">
        <f t="shared" si="1"/>
        <v>1</v>
      </c>
      <c r="H25" s="85"/>
      <c r="I25" s="78"/>
      <c r="J25" s="9">
        <v>4</v>
      </c>
      <c r="K25" s="83"/>
      <c r="L25" s="83"/>
      <c r="M25" s="9">
        <f t="shared" si="3"/>
        <v>4</v>
      </c>
      <c r="N25" s="83"/>
      <c r="O25" s="83"/>
      <c r="P25" s="9">
        <f t="shared" si="4"/>
        <v>1</v>
      </c>
      <c r="Q25" s="78"/>
      <c r="R25" s="83"/>
      <c r="S25" s="83"/>
      <c r="T25" s="9">
        <v>3</v>
      </c>
      <c r="U25" s="83"/>
      <c r="V25" s="83"/>
      <c r="W25" s="83"/>
      <c r="X25" s="78"/>
      <c r="Y25" s="83"/>
      <c r="Z25" s="78"/>
      <c r="AA25" s="83"/>
      <c r="AB25" s="102"/>
      <c r="AC25" s="83"/>
      <c r="AD25" s="83"/>
      <c r="AE25" s="83"/>
      <c r="AF25" s="83"/>
      <c r="AG25" s="96"/>
      <c r="AH25" s="96"/>
      <c r="AI25" s="96"/>
      <c r="AJ25" s="103"/>
      <c r="AK25" s="96"/>
      <c r="AL25" s="102"/>
      <c r="AM25" s="99"/>
      <c r="AN25" s="99"/>
      <c r="AO25" s="99"/>
      <c r="AP25" s="96"/>
      <c r="AQ25" s="105"/>
    </row>
    <row r="26" spans="1:43" ht="54" x14ac:dyDescent="0.25">
      <c r="A26" s="86"/>
      <c r="B26" s="87"/>
      <c r="C26" s="87"/>
      <c r="D26" s="88"/>
      <c r="E26" s="6" t="s">
        <v>47</v>
      </c>
      <c r="F26" s="7">
        <v>1</v>
      </c>
      <c r="G26" s="7">
        <f t="shared" si="1"/>
        <v>1</v>
      </c>
      <c r="H26" s="85"/>
      <c r="I26" s="78"/>
      <c r="J26" s="9">
        <v>4</v>
      </c>
      <c r="K26" s="83"/>
      <c r="L26" s="83"/>
      <c r="M26" s="9">
        <f t="shared" si="3"/>
        <v>4</v>
      </c>
      <c r="N26" s="83"/>
      <c r="O26" s="83"/>
      <c r="P26" s="9">
        <f t="shared" si="4"/>
        <v>1</v>
      </c>
      <c r="Q26" s="78"/>
      <c r="R26" s="83"/>
      <c r="S26" s="83"/>
      <c r="T26" s="9">
        <v>3</v>
      </c>
      <c r="U26" s="83"/>
      <c r="V26" s="83"/>
      <c r="W26" s="83"/>
      <c r="X26" s="78"/>
      <c r="Y26" s="83"/>
      <c r="Z26" s="78"/>
      <c r="AA26" s="83"/>
      <c r="AB26" s="102"/>
      <c r="AC26" s="83"/>
      <c r="AD26" s="83"/>
      <c r="AE26" s="83"/>
      <c r="AF26" s="83"/>
      <c r="AG26" s="96"/>
      <c r="AH26" s="96"/>
      <c r="AI26" s="96"/>
      <c r="AJ26" s="103"/>
      <c r="AK26" s="96"/>
      <c r="AL26" s="102"/>
      <c r="AM26" s="99"/>
      <c r="AN26" s="99"/>
      <c r="AO26" s="99"/>
      <c r="AP26" s="96"/>
      <c r="AQ26" s="105"/>
    </row>
    <row r="27" spans="1:43" ht="64.2" x14ac:dyDescent="0.25">
      <c r="A27" s="86"/>
      <c r="B27" s="87"/>
      <c r="C27" s="87"/>
      <c r="D27" s="88"/>
      <c r="E27" s="6" t="s">
        <v>48</v>
      </c>
      <c r="F27" s="7">
        <v>1</v>
      </c>
      <c r="G27" s="7">
        <f t="shared" si="1"/>
        <v>1</v>
      </c>
      <c r="H27" s="85"/>
      <c r="I27" s="78"/>
      <c r="J27" s="9">
        <v>4</v>
      </c>
      <c r="K27" s="83"/>
      <c r="L27" s="83"/>
      <c r="M27" s="9">
        <f t="shared" si="3"/>
        <v>4</v>
      </c>
      <c r="N27" s="83"/>
      <c r="O27" s="83"/>
      <c r="P27" s="9">
        <f t="shared" si="4"/>
        <v>1</v>
      </c>
      <c r="Q27" s="78"/>
      <c r="R27" s="83"/>
      <c r="S27" s="83"/>
      <c r="T27" s="9">
        <v>3</v>
      </c>
      <c r="U27" s="83"/>
      <c r="V27" s="83"/>
      <c r="W27" s="83"/>
      <c r="X27" s="78"/>
      <c r="Y27" s="83"/>
      <c r="Z27" s="78"/>
      <c r="AA27" s="83"/>
      <c r="AB27" s="102"/>
      <c r="AC27" s="83"/>
      <c r="AD27" s="83"/>
      <c r="AE27" s="83"/>
      <c r="AF27" s="83"/>
      <c r="AG27" s="96"/>
      <c r="AH27" s="96"/>
      <c r="AI27" s="96"/>
      <c r="AJ27" s="103"/>
      <c r="AK27" s="96"/>
      <c r="AL27" s="102"/>
      <c r="AM27" s="99"/>
      <c r="AN27" s="99"/>
      <c r="AO27" s="99"/>
      <c r="AP27" s="96"/>
      <c r="AQ27" s="105"/>
    </row>
    <row r="28" spans="1:43" ht="64.2" x14ac:dyDescent="0.25">
      <c r="A28" s="86"/>
      <c r="B28" s="87"/>
      <c r="C28" s="87"/>
      <c r="D28" s="88"/>
      <c r="E28" s="6" t="s">
        <v>49</v>
      </c>
      <c r="F28" s="7">
        <v>1</v>
      </c>
      <c r="G28" s="7">
        <f t="shared" si="1"/>
        <v>1</v>
      </c>
      <c r="H28" s="85"/>
      <c r="I28" s="78"/>
      <c r="J28" s="9">
        <v>3</v>
      </c>
      <c r="K28" s="83"/>
      <c r="L28" s="83"/>
      <c r="M28" s="9">
        <f t="shared" si="3"/>
        <v>3</v>
      </c>
      <c r="N28" s="83"/>
      <c r="O28" s="83"/>
      <c r="P28" s="9">
        <f t="shared" si="4"/>
        <v>1</v>
      </c>
      <c r="Q28" s="78"/>
      <c r="R28" s="83"/>
      <c r="S28" s="83"/>
      <c r="T28" s="9">
        <v>2</v>
      </c>
      <c r="U28" s="83"/>
      <c r="V28" s="83"/>
      <c r="W28" s="83"/>
      <c r="X28" s="78"/>
      <c r="Y28" s="83"/>
      <c r="Z28" s="78"/>
      <c r="AA28" s="83"/>
      <c r="AB28" s="102"/>
      <c r="AC28" s="83"/>
      <c r="AD28" s="83"/>
      <c r="AE28" s="83"/>
      <c r="AF28" s="83"/>
      <c r="AG28" s="96"/>
      <c r="AH28" s="96"/>
      <c r="AI28" s="96"/>
      <c r="AJ28" s="103"/>
      <c r="AK28" s="96"/>
      <c r="AL28" s="102"/>
      <c r="AM28" s="99"/>
      <c r="AN28" s="99"/>
      <c r="AO28" s="99"/>
      <c r="AP28" s="96"/>
      <c r="AQ28" s="105"/>
    </row>
    <row r="29" spans="1:43" ht="64.2" x14ac:dyDescent="0.25">
      <c r="A29" s="86"/>
      <c r="B29" s="87"/>
      <c r="C29" s="87"/>
      <c r="D29" s="88"/>
      <c r="E29" s="6" t="s">
        <v>50</v>
      </c>
      <c r="F29" s="7">
        <v>1</v>
      </c>
      <c r="G29" s="7">
        <f t="shared" si="1"/>
        <v>1</v>
      </c>
      <c r="H29" s="85"/>
      <c r="I29" s="79"/>
      <c r="J29" s="9">
        <v>3</v>
      </c>
      <c r="K29" s="83"/>
      <c r="L29" s="83"/>
      <c r="M29" s="9">
        <f t="shared" si="3"/>
        <v>3</v>
      </c>
      <c r="N29" s="83"/>
      <c r="O29" s="83"/>
      <c r="P29" s="9">
        <f t="shared" si="4"/>
        <v>1</v>
      </c>
      <c r="Q29" s="79"/>
      <c r="R29" s="83"/>
      <c r="S29" s="83"/>
      <c r="T29" s="9">
        <v>2</v>
      </c>
      <c r="U29" s="83"/>
      <c r="V29" s="83"/>
      <c r="W29" s="83"/>
      <c r="X29" s="79"/>
      <c r="Y29" s="83"/>
      <c r="Z29" s="79"/>
      <c r="AA29" s="83"/>
      <c r="AB29" s="102"/>
      <c r="AC29" s="83"/>
      <c r="AD29" s="83"/>
      <c r="AE29" s="83"/>
      <c r="AF29" s="83"/>
      <c r="AG29" s="96"/>
      <c r="AH29" s="96"/>
      <c r="AI29" s="96"/>
      <c r="AJ29" s="103"/>
      <c r="AK29" s="96"/>
      <c r="AL29" s="102"/>
      <c r="AM29" s="99"/>
      <c r="AN29" s="99"/>
      <c r="AO29" s="99"/>
      <c r="AP29" s="96"/>
      <c r="AQ29" s="105"/>
    </row>
    <row r="30" spans="1:43" ht="43.8" x14ac:dyDescent="0.25">
      <c r="A30" s="86"/>
      <c r="B30" s="87"/>
      <c r="C30" s="87" t="s">
        <v>52</v>
      </c>
      <c r="D30" s="88" t="s">
        <v>53</v>
      </c>
      <c r="E30" s="6" t="s">
        <v>54</v>
      </c>
      <c r="F30" s="7">
        <v>1</v>
      </c>
      <c r="G30" s="7">
        <f t="shared" si="1"/>
        <v>1</v>
      </c>
      <c r="H30" s="85" t="s">
        <v>51</v>
      </c>
      <c r="I30" s="77">
        <v>0</v>
      </c>
      <c r="J30" s="9">
        <v>4</v>
      </c>
      <c r="K30" s="83"/>
      <c r="L30" s="83"/>
      <c r="M30" s="9">
        <f t="shared" si="3"/>
        <v>4</v>
      </c>
      <c r="N30" s="83"/>
      <c r="O30" s="83"/>
      <c r="P30" s="9">
        <f t="shared" si="4"/>
        <v>1</v>
      </c>
      <c r="Q30" s="77">
        <f>SUM(P30:P33)</f>
        <v>4</v>
      </c>
      <c r="R30" s="83"/>
      <c r="S30" s="83"/>
      <c r="T30" s="9">
        <v>3</v>
      </c>
      <c r="U30" s="83"/>
      <c r="V30" s="83"/>
      <c r="W30" s="83"/>
      <c r="X30" s="77">
        <f>(Q30-0)/(14-0)</f>
        <v>0.2857142857142857</v>
      </c>
      <c r="Y30" s="83"/>
      <c r="Z30" s="77">
        <f>(I30-0)/(100-0)</f>
        <v>0</v>
      </c>
      <c r="AA30" s="83"/>
      <c r="AB30" s="102"/>
      <c r="AC30" s="83"/>
      <c r="AD30" s="83"/>
      <c r="AE30" s="83"/>
      <c r="AF30" s="83"/>
      <c r="AG30" s="96"/>
      <c r="AH30" s="96"/>
      <c r="AI30" s="96"/>
      <c r="AJ30" s="103"/>
      <c r="AK30" s="96"/>
      <c r="AL30" s="102"/>
      <c r="AM30" s="99"/>
      <c r="AN30" s="99"/>
      <c r="AO30" s="99"/>
      <c r="AP30" s="96"/>
      <c r="AQ30" s="105"/>
    </row>
    <row r="31" spans="1:43" ht="33.6" x14ac:dyDescent="0.25">
      <c r="A31" s="86"/>
      <c r="B31" s="87"/>
      <c r="C31" s="87"/>
      <c r="D31" s="88"/>
      <c r="E31" s="6" t="s">
        <v>55</v>
      </c>
      <c r="F31" s="7">
        <v>1</v>
      </c>
      <c r="G31" s="7">
        <f t="shared" si="1"/>
        <v>1</v>
      </c>
      <c r="H31" s="85"/>
      <c r="I31" s="78"/>
      <c r="J31" s="9">
        <v>4</v>
      </c>
      <c r="K31" s="83"/>
      <c r="L31" s="83"/>
      <c r="M31" s="9">
        <f t="shared" si="3"/>
        <v>4</v>
      </c>
      <c r="N31" s="83"/>
      <c r="O31" s="83"/>
      <c r="P31" s="9">
        <f t="shared" si="4"/>
        <v>1</v>
      </c>
      <c r="Q31" s="78"/>
      <c r="R31" s="83"/>
      <c r="S31" s="83"/>
      <c r="T31" s="9">
        <v>3</v>
      </c>
      <c r="U31" s="83"/>
      <c r="V31" s="83"/>
      <c r="W31" s="83"/>
      <c r="X31" s="78"/>
      <c r="Y31" s="83"/>
      <c r="Z31" s="78"/>
      <c r="AA31" s="83"/>
      <c r="AB31" s="102"/>
      <c r="AC31" s="83"/>
      <c r="AD31" s="83"/>
      <c r="AE31" s="83"/>
      <c r="AF31" s="83"/>
      <c r="AG31" s="96"/>
      <c r="AH31" s="96"/>
      <c r="AI31" s="96"/>
      <c r="AJ31" s="103"/>
      <c r="AK31" s="96"/>
      <c r="AL31" s="102"/>
      <c r="AM31" s="99"/>
      <c r="AN31" s="99"/>
      <c r="AO31" s="99"/>
      <c r="AP31" s="96"/>
      <c r="AQ31" s="105"/>
    </row>
    <row r="32" spans="1:43" ht="43.8" x14ac:dyDescent="0.25">
      <c r="A32" s="86"/>
      <c r="B32" s="87"/>
      <c r="C32" s="87"/>
      <c r="D32" s="88"/>
      <c r="E32" s="6" t="s">
        <v>56</v>
      </c>
      <c r="F32" s="7">
        <v>1</v>
      </c>
      <c r="G32" s="7">
        <f t="shared" si="1"/>
        <v>1</v>
      </c>
      <c r="H32" s="85"/>
      <c r="I32" s="78"/>
      <c r="J32" s="9">
        <v>3</v>
      </c>
      <c r="K32" s="83"/>
      <c r="L32" s="83"/>
      <c r="M32" s="9">
        <f t="shared" si="3"/>
        <v>3</v>
      </c>
      <c r="N32" s="83"/>
      <c r="O32" s="83"/>
      <c r="P32" s="9">
        <f t="shared" si="4"/>
        <v>1</v>
      </c>
      <c r="Q32" s="78"/>
      <c r="R32" s="83"/>
      <c r="S32" s="83"/>
      <c r="T32" s="9">
        <v>2</v>
      </c>
      <c r="U32" s="83"/>
      <c r="V32" s="83"/>
      <c r="W32" s="83"/>
      <c r="X32" s="78"/>
      <c r="Y32" s="83"/>
      <c r="Z32" s="78"/>
      <c r="AA32" s="83"/>
      <c r="AB32" s="102"/>
      <c r="AC32" s="83"/>
      <c r="AD32" s="83"/>
      <c r="AE32" s="83"/>
      <c r="AF32" s="83"/>
      <c r="AG32" s="96"/>
      <c r="AH32" s="96"/>
      <c r="AI32" s="96"/>
      <c r="AJ32" s="103"/>
      <c r="AK32" s="96"/>
      <c r="AL32" s="102"/>
      <c r="AM32" s="99"/>
      <c r="AN32" s="99"/>
      <c r="AO32" s="99"/>
      <c r="AP32" s="96"/>
      <c r="AQ32" s="105"/>
    </row>
    <row r="33" spans="1:43" ht="33.6" x14ac:dyDescent="0.25">
      <c r="A33" s="86"/>
      <c r="B33" s="87"/>
      <c r="C33" s="87"/>
      <c r="D33" s="88"/>
      <c r="E33" s="6" t="s">
        <v>57</v>
      </c>
      <c r="F33" s="7">
        <v>1</v>
      </c>
      <c r="G33" s="7">
        <f t="shared" si="1"/>
        <v>1</v>
      </c>
      <c r="H33" s="85"/>
      <c r="I33" s="79"/>
      <c r="J33" s="9">
        <v>4</v>
      </c>
      <c r="K33" s="83"/>
      <c r="L33" s="83"/>
      <c r="M33" s="9">
        <f t="shared" si="3"/>
        <v>4</v>
      </c>
      <c r="N33" s="83"/>
      <c r="O33" s="83"/>
      <c r="P33" s="9">
        <f t="shared" si="4"/>
        <v>1</v>
      </c>
      <c r="Q33" s="79"/>
      <c r="R33" s="83"/>
      <c r="S33" s="83"/>
      <c r="T33" s="9">
        <v>3</v>
      </c>
      <c r="U33" s="83"/>
      <c r="V33" s="83"/>
      <c r="W33" s="83"/>
      <c r="X33" s="79"/>
      <c r="Y33" s="83"/>
      <c r="Z33" s="79"/>
      <c r="AA33" s="83"/>
      <c r="AB33" s="102"/>
      <c r="AC33" s="83"/>
      <c r="AD33" s="83"/>
      <c r="AE33" s="83"/>
      <c r="AF33" s="83"/>
      <c r="AG33" s="96"/>
      <c r="AH33" s="96"/>
      <c r="AI33" s="97"/>
      <c r="AJ33" s="103"/>
      <c r="AK33" s="96"/>
      <c r="AL33" s="102"/>
      <c r="AM33" s="100"/>
      <c r="AN33" s="100"/>
      <c r="AO33" s="100"/>
      <c r="AP33" s="96"/>
      <c r="AQ33" s="105"/>
    </row>
    <row r="34" spans="1:43" ht="54" x14ac:dyDescent="0.25">
      <c r="A34" s="86" t="s">
        <v>58</v>
      </c>
      <c r="B34" s="87" t="s">
        <v>59</v>
      </c>
      <c r="C34" s="88" t="s">
        <v>51</v>
      </c>
      <c r="D34" s="88" t="s">
        <v>14</v>
      </c>
      <c r="E34" s="6" t="s">
        <v>60</v>
      </c>
      <c r="F34" s="7">
        <v>5</v>
      </c>
      <c r="G34" s="7">
        <f t="shared" si="1"/>
        <v>2</v>
      </c>
      <c r="H34" s="88" t="s">
        <v>66</v>
      </c>
      <c r="I34" s="77">
        <v>4.24</v>
      </c>
      <c r="J34" s="9">
        <v>2</v>
      </c>
      <c r="K34" s="83">
        <f>SUM(J34:J39)</f>
        <v>12</v>
      </c>
      <c r="L34" s="83">
        <f>SUM(K34:K44)/3</f>
        <v>9</v>
      </c>
      <c r="M34" s="9">
        <f t="shared" si="3"/>
        <v>10</v>
      </c>
      <c r="N34" s="83">
        <f>SUM(M34:M39)</f>
        <v>51</v>
      </c>
      <c r="O34" s="83">
        <f>SUM(N34:N44)/3</f>
        <v>51</v>
      </c>
      <c r="P34" s="9">
        <f t="shared" si="4"/>
        <v>2</v>
      </c>
      <c r="Q34" s="77">
        <f>SUM(P34:P39)</f>
        <v>11</v>
      </c>
      <c r="R34" s="83">
        <f>SUM(P34:P39)</f>
        <v>11</v>
      </c>
      <c r="S34" s="83">
        <f>SUM(R34:R44)/3</f>
        <v>8.6666666666666661</v>
      </c>
      <c r="T34" s="9">
        <v>1</v>
      </c>
      <c r="U34" s="83">
        <f>SUM(T34:T39)</f>
        <v>9</v>
      </c>
      <c r="V34" s="83">
        <f>SUM(U34:U44)/3</f>
        <v>6.333333333333333</v>
      </c>
      <c r="W34" s="83">
        <f>(S34-0)/(8.67-0)</f>
        <v>0.99961553248750479</v>
      </c>
      <c r="X34" s="77">
        <f>(Q34-0)/(14-0)</f>
        <v>0.7857142857142857</v>
      </c>
      <c r="Y34" s="83">
        <f>X34</f>
        <v>0.7857142857142857</v>
      </c>
      <c r="Z34" s="77">
        <f>(I34-1)/(5-1)</f>
        <v>0.81</v>
      </c>
      <c r="AA34" s="83">
        <f>Z34</f>
        <v>0.81</v>
      </c>
      <c r="AB34" s="102">
        <f>SUM(Y34,AA34)</f>
        <v>1.5957142857142856</v>
      </c>
      <c r="AC34" s="83">
        <f>SUM(AA34:AA44)/3</f>
        <v>0.80500000000000005</v>
      </c>
      <c r="AD34" s="83">
        <f>SUM(AC34,W34)</f>
        <v>1.8046155324875048</v>
      </c>
      <c r="AE34" s="83">
        <v>0.25</v>
      </c>
      <c r="AF34" s="83">
        <f>AE34*AD34</f>
        <v>0.45115388312187621</v>
      </c>
      <c r="AG34" s="96"/>
      <c r="AH34" s="96"/>
      <c r="AI34" s="107">
        <f>AD34/SUM(AD3:AD120)</f>
        <v>0.30118267814267824</v>
      </c>
      <c r="AJ34" s="83">
        <f>AI34*AD34</f>
        <v>0.54351893909246207</v>
      </c>
      <c r="AK34" s="96"/>
      <c r="AL34" s="102">
        <f>AB34/SUM(AB3:AB120)</f>
        <v>9.5812553932088901E-2</v>
      </c>
      <c r="AM34" s="101">
        <f>((AL34*AB34)+(AL40*AB40)+(AL41*AB41))/3</f>
        <v>0.12356156588682594</v>
      </c>
      <c r="AN34" s="101">
        <f>AM34/SUM(AM3:AM120)</f>
        <v>0.35188061521871256</v>
      </c>
      <c r="AO34" s="101">
        <f>AM34*AN34</f>
        <v>4.3478919821643799E-2</v>
      </c>
      <c r="AP34" s="96"/>
      <c r="AQ34" s="105"/>
    </row>
    <row r="35" spans="1:43" ht="54" x14ac:dyDescent="0.25">
      <c r="A35" s="86"/>
      <c r="B35" s="87"/>
      <c r="C35" s="88"/>
      <c r="D35" s="88"/>
      <c r="E35" s="6" t="s">
        <v>61</v>
      </c>
      <c r="F35" s="7">
        <v>10</v>
      </c>
      <c r="G35" s="7">
        <f t="shared" si="1"/>
        <v>3</v>
      </c>
      <c r="H35" s="88"/>
      <c r="I35" s="78"/>
      <c r="J35" s="9">
        <v>1</v>
      </c>
      <c r="K35" s="83"/>
      <c r="L35" s="83"/>
      <c r="M35" s="9">
        <f t="shared" si="3"/>
        <v>10</v>
      </c>
      <c r="N35" s="83"/>
      <c r="O35" s="83"/>
      <c r="P35" s="9">
        <f t="shared" si="4"/>
        <v>2</v>
      </c>
      <c r="Q35" s="78"/>
      <c r="R35" s="83"/>
      <c r="S35" s="83"/>
      <c r="T35" s="9">
        <v>1</v>
      </c>
      <c r="U35" s="83"/>
      <c r="V35" s="83"/>
      <c r="W35" s="83"/>
      <c r="X35" s="78"/>
      <c r="Y35" s="83"/>
      <c r="Z35" s="78"/>
      <c r="AA35" s="83"/>
      <c r="AB35" s="102"/>
      <c r="AC35" s="83"/>
      <c r="AD35" s="83"/>
      <c r="AE35" s="83"/>
      <c r="AF35" s="83"/>
      <c r="AG35" s="96"/>
      <c r="AH35" s="96"/>
      <c r="AI35" s="108"/>
      <c r="AJ35" s="83"/>
      <c r="AK35" s="96"/>
      <c r="AL35" s="102"/>
      <c r="AM35" s="101"/>
      <c r="AN35" s="101"/>
      <c r="AO35" s="101"/>
      <c r="AP35" s="96"/>
      <c r="AQ35" s="105"/>
    </row>
    <row r="36" spans="1:43" ht="54" x14ac:dyDescent="0.25">
      <c r="A36" s="86"/>
      <c r="B36" s="87"/>
      <c r="C36" s="88"/>
      <c r="D36" s="88"/>
      <c r="E36" s="6" t="s">
        <v>62</v>
      </c>
      <c r="F36" s="7">
        <v>2</v>
      </c>
      <c r="G36" s="7">
        <f t="shared" si="1"/>
        <v>1</v>
      </c>
      <c r="H36" s="88"/>
      <c r="I36" s="78"/>
      <c r="J36" s="9">
        <v>2</v>
      </c>
      <c r="K36" s="83"/>
      <c r="L36" s="83"/>
      <c r="M36" s="9">
        <f t="shared" si="3"/>
        <v>4</v>
      </c>
      <c r="N36" s="83"/>
      <c r="O36" s="83"/>
      <c r="P36" s="9">
        <f t="shared" si="4"/>
        <v>0</v>
      </c>
      <c r="Q36" s="78"/>
      <c r="R36" s="83"/>
      <c r="S36" s="83"/>
      <c r="T36" s="9">
        <v>1</v>
      </c>
      <c r="U36" s="83"/>
      <c r="V36" s="83"/>
      <c r="W36" s="83"/>
      <c r="X36" s="78"/>
      <c r="Y36" s="83"/>
      <c r="Z36" s="78"/>
      <c r="AA36" s="83"/>
      <c r="AB36" s="102"/>
      <c r="AC36" s="83"/>
      <c r="AD36" s="83"/>
      <c r="AE36" s="83"/>
      <c r="AF36" s="83"/>
      <c r="AG36" s="96"/>
      <c r="AH36" s="96"/>
      <c r="AI36" s="108"/>
      <c r="AJ36" s="83"/>
      <c r="AK36" s="96"/>
      <c r="AL36" s="102"/>
      <c r="AM36" s="101"/>
      <c r="AN36" s="101"/>
      <c r="AO36" s="101"/>
      <c r="AP36" s="96"/>
      <c r="AQ36" s="105"/>
    </row>
    <row r="37" spans="1:43" ht="54" x14ac:dyDescent="0.25">
      <c r="A37" s="86"/>
      <c r="B37" s="87"/>
      <c r="C37" s="88"/>
      <c r="D37" s="88"/>
      <c r="E37" s="6" t="s">
        <v>63</v>
      </c>
      <c r="F37" s="7">
        <v>5</v>
      </c>
      <c r="G37" s="7">
        <f t="shared" si="1"/>
        <v>2</v>
      </c>
      <c r="H37" s="88"/>
      <c r="I37" s="78"/>
      <c r="J37" s="9">
        <v>2</v>
      </c>
      <c r="K37" s="83"/>
      <c r="L37" s="83"/>
      <c r="M37" s="9">
        <f t="shared" si="3"/>
        <v>10</v>
      </c>
      <c r="N37" s="83"/>
      <c r="O37" s="83"/>
      <c r="P37" s="9">
        <f t="shared" si="4"/>
        <v>2</v>
      </c>
      <c r="Q37" s="78"/>
      <c r="R37" s="83"/>
      <c r="S37" s="83"/>
      <c r="T37" s="9">
        <v>2</v>
      </c>
      <c r="U37" s="83"/>
      <c r="V37" s="83"/>
      <c r="W37" s="83"/>
      <c r="X37" s="78"/>
      <c r="Y37" s="83"/>
      <c r="Z37" s="78"/>
      <c r="AA37" s="83"/>
      <c r="AB37" s="102"/>
      <c r="AC37" s="83"/>
      <c r="AD37" s="83"/>
      <c r="AE37" s="83"/>
      <c r="AF37" s="83"/>
      <c r="AG37" s="96"/>
      <c r="AH37" s="96"/>
      <c r="AI37" s="108"/>
      <c r="AJ37" s="83"/>
      <c r="AK37" s="96"/>
      <c r="AL37" s="102"/>
      <c r="AM37" s="101"/>
      <c r="AN37" s="101"/>
      <c r="AO37" s="101"/>
      <c r="AP37" s="96"/>
      <c r="AQ37" s="105"/>
    </row>
    <row r="38" spans="1:43" ht="43.8" x14ac:dyDescent="0.25">
      <c r="A38" s="86"/>
      <c r="B38" s="87"/>
      <c r="C38" s="88"/>
      <c r="D38" s="88"/>
      <c r="E38" s="6" t="s">
        <v>64</v>
      </c>
      <c r="F38" s="7">
        <v>4</v>
      </c>
      <c r="G38" s="7">
        <f t="shared" si="1"/>
        <v>2</v>
      </c>
      <c r="H38" s="88"/>
      <c r="I38" s="78"/>
      <c r="J38" s="9">
        <v>2</v>
      </c>
      <c r="K38" s="83"/>
      <c r="L38" s="83"/>
      <c r="M38" s="9">
        <f t="shared" si="3"/>
        <v>8</v>
      </c>
      <c r="N38" s="83"/>
      <c r="O38" s="83"/>
      <c r="P38" s="9">
        <f t="shared" si="4"/>
        <v>2</v>
      </c>
      <c r="Q38" s="78"/>
      <c r="R38" s="83"/>
      <c r="S38" s="83"/>
      <c r="T38" s="9">
        <v>2</v>
      </c>
      <c r="U38" s="83"/>
      <c r="V38" s="83"/>
      <c r="W38" s="83"/>
      <c r="X38" s="78"/>
      <c r="Y38" s="83"/>
      <c r="Z38" s="78"/>
      <c r="AA38" s="83"/>
      <c r="AB38" s="102"/>
      <c r="AC38" s="83"/>
      <c r="AD38" s="83"/>
      <c r="AE38" s="83"/>
      <c r="AF38" s="83"/>
      <c r="AG38" s="96"/>
      <c r="AH38" s="96"/>
      <c r="AI38" s="108"/>
      <c r="AJ38" s="83"/>
      <c r="AK38" s="96"/>
      <c r="AL38" s="102"/>
      <c r="AM38" s="101"/>
      <c r="AN38" s="101"/>
      <c r="AO38" s="101"/>
      <c r="AP38" s="96"/>
      <c r="AQ38" s="105"/>
    </row>
    <row r="39" spans="1:43" ht="54" x14ac:dyDescent="0.25">
      <c r="A39" s="86"/>
      <c r="B39" s="87"/>
      <c r="C39" s="88"/>
      <c r="D39" s="88"/>
      <c r="E39" s="6" t="s">
        <v>65</v>
      </c>
      <c r="F39" s="7">
        <v>3</v>
      </c>
      <c r="G39" s="7">
        <f t="shared" si="1"/>
        <v>2</v>
      </c>
      <c r="H39" s="88"/>
      <c r="I39" s="79"/>
      <c r="J39" s="9">
        <v>3</v>
      </c>
      <c r="K39" s="83"/>
      <c r="L39" s="83"/>
      <c r="M39" s="9">
        <f t="shared" si="3"/>
        <v>9</v>
      </c>
      <c r="N39" s="83"/>
      <c r="O39" s="83"/>
      <c r="P39" s="9">
        <f t="shared" si="4"/>
        <v>3</v>
      </c>
      <c r="Q39" s="79"/>
      <c r="R39" s="83"/>
      <c r="S39" s="83"/>
      <c r="T39" s="9">
        <v>2</v>
      </c>
      <c r="U39" s="83"/>
      <c r="V39" s="83"/>
      <c r="W39" s="83"/>
      <c r="X39" s="79"/>
      <c r="Y39" s="83"/>
      <c r="Z39" s="79"/>
      <c r="AA39" s="83"/>
      <c r="AB39" s="102"/>
      <c r="AC39" s="83"/>
      <c r="AD39" s="83"/>
      <c r="AE39" s="83"/>
      <c r="AF39" s="83"/>
      <c r="AG39" s="96"/>
      <c r="AH39" s="96"/>
      <c r="AI39" s="108"/>
      <c r="AJ39" s="83"/>
      <c r="AK39" s="96"/>
      <c r="AL39" s="102"/>
      <c r="AM39" s="101"/>
      <c r="AN39" s="101"/>
      <c r="AO39" s="101"/>
      <c r="AP39" s="96"/>
      <c r="AQ39" s="105"/>
    </row>
    <row r="40" spans="1:43" ht="30.6" x14ac:dyDescent="0.25">
      <c r="A40" s="86"/>
      <c r="B40" s="4" t="s">
        <v>13</v>
      </c>
      <c r="C40" s="5" t="s">
        <v>51</v>
      </c>
      <c r="D40" s="15" t="s">
        <v>67</v>
      </c>
      <c r="E40" s="15" t="s">
        <v>67</v>
      </c>
      <c r="F40" s="15" t="s">
        <v>67</v>
      </c>
      <c r="G40" s="15" t="s">
        <v>67</v>
      </c>
      <c r="H40" s="15" t="s">
        <v>67</v>
      </c>
      <c r="I40" s="15">
        <v>4.32</v>
      </c>
      <c r="J40" s="16">
        <f>SUM(J5:J6)</f>
        <v>5</v>
      </c>
      <c r="K40" s="16">
        <f>SUM(J5:J6)</f>
        <v>5</v>
      </c>
      <c r="L40" s="83"/>
      <c r="M40" s="16" t="s">
        <v>67</v>
      </c>
      <c r="N40" s="16">
        <f>SUM(M5:M6)</f>
        <v>31</v>
      </c>
      <c r="O40" s="83"/>
      <c r="P40" s="16" t="s">
        <v>67</v>
      </c>
      <c r="Q40" s="15">
        <v>5</v>
      </c>
      <c r="R40" s="16">
        <f>SUM(P5:P6)</f>
        <v>5</v>
      </c>
      <c r="S40" s="83"/>
      <c r="T40" s="16"/>
      <c r="U40" s="16">
        <f>SUM(T5:T6)</f>
        <v>3</v>
      </c>
      <c r="V40" s="83"/>
      <c r="W40" s="83"/>
      <c r="X40" s="15">
        <f>(Q40-0)/(14-0)</f>
        <v>0.35714285714285715</v>
      </c>
      <c r="Y40" s="15">
        <f>X40</f>
        <v>0.35714285714285715</v>
      </c>
      <c r="Z40" s="15">
        <f>(I40-1)/(5-1)</f>
        <v>0.83000000000000007</v>
      </c>
      <c r="AA40" s="15">
        <f>Z40</f>
        <v>0.83000000000000007</v>
      </c>
      <c r="AB40" s="27">
        <f>SUM(Y40,AA40)</f>
        <v>1.1871428571428573</v>
      </c>
      <c r="AC40" s="83"/>
      <c r="AD40" s="83"/>
      <c r="AE40" s="83"/>
      <c r="AF40" s="83"/>
      <c r="AG40" s="96"/>
      <c r="AH40" s="96"/>
      <c r="AI40" s="108"/>
      <c r="AJ40" s="83"/>
      <c r="AK40" s="96"/>
      <c r="AL40" s="27">
        <f>AB40/SUM(AB3:AB120)</f>
        <v>7.1280422844732225E-2</v>
      </c>
      <c r="AM40" s="101"/>
      <c r="AN40" s="101"/>
      <c r="AO40" s="101"/>
      <c r="AP40" s="96"/>
      <c r="AQ40" s="105"/>
    </row>
    <row r="41" spans="1:43" ht="64.2" x14ac:dyDescent="0.25">
      <c r="A41" s="86"/>
      <c r="B41" s="87" t="s">
        <v>68</v>
      </c>
      <c r="C41" s="88" t="s">
        <v>51</v>
      </c>
      <c r="D41" s="88" t="s">
        <v>69</v>
      </c>
      <c r="E41" s="6" t="s">
        <v>70</v>
      </c>
      <c r="F41" s="7">
        <v>5</v>
      </c>
      <c r="G41" s="7">
        <f t="shared" si="1"/>
        <v>2</v>
      </c>
      <c r="H41" s="88" t="s">
        <v>74</v>
      </c>
      <c r="I41" s="77">
        <v>4.0999999999999996</v>
      </c>
      <c r="J41" s="9">
        <v>2</v>
      </c>
      <c r="K41" s="83">
        <f>SUM(J41:J44)</f>
        <v>10</v>
      </c>
      <c r="L41" s="83"/>
      <c r="M41" s="9">
        <f t="shared" ref="M41:M55" si="5">F41*J41</f>
        <v>10</v>
      </c>
      <c r="N41" s="83">
        <f>SUM(M41:M44)</f>
        <v>71</v>
      </c>
      <c r="O41" s="83"/>
      <c r="P41" s="9">
        <f t="shared" ref="P41:P55" si="6">IF(AND(F41&gt;=3, J41&gt;=3), 3, IF(AND(F41&gt;=3, J41&lt;=2), 2, IF(AND(F41&lt;=2, J41&gt;=3), 1, 0)))</f>
        <v>2</v>
      </c>
      <c r="Q41" s="77">
        <f>SUM(P41:P44)</f>
        <v>10</v>
      </c>
      <c r="R41" s="83">
        <f>SUM(P41:P44)</f>
        <v>10</v>
      </c>
      <c r="S41" s="83"/>
      <c r="T41" s="9">
        <v>2</v>
      </c>
      <c r="U41" s="83">
        <f>SUM(T41:T44)</f>
        <v>7</v>
      </c>
      <c r="V41" s="83"/>
      <c r="W41" s="83"/>
      <c r="X41" s="77">
        <f>(Q41-0)/(14-0)</f>
        <v>0.7142857142857143</v>
      </c>
      <c r="Y41" s="77">
        <f>X41</f>
        <v>0.7142857142857143</v>
      </c>
      <c r="Z41" s="77">
        <f>(I41-1)/(5-1)</f>
        <v>0.77499999999999991</v>
      </c>
      <c r="AA41" s="77">
        <f>Z41</f>
        <v>0.77499999999999991</v>
      </c>
      <c r="AB41" s="114">
        <f>SUM(Y41,AA41)</f>
        <v>1.4892857142857143</v>
      </c>
      <c r="AC41" s="83"/>
      <c r="AD41" s="83"/>
      <c r="AE41" s="83"/>
      <c r="AF41" s="83"/>
      <c r="AG41" s="96"/>
      <c r="AH41" s="96"/>
      <c r="AI41" s="108"/>
      <c r="AJ41" s="83"/>
      <c r="AK41" s="96"/>
      <c r="AL41" s="114">
        <f>AB41/SUM(AB3:AB120)</f>
        <v>8.9422191113878863E-2</v>
      </c>
      <c r="AM41" s="101"/>
      <c r="AN41" s="101"/>
      <c r="AO41" s="101"/>
      <c r="AP41" s="96"/>
      <c r="AQ41" s="105"/>
    </row>
    <row r="42" spans="1:43" ht="64.2" x14ac:dyDescent="0.25">
      <c r="A42" s="86"/>
      <c r="B42" s="87"/>
      <c r="C42" s="88"/>
      <c r="D42" s="88"/>
      <c r="E42" s="6" t="s">
        <v>71</v>
      </c>
      <c r="F42" s="7">
        <v>7</v>
      </c>
      <c r="G42" s="7">
        <f t="shared" si="1"/>
        <v>3</v>
      </c>
      <c r="H42" s="88"/>
      <c r="I42" s="78"/>
      <c r="J42" s="9">
        <v>3</v>
      </c>
      <c r="K42" s="83"/>
      <c r="L42" s="83"/>
      <c r="M42" s="9">
        <f t="shared" si="5"/>
        <v>21</v>
      </c>
      <c r="N42" s="83"/>
      <c r="O42" s="83"/>
      <c r="P42" s="9">
        <f t="shared" si="6"/>
        <v>3</v>
      </c>
      <c r="Q42" s="78"/>
      <c r="R42" s="83"/>
      <c r="S42" s="83"/>
      <c r="T42" s="9">
        <v>2</v>
      </c>
      <c r="U42" s="83"/>
      <c r="V42" s="83"/>
      <c r="W42" s="83"/>
      <c r="X42" s="78"/>
      <c r="Y42" s="78"/>
      <c r="Z42" s="78"/>
      <c r="AA42" s="78"/>
      <c r="AB42" s="115"/>
      <c r="AC42" s="83"/>
      <c r="AD42" s="83"/>
      <c r="AE42" s="83"/>
      <c r="AF42" s="83"/>
      <c r="AG42" s="96"/>
      <c r="AH42" s="96"/>
      <c r="AI42" s="108"/>
      <c r="AJ42" s="83"/>
      <c r="AK42" s="96"/>
      <c r="AL42" s="115"/>
      <c r="AM42" s="101"/>
      <c r="AN42" s="101"/>
      <c r="AO42" s="101"/>
      <c r="AP42" s="96"/>
      <c r="AQ42" s="105"/>
    </row>
    <row r="43" spans="1:43" ht="64.2" x14ac:dyDescent="0.25">
      <c r="A43" s="86"/>
      <c r="B43" s="87"/>
      <c r="C43" s="88"/>
      <c r="D43" s="88"/>
      <c r="E43" s="6" t="s">
        <v>72</v>
      </c>
      <c r="F43" s="7">
        <v>10</v>
      </c>
      <c r="G43" s="7">
        <f t="shared" si="1"/>
        <v>3</v>
      </c>
      <c r="H43" s="88"/>
      <c r="I43" s="78"/>
      <c r="J43" s="9">
        <v>3</v>
      </c>
      <c r="K43" s="83"/>
      <c r="L43" s="83"/>
      <c r="M43" s="9">
        <f t="shared" si="5"/>
        <v>30</v>
      </c>
      <c r="N43" s="83"/>
      <c r="O43" s="83"/>
      <c r="P43" s="9">
        <f t="shared" si="6"/>
        <v>3</v>
      </c>
      <c r="Q43" s="78"/>
      <c r="R43" s="83"/>
      <c r="S43" s="83"/>
      <c r="T43" s="9">
        <v>2</v>
      </c>
      <c r="U43" s="83"/>
      <c r="V43" s="83"/>
      <c r="W43" s="83"/>
      <c r="X43" s="78"/>
      <c r="Y43" s="78"/>
      <c r="Z43" s="78"/>
      <c r="AA43" s="78"/>
      <c r="AB43" s="115"/>
      <c r="AC43" s="83"/>
      <c r="AD43" s="83"/>
      <c r="AE43" s="83"/>
      <c r="AF43" s="83"/>
      <c r="AG43" s="96"/>
      <c r="AH43" s="96"/>
      <c r="AI43" s="108"/>
      <c r="AJ43" s="83"/>
      <c r="AK43" s="96"/>
      <c r="AL43" s="115"/>
      <c r="AM43" s="101"/>
      <c r="AN43" s="101"/>
      <c r="AO43" s="101"/>
      <c r="AP43" s="96"/>
      <c r="AQ43" s="105"/>
    </row>
    <row r="44" spans="1:43" ht="54" x14ac:dyDescent="0.25">
      <c r="A44" s="86"/>
      <c r="B44" s="87"/>
      <c r="C44" s="88"/>
      <c r="D44" s="88"/>
      <c r="E44" s="6" t="s">
        <v>73</v>
      </c>
      <c r="F44" s="7">
        <v>5</v>
      </c>
      <c r="G44" s="7">
        <f t="shared" si="1"/>
        <v>2</v>
      </c>
      <c r="H44" s="88"/>
      <c r="I44" s="79"/>
      <c r="J44" s="9">
        <v>2</v>
      </c>
      <c r="K44" s="83"/>
      <c r="L44" s="83"/>
      <c r="M44" s="9">
        <f t="shared" si="5"/>
        <v>10</v>
      </c>
      <c r="N44" s="83"/>
      <c r="O44" s="83"/>
      <c r="P44" s="9">
        <f t="shared" si="6"/>
        <v>2</v>
      </c>
      <c r="Q44" s="79"/>
      <c r="R44" s="83"/>
      <c r="S44" s="83"/>
      <c r="T44" s="9">
        <v>1</v>
      </c>
      <c r="U44" s="83"/>
      <c r="V44" s="83"/>
      <c r="W44" s="83"/>
      <c r="X44" s="79"/>
      <c r="Y44" s="79"/>
      <c r="Z44" s="79"/>
      <c r="AA44" s="79"/>
      <c r="AB44" s="116"/>
      <c r="AC44" s="83"/>
      <c r="AD44" s="83"/>
      <c r="AE44" s="83"/>
      <c r="AF44" s="83"/>
      <c r="AG44" s="96"/>
      <c r="AH44" s="96"/>
      <c r="AI44" s="109"/>
      <c r="AJ44" s="83"/>
      <c r="AK44" s="96"/>
      <c r="AL44" s="116"/>
      <c r="AM44" s="101"/>
      <c r="AN44" s="101"/>
      <c r="AO44" s="101"/>
      <c r="AP44" s="96"/>
      <c r="AQ44" s="105"/>
    </row>
    <row r="45" spans="1:43" ht="33.6" x14ac:dyDescent="0.25">
      <c r="A45" s="86" t="s">
        <v>75</v>
      </c>
      <c r="B45" s="87" t="s">
        <v>76</v>
      </c>
      <c r="C45" s="88" t="s">
        <v>51</v>
      </c>
      <c r="D45" s="88" t="s">
        <v>77</v>
      </c>
      <c r="E45" s="6" t="s">
        <v>78</v>
      </c>
      <c r="F45" s="7">
        <v>1</v>
      </c>
      <c r="G45" s="7">
        <f t="shared" si="1"/>
        <v>1</v>
      </c>
      <c r="H45" s="8" t="s">
        <v>86</v>
      </c>
      <c r="I45" s="74">
        <v>3.8</v>
      </c>
      <c r="J45" s="9">
        <v>3</v>
      </c>
      <c r="K45" s="83">
        <f>SUM(J45:J52)</f>
        <v>23</v>
      </c>
      <c r="L45" s="83">
        <f>SUM(K45:K108)/7</f>
        <v>13.785714285714286</v>
      </c>
      <c r="M45" s="9">
        <f t="shared" si="5"/>
        <v>3</v>
      </c>
      <c r="N45" s="83">
        <f>SUM(M45:M52)</f>
        <v>23</v>
      </c>
      <c r="O45" s="83">
        <f>SUM(N45:N108)/7</f>
        <v>32.928571428571431</v>
      </c>
      <c r="P45" s="9">
        <f t="shared" si="6"/>
        <v>1</v>
      </c>
      <c r="Q45" s="74">
        <f>SUM(P45:P52)</f>
        <v>7</v>
      </c>
      <c r="R45" s="83">
        <f>SUM(P45:P52)</f>
        <v>7</v>
      </c>
      <c r="S45" s="83">
        <f>SUM(R45:R108)/7</f>
        <v>7.5714285714285712</v>
      </c>
      <c r="T45" s="9">
        <v>2</v>
      </c>
      <c r="U45" s="83">
        <f>SUM(T45:T52)</f>
        <v>16</v>
      </c>
      <c r="V45" s="83">
        <f>SUM(U45:U108)/7</f>
        <v>10.785714285714286</v>
      </c>
      <c r="W45" s="83">
        <f>(S45-0)/(8.67-0)</f>
        <v>0.87329049266765524</v>
      </c>
      <c r="X45" s="74">
        <f>(Q45-0)/(14-0)</f>
        <v>0.5</v>
      </c>
      <c r="Y45" s="74">
        <f>X45</f>
        <v>0.5</v>
      </c>
      <c r="Z45" s="74">
        <f>(I45-1)/(5-1)</f>
        <v>0.7</v>
      </c>
      <c r="AA45" s="74">
        <f>Z45</f>
        <v>0.7</v>
      </c>
      <c r="AB45" s="117">
        <f>SUM(Y45,AA45)</f>
        <v>1.2</v>
      </c>
      <c r="AC45" s="83">
        <f>SUM(AA45:AA108)/7</f>
        <v>0.651057142857143</v>
      </c>
      <c r="AD45" s="83">
        <f>SUM(AC45,W45)</f>
        <v>1.5243476355247982</v>
      </c>
      <c r="AE45" s="83">
        <v>0.2</v>
      </c>
      <c r="AF45" s="83">
        <f>AE45*AD45</f>
        <v>0.30486952710495968</v>
      </c>
      <c r="AG45" s="96"/>
      <c r="AH45" s="96"/>
      <c r="AI45" s="107">
        <f>AD45/SUM(AD3:AD120)</f>
        <v>0.25440715488854232</v>
      </c>
      <c r="AJ45" s="83">
        <f>AI45*AD45</f>
        <v>0.38780494501494062</v>
      </c>
      <c r="AK45" s="96"/>
      <c r="AL45" s="117">
        <f>AB45/SUM(AB3:AB120)</f>
        <v>7.2052412983844835E-2</v>
      </c>
      <c r="AM45" s="101">
        <f>((AL45*AB45)+(AL53*AB53)+(AL59*AB59)+(AL66*AB66)+(AL67*AB67)+(AL82*AB82)+(AL101*AB101))/7</f>
        <v>9.4593912834996033E-2</v>
      </c>
      <c r="AN45" s="101">
        <f>AM45/SUM(AM3:AM120)</f>
        <v>0.26938606681960625</v>
      </c>
      <c r="AO45" s="101">
        <f>AM45*AN45</f>
        <v>2.548228212369625E-2</v>
      </c>
      <c r="AP45" s="96"/>
      <c r="AQ45" s="105"/>
    </row>
    <row r="46" spans="1:43" ht="33.6" x14ac:dyDescent="0.25">
      <c r="A46" s="86"/>
      <c r="B46" s="87"/>
      <c r="C46" s="88"/>
      <c r="D46" s="88"/>
      <c r="E46" s="6" t="s">
        <v>79</v>
      </c>
      <c r="F46" s="7">
        <v>1</v>
      </c>
      <c r="G46" s="7">
        <f t="shared" si="1"/>
        <v>1</v>
      </c>
      <c r="H46" s="17" t="s">
        <v>87</v>
      </c>
      <c r="I46" s="75"/>
      <c r="J46" s="9">
        <v>3</v>
      </c>
      <c r="K46" s="83"/>
      <c r="L46" s="83"/>
      <c r="M46" s="9">
        <f t="shared" si="5"/>
        <v>3</v>
      </c>
      <c r="N46" s="83"/>
      <c r="O46" s="83"/>
      <c r="P46" s="9">
        <f t="shared" si="6"/>
        <v>1</v>
      </c>
      <c r="Q46" s="75"/>
      <c r="R46" s="83"/>
      <c r="S46" s="83"/>
      <c r="T46" s="9">
        <v>2</v>
      </c>
      <c r="U46" s="83"/>
      <c r="V46" s="83"/>
      <c r="W46" s="83"/>
      <c r="X46" s="75"/>
      <c r="Y46" s="75"/>
      <c r="Z46" s="75"/>
      <c r="AA46" s="75"/>
      <c r="AB46" s="118"/>
      <c r="AC46" s="83"/>
      <c r="AD46" s="83"/>
      <c r="AE46" s="83"/>
      <c r="AF46" s="83"/>
      <c r="AG46" s="96"/>
      <c r="AH46" s="96"/>
      <c r="AI46" s="108"/>
      <c r="AJ46" s="83"/>
      <c r="AK46" s="96"/>
      <c r="AL46" s="118"/>
      <c r="AM46" s="101"/>
      <c r="AN46" s="101"/>
      <c r="AO46" s="101"/>
      <c r="AP46" s="96"/>
      <c r="AQ46" s="105"/>
    </row>
    <row r="47" spans="1:43" ht="43.8" x14ac:dyDescent="0.25">
      <c r="A47" s="86"/>
      <c r="B47" s="87"/>
      <c r="C47" s="88"/>
      <c r="D47" s="88"/>
      <c r="E47" s="6" t="s">
        <v>80</v>
      </c>
      <c r="F47" s="7">
        <v>1</v>
      </c>
      <c r="G47" s="7">
        <f t="shared" si="1"/>
        <v>1</v>
      </c>
      <c r="H47" s="17" t="s">
        <v>88</v>
      </c>
      <c r="I47" s="75"/>
      <c r="J47" s="9">
        <v>3</v>
      </c>
      <c r="K47" s="83"/>
      <c r="L47" s="83"/>
      <c r="M47" s="9">
        <f t="shared" si="5"/>
        <v>3</v>
      </c>
      <c r="N47" s="83"/>
      <c r="O47" s="83"/>
      <c r="P47" s="9">
        <f t="shared" si="6"/>
        <v>1</v>
      </c>
      <c r="Q47" s="75"/>
      <c r="R47" s="83"/>
      <c r="S47" s="83"/>
      <c r="T47" s="9">
        <v>2</v>
      </c>
      <c r="U47" s="83"/>
      <c r="V47" s="83"/>
      <c r="W47" s="83"/>
      <c r="X47" s="75"/>
      <c r="Y47" s="75"/>
      <c r="Z47" s="75"/>
      <c r="AA47" s="75"/>
      <c r="AB47" s="118"/>
      <c r="AC47" s="83"/>
      <c r="AD47" s="83"/>
      <c r="AE47" s="83"/>
      <c r="AF47" s="83"/>
      <c r="AG47" s="96"/>
      <c r="AH47" s="96"/>
      <c r="AI47" s="108"/>
      <c r="AJ47" s="83"/>
      <c r="AK47" s="96"/>
      <c r="AL47" s="118"/>
      <c r="AM47" s="101"/>
      <c r="AN47" s="101"/>
      <c r="AO47" s="101"/>
      <c r="AP47" s="96"/>
      <c r="AQ47" s="105"/>
    </row>
    <row r="48" spans="1:43" ht="43.8" x14ac:dyDescent="0.25">
      <c r="A48" s="86"/>
      <c r="B48" s="87"/>
      <c r="C48" s="88"/>
      <c r="D48" s="88"/>
      <c r="E48" s="6" t="s">
        <v>81</v>
      </c>
      <c r="F48" s="7">
        <v>1</v>
      </c>
      <c r="G48" s="7">
        <f t="shared" si="1"/>
        <v>1</v>
      </c>
      <c r="H48" s="17" t="s">
        <v>89</v>
      </c>
      <c r="I48" s="75"/>
      <c r="J48" s="9">
        <v>3</v>
      </c>
      <c r="K48" s="83"/>
      <c r="L48" s="83"/>
      <c r="M48" s="9">
        <f t="shared" si="5"/>
        <v>3</v>
      </c>
      <c r="N48" s="83"/>
      <c r="O48" s="83"/>
      <c r="P48" s="9">
        <f t="shared" si="6"/>
        <v>1</v>
      </c>
      <c r="Q48" s="75"/>
      <c r="R48" s="83"/>
      <c r="S48" s="83"/>
      <c r="T48" s="9">
        <v>2</v>
      </c>
      <c r="U48" s="83"/>
      <c r="V48" s="83"/>
      <c r="W48" s="83"/>
      <c r="X48" s="75"/>
      <c r="Y48" s="75"/>
      <c r="Z48" s="75"/>
      <c r="AA48" s="75"/>
      <c r="AB48" s="118"/>
      <c r="AC48" s="83"/>
      <c r="AD48" s="83"/>
      <c r="AE48" s="83"/>
      <c r="AF48" s="83"/>
      <c r="AG48" s="96"/>
      <c r="AH48" s="96"/>
      <c r="AI48" s="108"/>
      <c r="AJ48" s="83"/>
      <c r="AK48" s="96"/>
      <c r="AL48" s="118"/>
      <c r="AM48" s="101"/>
      <c r="AN48" s="101"/>
      <c r="AO48" s="101"/>
      <c r="AP48" s="96"/>
      <c r="AQ48" s="105"/>
    </row>
    <row r="49" spans="1:43" ht="54" x14ac:dyDescent="0.25">
      <c r="A49" s="86"/>
      <c r="B49" s="87"/>
      <c r="C49" s="88"/>
      <c r="D49" s="88"/>
      <c r="E49" s="6" t="s">
        <v>82</v>
      </c>
      <c r="F49" s="7">
        <v>1</v>
      </c>
      <c r="G49" s="7">
        <f t="shared" si="1"/>
        <v>1</v>
      </c>
      <c r="H49" s="17" t="s">
        <v>90</v>
      </c>
      <c r="I49" s="75"/>
      <c r="J49" s="9">
        <v>3</v>
      </c>
      <c r="K49" s="83"/>
      <c r="L49" s="83"/>
      <c r="M49" s="9">
        <f t="shared" si="5"/>
        <v>3</v>
      </c>
      <c r="N49" s="83"/>
      <c r="O49" s="83"/>
      <c r="P49" s="9">
        <f t="shared" si="6"/>
        <v>1</v>
      </c>
      <c r="Q49" s="75"/>
      <c r="R49" s="83"/>
      <c r="S49" s="83"/>
      <c r="T49" s="9">
        <v>2</v>
      </c>
      <c r="U49" s="83"/>
      <c r="V49" s="83"/>
      <c r="W49" s="83"/>
      <c r="X49" s="75"/>
      <c r="Y49" s="75"/>
      <c r="Z49" s="75"/>
      <c r="AA49" s="75"/>
      <c r="AB49" s="118"/>
      <c r="AC49" s="83"/>
      <c r="AD49" s="83"/>
      <c r="AE49" s="83"/>
      <c r="AF49" s="83"/>
      <c r="AG49" s="96"/>
      <c r="AH49" s="96"/>
      <c r="AI49" s="108"/>
      <c r="AJ49" s="83"/>
      <c r="AK49" s="96"/>
      <c r="AL49" s="118"/>
      <c r="AM49" s="101"/>
      <c r="AN49" s="101"/>
      <c r="AO49" s="101"/>
      <c r="AP49" s="96"/>
      <c r="AQ49" s="105"/>
    </row>
    <row r="50" spans="1:43" ht="54" x14ac:dyDescent="0.25">
      <c r="A50" s="86"/>
      <c r="B50" s="87"/>
      <c r="C50" s="88"/>
      <c r="D50" s="88"/>
      <c r="E50" s="6" t="s">
        <v>83</v>
      </c>
      <c r="F50" s="7">
        <v>1</v>
      </c>
      <c r="G50" s="7">
        <f t="shared" si="1"/>
        <v>1</v>
      </c>
      <c r="H50" s="17" t="s">
        <v>91</v>
      </c>
      <c r="I50" s="75"/>
      <c r="J50" s="9">
        <v>3</v>
      </c>
      <c r="K50" s="83"/>
      <c r="L50" s="83"/>
      <c r="M50" s="9">
        <f t="shared" si="5"/>
        <v>3</v>
      </c>
      <c r="N50" s="83"/>
      <c r="O50" s="83"/>
      <c r="P50" s="9">
        <f t="shared" si="6"/>
        <v>1</v>
      </c>
      <c r="Q50" s="75"/>
      <c r="R50" s="83"/>
      <c r="S50" s="83"/>
      <c r="T50" s="9">
        <v>2</v>
      </c>
      <c r="U50" s="83"/>
      <c r="V50" s="83"/>
      <c r="W50" s="83"/>
      <c r="X50" s="75"/>
      <c r="Y50" s="75"/>
      <c r="Z50" s="75"/>
      <c r="AA50" s="75"/>
      <c r="AB50" s="118"/>
      <c r="AC50" s="83"/>
      <c r="AD50" s="83"/>
      <c r="AE50" s="83"/>
      <c r="AF50" s="83"/>
      <c r="AG50" s="96"/>
      <c r="AH50" s="96"/>
      <c r="AI50" s="108"/>
      <c r="AJ50" s="83"/>
      <c r="AK50" s="96"/>
      <c r="AL50" s="118"/>
      <c r="AM50" s="101"/>
      <c r="AN50" s="101"/>
      <c r="AO50" s="101"/>
      <c r="AP50" s="96"/>
      <c r="AQ50" s="105"/>
    </row>
    <row r="51" spans="1:43" ht="54" x14ac:dyDescent="0.25">
      <c r="A51" s="86"/>
      <c r="B51" s="87"/>
      <c r="C51" s="88"/>
      <c r="D51" s="88"/>
      <c r="E51" s="6" t="s">
        <v>84</v>
      </c>
      <c r="F51" s="7">
        <v>1</v>
      </c>
      <c r="G51" s="7">
        <f t="shared" si="1"/>
        <v>1</v>
      </c>
      <c r="H51" s="17" t="s">
        <v>92</v>
      </c>
      <c r="I51" s="75"/>
      <c r="J51" s="9">
        <v>3</v>
      </c>
      <c r="K51" s="83"/>
      <c r="L51" s="83"/>
      <c r="M51" s="9">
        <f t="shared" si="5"/>
        <v>3</v>
      </c>
      <c r="N51" s="83"/>
      <c r="O51" s="83"/>
      <c r="P51" s="9">
        <f t="shared" si="6"/>
        <v>1</v>
      </c>
      <c r="Q51" s="75"/>
      <c r="R51" s="83"/>
      <c r="S51" s="83"/>
      <c r="T51" s="9">
        <v>2</v>
      </c>
      <c r="U51" s="83"/>
      <c r="V51" s="83"/>
      <c r="W51" s="83"/>
      <c r="X51" s="75"/>
      <c r="Y51" s="75"/>
      <c r="Z51" s="75"/>
      <c r="AA51" s="75"/>
      <c r="AB51" s="118"/>
      <c r="AC51" s="83"/>
      <c r="AD51" s="83"/>
      <c r="AE51" s="83"/>
      <c r="AF51" s="83"/>
      <c r="AG51" s="96"/>
      <c r="AH51" s="96"/>
      <c r="AI51" s="108"/>
      <c r="AJ51" s="83"/>
      <c r="AK51" s="96"/>
      <c r="AL51" s="118"/>
      <c r="AM51" s="101"/>
      <c r="AN51" s="101"/>
      <c r="AO51" s="101"/>
      <c r="AP51" s="96"/>
      <c r="AQ51" s="105"/>
    </row>
    <row r="52" spans="1:43" ht="54" x14ac:dyDescent="0.25">
      <c r="A52" s="86"/>
      <c r="B52" s="87"/>
      <c r="C52" s="88"/>
      <c r="D52" s="88"/>
      <c r="E52" s="6" t="s">
        <v>85</v>
      </c>
      <c r="F52" s="7">
        <v>1</v>
      </c>
      <c r="G52" s="7">
        <f t="shared" si="1"/>
        <v>1</v>
      </c>
      <c r="H52" s="5"/>
      <c r="I52" s="76"/>
      <c r="J52" s="9">
        <v>2</v>
      </c>
      <c r="K52" s="83"/>
      <c r="L52" s="83"/>
      <c r="M52" s="9">
        <f t="shared" si="5"/>
        <v>2</v>
      </c>
      <c r="N52" s="83"/>
      <c r="O52" s="83"/>
      <c r="P52" s="9">
        <f t="shared" si="6"/>
        <v>0</v>
      </c>
      <c r="Q52" s="76"/>
      <c r="R52" s="83"/>
      <c r="S52" s="83"/>
      <c r="T52" s="9">
        <v>2</v>
      </c>
      <c r="U52" s="83"/>
      <c r="V52" s="83"/>
      <c r="W52" s="83"/>
      <c r="X52" s="76"/>
      <c r="Y52" s="76"/>
      <c r="Z52" s="76"/>
      <c r="AA52" s="76"/>
      <c r="AB52" s="119"/>
      <c r="AC52" s="83"/>
      <c r="AD52" s="83"/>
      <c r="AE52" s="83"/>
      <c r="AF52" s="83"/>
      <c r="AG52" s="96"/>
      <c r="AH52" s="96"/>
      <c r="AI52" s="108"/>
      <c r="AJ52" s="83"/>
      <c r="AK52" s="96"/>
      <c r="AL52" s="119"/>
      <c r="AM52" s="101"/>
      <c r="AN52" s="101"/>
      <c r="AO52" s="101"/>
      <c r="AP52" s="96"/>
      <c r="AQ52" s="105"/>
    </row>
    <row r="53" spans="1:43" ht="54" x14ac:dyDescent="0.25">
      <c r="A53" s="86"/>
      <c r="B53" s="87" t="s">
        <v>93</v>
      </c>
      <c r="C53" s="88" t="s">
        <v>51</v>
      </c>
      <c r="D53" s="88" t="s">
        <v>94</v>
      </c>
      <c r="E53" s="6" t="s">
        <v>95</v>
      </c>
      <c r="F53" s="7">
        <v>7</v>
      </c>
      <c r="G53" s="7">
        <f t="shared" si="1"/>
        <v>3</v>
      </c>
      <c r="H53" s="8" t="s">
        <v>98</v>
      </c>
      <c r="I53" s="74">
        <v>4.2</v>
      </c>
      <c r="J53" s="9">
        <v>2</v>
      </c>
      <c r="K53" s="83">
        <f>SUM(J53:J58)</f>
        <v>8</v>
      </c>
      <c r="L53" s="83"/>
      <c r="M53" s="9">
        <f t="shared" si="5"/>
        <v>14</v>
      </c>
      <c r="N53" s="83">
        <f>SUM(M53:M58)</f>
        <v>59</v>
      </c>
      <c r="O53" s="83"/>
      <c r="P53" s="9">
        <f t="shared" si="6"/>
        <v>2</v>
      </c>
      <c r="Q53" s="74">
        <f>SUM(P53:P58)</f>
        <v>8</v>
      </c>
      <c r="R53" s="83">
        <f>SUM(P53:P58)</f>
        <v>8</v>
      </c>
      <c r="S53" s="83"/>
      <c r="T53" s="9">
        <v>2</v>
      </c>
      <c r="U53" s="83">
        <f>SUM(T53:T58)</f>
        <v>6</v>
      </c>
      <c r="V53" s="83"/>
      <c r="W53" s="83"/>
      <c r="X53" s="74">
        <f>(Q53-0)/(14-0)</f>
        <v>0.5714285714285714</v>
      </c>
      <c r="Y53" s="83">
        <f>X53</f>
        <v>0.5714285714285714</v>
      </c>
      <c r="Z53" s="74">
        <f>(I53-1)/(5-1)</f>
        <v>0.8</v>
      </c>
      <c r="AA53" s="83">
        <f>Z53</f>
        <v>0.8</v>
      </c>
      <c r="AB53" s="102">
        <f>SUM(Y53,AA53)</f>
        <v>1.3714285714285714</v>
      </c>
      <c r="AC53" s="83"/>
      <c r="AD53" s="83"/>
      <c r="AE53" s="83"/>
      <c r="AF53" s="83"/>
      <c r="AG53" s="96"/>
      <c r="AH53" s="96"/>
      <c r="AI53" s="108"/>
      <c r="AJ53" s="83"/>
      <c r="AK53" s="96"/>
      <c r="AL53" s="102">
        <f>AB53/SUM(AB3:AB120)</f>
        <v>8.2345614838679818E-2</v>
      </c>
      <c r="AM53" s="101"/>
      <c r="AN53" s="101"/>
      <c r="AO53" s="101"/>
      <c r="AP53" s="96"/>
      <c r="AQ53" s="105"/>
    </row>
    <row r="54" spans="1:43" ht="54" x14ac:dyDescent="0.25">
      <c r="A54" s="86"/>
      <c r="B54" s="87"/>
      <c r="C54" s="88"/>
      <c r="D54" s="88"/>
      <c r="E54" s="6" t="s">
        <v>96</v>
      </c>
      <c r="F54" s="7">
        <v>5</v>
      </c>
      <c r="G54" s="7">
        <f t="shared" si="1"/>
        <v>2</v>
      </c>
      <c r="H54" s="17" t="s">
        <v>99</v>
      </c>
      <c r="I54" s="75"/>
      <c r="J54" s="9">
        <v>3</v>
      </c>
      <c r="K54" s="83"/>
      <c r="L54" s="83"/>
      <c r="M54" s="9">
        <f t="shared" si="5"/>
        <v>15</v>
      </c>
      <c r="N54" s="83"/>
      <c r="O54" s="83"/>
      <c r="P54" s="9">
        <f t="shared" si="6"/>
        <v>3</v>
      </c>
      <c r="Q54" s="75"/>
      <c r="R54" s="83"/>
      <c r="S54" s="83"/>
      <c r="T54" s="9">
        <v>2</v>
      </c>
      <c r="U54" s="83"/>
      <c r="V54" s="83"/>
      <c r="W54" s="83"/>
      <c r="X54" s="75"/>
      <c r="Y54" s="83"/>
      <c r="Z54" s="75"/>
      <c r="AA54" s="83"/>
      <c r="AB54" s="102"/>
      <c r="AC54" s="83"/>
      <c r="AD54" s="83"/>
      <c r="AE54" s="83"/>
      <c r="AF54" s="83"/>
      <c r="AG54" s="96"/>
      <c r="AH54" s="96"/>
      <c r="AI54" s="108"/>
      <c r="AJ54" s="83"/>
      <c r="AK54" s="96"/>
      <c r="AL54" s="102"/>
      <c r="AM54" s="101"/>
      <c r="AN54" s="101"/>
      <c r="AO54" s="101"/>
      <c r="AP54" s="96"/>
      <c r="AQ54" s="105"/>
    </row>
    <row r="55" spans="1:43" ht="74.400000000000006" x14ac:dyDescent="0.25">
      <c r="A55" s="86"/>
      <c r="B55" s="87"/>
      <c r="C55" s="88"/>
      <c r="D55" s="88"/>
      <c r="E55" s="6" t="s">
        <v>97</v>
      </c>
      <c r="F55" s="7">
        <v>10</v>
      </c>
      <c r="G55" s="7">
        <f t="shared" si="1"/>
        <v>3</v>
      </c>
      <c r="H55" s="17" t="s">
        <v>100</v>
      </c>
      <c r="I55" s="75"/>
      <c r="J55" s="9">
        <v>3</v>
      </c>
      <c r="K55" s="83"/>
      <c r="L55" s="83"/>
      <c r="M55" s="9">
        <f t="shared" si="5"/>
        <v>30</v>
      </c>
      <c r="N55" s="83"/>
      <c r="O55" s="83"/>
      <c r="P55" s="9">
        <f t="shared" si="6"/>
        <v>3</v>
      </c>
      <c r="Q55" s="75"/>
      <c r="R55" s="83"/>
      <c r="S55" s="83"/>
      <c r="T55" s="9">
        <v>2</v>
      </c>
      <c r="U55" s="83"/>
      <c r="V55" s="83"/>
      <c r="W55" s="83"/>
      <c r="X55" s="75"/>
      <c r="Y55" s="83"/>
      <c r="Z55" s="75"/>
      <c r="AA55" s="83"/>
      <c r="AB55" s="102"/>
      <c r="AC55" s="83"/>
      <c r="AD55" s="83"/>
      <c r="AE55" s="83"/>
      <c r="AF55" s="83"/>
      <c r="AG55" s="96"/>
      <c r="AH55" s="96"/>
      <c r="AI55" s="108"/>
      <c r="AJ55" s="83"/>
      <c r="AK55" s="96"/>
      <c r="AL55" s="102"/>
      <c r="AM55" s="101"/>
      <c r="AN55" s="101"/>
      <c r="AO55" s="101"/>
      <c r="AP55" s="96"/>
      <c r="AQ55" s="105"/>
    </row>
    <row r="56" spans="1:43" ht="23.4" x14ac:dyDescent="0.25">
      <c r="A56" s="86"/>
      <c r="B56" s="87"/>
      <c r="C56" s="88"/>
      <c r="D56" s="88"/>
      <c r="E56" s="11"/>
      <c r="F56" s="12"/>
      <c r="G56" s="7"/>
      <c r="H56" s="17" t="s">
        <v>101</v>
      </c>
      <c r="I56" s="75"/>
      <c r="J56" s="9"/>
      <c r="K56" s="83"/>
      <c r="L56" s="83"/>
      <c r="M56" s="9"/>
      <c r="N56" s="83"/>
      <c r="O56" s="83"/>
      <c r="P56" s="9"/>
      <c r="Q56" s="75"/>
      <c r="R56" s="83"/>
      <c r="S56" s="83"/>
      <c r="T56" s="9"/>
      <c r="U56" s="83"/>
      <c r="V56" s="83"/>
      <c r="W56" s="83"/>
      <c r="X56" s="75"/>
      <c r="Y56" s="83"/>
      <c r="Z56" s="75"/>
      <c r="AA56" s="83"/>
      <c r="AB56" s="102"/>
      <c r="AC56" s="83"/>
      <c r="AD56" s="83"/>
      <c r="AE56" s="83"/>
      <c r="AF56" s="83"/>
      <c r="AG56" s="96"/>
      <c r="AH56" s="96"/>
      <c r="AI56" s="108"/>
      <c r="AJ56" s="83"/>
      <c r="AK56" s="96"/>
      <c r="AL56" s="102"/>
      <c r="AM56" s="101"/>
      <c r="AN56" s="101"/>
      <c r="AO56" s="101"/>
      <c r="AP56" s="96"/>
      <c r="AQ56" s="105"/>
    </row>
    <row r="57" spans="1:43" ht="23.4" x14ac:dyDescent="0.25">
      <c r="A57" s="86"/>
      <c r="B57" s="87"/>
      <c r="C57" s="88"/>
      <c r="D57" s="88"/>
      <c r="E57" s="11"/>
      <c r="F57" s="12"/>
      <c r="G57" s="7"/>
      <c r="H57" s="17" t="s">
        <v>102</v>
      </c>
      <c r="I57" s="75"/>
      <c r="J57" s="9"/>
      <c r="K57" s="83"/>
      <c r="L57" s="83"/>
      <c r="M57" s="9"/>
      <c r="N57" s="83"/>
      <c r="O57" s="83"/>
      <c r="P57" s="9"/>
      <c r="Q57" s="75"/>
      <c r="R57" s="83"/>
      <c r="S57" s="83"/>
      <c r="T57" s="9"/>
      <c r="U57" s="83"/>
      <c r="V57" s="83"/>
      <c r="W57" s="83"/>
      <c r="X57" s="75"/>
      <c r="Y57" s="83"/>
      <c r="Z57" s="75"/>
      <c r="AA57" s="83"/>
      <c r="AB57" s="102"/>
      <c r="AC57" s="83"/>
      <c r="AD57" s="83"/>
      <c r="AE57" s="83"/>
      <c r="AF57" s="83"/>
      <c r="AG57" s="96"/>
      <c r="AH57" s="96"/>
      <c r="AI57" s="108"/>
      <c r="AJ57" s="83"/>
      <c r="AK57" s="96"/>
      <c r="AL57" s="102"/>
      <c r="AM57" s="101"/>
      <c r="AN57" s="101"/>
      <c r="AO57" s="101"/>
      <c r="AP57" s="96"/>
      <c r="AQ57" s="105"/>
    </row>
    <row r="58" spans="1:43" ht="23.4" x14ac:dyDescent="0.25">
      <c r="A58" s="86"/>
      <c r="B58" s="87"/>
      <c r="C58" s="88"/>
      <c r="D58" s="88"/>
      <c r="E58" s="11"/>
      <c r="F58" s="12"/>
      <c r="G58" s="7"/>
      <c r="H58" s="17" t="s">
        <v>103</v>
      </c>
      <c r="I58" s="76"/>
      <c r="J58" s="9"/>
      <c r="K58" s="83"/>
      <c r="L58" s="83"/>
      <c r="M58" s="9"/>
      <c r="N58" s="83"/>
      <c r="O58" s="83"/>
      <c r="P58" s="9"/>
      <c r="Q58" s="76"/>
      <c r="R58" s="83"/>
      <c r="S58" s="83"/>
      <c r="T58" s="9"/>
      <c r="U58" s="83"/>
      <c r="V58" s="83"/>
      <c r="W58" s="83"/>
      <c r="X58" s="76"/>
      <c r="Y58" s="83"/>
      <c r="Z58" s="76"/>
      <c r="AA58" s="83"/>
      <c r="AB58" s="102"/>
      <c r="AC58" s="83"/>
      <c r="AD58" s="83"/>
      <c r="AE58" s="83"/>
      <c r="AF58" s="83"/>
      <c r="AG58" s="96"/>
      <c r="AH58" s="96"/>
      <c r="AI58" s="108"/>
      <c r="AJ58" s="83"/>
      <c r="AK58" s="96"/>
      <c r="AL58" s="102"/>
      <c r="AM58" s="101"/>
      <c r="AN58" s="101"/>
      <c r="AO58" s="101"/>
      <c r="AP58" s="96"/>
      <c r="AQ58" s="105"/>
    </row>
    <row r="59" spans="1:43" ht="43.8" x14ac:dyDescent="0.25">
      <c r="A59" s="86"/>
      <c r="B59" s="87" t="s">
        <v>104</v>
      </c>
      <c r="C59" s="88" t="s">
        <v>51</v>
      </c>
      <c r="D59" s="88" t="s">
        <v>105</v>
      </c>
      <c r="E59" s="6" t="s">
        <v>106</v>
      </c>
      <c r="F59" s="7">
        <v>3</v>
      </c>
      <c r="G59" s="7">
        <f t="shared" si="1"/>
        <v>2</v>
      </c>
      <c r="H59" s="8" t="s">
        <v>110</v>
      </c>
      <c r="I59" s="74">
        <v>4.28</v>
      </c>
      <c r="J59" s="9">
        <v>2</v>
      </c>
      <c r="K59" s="83">
        <f>SUM(J59:J65)</f>
        <v>6</v>
      </c>
      <c r="L59" s="83"/>
      <c r="M59" s="9">
        <f>F59*J59</f>
        <v>6</v>
      </c>
      <c r="N59" s="83">
        <f>SUM(M59:M65)</f>
        <v>25</v>
      </c>
      <c r="O59" s="83"/>
      <c r="P59" s="9">
        <f>IF(AND(F59&gt;=3, J59&gt;=3), 3, IF(AND(F59&gt;=3, J59&lt;=2), 2, IF(AND(F59&lt;=2, J59&gt;=3), 1, 0)))</f>
        <v>2</v>
      </c>
      <c r="Q59" s="74">
        <f>SUM(P59:P62)</f>
        <v>8</v>
      </c>
      <c r="R59" s="83">
        <f>SUM(P59:P65)</f>
        <v>8</v>
      </c>
      <c r="S59" s="83"/>
      <c r="T59" s="9">
        <v>2</v>
      </c>
      <c r="U59" s="83">
        <f>SUM(T59:T65)</f>
        <v>6</v>
      </c>
      <c r="V59" s="83"/>
      <c r="W59" s="83"/>
      <c r="X59" s="74">
        <f>(Q59-0)/(14-0)</f>
        <v>0.5714285714285714</v>
      </c>
      <c r="Y59" s="83">
        <f>X59</f>
        <v>0.5714285714285714</v>
      </c>
      <c r="Z59" s="74">
        <f>(I59-1)/(5-1)</f>
        <v>0.82000000000000006</v>
      </c>
      <c r="AA59" s="83">
        <f>Z59</f>
        <v>0.82000000000000006</v>
      </c>
      <c r="AB59" s="102">
        <f>SUM(Y59,AA59)</f>
        <v>1.3914285714285715</v>
      </c>
      <c r="AC59" s="83"/>
      <c r="AD59" s="83"/>
      <c r="AE59" s="83"/>
      <c r="AF59" s="83"/>
      <c r="AG59" s="96"/>
      <c r="AH59" s="96"/>
      <c r="AI59" s="108"/>
      <c r="AJ59" s="83"/>
      <c r="AK59" s="96"/>
      <c r="AL59" s="102">
        <f>AB59/SUM(AB3:AB120)</f>
        <v>8.3546488388410556E-2</v>
      </c>
      <c r="AM59" s="101"/>
      <c r="AN59" s="101"/>
      <c r="AO59" s="101"/>
      <c r="AP59" s="96"/>
      <c r="AQ59" s="105"/>
    </row>
    <row r="60" spans="1:43" ht="54" x14ac:dyDescent="0.25">
      <c r="A60" s="86"/>
      <c r="B60" s="87"/>
      <c r="C60" s="88"/>
      <c r="D60" s="88"/>
      <c r="E60" s="6" t="s">
        <v>107</v>
      </c>
      <c r="F60" s="7">
        <v>5</v>
      </c>
      <c r="G60" s="7">
        <f t="shared" si="1"/>
        <v>2</v>
      </c>
      <c r="H60" s="17" t="s">
        <v>111</v>
      </c>
      <c r="I60" s="75"/>
      <c r="J60" s="9">
        <v>1</v>
      </c>
      <c r="K60" s="83"/>
      <c r="L60" s="83"/>
      <c r="M60" s="9">
        <f>F60*J60</f>
        <v>5</v>
      </c>
      <c r="N60" s="83"/>
      <c r="O60" s="83"/>
      <c r="P60" s="9">
        <f>IF(AND(F60&gt;=3, J60&gt;=3), 3, IF(AND(F60&gt;=3, J60&lt;=2), 2, IF(AND(F60&lt;=2, J60&gt;=3), 1, 0)))</f>
        <v>2</v>
      </c>
      <c r="Q60" s="75"/>
      <c r="R60" s="83"/>
      <c r="S60" s="83"/>
      <c r="T60" s="9">
        <v>1</v>
      </c>
      <c r="U60" s="83"/>
      <c r="V60" s="83"/>
      <c r="W60" s="83"/>
      <c r="X60" s="75"/>
      <c r="Y60" s="83"/>
      <c r="Z60" s="75"/>
      <c r="AA60" s="83"/>
      <c r="AB60" s="102"/>
      <c r="AC60" s="83"/>
      <c r="AD60" s="83"/>
      <c r="AE60" s="83"/>
      <c r="AF60" s="83"/>
      <c r="AG60" s="96"/>
      <c r="AH60" s="96"/>
      <c r="AI60" s="108"/>
      <c r="AJ60" s="83"/>
      <c r="AK60" s="96"/>
      <c r="AL60" s="102"/>
      <c r="AM60" s="101"/>
      <c r="AN60" s="101"/>
      <c r="AO60" s="101"/>
      <c r="AP60" s="96"/>
      <c r="AQ60" s="105"/>
    </row>
    <row r="61" spans="1:43" ht="64.2" x14ac:dyDescent="0.25">
      <c r="A61" s="86"/>
      <c r="B61" s="87"/>
      <c r="C61" s="88"/>
      <c r="D61" s="88"/>
      <c r="E61" s="6" t="s">
        <v>108</v>
      </c>
      <c r="F61" s="7">
        <v>4</v>
      </c>
      <c r="G61" s="7">
        <f t="shared" si="1"/>
        <v>2</v>
      </c>
      <c r="H61" s="17" t="s">
        <v>112</v>
      </c>
      <c r="I61" s="75"/>
      <c r="J61" s="9">
        <v>1</v>
      </c>
      <c r="K61" s="83"/>
      <c r="L61" s="83"/>
      <c r="M61" s="9">
        <f>F61*J61</f>
        <v>4</v>
      </c>
      <c r="N61" s="83"/>
      <c r="O61" s="83"/>
      <c r="P61" s="9">
        <f>IF(AND(F61&gt;=3, J61&gt;=3), 3, IF(AND(F61&gt;=3, J61&lt;=2), 2, IF(AND(F61&lt;=2, J61&gt;=3), 1, 0)))</f>
        <v>2</v>
      </c>
      <c r="Q61" s="75"/>
      <c r="R61" s="83"/>
      <c r="S61" s="83"/>
      <c r="T61" s="9">
        <v>1</v>
      </c>
      <c r="U61" s="83"/>
      <c r="V61" s="83"/>
      <c r="W61" s="83"/>
      <c r="X61" s="75"/>
      <c r="Y61" s="83"/>
      <c r="Z61" s="75"/>
      <c r="AA61" s="83"/>
      <c r="AB61" s="102"/>
      <c r="AC61" s="83"/>
      <c r="AD61" s="83"/>
      <c r="AE61" s="83"/>
      <c r="AF61" s="83"/>
      <c r="AG61" s="96"/>
      <c r="AH61" s="96"/>
      <c r="AI61" s="108"/>
      <c r="AJ61" s="83"/>
      <c r="AK61" s="96"/>
      <c r="AL61" s="102"/>
      <c r="AM61" s="101"/>
      <c r="AN61" s="101"/>
      <c r="AO61" s="101"/>
      <c r="AP61" s="96"/>
      <c r="AQ61" s="105"/>
    </row>
    <row r="62" spans="1:43" ht="54" x14ac:dyDescent="0.25">
      <c r="A62" s="86"/>
      <c r="B62" s="87"/>
      <c r="C62" s="88"/>
      <c r="D62" s="88"/>
      <c r="E62" s="6" t="s">
        <v>109</v>
      </c>
      <c r="F62" s="7">
        <v>5</v>
      </c>
      <c r="G62" s="7">
        <f t="shared" si="1"/>
        <v>2</v>
      </c>
      <c r="H62" s="17" t="s">
        <v>113</v>
      </c>
      <c r="I62" s="75"/>
      <c r="J62" s="9">
        <v>2</v>
      </c>
      <c r="K62" s="83"/>
      <c r="L62" s="83"/>
      <c r="M62" s="9">
        <f>F62*J62</f>
        <v>10</v>
      </c>
      <c r="N62" s="83"/>
      <c r="O62" s="83"/>
      <c r="P62" s="9">
        <f>IF(AND(F62&gt;=3, J62&gt;=3), 3, IF(AND(F62&gt;=3, J62&lt;=2), 2, IF(AND(F62&lt;=2, J62&gt;=3), 1, 0)))</f>
        <v>2</v>
      </c>
      <c r="Q62" s="75"/>
      <c r="R62" s="83"/>
      <c r="S62" s="83"/>
      <c r="T62" s="9">
        <v>2</v>
      </c>
      <c r="U62" s="83"/>
      <c r="V62" s="83"/>
      <c r="W62" s="83"/>
      <c r="X62" s="75"/>
      <c r="Y62" s="83"/>
      <c r="Z62" s="75"/>
      <c r="AA62" s="83"/>
      <c r="AB62" s="102"/>
      <c r="AC62" s="83"/>
      <c r="AD62" s="83"/>
      <c r="AE62" s="83"/>
      <c r="AF62" s="83"/>
      <c r="AG62" s="96"/>
      <c r="AH62" s="96"/>
      <c r="AI62" s="108"/>
      <c r="AJ62" s="83"/>
      <c r="AK62" s="96"/>
      <c r="AL62" s="102"/>
      <c r="AM62" s="101"/>
      <c r="AN62" s="101"/>
      <c r="AO62" s="101"/>
      <c r="AP62" s="96"/>
      <c r="AQ62" s="105"/>
    </row>
    <row r="63" spans="1:43" ht="23.4" x14ac:dyDescent="0.25">
      <c r="A63" s="86"/>
      <c r="B63" s="87"/>
      <c r="C63" s="88"/>
      <c r="D63" s="88"/>
      <c r="E63" s="5"/>
      <c r="F63" s="14"/>
      <c r="G63" s="7"/>
      <c r="H63" s="17" t="s">
        <v>114</v>
      </c>
      <c r="I63" s="75"/>
      <c r="J63" s="9"/>
      <c r="K63" s="83"/>
      <c r="L63" s="83"/>
      <c r="M63" s="9"/>
      <c r="N63" s="83"/>
      <c r="O63" s="83"/>
      <c r="P63" s="9"/>
      <c r="Q63" s="75"/>
      <c r="R63" s="83"/>
      <c r="S63" s="83"/>
      <c r="T63" s="9"/>
      <c r="U63" s="83"/>
      <c r="V63" s="83"/>
      <c r="W63" s="83"/>
      <c r="X63" s="75"/>
      <c r="Y63" s="83"/>
      <c r="Z63" s="75"/>
      <c r="AA63" s="83"/>
      <c r="AB63" s="102"/>
      <c r="AC63" s="83"/>
      <c r="AD63" s="83"/>
      <c r="AE63" s="83"/>
      <c r="AF63" s="83"/>
      <c r="AG63" s="96"/>
      <c r="AH63" s="96"/>
      <c r="AI63" s="108"/>
      <c r="AJ63" s="83"/>
      <c r="AK63" s="96"/>
      <c r="AL63" s="102"/>
      <c r="AM63" s="101"/>
      <c r="AN63" s="101"/>
      <c r="AO63" s="101"/>
      <c r="AP63" s="96"/>
      <c r="AQ63" s="105"/>
    </row>
    <row r="64" spans="1:43" ht="23.4" x14ac:dyDescent="0.25">
      <c r="A64" s="86"/>
      <c r="B64" s="87"/>
      <c r="C64" s="88"/>
      <c r="D64" s="88"/>
      <c r="E64" s="11"/>
      <c r="F64" s="12"/>
      <c r="G64" s="7"/>
      <c r="H64" s="17" t="s">
        <v>115</v>
      </c>
      <c r="I64" s="75"/>
      <c r="J64" s="9"/>
      <c r="K64" s="83"/>
      <c r="L64" s="83"/>
      <c r="M64" s="9"/>
      <c r="N64" s="83"/>
      <c r="O64" s="83"/>
      <c r="P64" s="9"/>
      <c r="Q64" s="75"/>
      <c r="R64" s="83"/>
      <c r="S64" s="83"/>
      <c r="T64" s="9"/>
      <c r="U64" s="83"/>
      <c r="V64" s="83"/>
      <c r="W64" s="83"/>
      <c r="X64" s="75"/>
      <c r="Y64" s="83"/>
      <c r="Z64" s="75"/>
      <c r="AA64" s="83"/>
      <c r="AB64" s="102"/>
      <c r="AC64" s="83"/>
      <c r="AD64" s="83"/>
      <c r="AE64" s="83"/>
      <c r="AF64" s="83"/>
      <c r="AG64" s="96"/>
      <c r="AH64" s="96"/>
      <c r="AI64" s="108"/>
      <c r="AJ64" s="83"/>
      <c r="AK64" s="96"/>
      <c r="AL64" s="102"/>
      <c r="AM64" s="101"/>
      <c r="AN64" s="101"/>
      <c r="AO64" s="101"/>
      <c r="AP64" s="96"/>
      <c r="AQ64" s="105"/>
    </row>
    <row r="65" spans="1:43" ht="23.4" x14ac:dyDescent="0.25">
      <c r="A65" s="86"/>
      <c r="B65" s="87"/>
      <c r="C65" s="88"/>
      <c r="D65" s="88"/>
      <c r="E65" s="11"/>
      <c r="F65" s="12"/>
      <c r="G65" s="7"/>
      <c r="H65" s="17" t="s">
        <v>116</v>
      </c>
      <c r="I65" s="76"/>
      <c r="J65" s="9"/>
      <c r="K65" s="83"/>
      <c r="L65" s="83"/>
      <c r="M65" s="9"/>
      <c r="N65" s="83"/>
      <c r="O65" s="83"/>
      <c r="P65" s="9"/>
      <c r="Q65" s="76"/>
      <c r="R65" s="83"/>
      <c r="S65" s="83"/>
      <c r="T65" s="9"/>
      <c r="U65" s="83"/>
      <c r="V65" s="83"/>
      <c r="W65" s="83"/>
      <c r="X65" s="76"/>
      <c r="Y65" s="83"/>
      <c r="Z65" s="76"/>
      <c r="AA65" s="83"/>
      <c r="AB65" s="102"/>
      <c r="AC65" s="83"/>
      <c r="AD65" s="83"/>
      <c r="AE65" s="83"/>
      <c r="AF65" s="83"/>
      <c r="AG65" s="96"/>
      <c r="AH65" s="96"/>
      <c r="AI65" s="108"/>
      <c r="AJ65" s="83"/>
      <c r="AK65" s="96"/>
      <c r="AL65" s="102"/>
      <c r="AM65" s="101"/>
      <c r="AN65" s="101"/>
      <c r="AO65" s="101"/>
      <c r="AP65" s="96"/>
      <c r="AQ65" s="105"/>
    </row>
    <row r="66" spans="1:43" ht="30.6" x14ac:dyDescent="0.25">
      <c r="A66" s="86"/>
      <c r="B66" s="4" t="s">
        <v>42</v>
      </c>
      <c r="C66" s="5" t="s">
        <v>51</v>
      </c>
      <c r="D66" s="15" t="s">
        <v>67</v>
      </c>
      <c r="E66" s="15" t="s">
        <v>67</v>
      </c>
      <c r="F66" s="15" t="s">
        <v>67</v>
      </c>
      <c r="G66" s="15" t="s">
        <v>67</v>
      </c>
      <c r="H66" s="15" t="s">
        <v>67</v>
      </c>
      <c r="I66" s="15">
        <v>0</v>
      </c>
      <c r="J66" s="16">
        <f>K24</f>
        <v>18.5</v>
      </c>
      <c r="K66" s="16">
        <f>K24</f>
        <v>18.5</v>
      </c>
      <c r="L66" s="83"/>
      <c r="M66" s="16" t="s">
        <v>67</v>
      </c>
      <c r="N66" s="16">
        <f>N24</f>
        <v>18.5</v>
      </c>
      <c r="O66" s="83"/>
      <c r="P66" s="16" t="s">
        <v>67</v>
      </c>
      <c r="Q66" s="16" t="s">
        <v>67</v>
      </c>
      <c r="R66" s="16">
        <f>R24</f>
        <v>5</v>
      </c>
      <c r="S66" s="83"/>
      <c r="T66" s="16"/>
      <c r="U66" s="16">
        <f>U24</f>
        <v>13.5</v>
      </c>
      <c r="V66" s="83"/>
      <c r="W66" s="83"/>
      <c r="X66" s="16" t="s">
        <v>67</v>
      </c>
      <c r="Y66" s="16">
        <f>SUM(X24:X33)/2</f>
        <v>0.3571428571428571</v>
      </c>
      <c r="Z66" s="15">
        <f>(I34-0)/(100-0)</f>
        <v>4.24E-2</v>
      </c>
      <c r="AA66" s="16">
        <f>Z66</f>
        <v>4.24E-2</v>
      </c>
      <c r="AB66" s="28">
        <f>SUM(Y66,AA66)</f>
        <v>0.39954285714285709</v>
      </c>
      <c r="AC66" s="83"/>
      <c r="AD66" s="83"/>
      <c r="AE66" s="83"/>
      <c r="AF66" s="83"/>
      <c r="AG66" s="96"/>
      <c r="AH66" s="96"/>
      <c r="AI66" s="108"/>
      <c r="AJ66" s="83"/>
      <c r="AK66" s="96"/>
      <c r="AL66" s="28">
        <f>AB66/SUM(AB3:AB120)</f>
        <v>2.3990022456335382E-2</v>
      </c>
      <c r="AM66" s="101"/>
      <c r="AN66" s="101"/>
      <c r="AO66" s="101"/>
      <c r="AP66" s="96"/>
      <c r="AQ66" s="105"/>
    </row>
    <row r="67" spans="1:43" ht="64.2" x14ac:dyDescent="0.25">
      <c r="A67" s="86"/>
      <c r="B67" s="87" t="s">
        <v>117</v>
      </c>
      <c r="C67" s="88" t="s">
        <v>51</v>
      </c>
      <c r="D67" s="88" t="s">
        <v>118</v>
      </c>
      <c r="E67" s="6" t="s">
        <v>182</v>
      </c>
      <c r="F67" s="7">
        <v>5</v>
      </c>
      <c r="G67" s="7">
        <f t="shared" si="1"/>
        <v>2</v>
      </c>
      <c r="H67" s="8" t="s">
        <v>119</v>
      </c>
      <c r="I67" s="74">
        <v>4.47</v>
      </c>
      <c r="J67" s="9">
        <v>3</v>
      </c>
      <c r="K67" s="83">
        <f>SUM(J67:J81)</f>
        <v>15</v>
      </c>
      <c r="L67" s="83"/>
      <c r="M67" s="9">
        <f t="shared" ref="M67:M73" si="7">F67*J67</f>
        <v>15</v>
      </c>
      <c r="N67" s="83">
        <f>SUM(M67:M81)</f>
        <v>46</v>
      </c>
      <c r="O67" s="83"/>
      <c r="P67" s="9">
        <f t="shared" ref="P67:P73" si="8">IF(AND(F67&gt;=3, J67&gt;=3), 3, IF(AND(F67&gt;=3, J67&lt;=2), 2, IF(AND(F67&lt;=2, J67&gt;=3), 1, 0)))</f>
        <v>3</v>
      </c>
      <c r="Q67" s="74">
        <f>SUM(P67:P73)</f>
        <v>10</v>
      </c>
      <c r="R67" s="83">
        <f>SUM(P67:P81)</f>
        <v>10</v>
      </c>
      <c r="S67" s="83"/>
      <c r="T67" s="9">
        <v>2</v>
      </c>
      <c r="U67" s="83">
        <f>SUM(T67:T81)</f>
        <v>12</v>
      </c>
      <c r="V67" s="83"/>
      <c r="W67" s="83"/>
      <c r="X67" s="74">
        <f>(Q67-0)/(14-0)</f>
        <v>0.7142857142857143</v>
      </c>
      <c r="Y67" s="83">
        <f>X67</f>
        <v>0.7142857142857143</v>
      </c>
      <c r="Z67" s="74">
        <f>(I67-1)/(5-1)</f>
        <v>0.86749999999999994</v>
      </c>
      <c r="AA67" s="83">
        <f>Z67</f>
        <v>0.86749999999999994</v>
      </c>
      <c r="AB67" s="102">
        <f>SUM(Y67,AA67)</f>
        <v>1.5817857142857141</v>
      </c>
      <c r="AC67" s="83"/>
      <c r="AD67" s="83"/>
      <c r="AE67" s="83"/>
      <c r="AF67" s="83"/>
      <c r="AG67" s="96"/>
      <c r="AH67" s="96"/>
      <c r="AI67" s="108"/>
      <c r="AJ67" s="83"/>
      <c r="AK67" s="96"/>
      <c r="AL67" s="102">
        <f>AB67/SUM(AB3:AB120)</f>
        <v>9.497623128138355E-2</v>
      </c>
      <c r="AM67" s="101"/>
      <c r="AN67" s="101"/>
      <c r="AO67" s="101"/>
      <c r="AP67" s="96"/>
      <c r="AQ67" s="105"/>
    </row>
    <row r="68" spans="1:43" ht="54" x14ac:dyDescent="0.25">
      <c r="A68" s="86"/>
      <c r="B68" s="87"/>
      <c r="C68" s="88"/>
      <c r="D68" s="88"/>
      <c r="E68" s="6" t="s">
        <v>185</v>
      </c>
      <c r="F68" s="7">
        <v>4</v>
      </c>
      <c r="G68" s="7">
        <f t="shared" si="1"/>
        <v>2</v>
      </c>
      <c r="H68" s="17" t="s">
        <v>120</v>
      </c>
      <c r="I68" s="75"/>
      <c r="J68" s="9">
        <v>1</v>
      </c>
      <c r="K68" s="83"/>
      <c r="L68" s="83"/>
      <c r="M68" s="9">
        <f t="shared" si="7"/>
        <v>4</v>
      </c>
      <c r="N68" s="83"/>
      <c r="O68" s="83"/>
      <c r="P68" s="9">
        <f t="shared" si="8"/>
        <v>2</v>
      </c>
      <c r="Q68" s="75"/>
      <c r="R68" s="83"/>
      <c r="S68" s="83"/>
      <c r="T68" s="9">
        <v>2</v>
      </c>
      <c r="U68" s="83"/>
      <c r="V68" s="83"/>
      <c r="W68" s="83"/>
      <c r="X68" s="75"/>
      <c r="Y68" s="83"/>
      <c r="Z68" s="75"/>
      <c r="AA68" s="83"/>
      <c r="AB68" s="102"/>
      <c r="AC68" s="83"/>
      <c r="AD68" s="83"/>
      <c r="AE68" s="83"/>
      <c r="AF68" s="83"/>
      <c r="AG68" s="96"/>
      <c r="AH68" s="96"/>
      <c r="AI68" s="108"/>
      <c r="AJ68" s="83"/>
      <c r="AK68" s="96"/>
      <c r="AL68" s="102"/>
      <c r="AM68" s="101"/>
      <c r="AN68" s="101"/>
      <c r="AO68" s="101"/>
      <c r="AP68" s="96"/>
      <c r="AQ68" s="105"/>
    </row>
    <row r="69" spans="1:43" ht="43.8" x14ac:dyDescent="0.25">
      <c r="A69" s="86"/>
      <c r="B69" s="87"/>
      <c r="C69" s="88"/>
      <c r="D69" s="88"/>
      <c r="E69" s="6" t="s">
        <v>186</v>
      </c>
      <c r="F69" s="7">
        <v>2</v>
      </c>
      <c r="G69" s="7">
        <f t="shared" ref="G69:G120" si="9">IF(F69&lt;=2, 1, IF(F69&lt;=5, 2, IF(F69&lt;=10, 3, 4)))</f>
        <v>1</v>
      </c>
      <c r="H69" s="17" t="s">
        <v>121</v>
      </c>
      <c r="I69" s="75"/>
      <c r="J69" s="9">
        <v>2</v>
      </c>
      <c r="K69" s="83"/>
      <c r="L69" s="83"/>
      <c r="M69" s="9">
        <f t="shared" si="7"/>
        <v>4</v>
      </c>
      <c r="N69" s="83"/>
      <c r="O69" s="83"/>
      <c r="P69" s="9">
        <f t="shared" si="8"/>
        <v>0</v>
      </c>
      <c r="Q69" s="75"/>
      <c r="R69" s="83"/>
      <c r="S69" s="83"/>
      <c r="T69" s="9">
        <v>2</v>
      </c>
      <c r="U69" s="83"/>
      <c r="V69" s="83"/>
      <c r="W69" s="83"/>
      <c r="X69" s="75"/>
      <c r="Y69" s="83"/>
      <c r="Z69" s="75"/>
      <c r="AA69" s="83"/>
      <c r="AB69" s="102"/>
      <c r="AC69" s="83"/>
      <c r="AD69" s="83"/>
      <c r="AE69" s="83"/>
      <c r="AF69" s="83"/>
      <c r="AG69" s="96"/>
      <c r="AH69" s="96"/>
      <c r="AI69" s="108"/>
      <c r="AJ69" s="83"/>
      <c r="AK69" s="96"/>
      <c r="AL69" s="102"/>
      <c r="AM69" s="101"/>
      <c r="AN69" s="101"/>
      <c r="AO69" s="101"/>
      <c r="AP69" s="96"/>
      <c r="AQ69" s="105"/>
    </row>
    <row r="70" spans="1:43" ht="43.8" x14ac:dyDescent="0.25">
      <c r="A70" s="86"/>
      <c r="B70" s="87"/>
      <c r="C70" s="88"/>
      <c r="D70" s="88"/>
      <c r="E70" s="6" t="s">
        <v>187</v>
      </c>
      <c r="F70" s="7">
        <v>3</v>
      </c>
      <c r="G70" s="7">
        <f t="shared" si="9"/>
        <v>2</v>
      </c>
      <c r="H70" s="17" t="s">
        <v>122</v>
      </c>
      <c r="I70" s="75"/>
      <c r="J70" s="7">
        <v>3</v>
      </c>
      <c r="K70" s="83"/>
      <c r="L70" s="83"/>
      <c r="M70" s="9">
        <f t="shared" si="7"/>
        <v>9</v>
      </c>
      <c r="N70" s="83"/>
      <c r="O70" s="83"/>
      <c r="P70" s="9">
        <f t="shared" si="8"/>
        <v>3</v>
      </c>
      <c r="Q70" s="75"/>
      <c r="R70" s="83"/>
      <c r="S70" s="83"/>
      <c r="T70" s="9">
        <v>2</v>
      </c>
      <c r="U70" s="83"/>
      <c r="V70" s="83"/>
      <c r="W70" s="83"/>
      <c r="X70" s="75"/>
      <c r="Y70" s="83"/>
      <c r="Z70" s="75"/>
      <c r="AA70" s="83"/>
      <c r="AB70" s="102"/>
      <c r="AC70" s="83"/>
      <c r="AD70" s="83"/>
      <c r="AE70" s="83"/>
      <c r="AF70" s="83"/>
      <c r="AG70" s="96"/>
      <c r="AH70" s="96"/>
      <c r="AI70" s="108"/>
      <c r="AJ70" s="83"/>
      <c r="AK70" s="96"/>
      <c r="AL70" s="102"/>
      <c r="AM70" s="101"/>
      <c r="AN70" s="101"/>
      <c r="AO70" s="101"/>
      <c r="AP70" s="96"/>
      <c r="AQ70" s="105"/>
    </row>
    <row r="71" spans="1:43" ht="43.8" x14ac:dyDescent="0.25">
      <c r="A71" s="86"/>
      <c r="B71" s="87"/>
      <c r="C71" s="88"/>
      <c r="D71" s="88"/>
      <c r="E71" s="6" t="s">
        <v>188</v>
      </c>
      <c r="F71" s="7">
        <v>1</v>
      </c>
      <c r="G71" s="7">
        <f t="shared" si="9"/>
        <v>1</v>
      </c>
      <c r="H71" s="17" t="s">
        <v>123</v>
      </c>
      <c r="I71" s="75"/>
      <c r="J71" s="7">
        <v>2</v>
      </c>
      <c r="K71" s="83"/>
      <c r="L71" s="83"/>
      <c r="M71" s="9">
        <f t="shared" si="7"/>
        <v>2</v>
      </c>
      <c r="N71" s="83"/>
      <c r="O71" s="83"/>
      <c r="P71" s="9">
        <f t="shared" si="8"/>
        <v>0</v>
      </c>
      <c r="Q71" s="75"/>
      <c r="R71" s="83"/>
      <c r="S71" s="83"/>
      <c r="T71" s="9">
        <v>1</v>
      </c>
      <c r="U71" s="83"/>
      <c r="V71" s="83"/>
      <c r="W71" s="83"/>
      <c r="X71" s="75"/>
      <c r="Y71" s="83"/>
      <c r="Z71" s="75"/>
      <c r="AA71" s="83"/>
      <c r="AB71" s="102"/>
      <c r="AC71" s="83"/>
      <c r="AD71" s="83"/>
      <c r="AE71" s="83"/>
      <c r="AF71" s="83"/>
      <c r="AG71" s="96"/>
      <c r="AH71" s="96"/>
      <c r="AI71" s="108"/>
      <c r="AJ71" s="83"/>
      <c r="AK71" s="96"/>
      <c r="AL71" s="102"/>
      <c r="AM71" s="101"/>
      <c r="AN71" s="101"/>
      <c r="AO71" s="101"/>
      <c r="AP71" s="96"/>
      <c r="AQ71" s="105"/>
    </row>
    <row r="72" spans="1:43" ht="54" x14ac:dyDescent="0.25">
      <c r="A72" s="86"/>
      <c r="B72" s="87"/>
      <c r="C72" s="88"/>
      <c r="D72" s="88"/>
      <c r="E72" s="6" t="s">
        <v>189</v>
      </c>
      <c r="F72" s="7">
        <v>2</v>
      </c>
      <c r="G72" s="7">
        <f t="shared" si="9"/>
        <v>1</v>
      </c>
      <c r="H72" s="17" t="s">
        <v>124</v>
      </c>
      <c r="I72" s="75"/>
      <c r="J72" s="7">
        <v>2</v>
      </c>
      <c r="K72" s="83"/>
      <c r="L72" s="83"/>
      <c r="M72" s="9">
        <f t="shared" si="7"/>
        <v>4</v>
      </c>
      <c r="N72" s="83"/>
      <c r="O72" s="83"/>
      <c r="P72" s="9">
        <f t="shared" si="8"/>
        <v>0</v>
      </c>
      <c r="Q72" s="75"/>
      <c r="R72" s="83"/>
      <c r="S72" s="83"/>
      <c r="T72" s="9">
        <v>1</v>
      </c>
      <c r="U72" s="83"/>
      <c r="V72" s="83"/>
      <c r="W72" s="83"/>
      <c r="X72" s="75"/>
      <c r="Y72" s="83"/>
      <c r="Z72" s="75"/>
      <c r="AA72" s="83"/>
      <c r="AB72" s="102"/>
      <c r="AC72" s="83"/>
      <c r="AD72" s="83"/>
      <c r="AE72" s="83"/>
      <c r="AF72" s="83"/>
      <c r="AG72" s="96"/>
      <c r="AH72" s="96"/>
      <c r="AI72" s="108"/>
      <c r="AJ72" s="83"/>
      <c r="AK72" s="96"/>
      <c r="AL72" s="102"/>
      <c r="AM72" s="101"/>
      <c r="AN72" s="101"/>
      <c r="AO72" s="101"/>
      <c r="AP72" s="96"/>
      <c r="AQ72" s="105"/>
    </row>
    <row r="73" spans="1:43" ht="54" x14ac:dyDescent="0.25">
      <c r="A73" s="86"/>
      <c r="B73" s="87"/>
      <c r="C73" s="88"/>
      <c r="D73" s="88"/>
      <c r="E73" s="6" t="s">
        <v>190</v>
      </c>
      <c r="F73" s="7">
        <v>4</v>
      </c>
      <c r="G73" s="7">
        <f t="shared" si="9"/>
        <v>2</v>
      </c>
      <c r="H73" s="17" t="s">
        <v>125</v>
      </c>
      <c r="I73" s="75"/>
      <c r="J73" s="7">
        <v>2</v>
      </c>
      <c r="K73" s="83"/>
      <c r="L73" s="83"/>
      <c r="M73" s="9">
        <f t="shared" si="7"/>
        <v>8</v>
      </c>
      <c r="N73" s="83"/>
      <c r="O73" s="83"/>
      <c r="P73" s="9">
        <f t="shared" si="8"/>
        <v>2</v>
      </c>
      <c r="Q73" s="75"/>
      <c r="R73" s="83"/>
      <c r="S73" s="83"/>
      <c r="T73" s="9">
        <v>2</v>
      </c>
      <c r="U73" s="83"/>
      <c r="V73" s="83"/>
      <c r="W73" s="83"/>
      <c r="X73" s="75"/>
      <c r="Y73" s="83"/>
      <c r="Z73" s="75"/>
      <c r="AA73" s="83"/>
      <c r="AB73" s="102"/>
      <c r="AC73" s="83"/>
      <c r="AD73" s="83"/>
      <c r="AE73" s="83"/>
      <c r="AF73" s="83"/>
      <c r="AG73" s="96"/>
      <c r="AH73" s="96"/>
      <c r="AI73" s="108"/>
      <c r="AJ73" s="83"/>
      <c r="AK73" s="96"/>
      <c r="AL73" s="102"/>
      <c r="AM73" s="101"/>
      <c r="AN73" s="101"/>
      <c r="AO73" s="101"/>
      <c r="AP73" s="96"/>
      <c r="AQ73" s="105"/>
    </row>
    <row r="74" spans="1:43" x14ac:dyDescent="0.25">
      <c r="A74" s="86"/>
      <c r="B74" s="87"/>
      <c r="C74" s="88"/>
      <c r="D74" s="88"/>
      <c r="E74" s="18"/>
      <c r="F74" s="19"/>
      <c r="G74" s="7"/>
      <c r="H74" s="11"/>
      <c r="I74" s="75"/>
      <c r="J74" s="12"/>
      <c r="K74" s="12"/>
      <c r="L74" s="83"/>
      <c r="M74" s="9"/>
      <c r="N74" s="12"/>
      <c r="O74" s="83"/>
      <c r="P74" s="9"/>
      <c r="Q74" s="75"/>
      <c r="R74" s="12"/>
      <c r="S74" s="83"/>
      <c r="T74" s="9"/>
      <c r="U74" s="12"/>
      <c r="V74" s="83"/>
      <c r="W74" s="83"/>
      <c r="X74" s="75"/>
      <c r="Y74" s="12"/>
      <c r="Z74" s="75"/>
      <c r="AA74" s="12"/>
      <c r="AB74" s="29"/>
      <c r="AC74" s="83"/>
      <c r="AD74" s="83"/>
      <c r="AE74" s="83"/>
      <c r="AF74" s="83"/>
      <c r="AG74" s="96"/>
      <c r="AH74" s="96"/>
      <c r="AI74" s="108"/>
      <c r="AJ74" s="83"/>
      <c r="AK74" s="96"/>
      <c r="AL74" s="29"/>
      <c r="AM74" s="101"/>
      <c r="AN74" s="101"/>
      <c r="AO74" s="101"/>
      <c r="AP74" s="96"/>
      <c r="AQ74" s="105"/>
    </row>
    <row r="75" spans="1:43" x14ac:dyDescent="0.25">
      <c r="A75" s="86"/>
      <c r="B75" s="87"/>
      <c r="C75" s="88"/>
      <c r="D75" s="88"/>
      <c r="E75" s="18"/>
      <c r="F75" s="19"/>
      <c r="G75" s="7"/>
      <c r="H75" s="11"/>
      <c r="I75" s="75"/>
      <c r="J75" s="12"/>
      <c r="K75" s="12"/>
      <c r="L75" s="83"/>
      <c r="M75" s="9"/>
      <c r="N75" s="12"/>
      <c r="O75" s="83"/>
      <c r="P75" s="9"/>
      <c r="Q75" s="75"/>
      <c r="R75" s="12"/>
      <c r="S75" s="83"/>
      <c r="T75" s="9"/>
      <c r="U75" s="12"/>
      <c r="V75" s="83"/>
      <c r="W75" s="83"/>
      <c r="X75" s="75"/>
      <c r="Y75" s="12"/>
      <c r="Z75" s="75"/>
      <c r="AA75" s="12"/>
      <c r="AB75" s="29"/>
      <c r="AC75" s="83"/>
      <c r="AD75" s="83"/>
      <c r="AE75" s="83"/>
      <c r="AF75" s="83"/>
      <c r="AG75" s="96"/>
      <c r="AH75" s="96"/>
      <c r="AI75" s="108"/>
      <c r="AJ75" s="83"/>
      <c r="AK75" s="96"/>
      <c r="AL75" s="29"/>
      <c r="AM75" s="101"/>
      <c r="AN75" s="101"/>
      <c r="AO75" s="101"/>
      <c r="AP75" s="96"/>
      <c r="AQ75" s="105"/>
    </row>
    <row r="76" spans="1:43" x14ac:dyDescent="0.25">
      <c r="A76" s="86"/>
      <c r="B76" s="87"/>
      <c r="C76" s="88"/>
      <c r="D76" s="88"/>
      <c r="E76" s="18"/>
      <c r="F76" s="19"/>
      <c r="G76" s="7"/>
      <c r="H76" s="11"/>
      <c r="I76" s="75"/>
      <c r="J76" s="12"/>
      <c r="K76" s="12"/>
      <c r="L76" s="83"/>
      <c r="M76" s="9"/>
      <c r="N76" s="12"/>
      <c r="O76" s="83"/>
      <c r="P76" s="9"/>
      <c r="Q76" s="75"/>
      <c r="R76" s="12"/>
      <c r="S76" s="83"/>
      <c r="T76" s="9"/>
      <c r="U76" s="12"/>
      <c r="V76" s="83"/>
      <c r="W76" s="83"/>
      <c r="X76" s="75"/>
      <c r="Y76" s="12"/>
      <c r="Z76" s="75"/>
      <c r="AA76" s="12"/>
      <c r="AB76" s="29"/>
      <c r="AC76" s="83"/>
      <c r="AD76" s="83"/>
      <c r="AE76" s="83"/>
      <c r="AF76" s="83"/>
      <c r="AG76" s="96"/>
      <c r="AH76" s="96"/>
      <c r="AI76" s="108"/>
      <c r="AJ76" s="83"/>
      <c r="AK76" s="96"/>
      <c r="AL76" s="29"/>
      <c r="AM76" s="101"/>
      <c r="AN76" s="101"/>
      <c r="AO76" s="101"/>
      <c r="AP76" s="96"/>
      <c r="AQ76" s="105"/>
    </row>
    <row r="77" spans="1:43" x14ac:dyDescent="0.25">
      <c r="A77" s="86"/>
      <c r="B77" s="87"/>
      <c r="C77" s="88"/>
      <c r="D77" s="88"/>
      <c r="E77" s="6"/>
      <c r="F77" s="7"/>
      <c r="G77" s="7"/>
      <c r="H77" s="11"/>
      <c r="I77" s="75"/>
      <c r="J77" s="12"/>
      <c r="K77" s="12"/>
      <c r="L77" s="83"/>
      <c r="M77" s="9"/>
      <c r="N77" s="12"/>
      <c r="O77" s="83"/>
      <c r="P77" s="9"/>
      <c r="Q77" s="75"/>
      <c r="R77" s="12"/>
      <c r="S77" s="83"/>
      <c r="T77" s="9"/>
      <c r="U77" s="12"/>
      <c r="V77" s="83"/>
      <c r="W77" s="83"/>
      <c r="X77" s="75"/>
      <c r="Y77" s="12"/>
      <c r="Z77" s="75"/>
      <c r="AA77" s="12"/>
      <c r="AB77" s="29"/>
      <c r="AC77" s="83"/>
      <c r="AD77" s="83"/>
      <c r="AE77" s="83"/>
      <c r="AF77" s="83"/>
      <c r="AG77" s="96"/>
      <c r="AH77" s="96"/>
      <c r="AI77" s="108"/>
      <c r="AJ77" s="83"/>
      <c r="AK77" s="96"/>
      <c r="AL77" s="29"/>
      <c r="AM77" s="101"/>
      <c r="AN77" s="101"/>
      <c r="AO77" s="101"/>
      <c r="AP77" s="96"/>
      <c r="AQ77" s="105"/>
    </row>
    <row r="78" spans="1:43" x14ac:dyDescent="0.25">
      <c r="A78" s="86"/>
      <c r="B78" s="87"/>
      <c r="C78" s="88"/>
      <c r="D78" s="88"/>
      <c r="E78" s="18"/>
      <c r="F78" s="19"/>
      <c r="G78" s="7"/>
      <c r="H78" s="11"/>
      <c r="I78" s="75"/>
      <c r="J78" s="12"/>
      <c r="K78" s="12"/>
      <c r="L78" s="83"/>
      <c r="M78" s="9"/>
      <c r="N78" s="12"/>
      <c r="O78" s="83"/>
      <c r="P78" s="9"/>
      <c r="Q78" s="75"/>
      <c r="R78" s="12"/>
      <c r="S78" s="83"/>
      <c r="T78" s="9"/>
      <c r="U78" s="12"/>
      <c r="V78" s="83"/>
      <c r="W78" s="83"/>
      <c r="X78" s="75"/>
      <c r="Y78" s="12"/>
      <c r="Z78" s="75"/>
      <c r="AA78" s="12"/>
      <c r="AB78" s="29"/>
      <c r="AC78" s="83"/>
      <c r="AD78" s="83"/>
      <c r="AE78" s="83"/>
      <c r="AF78" s="83"/>
      <c r="AG78" s="96"/>
      <c r="AH78" s="96"/>
      <c r="AI78" s="108"/>
      <c r="AJ78" s="83"/>
      <c r="AK78" s="96"/>
      <c r="AL78" s="29"/>
      <c r="AM78" s="101"/>
      <c r="AN78" s="101"/>
      <c r="AO78" s="101"/>
      <c r="AP78" s="96"/>
      <c r="AQ78" s="105"/>
    </row>
    <row r="79" spans="1:43" x14ac:dyDescent="0.25">
      <c r="A79" s="86"/>
      <c r="B79" s="87"/>
      <c r="C79" s="88"/>
      <c r="D79" s="88"/>
      <c r="E79" s="18"/>
      <c r="F79" s="19"/>
      <c r="G79" s="7"/>
      <c r="H79" s="11"/>
      <c r="I79" s="75"/>
      <c r="J79" s="12"/>
      <c r="K79" s="12"/>
      <c r="L79" s="83"/>
      <c r="M79" s="9"/>
      <c r="N79" s="12"/>
      <c r="O79" s="83"/>
      <c r="P79" s="9"/>
      <c r="Q79" s="75"/>
      <c r="R79" s="12"/>
      <c r="S79" s="83"/>
      <c r="T79" s="9"/>
      <c r="U79" s="12"/>
      <c r="V79" s="83"/>
      <c r="W79" s="83"/>
      <c r="X79" s="75"/>
      <c r="Y79" s="12"/>
      <c r="Z79" s="75"/>
      <c r="AA79" s="12"/>
      <c r="AB79" s="29"/>
      <c r="AC79" s="83"/>
      <c r="AD79" s="83"/>
      <c r="AE79" s="83"/>
      <c r="AF79" s="83"/>
      <c r="AG79" s="96"/>
      <c r="AH79" s="96"/>
      <c r="AI79" s="108"/>
      <c r="AJ79" s="83"/>
      <c r="AK79" s="96"/>
      <c r="AL79" s="29"/>
      <c r="AM79" s="101"/>
      <c r="AN79" s="101"/>
      <c r="AO79" s="101"/>
      <c r="AP79" s="96"/>
      <c r="AQ79" s="105"/>
    </row>
    <row r="80" spans="1:43" x14ac:dyDescent="0.25">
      <c r="A80" s="86"/>
      <c r="B80" s="87"/>
      <c r="C80" s="88"/>
      <c r="D80" s="88"/>
      <c r="E80" s="6"/>
      <c r="F80" s="7"/>
      <c r="G80" s="7"/>
      <c r="H80" s="11"/>
      <c r="I80" s="75"/>
      <c r="J80" s="12"/>
      <c r="K80" s="12"/>
      <c r="L80" s="83"/>
      <c r="M80" s="9"/>
      <c r="N80" s="12"/>
      <c r="O80" s="83"/>
      <c r="P80" s="9"/>
      <c r="Q80" s="75"/>
      <c r="R80" s="12"/>
      <c r="S80" s="83"/>
      <c r="T80" s="9"/>
      <c r="U80" s="12"/>
      <c r="V80" s="83"/>
      <c r="W80" s="83"/>
      <c r="X80" s="75"/>
      <c r="Y80" s="12"/>
      <c r="Z80" s="75"/>
      <c r="AA80" s="12"/>
      <c r="AB80" s="29"/>
      <c r="AC80" s="83"/>
      <c r="AD80" s="83"/>
      <c r="AE80" s="83"/>
      <c r="AF80" s="83"/>
      <c r="AG80" s="96"/>
      <c r="AH80" s="96"/>
      <c r="AI80" s="108"/>
      <c r="AJ80" s="83"/>
      <c r="AK80" s="96"/>
      <c r="AL80" s="29"/>
      <c r="AM80" s="101"/>
      <c r="AN80" s="101"/>
      <c r="AO80" s="101"/>
      <c r="AP80" s="96"/>
      <c r="AQ80" s="105"/>
    </row>
    <row r="81" spans="1:43" x14ac:dyDescent="0.25">
      <c r="A81" s="86"/>
      <c r="B81" s="87"/>
      <c r="C81" s="88"/>
      <c r="D81" s="88"/>
      <c r="E81" s="6"/>
      <c r="F81" s="7"/>
      <c r="G81" s="7"/>
      <c r="H81" s="11"/>
      <c r="I81" s="76"/>
      <c r="J81" s="12"/>
      <c r="K81" s="12"/>
      <c r="L81" s="83"/>
      <c r="M81" s="9"/>
      <c r="N81" s="12"/>
      <c r="O81" s="83"/>
      <c r="P81" s="9"/>
      <c r="Q81" s="76"/>
      <c r="R81" s="12"/>
      <c r="S81" s="83"/>
      <c r="T81" s="9"/>
      <c r="U81" s="12"/>
      <c r="V81" s="83"/>
      <c r="W81" s="83"/>
      <c r="X81" s="76"/>
      <c r="Y81" s="12"/>
      <c r="Z81" s="76"/>
      <c r="AA81" s="12"/>
      <c r="AB81" s="29"/>
      <c r="AC81" s="83"/>
      <c r="AD81" s="83"/>
      <c r="AE81" s="83"/>
      <c r="AF81" s="83"/>
      <c r="AG81" s="96"/>
      <c r="AH81" s="96"/>
      <c r="AI81" s="108"/>
      <c r="AJ81" s="83"/>
      <c r="AK81" s="96"/>
      <c r="AL81" s="29"/>
      <c r="AM81" s="101"/>
      <c r="AN81" s="101"/>
      <c r="AO81" s="101"/>
      <c r="AP81" s="96"/>
      <c r="AQ81" s="105"/>
    </row>
    <row r="82" spans="1:43" ht="33.6" x14ac:dyDescent="0.25">
      <c r="A82" s="86"/>
      <c r="B82" s="87" t="s">
        <v>126</v>
      </c>
      <c r="C82" s="88" t="s">
        <v>51</v>
      </c>
      <c r="D82" s="88" t="s">
        <v>127</v>
      </c>
      <c r="E82" s="6" t="s">
        <v>128</v>
      </c>
      <c r="F82" s="7">
        <v>4</v>
      </c>
      <c r="G82" s="7">
        <f t="shared" si="9"/>
        <v>2</v>
      </c>
      <c r="H82" s="8" t="s">
        <v>134</v>
      </c>
      <c r="I82" s="74">
        <v>3.16</v>
      </c>
      <c r="J82" s="20">
        <v>3</v>
      </c>
      <c r="K82" s="84">
        <f>SUM(J82:J87)</f>
        <v>18</v>
      </c>
      <c r="L82" s="83"/>
      <c r="M82" s="9">
        <f t="shared" ref="M82:M87" si="10">F82*J82</f>
        <v>12</v>
      </c>
      <c r="N82" s="84">
        <f>SUM(M82:M87)</f>
        <v>51</v>
      </c>
      <c r="O82" s="83"/>
      <c r="P82" s="9">
        <f t="shared" ref="P82:P87" si="11">IF(AND(F82&gt;=3, J82&gt;=3), 3, IF(AND(F82&gt;=3, J82&lt;=2), 2, IF(AND(F82&lt;=2, J82&gt;=3), 1, 0)))</f>
        <v>3</v>
      </c>
      <c r="Q82" s="74">
        <f>SUM(P82:P87)</f>
        <v>14</v>
      </c>
      <c r="R82" s="84">
        <f>SUM(P82:P87)</f>
        <v>14</v>
      </c>
      <c r="S82" s="83"/>
      <c r="T82" s="9">
        <v>2</v>
      </c>
      <c r="U82" s="84">
        <f>SUM(T82:T87)</f>
        <v>12</v>
      </c>
      <c r="V82" s="83"/>
      <c r="W82" s="83"/>
      <c r="X82" s="74">
        <f>(Q82-0)/(14-0)</f>
        <v>1</v>
      </c>
      <c r="Y82" s="84">
        <f>X82</f>
        <v>1</v>
      </c>
      <c r="Z82" s="74">
        <f>(I82-1)/(5-1)</f>
        <v>0.54</v>
      </c>
      <c r="AA82" s="84">
        <f>Z82</f>
        <v>0.54</v>
      </c>
      <c r="AB82" s="112">
        <f>SUM(Y82,AA82)</f>
        <v>1.54</v>
      </c>
      <c r="AC82" s="83"/>
      <c r="AD82" s="83"/>
      <c r="AE82" s="83"/>
      <c r="AF82" s="83"/>
      <c r="AG82" s="96"/>
      <c r="AH82" s="96"/>
      <c r="AI82" s="108"/>
      <c r="AJ82" s="83"/>
      <c r="AK82" s="96"/>
      <c r="AL82" s="112">
        <f>AB82/SUM(AB3:AB120)</f>
        <v>9.2467263329267538E-2</v>
      </c>
      <c r="AM82" s="101"/>
      <c r="AN82" s="101"/>
      <c r="AO82" s="101"/>
      <c r="AP82" s="96"/>
      <c r="AQ82" s="105"/>
    </row>
    <row r="83" spans="1:43" ht="43.8" x14ac:dyDescent="0.25">
      <c r="A83" s="86"/>
      <c r="B83" s="87"/>
      <c r="C83" s="88"/>
      <c r="D83" s="88"/>
      <c r="E83" s="6" t="s">
        <v>129</v>
      </c>
      <c r="F83" s="7">
        <v>1</v>
      </c>
      <c r="G83" s="7">
        <f t="shared" si="9"/>
        <v>1</v>
      </c>
      <c r="H83" s="17" t="s">
        <v>135</v>
      </c>
      <c r="I83" s="75"/>
      <c r="J83" s="7">
        <v>3</v>
      </c>
      <c r="K83" s="84"/>
      <c r="L83" s="83"/>
      <c r="M83" s="9">
        <f t="shared" si="10"/>
        <v>3</v>
      </c>
      <c r="N83" s="84"/>
      <c r="O83" s="83"/>
      <c r="P83" s="9">
        <f t="shared" si="11"/>
        <v>1</v>
      </c>
      <c r="Q83" s="75"/>
      <c r="R83" s="84"/>
      <c r="S83" s="83"/>
      <c r="T83" s="9">
        <v>2</v>
      </c>
      <c r="U83" s="84"/>
      <c r="V83" s="83"/>
      <c r="W83" s="83"/>
      <c r="X83" s="75"/>
      <c r="Y83" s="84"/>
      <c r="Z83" s="75"/>
      <c r="AA83" s="84"/>
      <c r="AB83" s="112"/>
      <c r="AC83" s="83"/>
      <c r="AD83" s="83"/>
      <c r="AE83" s="83"/>
      <c r="AF83" s="83"/>
      <c r="AG83" s="96"/>
      <c r="AH83" s="96"/>
      <c r="AI83" s="108"/>
      <c r="AJ83" s="83"/>
      <c r="AK83" s="96"/>
      <c r="AL83" s="112"/>
      <c r="AM83" s="101"/>
      <c r="AN83" s="101"/>
      <c r="AO83" s="101"/>
      <c r="AP83" s="96"/>
      <c r="AQ83" s="105"/>
    </row>
    <row r="84" spans="1:43" ht="33.6" x14ac:dyDescent="0.25">
      <c r="A84" s="86"/>
      <c r="B84" s="87"/>
      <c r="C84" s="88"/>
      <c r="D84" s="88"/>
      <c r="E84" s="6" t="s">
        <v>130</v>
      </c>
      <c r="F84" s="7">
        <v>1</v>
      </c>
      <c r="G84" s="7">
        <f t="shared" si="9"/>
        <v>1</v>
      </c>
      <c r="H84" s="17" t="s">
        <v>136</v>
      </c>
      <c r="I84" s="75"/>
      <c r="J84" s="7">
        <v>3</v>
      </c>
      <c r="K84" s="84"/>
      <c r="L84" s="83"/>
      <c r="M84" s="9">
        <f t="shared" si="10"/>
        <v>3</v>
      </c>
      <c r="N84" s="84"/>
      <c r="O84" s="83"/>
      <c r="P84" s="9">
        <f t="shared" si="11"/>
        <v>1</v>
      </c>
      <c r="Q84" s="75"/>
      <c r="R84" s="84"/>
      <c r="S84" s="83"/>
      <c r="T84" s="9">
        <v>2</v>
      </c>
      <c r="U84" s="84"/>
      <c r="V84" s="83"/>
      <c r="W84" s="83"/>
      <c r="X84" s="75"/>
      <c r="Y84" s="84"/>
      <c r="Z84" s="75"/>
      <c r="AA84" s="84"/>
      <c r="AB84" s="112"/>
      <c r="AC84" s="83"/>
      <c r="AD84" s="83"/>
      <c r="AE84" s="83"/>
      <c r="AF84" s="83"/>
      <c r="AG84" s="96"/>
      <c r="AH84" s="96"/>
      <c r="AI84" s="108"/>
      <c r="AJ84" s="83"/>
      <c r="AK84" s="96"/>
      <c r="AL84" s="112"/>
      <c r="AM84" s="101"/>
      <c r="AN84" s="101"/>
      <c r="AO84" s="101"/>
      <c r="AP84" s="96"/>
      <c r="AQ84" s="105"/>
    </row>
    <row r="85" spans="1:43" ht="33.6" x14ac:dyDescent="0.25">
      <c r="A85" s="86"/>
      <c r="B85" s="87"/>
      <c r="C85" s="88"/>
      <c r="D85" s="88"/>
      <c r="E85" s="6" t="s">
        <v>131</v>
      </c>
      <c r="F85" s="7">
        <v>4</v>
      </c>
      <c r="G85" s="7">
        <f t="shared" si="9"/>
        <v>2</v>
      </c>
      <c r="H85" s="17" t="s">
        <v>137</v>
      </c>
      <c r="I85" s="75"/>
      <c r="J85" s="7">
        <v>3</v>
      </c>
      <c r="K85" s="84"/>
      <c r="L85" s="83"/>
      <c r="M85" s="9">
        <f t="shared" si="10"/>
        <v>12</v>
      </c>
      <c r="N85" s="84"/>
      <c r="O85" s="83"/>
      <c r="P85" s="9">
        <f t="shared" si="11"/>
        <v>3</v>
      </c>
      <c r="Q85" s="75"/>
      <c r="R85" s="84"/>
      <c r="S85" s="83"/>
      <c r="T85" s="9">
        <v>2</v>
      </c>
      <c r="U85" s="84"/>
      <c r="V85" s="83"/>
      <c r="W85" s="83"/>
      <c r="X85" s="75"/>
      <c r="Y85" s="84"/>
      <c r="Z85" s="75"/>
      <c r="AA85" s="84"/>
      <c r="AB85" s="112"/>
      <c r="AC85" s="83"/>
      <c r="AD85" s="83"/>
      <c r="AE85" s="83"/>
      <c r="AF85" s="83"/>
      <c r="AG85" s="96"/>
      <c r="AH85" s="96"/>
      <c r="AI85" s="108"/>
      <c r="AJ85" s="83"/>
      <c r="AK85" s="96"/>
      <c r="AL85" s="112"/>
      <c r="AM85" s="101"/>
      <c r="AN85" s="101"/>
      <c r="AO85" s="101"/>
      <c r="AP85" s="96"/>
      <c r="AQ85" s="105"/>
    </row>
    <row r="86" spans="1:43" ht="33.6" x14ac:dyDescent="0.25">
      <c r="A86" s="86"/>
      <c r="B86" s="87"/>
      <c r="C86" s="88"/>
      <c r="D86" s="88"/>
      <c r="E86" s="6" t="s">
        <v>132</v>
      </c>
      <c r="F86" s="7">
        <v>4</v>
      </c>
      <c r="G86" s="7">
        <f t="shared" si="9"/>
        <v>2</v>
      </c>
      <c r="H86" s="17" t="s">
        <v>138</v>
      </c>
      <c r="I86" s="75"/>
      <c r="J86" s="7">
        <v>3</v>
      </c>
      <c r="K86" s="84"/>
      <c r="L86" s="83"/>
      <c r="M86" s="9">
        <f t="shared" si="10"/>
        <v>12</v>
      </c>
      <c r="N86" s="84"/>
      <c r="O86" s="83"/>
      <c r="P86" s="9">
        <f t="shared" si="11"/>
        <v>3</v>
      </c>
      <c r="Q86" s="75"/>
      <c r="R86" s="84"/>
      <c r="S86" s="83"/>
      <c r="T86" s="9">
        <v>2</v>
      </c>
      <c r="U86" s="84"/>
      <c r="V86" s="83"/>
      <c r="W86" s="83"/>
      <c r="X86" s="75"/>
      <c r="Y86" s="84"/>
      <c r="Z86" s="75"/>
      <c r="AA86" s="84"/>
      <c r="AB86" s="112"/>
      <c r="AC86" s="83"/>
      <c r="AD86" s="83"/>
      <c r="AE86" s="83"/>
      <c r="AF86" s="83"/>
      <c r="AG86" s="96"/>
      <c r="AH86" s="96"/>
      <c r="AI86" s="108"/>
      <c r="AJ86" s="83"/>
      <c r="AK86" s="96"/>
      <c r="AL86" s="112"/>
      <c r="AM86" s="101"/>
      <c r="AN86" s="101"/>
      <c r="AO86" s="101"/>
      <c r="AP86" s="96"/>
      <c r="AQ86" s="105"/>
    </row>
    <row r="87" spans="1:43" ht="43.8" x14ac:dyDescent="0.25">
      <c r="A87" s="86"/>
      <c r="B87" s="87"/>
      <c r="C87" s="88"/>
      <c r="D87" s="88"/>
      <c r="E87" s="6" t="s">
        <v>133</v>
      </c>
      <c r="F87" s="7">
        <v>3</v>
      </c>
      <c r="G87" s="7">
        <f t="shared" si="9"/>
        <v>2</v>
      </c>
      <c r="H87" s="17" t="s">
        <v>139</v>
      </c>
      <c r="I87" s="75"/>
      <c r="J87" s="7">
        <v>3</v>
      </c>
      <c r="K87" s="84"/>
      <c r="L87" s="83"/>
      <c r="M87" s="9">
        <f t="shared" si="10"/>
        <v>9</v>
      </c>
      <c r="N87" s="84"/>
      <c r="O87" s="83"/>
      <c r="P87" s="9">
        <f t="shared" si="11"/>
        <v>3</v>
      </c>
      <c r="Q87" s="75"/>
      <c r="R87" s="84"/>
      <c r="S87" s="83"/>
      <c r="T87" s="9">
        <v>2</v>
      </c>
      <c r="U87" s="84"/>
      <c r="V87" s="83"/>
      <c r="W87" s="83"/>
      <c r="X87" s="75"/>
      <c r="Y87" s="84"/>
      <c r="Z87" s="75"/>
      <c r="AA87" s="84"/>
      <c r="AB87" s="112"/>
      <c r="AC87" s="83"/>
      <c r="AD87" s="83"/>
      <c r="AE87" s="83"/>
      <c r="AF87" s="83"/>
      <c r="AG87" s="96"/>
      <c r="AH87" s="96"/>
      <c r="AI87" s="108"/>
      <c r="AJ87" s="83"/>
      <c r="AK87" s="96"/>
      <c r="AL87" s="112"/>
      <c r="AM87" s="101"/>
      <c r="AN87" s="101"/>
      <c r="AO87" s="101"/>
      <c r="AP87" s="96"/>
      <c r="AQ87" s="105"/>
    </row>
    <row r="88" spans="1:43" ht="23.4" x14ac:dyDescent="0.25">
      <c r="A88" s="86"/>
      <c r="B88" s="87"/>
      <c r="C88" s="88"/>
      <c r="D88" s="88"/>
      <c r="E88" s="11"/>
      <c r="F88" s="12"/>
      <c r="G88" s="7"/>
      <c r="H88" s="17" t="s">
        <v>140</v>
      </c>
      <c r="I88" s="75"/>
      <c r="J88" s="7"/>
      <c r="K88" s="7"/>
      <c r="L88" s="83"/>
      <c r="M88" s="9"/>
      <c r="N88" s="7"/>
      <c r="O88" s="83"/>
      <c r="P88" s="9"/>
      <c r="Q88" s="75"/>
      <c r="R88" s="7"/>
      <c r="S88" s="83"/>
      <c r="T88" s="9"/>
      <c r="U88" s="7"/>
      <c r="V88" s="83"/>
      <c r="W88" s="83"/>
      <c r="X88" s="75"/>
      <c r="Y88" s="7"/>
      <c r="Z88" s="75"/>
      <c r="AA88" s="7"/>
      <c r="AB88" s="30"/>
      <c r="AC88" s="83"/>
      <c r="AD88" s="83"/>
      <c r="AE88" s="83"/>
      <c r="AF88" s="83"/>
      <c r="AG88" s="96"/>
      <c r="AH88" s="96"/>
      <c r="AI88" s="108"/>
      <c r="AJ88" s="83"/>
      <c r="AK88" s="96"/>
      <c r="AL88" s="30"/>
      <c r="AM88" s="101"/>
      <c r="AN88" s="101"/>
      <c r="AO88" s="101"/>
      <c r="AP88" s="96"/>
      <c r="AQ88" s="105"/>
    </row>
    <row r="89" spans="1:43" x14ac:dyDescent="0.25">
      <c r="A89" s="86"/>
      <c r="B89" s="87"/>
      <c r="C89" s="88"/>
      <c r="D89" s="88"/>
      <c r="E89" s="11"/>
      <c r="F89" s="12"/>
      <c r="G89" s="7"/>
      <c r="H89" s="21" t="s">
        <v>141</v>
      </c>
      <c r="I89" s="75"/>
      <c r="J89" s="22"/>
      <c r="K89" s="22"/>
      <c r="L89" s="83"/>
      <c r="M89" s="9"/>
      <c r="N89" s="22"/>
      <c r="O89" s="83"/>
      <c r="P89" s="9"/>
      <c r="Q89" s="75"/>
      <c r="R89" s="22"/>
      <c r="S89" s="83"/>
      <c r="T89" s="9"/>
      <c r="U89" s="22"/>
      <c r="V89" s="83"/>
      <c r="W89" s="83"/>
      <c r="X89" s="75"/>
      <c r="Y89" s="22"/>
      <c r="Z89" s="75"/>
      <c r="AA89" s="22"/>
      <c r="AB89" s="31"/>
      <c r="AC89" s="83"/>
      <c r="AD89" s="83"/>
      <c r="AE89" s="83"/>
      <c r="AF89" s="83"/>
      <c r="AG89" s="96"/>
      <c r="AH89" s="96"/>
      <c r="AI89" s="108"/>
      <c r="AJ89" s="83"/>
      <c r="AK89" s="96"/>
      <c r="AL89" s="31"/>
      <c r="AM89" s="101"/>
      <c r="AN89" s="101"/>
      <c r="AO89" s="101"/>
      <c r="AP89" s="96"/>
      <c r="AQ89" s="105"/>
    </row>
    <row r="90" spans="1:43" x14ac:dyDescent="0.25">
      <c r="A90" s="86"/>
      <c r="B90" s="87"/>
      <c r="C90" s="88"/>
      <c r="D90" s="88"/>
      <c r="E90" s="11"/>
      <c r="F90" s="12"/>
      <c r="G90" s="7"/>
      <c r="H90" s="21" t="s">
        <v>142</v>
      </c>
      <c r="I90" s="75"/>
      <c r="J90" s="22"/>
      <c r="K90" s="22"/>
      <c r="L90" s="83"/>
      <c r="M90" s="9"/>
      <c r="N90" s="22"/>
      <c r="O90" s="83"/>
      <c r="P90" s="9"/>
      <c r="Q90" s="75"/>
      <c r="R90" s="22"/>
      <c r="S90" s="83"/>
      <c r="T90" s="9"/>
      <c r="U90" s="22"/>
      <c r="V90" s="83"/>
      <c r="W90" s="83"/>
      <c r="X90" s="75"/>
      <c r="Y90" s="22"/>
      <c r="Z90" s="75"/>
      <c r="AA90" s="22"/>
      <c r="AB90" s="31"/>
      <c r="AC90" s="83"/>
      <c r="AD90" s="83"/>
      <c r="AE90" s="83"/>
      <c r="AF90" s="83"/>
      <c r="AG90" s="96"/>
      <c r="AH90" s="96"/>
      <c r="AI90" s="108"/>
      <c r="AJ90" s="83"/>
      <c r="AK90" s="96"/>
      <c r="AL90" s="31"/>
      <c r="AM90" s="101"/>
      <c r="AN90" s="101"/>
      <c r="AO90" s="101"/>
      <c r="AP90" s="96"/>
      <c r="AQ90" s="105"/>
    </row>
    <row r="91" spans="1:43" x14ac:dyDescent="0.25">
      <c r="A91" s="86"/>
      <c r="B91" s="87"/>
      <c r="C91" s="88"/>
      <c r="D91" s="88"/>
      <c r="E91" s="11"/>
      <c r="F91" s="12"/>
      <c r="G91" s="7"/>
      <c r="H91" s="21" t="s">
        <v>143</v>
      </c>
      <c r="I91" s="75"/>
      <c r="J91" s="22"/>
      <c r="K91" s="22"/>
      <c r="L91" s="83"/>
      <c r="M91" s="9"/>
      <c r="N91" s="22"/>
      <c r="O91" s="83"/>
      <c r="P91" s="9"/>
      <c r="Q91" s="75"/>
      <c r="R91" s="22"/>
      <c r="S91" s="83"/>
      <c r="T91" s="9"/>
      <c r="U91" s="22"/>
      <c r="V91" s="83"/>
      <c r="W91" s="83"/>
      <c r="X91" s="75"/>
      <c r="Y91" s="22"/>
      <c r="Z91" s="75"/>
      <c r="AA91" s="22"/>
      <c r="AB91" s="31"/>
      <c r="AC91" s="83"/>
      <c r="AD91" s="83"/>
      <c r="AE91" s="83"/>
      <c r="AF91" s="83"/>
      <c r="AG91" s="96"/>
      <c r="AH91" s="96"/>
      <c r="AI91" s="108"/>
      <c r="AJ91" s="83"/>
      <c r="AK91" s="96"/>
      <c r="AL91" s="31"/>
      <c r="AM91" s="101"/>
      <c r="AN91" s="101"/>
      <c r="AO91" s="101"/>
      <c r="AP91" s="96"/>
      <c r="AQ91" s="105"/>
    </row>
    <row r="92" spans="1:43" x14ac:dyDescent="0.25">
      <c r="A92" s="86"/>
      <c r="B92" s="87"/>
      <c r="C92" s="88"/>
      <c r="D92" s="88"/>
      <c r="E92" s="11"/>
      <c r="F92" s="12"/>
      <c r="G92" s="7"/>
      <c r="H92" s="21" t="s">
        <v>144</v>
      </c>
      <c r="I92" s="75"/>
      <c r="J92" s="22"/>
      <c r="K92" s="22"/>
      <c r="L92" s="83"/>
      <c r="M92" s="9"/>
      <c r="N92" s="22"/>
      <c r="O92" s="83"/>
      <c r="P92" s="9"/>
      <c r="Q92" s="75"/>
      <c r="R92" s="22"/>
      <c r="S92" s="83"/>
      <c r="T92" s="9"/>
      <c r="U92" s="22"/>
      <c r="V92" s="83"/>
      <c r="W92" s="83"/>
      <c r="X92" s="75"/>
      <c r="Y92" s="22"/>
      <c r="Z92" s="75"/>
      <c r="AA92" s="22"/>
      <c r="AB92" s="31"/>
      <c r="AC92" s="83"/>
      <c r="AD92" s="83"/>
      <c r="AE92" s="83"/>
      <c r="AF92" s="83"/>
      <c r="AG92" s="96"/>
      <c r="AH92" s="96"/>
      <c r="AI92" s="108"/>
      <c r="AJ92" s="83"/>
      <c r="AK92" s="96"/>
      <c r="AL92" s="31"/>
      <c r="AM92" s="101"/>
      <c r="AN92" s="101"/>
      <c r="AO92" s="101"/>
      <c r="AP92" s="96"/>
      <c r="AQ92" s="105"/>
    </row>
    <row r="93" spans="1:43" ht="24" x14ac:dyDescent="0.25">
      <c r="A93" s="86"/>
      <c r="B93" s="87"/>
      <c r="C93" s="88"/>
      <c r="D93" s="88"/>
      <c r="E93" s="11"/>
      <c r="F93" s="12"/>
      <c r="G93" s="7"/>
      <c r="H93" s="21" t="s">
        <v>145</v>
      </c>
      <c r="I93" s="75"/>
      <c r="J93" s="22"/>
      <c r="K93" s="22"/>
      <c r="L93" s="83"/>
      <c r="M93" s="9"/>
      <c r="N93" s="22"/>
      <c r="O93" s="83"/>
      <c r="P93" s="9"/>
      <c r="Q93" s="75"/>
      <c r="R93" s="22"/>
      <c r="S93" s="83"/>
      <c r="T93" s="9"/>
      <c r="U93" s="22"/>
      <c r="V93" s="83"/>
      <c r="W93" s="83"/>
      <c r="X93" s="75"/>
      <c r="Y93" s="22"/>
      <c r="Z93" s="75"/>
      <c r="AA93" s="22"/>
      <c r="AB93" s="31"/>
      <c r="AC93" s="83"/>
      <c r="AD93" s="83"/>
      <c r="AE93" s="83"/>
      <c r="AF93" s="83"/>
      <c r="AG93" s="96"/>
      <c r="AH93" s="96"/>
      <c r="AI93" s="108"/>
      <c r="AJ93" s="83"/>
      <c r="AK93" s="96"/>
      <c r="AL93" s="31"/>
      <c r="AM93" s="101"/>
      <c r="AN93" s="101"/>
      <c r="AO93" s="101"/>
      <c r="AP93" s="96"/>
      <c r="AQ93" s="105"/>
    </row>
    <row r="94" spans="1:43" ht="23.4" x14ac:dyDescent="0.25">
      <c r="A94" s="86"/>
      <c r="B94" s="87"/>
      <c r="C94" s="88"/>
      <c r="D94" s="88"/>
      <c r="E94" s="11"/>
      <c r="F94" s="12"/>
      <c r="G94" s="7"/>
      <c r="H94" s="17" t="s">
        <v>146</v>
      </c>
      <c r="I94" s="75"/>
      <c r="J94" s="7"/>
      <c r="K94" s="7"/>
      <c r="L94" s="83"/>
      <c r="M94" s="9"/>
      <c r="N94" s="7"/>
      <c r="O94" s="83"/>
      <c r="P94" s="9"/>
      <c r="Q94" s="75"/>
      <c r="R94" s="7"/>
      <c r="S94" s="83"/>
      <c r="T94" s="9"/>
      <c r="U94" s="7"/>
      <c r="V94" s="83"/>
      <c r="W94" s="83"/>
      <c r="X94" s="75"/>
      <c r="Y94" s="7"/>
      <c r="Z94" s="75"/>
      <c r="AA94" s="7"/>
      <c r="AB94" s="30"/>
      <c r="AC94" s="83"/>
      <c r="AD94" s="83"/>
      <c r="AE94" s="83"/>
      <c r="AF94" s="83"/>
      <c r="AG94" s="96"/>
      <c r="AH94" s="96"/>
      <c r="AI94" s="108"/>
      <c r="AJ94" s="83"/>
      <c r="AK94" s="96"/>
      <c r="AL94" s="30"/>
      <c r="AM94" s="101"/>
      <c r="AN94" s="101"/>
      <c r="AO94" s="101"/>
      <c r="AP94" s="96"/>
      <c r="AQ94" s="105"/>
    </row>
    <row r="95" spans="1:43" x14ac:dyDescent="0.25">
      <c r="A95" s="86"/>
      <c r="B95" s="87"/>
      <c r="C95" s="88"/>
      <c r="D95" s="88"/>
      <c r="E95" s="11"/>
      <c r="F95" s="12"/>
      <c r="G95" s="7"/>
      <c r="H95" s="21" t="s">
        <v>147</v>
      </c>
      <c r="I95" s="75"/>
      <c r="J95" s="22"/>
      <c r="K95" s="22"/>
      <c r="L95" s="83"/>
      <c r="M95" s="9"/>
      <c r="N95" s="22"/>
      <c r="O95" s="83"/>
      <c r="P95" s="9"/>
      <c r="Q95" s="75"/>
      <c r="R95" s="22"/>
      <c r="S95" s="83"/>
      <c r="T95" s="9"/>
      <c r="U95" s="22"/>
      <c r="V95" s="83"/>
      <c r="W95" s="83"/>
      <c r="X95" s="75"/>
      <c r="Y95" s="22"/>
      <c r="Z95" s="75"/>
      <c r="AA95" s="22"/>
      <c r="AB95" s="31"/>
      <c r="AC95" s="83"/>
      <c r="AD95" s="83"/>
      <c r="AE95" s="83"/>
      <c r="AF95" s="83"/>
      <c r="AG95" s="96"/>
      <c r="AH95" s="96"/>
      <c r="AI95" s="108"/>
      <c r="AJ95" s="83"/>
      <c r="AK95" s="96"/>
      <c r="AL95" s="31"/>
      <c r="AM95" s="101"/>
      <c r="AN95" s="101"/>
      <c r="AO95" s="101"/>
      <c r="AP95" s="96"/>
      <c r="AQ95" s="105"/>
    </row>
    <row r="96" spans="1:43" x14ac:dyDescent="0.25">
      <c r="A96" s="86"/>
      <c r="B96" s="87"/>
      <c r="C96" s="88"/>
      <c r="D96" s="88"/>
      <c r="E96" s="11"/>
      <c r="F96" s="12"/>
      <c r="G96" s="7"/>
      <c r="H96" s="21" t="s">
        <v>148</v>
      </c>
      <c r="I96" s="75"/>
      <c r="J96" s="22"/>
      <c r="K96" s="22"/>
      <c r="L96" s="83"/>
      <c r="M96" s="9"/>
      <c r="N96" s="22"/>
      <c r="O96" s="83"/>
      <c r="P96" s="9"/>
      <c r="Q96" s="75"/>
      <c r="R96" s="22"/>
      <c r="S96" s="83"/>
      <c r="T96" s="9"/>
      <c r="U96" s="22"/>
      <c r="V96" s="83"/>
      <c r="W96" s="83"/>
      <c r="X96" s="75"/>
      <c r="Y96" s="22"/>
      <c r="Z96" s="75"/>
      <c r="AA96" s="22"/>
      <c r="AB96" s="31"/>
      <c r="AC96" s="83"/>
      <c r="AD96" s="83"/>
      <c r="AE96" s="83"/>
      <c r="AF96" s="83"/>
      <c r="AG96" s="96"/>
      <c r="AH96" s="96"/>
      <c r="AI96" s="108"/>
      <c r="AJ96" s="83"/>
      <c r="AK96" s="96"/>
      <c r="AL96" s="31"/>
      <c r="AM96" s="101"/>
      <c r="AN96" s="101"/>
      <c r="AO96" s="101"/>
      <c r="AP96" s="96"/>
      <c r="AQ96" s="105"/>
    </row>
    <row r="97" spans="1:43" x14ac:dyDescent="0.25">
      <c r="A97" s="86"/>
      <c r="B97" s="87"/>
      <c r="C97" s="88"/>
      <c r="D97" s="88"/>
      <c r="E97" s="11"/>
      <c r="F97" s="12"/>
      <c r="G97" s="7"/>
      <c r="H97" s="21" t="s">
        <v>149</v>
      </c>
      <c r="I97" s="75"/>
      <c r="J97" s="22"/>
      <c r="K97" s="22"/>
      <c r="L97" s="83"/>
      <c r="M97" s="9"/>
      <c r="N97" s="22"/>
      <c r="O97" s="83"/>
      <c r="P97" s="9"/>
      <c r="Q97" s="75"/>
      <c r="R97" s="22"/>
      <c r="S97" s="83"/>
      <c r="T97" s="9"/>
      <c r="U97" s="22"/>
      <c r="V97" s="83"/>
      <c r="W97" s="83"/>
      <c r="X97" s="75"/>
      <c r="Y97" s="22"/>
      <c r="Z97" s="75"/>
      <c r="AA97" s="22"/>
      <c r="AB97" s="31"/>
      <c r="AC97" s="83"/>
      <c r="AD97" s="83"/>
      <c r="AE97" s="83"/>
      <c r="AF97" s="83"/>
      <c r="AG97" s="96"/>
      <c r="AH97" s="96"/>
      <c r="AI97" s="108"/>
      <c r="AJ97" s="83"/>
      <c r="AK97" s="96"/>
      <c r="AL97" s="31"/>
      <c r="AM97" s="101"/>
      <c r="AN97" s="101"/>
      <c r="AO97" s="101"/>
      <c r="AP97" s="96"/>
      <c r="AQ97" s="105"/>
    </row>
    <row r="98" spans="1:43" x14ac:dyDescent="0.25">
      <c r="A98" s="86"/>
      <c r="B98" s="87"/>
      <c r="C98" s="88"/>
      <c r="D98" s="88"/>
      <c r="E98" s="11"/>
      <c r="F98" s="12"/>
      <c r="G98" s="7"/>
      <c r="H98" s="21" t="s">
        <v>150</v>
      </c>
      <c r="I98" s="75"/>
      <c r="J98" s="22"/>
      <c r="K98" s="22"/>
      <c r="L98" s="83"/>
      <c r="M98" s="9"/>
      <c r="N98" s="22"/>
      <c r="O98" s="83"/>
      <c r="P98" s="9"/>
      <c r="Q98" s="75"/>
      <c r="R98" s="22"/>
      <c r="S98" s="83"/>
      <c r="T98" s="9"/>
      <c r="U98" s="22"/>
      <c r="V98" s="83"/>
      <c r="W98" s="83"/>
      <c r="X98" s="75"/>
      <c r="Y98" s="22"/>
      <c r="Z98" s="75"/>
      <c r="AA98" s="22"/>
      <c r="AB98" s="31"/>
      <c r="AC98" s="83"/>
      <c r="AD98" s="83"/>
      <c r="AE98" s="83"/>
      <c r="AF98" s="83"/>
      <c r="AG98" s="96"/>
      <c r="AH98" s="96"/>
      <c r="AI98" s="108"/>
      <c r="AJ98" s="83"/>
      <c r="AK98" s="96"/>
      <c r="AL98" s="31"/>
      <c r="AM98" s="101"/>
      <c r="AN98" s="101"/>
      <c r="AO98" s="101"/>
      <c r="AP98" s="96"/>
      <c r="AQ98" s="105"/>
    </row>
    <row r="99" spans="1:43" x14ac:dyDescent="0.25">
      <c r="A99" s="86"/>
      <c r="B99" s="87"/>
      <c r="C99" s="88"/>
      <c r="D99" s="88"/>
      <c r="E99" s="11"/>
      <c r="F99" s="12"/>
      <c r="G99" s="7"/>
      <c r="H99" s="21" t="s">
        <v>151</v>
      </c>
      <c r="I99" s="75"/>
      <c r="J99" s="22"/>
      <c r="K99" s="22"/>
      <c r="L99" s="83"/>
      <c r="M99" s="9"/>
      <c r="N99" s="22"/>
      <c r="O99" s="83"/>
      <c r="P99" s="9"/>
      <c r="Q99" s="75"/>
      <c r="R99" s="22"/>
      <c r="S99" s="83"/>
      <c r="T99" s="9"/>
      <c r="U99" s="22"/>
      <c r="V99" s="83"/>
      <c r="W99" s="83"/>
      <c r="X99" s="75"/>
      <c r="Y99" s="22"/>
      <c r="Z99" s="75"/>
      <c r="AA99" s="22"/>
      <c r="AB99" s="31"/>
      <c r="AC99" s="83"/>
      <c r="AD99" s="83"/>
      <c r="AE99" s="83"/>
      <c r="AF99" s="83"/>
      <c r="AG99" s="96"/>
      <c r="AH99" s="96"/>
      <c r="AI99" s="108"/>
      <c r="AJ99" s="83"/>
      <c r="AK99" s="96"/>
      <c r="AL99" s="31"/>
      <c r="AM99" s="101"/>
      <c r="AN99" s="101"/>
      <c r="AO99" s="101"/>
      <c r="AP99" s="96"/>
      <c r="AQ99" s="105"/>
    </row>
    <row r="100" spans="1:43" ht="34.200000000000003" x14ac:dyDescent="0.25">
      <c r="A100" s="86"/>
      <c r="B100" s="87"/>
      <c r="C100" s="88"/>
      <c r="D100" s="88"/>
      <c r="E100" s="11"/>
      <c r="F100" s="12"/>
      <c r="G100" s="7"/>
      <c r="H100" s="21" t="s">
        <v>152</v>
      </c>
      <c r="I100" s="76"/>
      <c r="J100" s="22"/>
      <c r="K100" s="22"/>
      <c r="L100" s="83"/>
      <c r="M100" s="9"/>
      <c r="N100" s="22"/>
      <c r="O100" s="83"/>
      <c r="P100" s="9"/>
      <c r="Q100" s="76"/>
      <c r="R100" s="22"/>
      <c r="S100" s="83"/>
      <c r="T100" s="9"/>
      <c r="U100" s="22"/>
      <c r="V100" s="83"/>
      <c r="W100" s="83"/>
      <c r="X100" s="76"/>
      <c r="Y100" s="22"/>
      <c r="Z100" s="76"/>
      <c r="AA100" s="22"/>
      <c r="AB100" s="31"/>
      <c r="AC100" s="83"/>
      <c r="AD100" s="83"/>
      <c r="AE100" s="83"/>
      <c r="AF100" s="83"/>
      <c r="AG100" s="96"/>
      <c r="AH100" s="96"/>
      <c r="AI100" s="108"/>
      <c r="AJ100" s="83"/>
      <c r="AK100" s="96"/>
      <c r="AL100" s="31"/>
      <c r="AM100" s="101"/>
      <c r="AN100" s="101"/>
      <c r="AO100" s="101"/>
      <c r="AP100" s="96"/>
      <c r="AQ100" s="105"/>
    </row>
    <row r="101" spans="1:43" ht="74.400000000000006" x14ac:dyDescent="0.25">
      <c r="A101" s="86"/>
      <c r="B101" s="87" t="s">
        <v>153</v>
      </c>
      <c r="C101" s="88" t="s">
        <v>51</v>
      </c>
      <c r="D101" s="88" t="s">
        <v>154</v>
      </c>
      <c r="E101" s="6" t="s">
        <v>155</v>
      </c>
      <c r="F101" s="7">
        <v>1</v>
      </c>
      <c r="G101" s="7">
        <f t="shared" si="9"/>
        <v>1</v>
      </c>
      <c r="H101" s="8" t="s">
        <v>160</v>
      </c>
      <c r="I101" s="74">
        <v>4.1500000000000004</v>
      </c>
      <c r="J101" s="20">
        <v>1</v>
      </c>
      <c r="K101" s="84">
        <f>SUM(J101:J108)</f>
        <v>8</v>
      </c>
      <c r="L101" s="83"/>
      <c r="M101" s="9">
        <f>F101*J101</f>
        <v>1</v>
      </c>
      <c r="N101" s="84">
        <f>SUM(M101:M108)</f>
        <v>8</v>
      </c>
      <c r="O101" s="83"/>
      <c r="P101" s="9">
        <f>IF(AND(F101&gt;=3, J101&gt;=3), 3, IF(AND(F101&gt;=3, J101&lt;=2), 2, IF(AND(F101&lt;=2, J101&gt;=3), 1, 0)))</f>
        <v>0</v>
      </c>
      <c r="Q101" s="74">
        <f>SUM(P101:P105)</f>
        <v>1</v>
      </c>
      <c r="R101" s="84">
        <f>SUM(P101:P108)</f>
        <v>1</v>
      </c>
      <c r="S101" s="83"/>
      <c r="T101" s="9">
        <v>2</v>
      </c>
      <c r="U101" s="84">
        <f>SUM(T101:T108)</f>
        <v>10</v>
      </c>
      <c r="V101" s="83"/>
      <c r="W101" s="83"/>
      <c r="X101" s="74">
        <f>(Q101-0)/(14-0)</f>
        <v>7.1428571428571425E-2</v>
      </c>
      <c r="Y101" s="84">
        <f>X101</f>
        <v>7.1428571428571425E-2</v>
      </c>
      <c r="Z101" s="74">
        <f>(I101-1)/(5-1)</f>
        <v>0.78750000000000009</v>
      </c>
      <c r="AA101" s="84">
        <f>Z101</f>
        <v>0.78750000000000009</v>
      </c>
      <c r="AB101" s="112">
        <f>SUM(Y101,AA101)</f>
        <v>0.85892857142857149</v>
      </c>
      <c r="AC101" s="83"/>
      <c r="AD101" s="83"/>
      <c r="AE101" s="83"/>
      <c r="AF101" s="83"/>
      <c r="AG101" s="96"/>
      <c r="AH101" s="96"/>
      <c r="AI101" s="108"/>
      <c r="AJ101" s="83"/>
      <c r="AK101" s="96"/>
      <c r="AL101" s="112">
        <f>AB101/SUM(AB3:AB120)</f>
        <v>5.1573230126829413E-2</v>
      </c>
      <c r="AM101" s="101"/>
      <c r="AN101" s="101"/>
      <c r="AO101" s="101"/>
      <c r="AP101" s="96"/>
      <c r="AQ101" s="105"/>
    </row>
    <row r="102" spans="1:43" ht="74.400000000000006" x14ac:dyDescent="0.25">
      <c r="A102" s="86"/>
      <c r="B102" s="87"/>
      <c r="C102" s="88"/>
      <c r="D102" s="88"/>
      <c r="E102" s="6" t="s">
        <v>156</v>
      </c>
      <c r="F102" s="7">
        <v>1</v>
      </c>
      <c r="G102" s="7">
        <f t="shared" si="9"/>
        <v>1</v>
      </c>
      <c r="H102" s="17" t="s">
        <v>161</v>
      </c>
      <c r="I102" s="75"/>
      <c r="J102" s="7">
        <v>2</v>
      </c>
      <c r="K102" s="84"/>
      <c r="L102" s="83"/>
      <c r="M102" s="9">
        <f>F102*J102</f>
        <v>2</v>
      </c>
      <c r="N102" s="84"/>
      <c r="O102" s="83"/>
      <c r="P102" s="9">
        <f>IF(AND(F102&gt;=3, J102&gt;=3), 3, IF(AND(F102&gt;=3, J102&lt;=2), 2, IF(AND(F102&lt;=2, J102&gt;=3), 1, 0)))</f>
        <v>0</v>
      </c>
      <c r="Q102" s="75"/>
      <c r="R102" s="84"/>
      <c r="S102" s="83"/>
      <c r="T102" s="9">
        <v>2</v>
      </c>
      <c r="U102" s="84"/>
      <c r="V102" s="83"/>
      <c r="W102" s="83"/>
      <c r="X102" s="75"/>
      <c r="Y102" s="84"/>
      <c r="Z102" s="75"/>
      <c r="AA102" s="84"/>
      <c r="AB102" s="112"/>
      <c r="AC102" s="83"/>
      <c r="AD102" s="83"/>
      <c r="AE102" s="83"/>
      <c r="AF102" s="83"/>
      <c r="AG102" s="96"/>
      <c r="AH102" s="96"/>
      <c r="AI102" s="108"/>
      <c r="AJ102" s="83"/>
      <c r="AK102" s="96"/>
      <c r="AL102" s="112"/>
      <c r="AM102" s="101"/>
      <c r="AN102" s="101"/>
      <c r="AO102" s="101"/>
      <c r="AP102" s="96"/>
      <c r="AQ102" s="105"/>
    </row>
    <row r="103" spans="1:43" ht="74.400000000000006" x14ac:dyDescent="0.25">
      <c r="A103" s="86"/>
      <c r="B103" s="87"/>
      <c r="C103" s="88"/>
      <c r="D103" s="88"/>
      <c r="E103" s="6" t="s">
        <v>157</v>
      </c>
      <c r="F103" s="7">
        <v>1</v>
      </c>
      <c r="G103" s="7">
        <f t="shared" si="9"/>
        <v>1</v>
      </c>
      <c r="H103" s="17" t="s">
        <v>162</v>
      </c>
      <c r="I103" s="75"/>
      <c r="J103" s="7">
        <v>3</v>
      </c>
      <c r="K103" s="84"/>
      <c r="L103" s="83"/>
      <c r="M103" s="9">
        <f>F103*J103</f>
        <v>3</v>
      </c>
      <c r="N103" s="84"/>
      <c r="O103" s="83"/>
      <c r="P103" s="9">
        <f>IF(AND(F103&gt;=3, J103&gt;=3), 3, IF(AND(F103&gt;=3, J103&lt;=2), 2, IF(AND(F103&lt;=2, J103&gt;=3), 1, 0)))</f>
        <v>1</v>
      </c>
      <c r="Q103" s="75"/>
      <c r="R103" s="84"/>
      <c r="S103" s="83"/>
      <c r="T103" s="9">
        <v>2</v>
      </c>
      <c r="U103" s="84"/>
      <c r="V103" s="83"/>
      <c r="W103" s="83"/>
      <c r="X103" s="75"/>
      <c r="Y103" s="84"/>
      <c r="Z103" s="75"/>
      <c r="AA103" s="84"/>
      <c r="AB103" s="112"/>
      <c r="AC103" s="83"/>
      <c r="AD103" s="83"/>
      <c r="AE103" s="83"/>
      <c r="AF103" s="83"/>
      <c r="AG103" s="96"/>
      <c r="AH103" s="96"/>
      <c r="AI103" s="108"/>
      <c r="AJ103" s="83"/>
      <c r="AK103" s="96"/>
      <c r="AL103" s="112"/>
      <c r="AM103" s="101"/>
      <c r="AN103" s="101"/>
      <c r="AO103" s="101"/>
      <c r="AP103" s="96"/>
      <c r="AQ103" s="105"/>
    </row>
    <row r="104" spans="1:43" ht="74.400000000000006" x14ac:dyDescent="0.25">
      <c r="A104" s="86"/>
      <c r="B104" s="87"/>
      <c r="C104" s="88"/>
      <c r="D104" s="88"/>
      <c r="E104" s="6" t="s">
        <v>158</v>
      </c>
      <c r="F104" s="7">
        <v>1</v>
      </c>
      <c r="G104" s="7">
        <f t="shared" si="9"/>
        <v>1</v>
      </c>
      <c r="H104" s="17" t="s">
        <v>163</v>
      </c>
      <c r="I104" s="75"/>
      <c r="J104" s="7">
        <v>1</v>
      </c>
      <c r="K104" s="84"/>
      <c r="L104" s="83"/>
      <c r="M104" s="9">
        <f>F104*J104</f>
        <v>1</v>
      </c>
      <c r="N104" s="84"/>
      <c r="O104" s="83"/>
      <c r="P104" s="9">
        <f>IF(AND(F104&gt;=3, J104&gt;=3), 3, IF(AND(F104&gt;=3, J104&lt;=2), 2, IF(AND(F104&lt;=2, J104&gt;=3), 1, 0)))</f>
        <v>0</v>
      </c>
      <c r="Q104" s="75"/>
      <c r="R104" s="84"/>
      <c r="S104" s="83"/>
      <c r="T104" s="9">
        <v>2</v>
      </c>
      <c r="U104" s="84"/>
      <c r="V104" s="83"/>
      <c r="W104" s="83"/>
      <c r="X104" s="75"/>
      <c r="Y104" s="84"/>
      <c r="Z104" s="75"/>
      <c r="AA104" s="84"/>
      <c r="AB104" s="112"/>
      <c r="AC104" s="83"/>
      <c r="AD104" s="83"/>
      <c r="AE104" s="83"/>
      <c r="AF104" s="83"/>
      <c r="AG104" s="96"/>
      <c r="AH104" s="96"/>
      <c r="AI104" s="108"/>
      <c r="AJ104" s="83"/>
      <c r="AK104" s="96"/>
      <c r="AL104" s="112"/>
      <c r="AM104" s="101"/>
      <c r="AN104" s="101"/>
      <c r="AO104" s="101"/>
      <c r="AP104" s="96"/>
      <c r="AQ104" s="105"/>
    </row>
    <row r="105" spans="1:43" ht="74.400000000000006" x14ac:dyDescent="0.25">
      <c r="A105" s="86"/>
      <c r="B105" s="87"/>
      <c r="C105" s="88"/>
      <c r="D105" s="88"/>
      <c r="E105" s="6" t="s">
        <v>159</v>
      </c>
      <c r="F105" s="7">
        <v>1</v>
      </c>
      <c r="G105" s="7">
        <f t="shared" si="9"/>
        <v>1</v>
      </c>
      <c r="H105" s="17" t="s">
        <v>164</v>
      </c>
      <c r="I105" s="75"/>
      <c r="J105" s="7">
        <v>1</v>
      </c>
      <c r="K105" s="84"/>
      <c r="L105" s="83"/>
      <c r="M105" s="9">
        <f>F105*J105</f>
        <v>1</v>
      </c>
      <c r="N105" s="84"/>
      <c r="O105" s="83"/>
      <c r="P105" s="9">
        <f>IF(AND(F105&gt;=3, J105&gt;=3), 3, IF(AND(F105&gt;=3, J105&lt;=2), 2, IF(AND(F105&lt;=2, J105&gt;=3), 1, 0)))</f>
        <v>0</v>
      </c>
      <c r="Q105" s="75"/>
      <c r="R105" s="84"/>
      <c r="S105" s="83"/>
      <c r="T105" s="9">
        <v>2</v>
      </c>
      <c r="U105" s="84"/>
      <c r="V105" s="83"/>
      <c r="W105" s="83"/>
      <c r="X105" s="75"/>
      <c r="Y105" s="84"/>
      <c r="Z105" s="75"/>
      <c r="AA105" s="84"/>
      <c r="AB105" s="112"/>
      <c r="AC105" s="83"/>
      <c r="AD105" s="83"/>
      <c r="AE105" s="83"/>
      <c r="AF105" s="83"/>
      <c r="AG105" s="96"/>
      <c r="AH105" s="96"/>
      <c r="AI105" s="108"/>
      <c r="AJ105" s="83"/>
      <c r="AK105" s="96"/>
      <c r="AL105" s="112"/>
      <c r="AM105" s="101"/>
      <c r="AN105" s="101"/>
      <c r="AO105" s="101"/>
      <c r="AP105" s="96"/>
      <c r="AQ105" s="105"/>
    </row>
    <row r="106" spans="1:43" ht="23.4" x14ac:dyDescent="0.25">
      <c r="A106" s="86"/>
      <c r="B106" s="87"/>
      <c r="C106" s="88"/>
      <c r="D106" s="88"/>
      <c r="E106" s="11"/>
      <c r="F106" s="12"/>
      <c r="G106" s="7"/>
      <c r="H106" s="17" t="s">
        <v>165</v>
      </c>
      <c r="I106" s="75"/>
      <c r="J106" s="7"/>
      <c r="K106" s="7"/>
      <c r="L106" s="83"/>
      <c r="M106" s="9"/>
      <c r="N106" s="7"/>
      <c r="O106" s="83"/>
      <c r="P106" s="9"/>
      <c r="Q106" s="75"/>
      <c r="R106" s="7"/>
      <c r="S106" s="83"/>
      <c r="T106" s="9"/>
      <c r="U106" s="7"/>
      <c r="V106" s="83"/>
      <c r="W106" s="83"/>
      <c r="X106" s="75"/>
      <c r="Y106" s="7"/>
      <c r="Z106" s="75"/>
      <c r="AA106" s="7"/>
      <c r="AB106" s="30"/>
      <c r="AC106" s="83"/>
      <c r="AD106" s="83"/>
      <c r="AE106" s="83"/>
      <c r="AF106" s="83"/>
      <c r="AG106" s="96"/>
      <c r="AH106" s="96"/>
      <c r="AI106" s="108"/>
      <c r="AJ106" s="83"/>
      <c r="AK106" s="96"/>
      <c r="AL106" s="30"/>
      <c r="AM106" s="101"/>
      <c r="AN106" s="101"/>
      <c r="AO106" s="101"/>
      <c r="AP106" s="96"/>
      <c r="AQ106" s="105"/>
    </row>
    <row r="107" spans="1:43" x14ac:dyDescent="0.25">
      <c r="A107" s="86"/>
      <c r="B107" s="87"/>
      <c r="C107" s="88"/>
      <c r="D107" s="88"/>
      <c r="E107" s="11"/>
      <c r="F107" s="12"/>
      <c r="G107" s="7"/>
      <c r="H107" s="17" t="s">
        <v>166</v>
      </c>
      <c r="I107" s="75"/>
      <c r="J107" s="7"/>
      <c r="K107" s="7"/>
      <c r="L107" s="83"/>
      <c r="M107" s="9"/>
      <c r="N107" s="7"/>
      <c r="O107" s="83"/>
      <c r="P107" s="9"/>
      <c r="Q107" s="75"/>
      <c r="R107" s="7"/>
      <c r="S107" s="83"/>
      <c r="T107" s="9"/>
      <c r="U107" s="7"/>
      <c r="V107" s="83"/>
      <c r="W107" s="83"/>
      <c r="X107" s="75"/>
      <c r="Y107" s="7"/>
      <c r="Z107" s="75"/>
      <c r="AA107" s="7"/>
      <c r="AB107" s="30"/>
      <c r="AC107" s="83"/>
      <c r="AD107" s="83"/>
      <c r="AE107" s="83"/>
      <c r="AF107" s="83"/>
      <c r="AG107" s="96"/>
      <c r="AH107" s="96"/>
      <c r="AI107" s="108"/>
      <c r="AJ107" s="83"/>
      <c r="AK107" s="96"/>
      <c r="AL107" s="30"/>
      <c r="AM107" s="101"/>
      <c r="AN107" s="101"/>
      <c r="AO107" s="101"/>
      <c r="AP107" s="96"/>
      <c r="AQ107" s="105"/>
    </row>
    <row r="108" spans="1:43" x14ac:dyDescent="0.25">
      <c r="A108" s="86"/>
      <c r="B108" s="87"/>
      <c r="C108" s="88"/>
      <c r="D108" s="88"/>
      <c r="E108" s="11"/>
      <c r="F108" s="12"/>
      <c r="G108" s="7"/>
      <c r="H108" s="5"/>
      <c r="I108" s="76"/>
      <c r="J108" s="14"/>
      <c r="K108" s="14"/>
      <c r="L108" s="83"/>
      <c r="M108" s="9"/>
      <c r="N108" s="14"/>
      <c r="O108" s="83"/>
      <c r="P108" s="9"/>
      <c r="Q108" s="76"/>
      <c r="R108" s="14"/>
      <c r="S108" s="83"/>
      <c r="T108" s="9"/>
      <c r="U108" s="14"/>
      <c r="V108" s="83"/>
      <c r="W108" s="83"/>
      <c r="X108" s="76"/>
      <c r="Y108" s="14"/>
      <c r="Z108" s="76"/>
      <c r="AA108" s="14"/>
      <c r="AB108" s="32"/>
      <c r="AC108" s="83"/>
      <c r="AD108" s="83"/>
      <c r="AE108" s="83"/>
      <c r="AF108" s="83"/>
      <c r="AG108" s="96"/>
      <c r="AH108" s="96"/>
      <c r="AI108" s="109"/>
      <c r="AJ108" s="83"/>
      <c r="AK108" s="96"/>
      <c r="AL108" s="32"/>
      <c r="AM108" s="101"/>
      <c r="AN108" s="101"/>
      <c r="AO108" s="101"/>
      <c r="AP108" s="96"/>
      <c r="AQ108" s="105"/>
    </row>
    <row r="109" spans="1:43" ht="20.399999999999999" x14ac:dyDescent="0.25">
      <c r="A109" s="86" t="s">
        <v>167</v>
      </c>
      <c r="B109" s="87" t="s">
        <v>51</v>
      </c>
      <c r="C109" s="88" t="s">
        <v>51</v>
      </c>
      <c r="D109" s="88" t="s">
        <v>168</v>
      </c>
      <c r="E109" s="89" t="s">
        <v>51</v>
      </c>
      <c r="F109" s="14"/>
      <c r="G109" s="7"/>
      <c r="H109" s="8" t="s">
        <v>169</v>
      </c>
      <c r="I109" s="74">
        <v>4.22</v>
      </c>
      <c r="J109" s="84">
        <v>0</v>
      </c>
      <c r="K109" s="84">
        <v>0</v>
      </c>
      <c r="L109" s="84">
        <v>0</v>
      </c>
      <c r="M109" s="9"/>
      <c r="N109" s="84">
        <v>0</v>
      </c>
      <c r="O109" s="84">
        <v>0</v>
      </c>
      <c r="P109" s="9">
        <v>0</v>
      </c>
      <c r="Q109" s="74">
        <f>SUM(P109)</f>
        <v>0</v>
      </c>
      <c r="R109" s="84">
        <v>0</v>
      </c>
      <c r="S109" s="84">
        <v>0</v>
      </c>
      <c r="T109" s="9"/>
      <c r="U109" s="84">
        <v>0</v>
      </c>
      <c r="V109" s="84">
        <v>0</v>
      </c>
      <c r="W109" s="84">
        <f>(S109-0)/(8.67-0)</f>
        <v>0</v>
      </c>
      <c r="X109" s="74">
        <f>(Q109-0)/(14-0)</f>
        <v>0</v>
      </c>
      <c r="Y109" s="84">
        <f>X109</f>
        <v>0</v>
      </c>
      <c r="Z109" s="74">
        <f>(I109-1)/(5-1)</f>
        <v>0.80499999999999994</v>
      </c>
      <c r="AA109" s="84">
        <f>Z109</f>
        <v>0.80499999999999994</v>
      </c>
      <c r="AB109" s="112">
        <f>SUM(Y109,AA109)</f>
        <v>0.80499999999999994</v>
      </c>
      <c r="AC109" s="84">
        <f>AA109</f>
        <v>0.80499999999999994</v>
      </c>
      <c r="AD109" s="84">
        <f>SUM(AC109,W109)</f>
        <v>0.80499999999999994</v>
      </c>
      <c r="AE109" s="84">
        <v>0.15</v>
      </c>
      <c r="AF109" s="84">
        <f>AE109*AD109</f>
        <v>0.12074999999999998</v>
      </c>
      <c r="AG109" s="96"/>
      <c r="AH109" s="96"/>
      <c r="AI109" s="74">
        <f>AD109/SUM(AD3:AD120)</f>
        <v>0.13435108561359715</v>
      </c>
      <c r="AJ109" s="84">
        <f>AI109*AD109</f>
        <v>0.1081526239189457</v>
      </c>
      <c r="AK109" s="96"/>
      <c r="AL109" s="112">
        <f>AB109/SUM(AB3:AB120)</f>
        <v>4.8335160376662571E-2</v>
      </c>
      <c r="AM109" s="110">
        <f>AL109*AB109</f>
        <v>3.8909804103213368E-2</v>
      </c>
      <c r="AN109" s="110">
        <f>AM109/SUM(AM3:AM120)</f>
        <v>0.11080796611479408</v>
      </c>
      <c r="AO109" s="110">
        <f>AM109*AN109</f>
        <v>4.3115162546021428E-3</v>
      </c>
      <c r="AP109" s="96"/>
      <c r="AQ109" s="105"/>
    </row>
    <row r="110" spans="1:43" x14ac:dyDescent="0.25">
      <c r="A110" s="86"/>
      <c r="B110" s="87"/>
      <c r="C110" s="88"/>
      <c r="D110" s="88"/>
      <c r="E110" s="89"/>
      <c r="F110" s="14"/>
      <c r="G110" s="7"/>
      <c r="H110" s="17" t="s">
        <v>170</v>
      </c>
      <c r="I110" s="75"/>
      <c r="J110" s="84"/>
      <c r="K110" s="84"/>
      <c r="L110" s="84"/>
      <c r="M110" s="9"/>
      <c r="N110" s="84"/>
      <c r="O110" s="84"/>
      <c r="P110" s="9"/>
      <c r="Q110" s="75"/>
      <c r="R110" s="84"/>
      <c r="S110" s="84"/>
      <c r="T110" s="9"/>
      <c r="U110" s="84"/>
      <c r="V110" s="84"/>
      <c r="W110" s="84"/>
      <c r="X110" s="75"/>
      <c r="Y110" s="84"/>
      <c r="Z110" s="75"/>
      <c r="AA110" s="84"/>
      <c r="AB110" s="112"/>
      <c r="AC110" s="84"/>
      <c r="AD110" s="84"/>
      <c r="AE110" s="84"/>
      <c r="AF110" s="84"/>
      <c r="AG110" s="96"/>
      <c r="AH110" s="96"/>
      <c r="AI110" s="75"/>
      <c r="AJ110" s="84"/>
      <c r="AK110" s="96"/>
      <c r="AL110" s="112"/>
      <c r="AM110" s="110"/>
      <c r="AN110" s="110"/>
      <c r="AO110" s="110"/>
      <c r="AP110" s="96"/>
      <c r="AQ110" s="105"/>
    </row>
    <row r="111" spans="1:43" ht="23.4" x14ac:dyDescent="0.25">
      <c r="A111" s="86"/>
      <c r="B111" s="87"/>
      <c r="C111" s="88"/>
      <c r="D111" s="88"/>
      <c r="E111" s="89"/>
      <c r="F111" s="14"/>
      <c r="G111" s="7"/>
      <c r="H111" s="17" t="s">
        <v>171</v>
      </c>
      <c r="I111" s="75"/>
      <c r="J111" s="84"/>
      <c r="K111" s="84"/>
      <c r="L111" s="84"/>
      <c r="M111" s="9"/>
      <c r="N111" s="84"/>
      <c r="O111" s="84"/>
      <c r="P111" s="9"/>
      <c r="Q111" s="75"/>
      <c r="R111" s="84"/>
      <c r="S111" s="84"/>
      <c r="T111" s="9"/>
      <c r="U111" s="84"/>
      <c r="V111" s="84"/>
      <c r="W111" s="84"/>
      <c r="X111" s="75"/>
      <c r="Y111" s="84"/>
      <c r="Z111" s="75"/>
      <c r="AA111" s="84"/>
      <c r="AB111" s="112"/>
      <c r="AC111" s="84"/>
      <c r="AD111" s="84"/>
      <c r="AE111" s="84"/>
      <c r="AF111" s="84"/>
      <c r="AG111" s="96"/>
      <c r="AH111" s="96"/>
      <c r="AI111" s="75"/>
      <c r="AJ111" s="84"/>
      <c r="AK111" s="96"/>
      <c r="AL111" s="112"/>
      <c r="AM111" s="110"/>
      <c r="AN111" s="110"/>
      <c r="AO111" s="110"/>
      <c r="AP111" s="96"/>
      <c r="AQ111" s="105"/>
    </row>
    <row r="112" spans="1:43" x14ac:dyDescent="0.25">
      <c r="A112" s="86"/>
      <c r="B112" s="87"/>
      <c r="C112" s="88"/>
      <c r="D112" s="88"/>
      <c r="E112" s="89"/>
      <c r="F112" s="14"/>
      <c r="G112" s="7"/>
      <c r="H112" s="17" t="s">
        <v>172</v>
      </c>
      <c r="I112" s="75"/>
      <c r="J112" s="84"/>
      <c r="K112" s="84"/>
      <c r="L112" s="84"/>
      <c r="M112" s="9"/>
      <c r="N112" s="84"/>
      <c r="O112" s="84"/>
      <c r="P112" s="9"/>
      <c r="Q112" s="75"/>
      <c r="R112" s="84"/>
      <c r="S112" s="84"/>
      <c r="T112" s="9"/>
      <c r="U112" s="84"/>
      <c r="V112" s="84"/>
      <c r="W112" s="84"/>
      <c r="X112" s="75"/>
      <c r="Y112" s="84"/>
      <c r="Z112" s="75"/>
      <c r="AA112" s="84"/>
      <c r="AB112" s="112"/>
      <c r="AC112" s="84"/>
      <c r="AD112" s="84"/>
      <c r="AE112" s="84"/>
      <c r="AF112" s="84"/>
      <c r="AG112" s="96"/>
      <c r="AH112" s="96"/>
      <c r="AI112" s="75"/>
      <c r="AJ112" s="84"/>
      <c r="AK112" s="96"/>
      <c r="AL112" s="112"/>
      <c r="AM112" s="110"/>
      <c r="AN112" s="110"/>
      <c r="AO112" s="110"/>
      <c r="AP112" s="96"/>
      <c r="AQ112" s="105"/>
    </row>
    <row r="113" spans="1:43" ht="23.4" x14ac:dyDescent="0.25">
      <c r="A113" s="86"/>
      <c r="B113" s="87"/>
      <c r="C113" s="88"/>
      <c r="D113" s="88"/>
      <c r="E113" s="89"/>
      <c r="F113" s="14"/>
      <c r="G113" s="7"/>
      <c r="H113" s="17" t="s">
        <v>173</v>
      </c>
      <c r="I113" s="75"/>
      <c r="J113" s="84"/>
      <c r="K113" s="84"/>
      <c r="L113" s="84"/>
      <c r="M113" s="9"/>
      <c r="N113" s="84"/>
      <c r="O113" s="84"/>
      <c r="P113" s="9"/>
      <c r="Q113" s="75"/>
      <c r="R113" s="84"/>
      <c r="S113" s="84"/>
      <c r="T113" s="9"/>
      <c r="U113" s="84"/>
      <c r="V113" s="84"/>
      <c r="W113" s="84"/>
      <c r="X113" s="75"/>
      <c r="Y113" s="84"/>
      <c r="Z113" s="75"/>
      <c r="AA113" s="84"/>
      <c r="AB113" s="112"/>
      <c r="AC113" s="84"/>
      <c r="AD113" s="84"/>
      <c r="AE113" s="84"/>
      <c r="AF113" s="84"/>
      <c r="AG113" s="96"/>
      <c r="AH113" s="96"/>
      <c r="AI113" s="75"/>
      <c r="AJ113" s="84"/>
      <c r="AK113" s="96"/>
      <c r="AL113" s="112"/>
      <c r="AM113" s="110"/>
      <c r="AN113" s="110"/>
      <c r="AO113" s="110"/>
      <c r="AP113" s="96"/>
      <c r="AQ113" s="105"/>
    </row>
    <row r="114" spans="1:43" ht="23.4" x14ac:dyDescent="0.25">
      <c r="A114" s="86"/>
      <c r="B114" s="87"/>
      <c r="C114" s="88"/>
      <c r="D114" s="88"/>
      <c r="E114" s="89"/>
      <c r="F114" s="14"/>
      <c r="G114" s="7"/>
      <c r="H114" s="17" t="s">
        <v>174</v>
      </c>
      <c r="I114" s="75"/>
      <c r="J114" s="84"/>
      <c r="K114" s="84"/>
      <c r="L114" s="84"/>
      <c r="M114" s="9"/>
      <c r="N114" s="84"/>
      <c r="O114" s="84"/>
      <c r="P114" s="9"/>
      <c r="Q114" s="75"/>
      <c r="R114" s="84"/>
      <c r="S114" s="84"/>
      <c r="T114" s="9"/>
      <c r="U114" s="84"/>
      <c r="V114" s="84"/>
      <c r="W114" s="84"/>
      <c r="X114" s="75"/>
      <c r="Y114" s="84"/>
      <c r="Z114" s="75"/>
      <c r="AA114" s="84"/>
      <c r="AB114" s="112"/>
      <c r="AC114" s="84"/>
      <c r="AD114" s="84"/>
      <c r="AE114" s="84"/>
      <c r="AF114" s="84"/>
      <c r="AG114" s="96"/>
      <c r="AH114" s="96"/>
      <c r="AI114" s="75"/>
      <c r="AJ114" s="84"/>
      <c r="AK114" s="96"/>
      <c r="AL114" s="112"/>
      <c r="AM114" s="110"/>
      <c r="AN114" s="110"/>
      <c r="AO114" s="110"/>
      <c r="AP114" s="96"/>
      <c r="AQ114" s="105"/>
    </row>
    <row r="115" spans="1:43" x14ac:dyDescent="0.25">
      <c r="A115" s="86"/>
      <c r="B115" s="87"/>
      <c r="C115" s="88"/>
      <c r="D115" s="88"/>
      <c r="E115" s="89"/>
      <c r="F115" s="14"/>
      <c r="G115" s="7"/>
      <c r="H115" s="5"/>
      <c r="I115" s="76"/>
      <c r="J115" s="84"/>
      <c r="K115" s="84"/>
      <c r="L115" s="84"/>
      <c r="M115" s="9"/>
      <c r="N115" s="84"/>
      <c r="O115" s="84"/>
      <c r="P115" s="9"/>
      <c r="Q115" s="76"/>
      <c r="R115" s="84"/>
      <c r="S115" s="84"/>
      <c r="T115" s="9"/>
      <c r="U115" s="84"/>
      <c r="V115" s="84"/>
      <c r="W115" s="84"/>
      <c r="X115" s="76"/>
      <c r="Y115" s="84"/>
      <c r="Z115" s="76"/>
      <c r="AA115" s="84"/>
      <c r="AB115" s="112"/>
      <c r="AC115" s="84"/>
      <c r="AD115" s="84"/>
      <c r="AE115" s="84"/>
      <c r="AF115" s="84"/>
      <c r="AG115" s="96"/>
      <c r="AH115" s="96"/>
      <c r="AI115" s="76"/>
      <c r="AJ115" s="84"/>
      <c r="AK115" s="96"/>
      <c r="AL115" s="112"/>
      <c r="AM115" s="110"/>
      <c r="AN115" s="110"/>
      <c r="AO115" s="110"/>
      <c r="AP115" s="96"/>
      <c r="AQ115" s="105"/>
    </row>
    <row r="116" spans="1:43" ht="64.2" x14ac:dyDescent="0.25">
      <c r="A116" s="86" t="s">
        <v>175</v>
      </c>
      <c r="B116" s="87" t="s">
        <v>51</v>
      </c>
      <c r="C116" s="88" t="s">
        <v>51</v>
      </c>
      <c r="D116" s="88" t="s">
        <v>176</v>
      </c>
      <c r="E116" s="6" t="s">
        <v>177</v>
      </c>
      <c r="F116" s="7">
        <v>1</v>
      </c>
      <c r="G116" s="7">
        <f t="shared" si="9"/>
        <v>1</v>
      </c>
      <c r="H116" s="85" t="s">
        <v>210</v>
      </c>
      <c r="I116" s="77">
        <v>4.8</v>
      </c>
      <c r="J116" s="14">
        <v>1</v>
      </c>
      <c r="K116" s="85">
        <f>SUM(J116:J120)</f>
        <v>8</v>
      </c>
      <c r="L116" s="85">
        <f>K116</f>
        <v>8</v>
      </c>
      <c r="M116" s="9">
        <f>F116*J116</f>
        <v>1</v>
      </c>
      <c r="N116" s="85">
        <f>SUM(M116:M120)</f>
        <v>8</v>
      </c>
      <c r="O116" s="85">
        <f>N116</f>
        <v>8</v>
      </c>
      <c r="P116" s="9">
        <f>IF(AND(F116&gt;=3, J116&gt;=3), 3, IF(AND(F116&gt;=3, J116&lt;=2), 2, IF(AND(F116&lt;=2, J116&gt;=3), 1, 0)))</f>
        <v>0</v>
      </c>
      <c r="Q116" s="77">
        <f>SUM(P116:P120)</f>
        <v>0</v>
      </c>
      <c r="R116" s="85">
        <f>SUM(P116:P120)</f>
        <v>0</v>
      </c>
      <c r="S116" s="85">
        <f>R116</f>
        <v>0</v>
      </c>
      <c r="T116" s="9">
        <v>2</v>
      </c>
      <c r="U116" s="85">
        <f>SUM(T116:T120)</f>
        <v>10</v>
      </c>
      <c r="V116" s="85">
        <f>U116</f>
        <v>10</v>
      </c>
      <c r="W116" s="85">
        <f>(S116-0)/(8.67-0)</f>
        <v>0</v>
      </c>
      <c r="X116" s="77">
        <f>(Q116-0)/(14-0)</f>
        <v>0</v>
      </c>
      <c r="Y116" s="85">
        <f>X116</f>
        <v>0</v>
      </c>
      <c r="Z116" s="77">
        <f>(I116-1)/(5-1)</f>
        <v>0.95</v>
      </c>
      <c r="AA116" s="85">
        <f>Z116</f>
        <v>0.95</v>
      </c>
      <c r="AB116" s="113">
        <f>SUM(Y116,AA116)</f>
        <v>0.95</v>
      </c>
      <c r="AC116" s="85">
        <f>AA116</f>
        <v>0.95</v>
      </c>
      <c r="AD116" s="85">
        <f>SUM(AC116,W116)</f>
        <v>0.95</v>
      </c>
      <c r="AE116" s="85">
        <v>0.1</v>
      </c>
      <c r="AF116" s="85">
        <f>AE116*AD116</f>
        <v>9.5000000000000001E-2</v>
      </c>
      <c r="AG116" s="96"/>
      <c r="AH116" s="96"/>
      <c r="AI116" s="77">
        <f>AD116/SUM(AD3:AD120)</f>
        <v>0.15855097059989726</v>
      </c>
      <c r="AJ116" s="85">
        <f>AI116*AD116</f>
        <v>0.1506234220699024</v>
      </c>
      <c r="AK116" s="96"/>
      <c r="AL116" s="113">
        <f>AB116/SUM(AB3:AB120)</f>
        <v>5.7041493612210489E-2</v>
      </c>
      <c r="AM116" s="111">
        <f>AL116*AB116</f>
        <v>5.418941893159996E-2</v>
      </c>
      <c r="AN116" s="111">
        <f>AM116/SUM(AM3:AM120)</f>
        <v>0.15432149904494682</v>
      </c>
      <c r="AO116" s="111">
        <f>AM116*AN116</f>
        <v>8.3625923618991273E-3</v>
      </c>
      <c r="AP116" s="96"/>
      <c r="AQ116" s="105"/>
    </row>
    <row r="117" spans="1:43" ht="54" x14ac:dyDescent="0.25">
      <c r="A117" s="86"/>
      <c r="B117" s="87"/>
      <c r="C117" s="88"/>
      <c r="D117" s="88"/>
      <c r="E117" s="6" t="s">
        <v>178</v>
      </c>
      <c r="F117" s="7">
        <v>1</v>
      </c>
      <c r="G117" s="7">
        <f t="shared" si="9"/>
        <v>1</v>
      </c>
      <c r="H117" s="85"/>
      <c r="I117" s="78"/>
      <c r="J117" s="14">
        <v>1</v>
      </c>
      <c r="K117" s="85"/>
      <c r="L117" s="85"/>
      <c r="M117" s="9">
        <f>F117*J117</f>
        <v>1</v>
      </c>
      <c r="N117" s="85"/>
      <c r="O117" s="85"/>
      <c r="P117" s="9">
        <f>IF(AND(F117&gt;=3, J117&gt;=3), 3, IF(AND(F117&gt;=3, J117&lt;=2), 2, IF(AND(F117&lt;=2, J117&gt;=3), 1, 0)))</f>
        <v>0</v>
      </c>
      <c r="Q117" s="78"/>
      <c r="R117" s="85"/>
      <c r="S117" s="85"/>
      <c r="T117" s="9">
        <v>2</v>
      </c>
      <c r="U117" s="85"/>
      <c r="V117" s="85"/>
      <c r="W117" s="85"/>
      <c r="X117" s="78"/>
      <c r="Y117" s="85"/>
      <c r="Z117" s="78"/>
      <c r="AA117" s="85"/>
      <c r="AB117" s="113"/>
      <c r="AC117" s="85"/>
      <c r="AD117" s="85"/>
      <c r="AE117" s="85"/>
      <c r="AF117" s="85"/>
      <c r="AG117" s="96"/>
      <c r="AH117" s="96"/>
      <c r="AI117" s="78"/>
      <c r="AJ117" s="85"/>
      <c r="AK117" s="96"/>
      <c r="AL117" s="113"/>
      <c r="AM117" s="111"/>
      <c r="AN117" s="111"/>
      <c r="AO117" s="111"/>
      <c r="AP117" s="96"/>
      <c r="AQ117" s="105"/>
    </row>
    <row r="118" spans="1:43" ht="64.2" x14ac:dyDescent="0.25">
      <c r="A118" s="86"/>
      <c r="B118" s="87"/>
      <c r="C118" s="88"/>
      <c r="D118" s="88"/>
      <c r="E118" s="6" t="s">
        <v>179</v>
      </c>
      <c r="F118" s="7">
        <v>1</v>
      </c>
      <c r="G118" s="7">
        <f t="shared" si="9"/>
        <v>1</v>
      </c>
      <c r="H118" s="85"/>
      <c r="I118" s="78"/>
      <c r="J118" s="14">
        <v>2</v>
      </c>
      <c r="K118" s="85"/>
      <c r="L118" s="85"/>
      <c r="M118" s="9">
        <f>F118*J118</f>
        <v>2</v>
      </c>
      <c r="N118" s="85"/>
      <c r="O118" s="85"/>
      <c r="P118" s="9">
        <f>IF(AND(F118&gt;=3, J118&gt;=3), 3, IF(AND(F118&gt;=3, J118&lt;=2), 2, IF(AND(F118&lt;=2, J118&gt;=3), 1, 0)))</f>
        <v>0</v>
      </c>
      <c r="Q118" s="78"/>
      <c r="R118" s="85"/>
      <c r="S118" s="85"/>
      <c r="T118" s="9">
        <v>2</v>
      </c>
      <c r="U118" s="85"/>
      <c r="V118" s="85"/>
      <c r="W118" s="85"/>
      <c r="X118" s="78"/>
      <c r="Y118" s="85"/>
      <c r="Z118" s="78"/>
      <c r="AA118" s="85"/>
      <c r="AB118" s="113"/>
      <c r="AC118" s="85"/>
      <c r="AD118" s="85"/>
      <c r="AE118" s="85"/>
      <c r="AF118" s="85"/>
      <c r="AG118" s="96"/>
      <c r="AH118" s="96"/>
      <c r="AI118" s="78"/>
      <c r="AJ118" s="85"/>
      <c r="AK118" s="96"/>
      <c r="AL118" s="113"/>
      <c r="AM118" s="111"/>
      <c r="AN118" s="111"/>
      <c r="AO118" s="111"/>
      <c r="AP118" s="96"/>
      <c r="AQ118" s="105"/>
    </row>
    <row r="119" spans="1:43" ht="64.2" x14ac:dyDescent="0.25">
      <c r="A119" s="86"/>
      <c r="B119" s="87"/>
      <c r="C119" s="88"/>
      <c r="D119" s="88"/>
      <c r="E119" s="6" t="s">
        <v>180</v>
      </c>
      <c r="F119" s="7">
        <v>1</v>
      </c>
      <c r="G119" s="7">
        <f t="shared" si="9"/>
        <v>1</v>
      </c>
      <c r="H119" s="85"/>
      <c r="I119" s="78"/>
      <c r="J119" s="14">
        <v>2</v>
      </c>
      <c r="K119" s="85"/>
      <c r="L119" s="85"/>
      <c r="M119" s="9">
        <f>F119*J119</f>
        <v>2</v>
      </c>
      <c r="N119" s="85"/>
      <c r="O119" s="85"/>
      <c r="P119" s="9">
        <f>IF(AND(F119&gt;=3, J119&gt;=3), 3, IF(AND(F119&gt;=3, J119&lt;=2), 2, IF(AND(F119&lt;=2, J119&gt;=3), 1, 0)))</f>
        <v>0</v>
      </c>
      <c r="Q119" s="78"/>
      <c r="R119" s="85"/>
      <c r="S119" s="85"/>
      <c r="T119" s="9">
        <v>2</v>
      </c>
      <c r="U119" s="85"/>
      <c r="V119" s="85"/>
      <c r="W119" s="85"/>
      <c r="X119" s="78"/>
      <c r="Y119" s="85"/>
      <c r="Z119" s="78"/>
      <c r="AA119" s="85"/>
      <c r="AB119" s="113"/>
      <c r="AC119" s="85"/>
      <c r="AD119" s="85"/>
      <c r="AE119" s="85"/>
      <c r="AF119" s="85"/>
      <c r="AG119" s="96"/>
      <c r="AH119" s="96"/>
      <c r="AI119" s="78"/>
      <c r="AJ119" s="85"/>
      <c r="AK119" s="96"/>
      <c r="AL119" s="113"/>
      <c r="AM119" s="111"/>
      <c r="AN119" s="111"/>
      <c r="AO119" s="111"/>
      <c r="AP119" s="96"/>
      <c r="AQ119" s="105"/>
    </row>
    <row r="120" spans="1:43" ht="43.8" x14ac:dyDescent="0.25">
      <c r="A120" s="86"/>
      <c r="B120" s="87"/>
      <c r="C120" s="88"/>
      <c r="D120" s="88"/>
      <c r="E120" s="6" t="s">
        <v>181</v>
      </c>
      <c r="F120" s="7">
        <v>1</v>
      </c>
      <c r="G120" s="7">
        <f t="shared" si="9"/>
        <v>1</v>
      </c>
      <c r="H120" s="85"/>
      <c r="I120" s="79"/>
      <c r="J120" s="14">
        <v>2</v>
      </c>
      <c r="K120" s="85"/>
      <c r="L120" s="85"/>
      <c r="M120" s="9">
        <f>F120*J120</f>
        <v>2</v>
      </c>
      <c r="N120" s="85"/>
      <c r="O120" s="85"/>
      <c r="P120" s="9">
        <f>IF(AND(F120&gt;=3, J120&gt;=3), 3, IF(AND(F120&gt;=3, J120&lt;=2), 2, IF(AND(F120&lt;=2, J120&gt;=3), 1, 0)))</f>
        <v>0</v>
      </c>
      <c r="Q120" s="79"/>
      <c r="R120" s="85"/>
      <c r="S120" s="85"/>
      <c r="T120" s="9">
        <v>2</v>
      </c>
      <c r="U120" s="85"/>
      <c r="V120" s="85"/>
      <c r="W120" s="85"/>
      <c r="X120" s="79"/>
      <c r="Y120" s="85"/>
      <c r="Z120" s="79"/>
      <c r="AA120" s="85"/>
      <c r="AB120" s="113"/>
      <c r="AC120" s="85"/>
      <c r="AD120" s="85"/>
      <c r="AE120" s="85"/>
      <c r="AF120" s="85"/>
      <c r="AG120" s="97"/>
      <c r="AH120" s="97"/>
      <c r="AI120" s="79"/>
      <c r="AJ120" s="85"/>
      <c r="AK120" s="97"/>
      <c r="AL120" s="113"/>
      <c r="AM120" s="111"/>
      <c r="AN120" s="111"/>
      <c r="AO120" s="111"/>
      <c r="AP120" s="97"/>
      <c r="AQ120" s="106"/>
    </row>
  </sheetData>
  <mergeCells count="314">
    <mergeCell ref="AM3:AM33"/>
    <mergeCell ref="AM34:AM44"/>
    <mergeCell ref="AM45:AM108"/>
    <mergeCell ref="AM109:AM115"/>
    <mergeCell ref="AM116:AM120"/>
    <mergeCell ref="Q82:Q100"/>
    <mergeCell ref="Q101:Q108"/>
    <mergeCell ref="Q109:Q115"/>
    <mergeCell ref="Q116:Q120"/>
    <mergeCell ref="AB3:AB6"/>
    <mergeCell ref="AB7:AB23"/>
    <mergeCell ref="AB24:AB33"/>
    <mergeCell ref="AB34:AB39"/>
    <mergeCell ref="AB41:AB44"/>
    <mergeCell ref="AB45:AB52"/>
    <mergeCell ref="AB53:AB58"/>
    <mergeCell ref="AB59:AB65"/>
    <mergeCell ref="AB67:AB73"/>
    <mergeCell ref="AB82:AB87"/>
    <mergeCell ref="AB101:AB105"/>
    <mergeCell ref="AB109:AB115"/>
    <mergeCell ref="AB116:AB120"/>
    <mergeCell ref="Q13:Q23"/>
    <mergeCell ref="Q24:Q29"/>
    <mergeCell ref="Q34:Q39"/>
    <mergeCell ref="Q41:Q44"/>
    <mergeCell ref="Q45:Q52"/>
    <mergeCell ref="Q53:Q58"/>
    <mergeCell ref="Q59:Q65"/>
    <mergeCell ref="Q67:Q81"/>
    <mergeCell ref="X59:X65"/>
    <mergeCell ref="X67:X81"/>
    <mergeCell ref="X45:X52"/>
    <mergeCell ref="X53:X58"/>
    <mergeCell ref="U34:U39"/>
    <mergeCell ref="V34:V44"/>
    <mergeCell ref="U41:U44"/>
    <mergeCell ref="Y67:Y73"/>
    <mergeCell ref="Y82:Y87"/>
    <mergeCell ref="Y101:Y105"/>
    <mergeCell ref="Y109:Y115"/>
    <mergeCell ref="Y116:Y120"/>
    <mergeCell ref="X5:X6"/>
    <mergeCell ref="X7:X12"/>
    <mergeCell ref="X13:X23"/>
    <mergeCell ref="X24:X29"/>
    <mergeCell ref="X30:X33"/>
    <mergeCell ref="X34:X39"/>
    <mergeCell ref="X41:X44"/>
    <mergeCell ref="AH3:AH120"/>
    <mergeCell ref="X3:X4"/>
    <mergeCell ref="Z3:Z4"/>
    <mergeCell ref="Z5:Z6"/>
    <mergeCell ref="Z7:Z12"/>
    <mergeCell ref="Z13:Z23"/>
    <mergeCell ref="Z24:Z29"/>
    <mergeCell ref="Z30:Z33"/>
    <mergeCell ref="Z34:Z39"/>
    <mergeCell ref="Z41:Z44"/>
    <mergeCell ref="Z45:Z52"/>
    <mergeCell ref="Z53:Z58"/>
    <mergeCell ref="Z59:Z65"/>
    <mergeCell ref="Z67:Z81"/>
    <mergeCell ref="X109:X115"/>
    <mergeCell ref="X116:X120"/>
    <mergeCell ref="Y3:Y6"/>
    <mergeCell ref="Y7:Y23"/>
    <mergeCell ref="Y24:Y33"/>
    <mergeCell ref="Y34:Y39"/>
    <mergeCell ref="Y41:Y44"/>
    <mergeCell ref="Y45:Y52"/>
    <mergeCell ref="Y53:Y58"/>
    <mergeCell ref="Y59:Y65"/>
    <mergeCell ref="AL116:AL120"/>
    <mergeCell ref="AO116:AO120"/>
    <mergeCell ref="AL34:AL39"/>
    <mergeCell ref="AL41:AL44"/>
    <mergeCell ref="AL45:AL52"/>
    <mergeCell ref="AL53:AL58"/>
    <mergeCell ref="AL59:AL65"/>
    <mergeCell ref="AL67:AL73"/>
    <mergeCell ref="AL82:AL87"/>
    <mergeCell ref="AL101:AL105"/>
    <mergeCell ref="AL7:AL23"/>
    <mergeCell ref="AL24:AL33"/>
    <mergeCell ref="AQ1:AQ2"/>
    <mergeCell ref="AI3:AI33"/>
    <mergeCell ref="AJ3:AJ33"/>
    <mergeCell ref="AK3:AK120"/>
    <mergeCell ref="AQ3:AQ120"/>
    <mergeCell ref="AI34:AI44"/>
    <mergeCell ref="AJ34:AJ44"/>
    <mergeCell ref="AI45:AI108"/>
    <mergeCell ref="AJ45:AJ108"/>
    <mergeCell ref="AI109:AI115"/>
    <mergeCell ref="AJ109:AJ115"/>
    <mergeCell ref="AI116:AI120"/>
    <mergeCell ref="AJ116:AJ120"/>
    <mergeCell ref="AN45:AN108"/>
    <mergeCell ref="AN109:AN115"/>
    <mergeCell ref="AN116:AN120"/>
    <mergeCell ref="AO3:AO33"/>
    <mergeCell ref="AP3:AP120"/>
    <mergeCell ref="AO34:AO44"/>
    <mergeCell ref="AO45:AO108"/>
    <mergeCell ref="AL109:AL115"/>
    <mergeCell ref="AO109:AO115"/>
    <mergeCell ref="Q3:Q4"/>
    <mergeCell ref="Q5:Q6"/>
    <mergeCell ref="Q7:Q12"/>
    <mergeCell ref="AD1:AH1"/>
    <mergeCell ref="AL1:AP1"/>
    <mergeCell ref="AE109:AE115"/>
    <mergeCell ref="AE116:AE120"/>
    <mergeCell ref="AF3:AF33"/>
    <mergeCell ref="AF34:AF44"/>
    <mergeCell ref="AF45:AF108"/>
    <mergeCell ref="AF109:AF115"/>
    <mergeCell ref="AF116:AF120"/>
    <mergeCell ref="AG3:AG120"/>
    <mergeCell ref="AD34:AD44"/>
    <mergeCell ref="AD45:AD108"/>
    <mergeCell ref="AE3:AE33"/>
    <mergeCell ref="AE34:AE44"/>
    <mergeCell ref="AE45:AE108"/>
    <mergeCell ref="AD3:AD33"/>
    <mergeCell ref="AD116:AD120"/>
    <mergeCell ref="AN3:AN33"/>
    <mergeCell ref="AN34:AN44"/>
    <mergeCell ref="AI1:AK1"/>
    <mergeCell ref="AL3:AL6"/>
    <mergeCell ref="N109:N115"/>
    <mergeCell ref="O109:O115"/>
    <mergeCell ref="N116:N120"/>
    <mergeCell ref="V109:V115"/>
    <mergeCell ref="U116:U120"/>
    <mergeCell ref="V116:V120"/>
    <mergeCell ref="W3:W33"/>
    <mergeCell ref="W34:W44"/>
    <mergeCell ref="W45:W108"/>
    <mergeCell ref="O116:O120"/>
    <mergeCell ref="R3:R6"/>
    <mergeCell ref="S3:S33"/>
    <mergeCell ref="R7:R23"/>
    <mergeCell ref="R24:R33"/>
    <mergeCell ref="R34:R39"/>
    <mergeCell ref="S34:S44"/>
    <mergeCell ref="R41:R44"/>
    <mergeCell ref="R45:R52"/>
    <mergeCell ref="S45:S108"/>
    <mergeCell ref="R53:R58"/>
    <mergeCell ref="R59:R65"/>
    <mergeCell ref="R67:R73"/>
    <mergeCell ref="R82:R87"/>
    <mergeCell ref="R101:R105"/>
    <mergeCell ref="N3:N6"/>
    <mergeCell ref="O3:O33"/>
    <mergeCell ref="N7:N23"/>
    <mergeCell ref="N24:N33"/>
    <mergeCell ref="N34:N39"/>
    <mergeCell ref="O34:O44"/>
    <mergeCell ref="N41:N44"/>
    <mergeCell ref="N45:N52"/>
    <mergeCell ref="O45:O108"/>
    <mergeCell ref="N53:N58"/>
    <mergeCell ref="N59:N65"/>
    <mergeCell ref="N67:N73"/>
    <mergeCell ref="N82:N87"/>
    <mergeCell ref="N101:N105"/>
    <mergeCell ref="A3:A33"/>
    <mergeCell ref="B3:B6"/>
    <mergeCell ref="C3:C4"/>
    <mergeCell ref="D3:D4"/>
    <mergeCell ref="H3:H4"/>
    <mergeCell ref="A1:A2"/>
    <mergeCell ref="B1:B2"/>
    <mergeCell ref="C1:C2"/>
    <mergeCell ref="D1:D2"/>
    <mergeCell ref="J1:V1"/>
    <mergeCell ref="K3:K6"/>
    <mergeCell ref="K7:K23"/>
    <mergeCell ref="K24:K33"/>
    <mergeCell ref="U3:U6"/>
    <mergeCell ref="V3:V33"/>
    <mergeCell ref="C5:C6"/>
    <mergeCell ref="B24:B33"/>
    <mergeCell ref="C24:C29"/>
    <mergeCell ref="D24:D29"/>
    <mergeCell ref="H24:H29"/>
    <mergeCell ref="C13:C23"/>
    <mergeCell ref="D13:D23"/>
    <mergeCell ref="B7:B23"/>
    <mergeCell ref="C7:C12"/>
    <mergeCell ref="D7:D12"/>
    <mergeCell ref="U7:U23"/>
    <mergeCell ref="U24:U33"/>
    <mergeCell ref="C30:C33"/>
    <mergeCell ref="D30:D33"/>
    <mergeCell ref="H30:H33"/>
    <mergeCell ref="L3:L33"/>
    <mergeCell ref="H2:I2"/>
    <mergeCell ref="E1:I1"/>
    <mergeCell ref="B41:B44"/>
    <mergeCell ref="C41:C44"/>
    <mergeCell ref="D41:D44"/>
    <mergeCell ref="H41:H44"/>
    <mergeCell ref="B34:B39"/>
    <mergeCell ref="C34:C39"/>
    <mergeCell ref="D34:D39"/>
    <mergeCell ref="H34:H39"/>
    <mergeCell ref="K34:K39"/>
    <mergeCell ref="K41:K44"/>
    <mergeCell ref="I3:I4"/>
    <mergeCell ref="I5:I6"/>
    <mergeCell ref="I7:I12"/>
    <mergeCell ref="I13:I23"/>
    <mergeCell ref="I24:I29"/>
    <mergeCell ref="I30:I33"/>
    <mergeCell ref="I34:I39"/>
    <mergeCell ref="I41:I44"/>
    <mergeCell ref="L34:L44"/>
    <mergeCell ref="Q30:Q33"/>
    <mergeCell ref="AC3:AC33"/>
    <mergeCell ref="AC34:AC44"/>
    <mergeCell ref="D5:D6"/>
    <mergeCell ref="H5:H6"/>
    <mergeCell ref="C53:C58"/>
    <mergeCell ref="D53:D58"/>
    <mergeCell ref="A45:A108"/>
    <mergeCell ref="B45:B52"/>
    <mergeCell ref="C45:C52"/>
    <mergeCell ref="D45:D52"/>
    <mergeCell ref="B53:B58"/>
    <mergeCell ref="A34:A44"/>
    <mergeCell ref="K45:K52"/>
    <mergeCell ref="K53:K58"/>
    <mergeCell ref="K59:K65"/>
    <mergeCell ref="K67:K73"/>
    <mergeCell ref="K82:K87"/>
    <mergeCell ref="K101:K105"/>
    <mergeCell ref="U45:U52"/>
    <mergeCell ref="B67:B81"/>
    <mergeCell ref="C67:C81"/>
    <mergeCell ref="D67:D81"/>
    <mergeCell ref="B59:B65"/>
    <mergeCell ref="C59:C65"/>
    <mergeCell ref="D59:D65"/>
    <mergeCell ref="V45:V108"/>
    <mergeCell ref="U53:U58"/>
    <mergeCell ref="U59:U65"/>
    <mergeCell ref="U67:U73"/>
    <mergeCell ref="U82:U87"/>
    <mergeCell ref="U101:U105"/>
    <mergeCell ref="B82:B100"/>
    <mergeCell ref="C82:C100"/>
    <mergeCell ref="D82:D100"/>
    <mergeCell ref="B101:B108"/>
    <mergeCell ref="C101:C108"/>
    <mergeCell ref="D101:D108"/>
    <mergeCell ref="I45:I52"/>
    <mergeCell ref="I53:I58"/>
    <mergeCell ref="I59:I65"/>
    <mergeCell ref="I67:I81"/>
    <mergeCell ref="I82:I100"/>
    <mergeCell ref="I101:I108"/>
    <mergeCell ref="L45:L108"/>
    <mergeCell ref="AD109:AD115"/>
    <mergeCell ref="A116:A120"/>
    <mergeCell ref="B116:B120"/>
    <mergeCell ref="C116:C120"/>
    <mergeCell ref="D116:D120"/>
    <mergeCell ref="H116:H120"/>
    <mergeCell ref="W116:W120"/>
    <mergeCell ref="A109:A115"/>
    <mergeCell ref="B109:B115"/>
    <mergeCell ref="C109:C115"/>
    <mergeCell ref="D109:D115"/>
    <mergeCell ref="E109:E115"/>
    <mergeCell ref="J109:J115"/>
    <mergeCell ref="R109:R115"/>
    <mergeCell ref="S109:S115"/>
    <mergeCell ref="R116:R120"/>
    <mergeCell ref="S116:S120"/>
    <mergeCell ref="K109:K115"/>
    <mergeCell ref="K116:K120"/>
    <mergeCell ref="U109:U115"/>
    <mergeCell ref="I109:I115"/>
    <mergeCell ref="I116:I120"/>
    <mergeCell ref="L109:L115"/>
    <mergeCell ref="L116:L120"/>
    <mergeCell ref="Z82:Z100"/>
    <mergeCell ref="Z101:Z108"/>
    <mergeCell ref="Z109:Z115"/>
    <mergeCell ref="Z116:Z120"/>
    <mergeCell ref="W1:AC1"/>
    <mergeCell ref="AC45:AC108"/>
    <mergeCell ref="AC109:AC115"/>
    <mergeCell ref="AC116:AC120"/>
    <mergeCell ref="AA53:AA58"/>
    <mergeCell ref="AA59:AA65"/>
    <mergeCell ref="AA109:AA115"/>
    <mergeCell ref="AA116:AA120"/>
    <mergeCell ref="AA3:AA6"/>
    <mergeCell ref="AA7:AA23"/>
    <mergeCell ref="AA24:AA33"/>
    <mergeCell ref="AA67:AA73"/>
    <mergeCell ref="AA82:AA87"/>
    <mergeCell ref="AA101:AA105"/>
    <mergeCell ref="AA34:AA39"/>
    <mergeCell ref="AA41:AA44"/>
    <mergeCell ref="AA45:AA52"/>
    <mergeCell ref="W109:W115"/>
    <mergeCell ref="X82:X100"/>
    <mergeCell ref="X101:X108"/>
  </mergeCells>
  <pageMargins left="0.7" right="0.7" top="0.75" bottom="0.75" header="0.3" footer="0.3"/>
  <ignoredErrors>
    <ignoredError sqref="J40:K40 K41 U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B70F-4567-4962-9665-3CDF04B4A924}">
  <dimension ref="A1:Y135"/>
  <sheetViews>
    <sheetView tabSelected="1" workbookViewId="0">
      <selection activeCell="V10" sqref="V10"/>
    </sheetView>
  </sheetViews>
  <sheetFormatPr defaultRowHeight="13.8" x14ac:dyDescent="0.25"/>
  <cols>
    <col min="1" max="1" width="8.09765625" customWidth="1"/>
    <col min="2" max="2" width="9.69921875" customWidth="1"/>
    <col min="3" max="3" width="10.796875" customWidth="1"/>
    <col min="4" max="4" width="10.19921875" style="1" customWidth="1"/>
    <col min="5" max="5" width="7.09765625" style="1" customWidth="1"/>
    <col min="6" max="6" width="8.69921875" style="1" customWidth="1"/>
    <col min="7" max="7" width="11.3984375" style="1" customWidth="1"/>
    <col min="8" max="8" width="8.796875" style="1" customWidth="1"/>
    <col min="9" max="9" width="6.09765625" style="37" customWidth="1"/>
    <col min="10" max="10" width="11.09765625" style="37" customWidth="1"/>
    <col min="11" max="11" width="9.5" style="37" customWidth="1"/>
    <col min="12" max="12" width="11.09765625" style="37" customWidth="1"/>
    <col min="13" max="13" width="10.19921875" style="37" customWidth="1"/>
    <col min="14" max="14" width="10" style="37" customWidth="1"/>
    <col min="15" max="15" width="8.8984375" style="37" customWidth="1"/>
    <col min="16" max="16" width="14.09765625" style="37" customWidth="1"/>
    <col min="17" max="17" width="7.19921875" customWidth="1"/>
    <col min="18" max="18" width="7.5" customWidth="1"/>
    <col min="19" max="19" width="8.5" customWidth="1"/>
  </cols>
  <sheetData>
    <row r="1" spans="1:25" ht="26.4" customHeight="1" thickBot="1" x14ac:dyDescent="0.3">
      <c r="A1" s="149" t="s">
        <v>272</v>
      </c>
      <c r="B1" s="150"/>
      <c r="C1" s="150"/>
      <c r="D1" s="150"/>
      <c r="E1" s="150"/>
      <c r="F1" s="150"/>
      <c r="G1" s="150"/>
      <c r="H1" s="150"/>
      <c r="I1" s="150"/>
      <c r="J1" s="150"/>
      <c r="K1" s="150"/>
      <c r="L1" s="150"/>
      <c r="M1" s="150"/>
      <c r="N1" s="150"/>
      <c r="O1" s="150"/>
      <c r="P1" s="150"/>
      <c r="Q1" s="150"/>
      <c r="R1" s="150"/>
      <c r="S1" s="151"/>
    </row>
    <row r="2" spans="1:25" s="40" customFormat="1" ht="42" customHeight="1" x14ac:dyDescent="0.25">
      <c r="A2" s="166" t="s">
        <v>0</v>
      </c>
      <c r="B2" s="166" t="s">
        <v>1</v>
      </c>
      <c r="C2" s="166" t="s">
        <v>2</v>
      </c>
      <c r="D2" s="166" t="s">
        <v>261</v>
      </c>
      <c r="E2" s="170" t="s">
        <v>263</v>
      </c>
      <c r="F2" s="170"/>
      <c r="G2" s="170"/>
      <c r="H2" s="170"/>
      <c r="I2" s="170"/>
      <c r="J2" s="170"/>
      <c r="K2" s="166" t="s">
        <v>264</v>
      </c>
      <c r="L2" s="166" t="s">
        <v>265</v>
      </c>
      <c r="M2" s="166" t="s">
        <v>267</v>
      </c>
      <c r="N2" s="166"/>
      <c r="O2" s="166" t="s">
        <v>266</v>
      </c>
      <c r="P2" s="167" t="s">
        <v>271</v>
      </c>
      <c r="Q2" s="171" t="s">
        <v>205</v>
      </c>
      <c r="R2" s="167" t="s">
        <v>268</v>
      </c>
      <c r="S2" s="167" t="s">
        <v>269</v>
      </c>
      <c r="T2" s="153"/>
      <c r="U2" s="153"/>
      <c r="V2" s="153"/>
      <c r="W2" s="153"/>
      <c r="X2" s="153"/>
      <c r="Y2" s="153"/>
    </row>
    <row r="3" spans="1:25" s="40" customFormat="1" ht="45" customHeight="1" x14ac:dyDescent="0.25">
      <c r="A3" s="168"/>
      <c r="B3" s="168"/>
      <c r="C3" s="168"/>
      <c r="D3" s="168"/>
      <c r="E3" s="152" t="s">
        <v>226</v>
      </c>
      <c r="F3" s="152" t="s">
        <v>191</v>
      </c>
      <c r="G3" s="152" t="s">
        <v>258</v>
      </c>
      <c r="H3" s="152" t="s">
        <v>194</v>
      </c>
      <c r="I3" s="152" t="s">
        <v>270</v>
      </c>
      <c r="J3" s="152" t="s">
        <v>259</v>
      </c>
      <c r="K3" s="168"/>
      <c r="L3" s="168"/>
      <c r="M3" s="152" t="s">
        <v>260</v>
      </c>
      <c r="N3" s="152" t="s">
        <v>262</v>
      </c>
      <c r="O3" s="168"/>
      <c r="P3" s="169"/>
      <c r="Q3" s="152" t="s">
        <v>237</v>
      </c>
      <c r="R3" s="169"/>
      <c r="S3" s="169"/>
    </row>
    <row r="4" spans="1:25" s="40" customFormat="1" x14ac:dyDescent="0.25">
      <c r="A4" s="154" t="s">
        <v>252</v>
      </c>
      <c r="B4" s="154" t="s">
        <v>253</v>
      </c>
      <c r="C4" s="154" t="s">
        <v>255</v>
      </c>
      <c r="D4" s="164"/>
      <c r="E4" s="165"/>
      <c r="F4" s="164"/>
      <c r="G4" s="157">
        <f>IFERROR(IF(F4&lt;&gt;" ",F4/SUM($F$4:$F$7,0)),0)</f>
        <v>0</v>
      </c>
      <c r="H4" s="155">
        <f>IF(G4&lt;=0.1, 1, IF(G4&lt;=0.5, 2, IF(G4&lt;=0.89, 3, 4)))</f>
        <v>1</v>
      </c>
      <c r="I4" s="156">
        <f>E4+H4</f>
        <v>1</v>
      </c>
      <c r="J4" s="156" t="e">
        <f>(I4-MIN($I$4:$I$13))/(MAX($I$4:$I$13)-MIN($I$4:$I$13))</f>
        <v>#DIV/0!</v>
      </c>
      <c r="K4" s="158" t="e">
        <f>AVERAGE(J4:J12)</f>
        <v>#DIV/0!</v>
      </c>
      <c r="L4" s="158" t="e">
        <f>1-K4</f>
        <v>#DIV/0!</v>
      </c>
      <c r="M4" s="172"/>
      <c r="N4" s="159" t="e">
        <f>(M4-MIN($D$4:$D$13))/(MAX($D$4:$D$13)-MIN($D$4:$D$13))</f>
        <v>#DIV/0!</v>
      </c>
      <c r="O4" s="160" t="e">
        <f>AVERAGE(N4:N12)</f>
        <v>#DIV/0!</v>
      </c>
      <c r="P4" s="162" t="e">
        <f>L4+O4</f>
        <v>#DIV/0!</v>
      </c>
      <c r="Q4" s="173"/>
      <c r="R4" s="162" t="e">
        <f>SUM(Q4*P4,Q13*P13)/2</f>
        <v>#DIV/0!</v>
      </c>
      <c r="S4" s="162" t="e">
        <f>IF(R4 &lt;= 0.2, "Bad",
    IF(R4&lt;= 0.4, "Poor",
    IF(R4 &lt;= 0.6, "Moderate",
    IF(R4 &lt;= 0.8, "Good",
    IF(R4 &lt;= 1, "Excellent",
    "Out of Range")))))</f>
        <v>#DIV/0!</v>
      </c>
    </row>
    <row r="5" spans="1:25" s="40" customFormat="1" x14ac:dyDescent="0.25">
      <c r="A5" s="154"/>
      <c r="B5" s="154"/>
      <c r="C5" s="154"/>
      <c r="D5" s="164"/>
      <c r="E5" s="165"/>
      <c r="F5" s="164"/>
      <c r="G5" s="157">
        <f>IFERROR(IF(F5&lt;&gt;" ",F5/SUM($F$4:$F$7,0)),0)</f>
        <v>0</v>
      </c>
      <c r="H5" s="155">
        <f t="shared" ref="H5:H13" si="0">IF(G5&lt;=0.1, 1, IF(G5&lt;=0.5, 2, IF(G5&lt;=0.89, 3, 4)))</f>
        <v>1</v>
      </c>
      <c r="I5" s="156">
        <f>E5+H5</f>
        <v>1</v>
      </c>
      <c r="J5" s="156" t="e">
        <f>(I5-MIN($I$4:$I$13))/(MAX($I$4:$I$13)-MIN($I$4:$I$13))</f>
        <v>#DIV/0!</v>
      </c>
      <c r="K5" s="158"/>
      <c r="L5" s="158"/>
      <c r="M5" s="172"/>
      <c r="N5" s="159" t="e">
        <f t="shared" ref="N5:N13" si="1">(M5-MIN($D$4:$D$13))/(MAX($D$4:$D$13)-MIN($D$4:$D$13))</f>
        <v>#DIV/0!</v>
      </c>
      <c r="O5" s="160"/>
      <c r="P5" s="162"/>
      <c r="Q5" s="173"/>
      <c r="R5" s="162"/>
      <c r="S5" s="162"/>
    </row>
    <row r="6" spans="1:25" s="40" customFormat="1" x14ac:dyDescent="0.25">
      <c r="A6" s="154"/>
      <c r="B6" s="154"/>
      <c r="C6" s="154" t="s">
        <v>256</v>
      </c>
      <c r="D6" s="164"/>
      <c r="E6" s="165"/>
      <c r="F6" s="164"/>
      <c r="G6" s="157">
        <f>IFERROR(IF(F6&lt;&gt;" ",F6/SUM($F$4:$F$7,0)),0)</f>
        <v>0</v>
      </c>
      <c r="H6" s="155">
        <f t="shared" si="0"/>
        <v>1</v>
      </c>
      <c r="I6" s="156">
        <f>E6+H6</f>
        <v>1</v>
      </c>
      <c r="J6" s="156" t="e">
        <f>(I6-MIN($I$4:$I$13))/(MAX($I$4:$I$13)-MIN($I$4:$I$13))</f>
        <v>#DIV/0!</v>
      </c>
      <c r="K6" s="158"/>
      <c r="L6" s="158"/>
      <c r="M6" s="172"/>
      <c r="N6" s="159" t="e">
        <f t="shared" si="1"/>
        <v>#DIV/0!</v>
      </c>
      <c r="O6" s="160"/>
      <c r="P6" s="162"/>
      <c r="Q6" s="173"/>
      <c r="R6" s="162"/>
      <c r="S6" s="162"/>
    </row>
    <row r="7" spans="1:25" s="40" customFormat="1" x14ac:dyDescent="0.25">
      <c r="A7" s="154"/>
      <c r="B7" s="154"/>
      <c r="C7" s="154"/>
      <c r="D7" s="164"/>
      <c r="E7" s="165"/>
      <c r="F7" s="164"/>
      <c r="G7" s="157">
        <f>IFERROR(IF(F7&lt;&gt;" ",F7/SUM($F$4:$F$7,0)),0)</f>
        <v>0</v>
      </c>
      <c r="H7" s="155">
        <f t="shared" si="0"/>
        <v>1</v>
      </c>
      <c r="I7" s="156">
        <f>E7+H7</f>
        <v>1</v>
      </c>
      <c r="J7" s="156" t="e">
        <f>(I7-MIN($I$4:$I$13))/(MAX($I$4:$I$13)-MIN($I$4:$I$13))</f>
        <v>#DIV/0!</v>
      </c>
      <c r="K7" s="158"/>
      <c r="L7" s="158"/>
      <c r="M7" s="172"/>
      <c r="N7" s="159" t="e">
        <f t="shared" si="1"/>
        <v>#DIV/0!</v>
      </c>
      <c r="O7" s="160"/>
      <c r="P7" s="162"/>
      <c r="Q7" s="173"/>
      <c r="R7" s="162"/>
      <c r="S7" s="162"/>
    </row>
    <row r="8" spans="1:25" s="40" customFormat="1" x14ac:dyDescent="0.25">
      <c r="A8" s="154"/>
      <c r="B8" s="154" t="s">
        <v>254</v>
      </c>
      <c r="C8" s="154" t="s">
        <v>255</v>
      </c>
      <c r="D8" s="164"/>
      <c r="E8" s="165"/>
      <c r="F8" s="164"/>
      <c r="G8" s="157">
        <f>IFERROR(IF(F8&lt;&gt;" ",F8/SUM($F$8:$F$12,0)),0)</f>
        <v>0</v>
      </c>
      <c r="H8" s="155">
        <f t="shared" si="0"/>
        <v>1</v>
      </c>
      <c r="I8" s="156">
        <f>E8+H8</f>
        <v>1</v>
      </c>
      <c r="J8" s="156" t="e">
        <f>(I8-MIN($I$4:$I$13))/(MAX($I$4:$I$13)-MIN($I$4:$I$13))</f>
        <v>#DIV/0!</v>
      </c>
      <c r="K8" s="158"/>
      <c r="L8" s="158"/>
      <c r="M8" s="172"/>
      <c r="N8" s="159" t="e">
        <f>(M8-MIN($D$4:$D$13))/(MAX($D$4:$D$13)-MIN($D$4:$D$13))</f>
        <v>#DIV/0!</v>
      </c>
      <c r="O8" s="160"/>
      <c r="P8" s="162"/>
      <c r="Q8" s="173"/>
      <c r="R8" s="162"/>
      <c r="S8" s="162"/>
    </row>
    <row r="9" spans="1:25" s="40" customFormat="1" x14ac:dyDescent="0.25">
      <c r="A9" s="154"/>
      <c r="B9" s="154"/>
      <c r="C9" s="154"/>
      <c r="D9" s="164"/>
      <c r="E9" s="165"/>
      <c r="F9" s="164"/>
      <c r="G9" s="157">
        <f>IFERROR(IF(F9&lt;&gt;" ",F9/SUM($F$8:$F$12,0)),0)</f>
        <v>0</v>
      </c>
      <c r="H9" s="155">
        <f t="shared" si="0"/>
        <v>1</v>
      </c>
      <c r="I9" s="156">
        <f>E9+H9</f>
        <v>1</v>
      </c>
      <c r="J9" s="156" t="e">
        <f>(I9-MIN($I$4:$I$13))/(MAX($I$4:$I$13)-MIN($I$4:$I$13))</f>
        <v>#DIV/0!</v>
      </c>
      <c r="K9" s="158"/>
      <c r="L9" s="158"/>
      <c r="M9" s="172"/>
      <c r="N9" s="159" t="e">
        <f t="shared" si="1"/>
        <v>#DIV/0!</v>
      </c>
      <c r="O9" s="160"/>
      <c r="P9" s="162"/>
      <c r="Q9" s="173"/>
      <c r="R9" s="162"/>
      <c r="S9" s="162"/>
    </row>
    <row r="10" spans="1:25" s="40" customFormat="1" x14ac:dyDescent="0.25">
      <c r="A10" s="154"/>
      <c r="B10" s="154"/>
      <c r="C10" s="154" t="s">
        <v>256</v>
      </c>
      <c r="D10" s="164"/>
      <c r="E10" s="165"/>
      <c r="F10" s="164"/>
      <c r="G10" s="157">
        <f>IFERROR(IF(F10&lt;&gt;" ",F10/SUM($F$8:$F$12,0)),0)</f>
        <v>0</v>
      </c>
      <c r="H10" s="155">
        <f t="shared" si="0"/>
        <v>1</v>
      </c>
      <c r="I10" s="156">
        <f>E10+H10</f>
        <v>1</v>
      </c>
      <c r="J10" s="156" t="e">
        <f>(I10-MIN($I$4:$I$13))/(MAX($I$4:$I$13)-MIN($I$4:$I$13))</f>
        <v>#DIV/0!</v>
      </c>
      <c r="K10" s="158"/>
      <c r="L10" s="158"/>
      <c r="M10" s="172"/>
      <c r="N10" s="159" t="e">
        <f t="shared" si="1"/>
        <v>#DIV/0!</v>
      </c>
      <c r="O10" s="160"/>
      <c r="P10" s="162"/>
      <c r="Q10" s="173"/>
      <c r="R10" s="162"/>
      <c r="S10" s="162"/>
    </row>
    <row r="11" spans="1:25" s="40" customFormat="1" x14ac:dyDescent="0.25">
      <c r="A11" s="154"/>
      <c r="B11" s="154"/>
      <c r="C11" s="154"/>
      <c r="D11" s="164"/>
      <c r="E11" s="165"/>
      <c r="F11" s="164"/>
      <c r="G11" s="157">
        <f>IFERROR(IF(F11&lt;&gt;" ",F11/SUM($F$8:$F$12,0)),0)</f>
        <v>0</v>
      </c>
      <c r="H11" s="155">
        <f t="shared" si="0"/>
        <v>1</v>
      </c>
      <c r="I11" s="156">
        <f>E11+H11</f>
        <v>1</v>
      </c>
      <c r="J11" s="156" t="e">
        <f>(I11-MIN($I$4:$I$13))/(MAX($I$4:$I$13)-MIN($I$4:$I$13))</f>
        <v>#DIV/0!</v>
      </c>
      <c r="K11" s="158"/>
      <c r="L11" s="158"/>
      <c r="M11" s="172"/>
      <c r="N11" s="159" t="e">
        <f t="shared" si="1"/>
        <v>#DIV/0!</v>
      </c>
      <c r="O11" s="160"/>
      <c r="P11" s="162"/>
      <c r="Q11" s="173"/>
      <c r="R11" s="162"/>
      <c r="S11" s="162"/>
    </row>
    <row r="12" spans="1:25" s="40" customFormat="1" x14ac:dyDescent="0.25">
      <c r="A12" s="154"/>
      <c r="B12" s="154"/>
      <c r="C12" s="154"/>
      <c r="D12" s="164"/>
      <c r="E12" s="165"/>
      <c r="F12" s="164"/>
      <c r="G12" s="157">
        <f>IFERROR(IF(F12&lt;&gt;" ",F12/SUM($F$8:$F$12,0)),0)</f>
        <v>0</v>
      </c>
      <c r="H12" s="155">
        <f t="shared" si="0"/>
        <v>1</v>
      </c>
      <c r="I12" s="156">
        <f>E12+H12</f>
        <v>1</v>
      </c>
      <c r="J12" s="156" t="e">
        <f>(I12-MIN($I$4:$I$13))/(MAX($I$4:$I$13)-MIN($I$4:$I$13))</f>
        <v>#DIV/0!</v>
      </c>
      <c r="K12" s="158"/>
      <c r="L12" s="158"/>
      <c r="M12" s="172"/>
      <c r="N12" s="159" t="e">
        <f t="shared" si="1"/>
        <v>#DIV/0!</v>
      </c>
      <c r="O12" s="160"/>
      <c r="P12" s="162"/>
      <c r="Q12" s="173"/>
      <c r="R12" s="162"/>
      <c r="S12" s="162"/>
    </row>
    <row r="13" spans="1:25" s="40" customFormat="1" x14ac:dyDescent="0.25">
      <c r="A13" s="161" t="s">
        <v>257</v>
      </c>
      <c r="B13" s="161" t="s">
        <v>253</v>
      </c>
      <c r="C13" s="155" t="s">
        <v>51</v>
      </c>
      <c r="D13" s="164"/>
      <c r="E13" s="165"/>
      <c r="F13" s="164"/>
      <c r="G13" s="157">
        <f>IFERROR(IF(F13&lt;&gt;" ",F13/SUM($F$13:$F$13,0)),0)</f>
        <v>0</v>
      </c>
      <c r="H13" s="155">
        <f t="shared" si="0"/>
        <v>1</v>
      </c>
      <c r="I13" s="156">
        <f>E13+H13</f>
        <v>1</v>
      </c>
      <c r="J13" s="156" t="e">
        <f>(I13-MIN($I$4:$I$13))/(MAX($I$4:$I$13)-MIN($I$4:$I$13))</f>
        <v>#DIV/0!</v>
      </c>
      <c r="K13" s="156" t="e">
        <f>AVERAGE(J13)</f>
        <v>#DIV/0!</v>
      </c>
      <c r="L13" s="156" t="e">
        <f>1-K13</f>
        <v>#DIV/0!</v>
      </c>
      <c r="M13" s="172"/>
      <c r="N13" s="159" t="e">
        <f t="shared" si="1"/>
        <v>#DIV/0!</v>
      </c>
      <c r="O13" s="163" t="e">
        <f>AVERAGE(N13)</f>
        <v>#DIV/0!</v>
      </c>
      <c r="P13" s="163" t="e">
        <f>L13+O13</f>
        <v>#DIV/0!</v>
      </c>
      <c r="Q13" s="174"/>
      <c r="R13" s="162"/>
      <c r="S13" s="162"/>
    </row>
    <row r="14" spans="1:25" x14ac:dyDescent="0.25">
      <c r="A14" s="40"/>
      <c r="B14" s="40"/>
      <c r="C14" s="40"/>
      <c r="D14" s="41"/>
      <c r="E14" s="41"/>
      <c r="F14" s="41"/>
      <c r="G14" s="41"/>
      <c r="H14" s="41"/>
      <c r="I14" s="40"/>
      <c r="J14" s="40"/>
      <c r="K14" s="40"/>
      <c r="L14" s="40"/>
      <c r="M14" s="40"/>
      <c r="N14" s="40"/>
      <c r="O14" s="40"/>
      <c r="P14" s="40"/>
      <c r="Q14" s="40"/>
      <c r="R14" s="40"/>
      <c r="S14" s="40"/>
      <c r="T14" s="40"/>
      <c r="U14" s="40"/>
      <c r="V14" s="40"/>
    </row>
    <row r="15" spans="1:25" x14ac:dyDescent="0.25">
      <c r="A15" s="40"/>
      <c r="B15" s="40"/>
      <c r="C15" s="40"/>
      <c r="D15" s="41"/>
      <c r="E15" s="41"/>
      <c r="F15" s="41"/>
      <c r="G15" s="41"/>
      <c r="H15" s="41"/>
      <c r="I15" s="40"/>
      <c r="J15" s="40"/>
      <c r="K15" s="40"/>
      <c r="L15" s="40"/>
      <c r="M15" s="40"/>
      <c r="N15" s="40"/>
      <c r="O15" s="40"/>
      <c r="P15" s="40"/>
      <c r="Q15" s="40"/>
      <c r="R15" s="40"/>
      <c r="S15" s="40"/>
      <c r="T15" s="40"/>
      <c r="U15" s="40"/>
      <c r="V15" s="40"/>
    </row>
    <row r="16" spans="1:25" x14ac:dyDescent="0.25">
      <c r="A16" s="40"/>
      <c r="B16" s="40"/>
      <c r="C16" s="40"/>
      <c r="D16" s="41"/>
      <c r="E16" s="41"/>
      <c r="F16" s="41"/>
      <c r="G16" s="41"/>
      <c r="H16" s="41"/>
      <c r="I16" s="40"/>
      <c r="J16" s="40"/>
      <c r="K16" s="40"/>
      <c r="L16" s="40"/>
      <c r="M16" s="40"/>
      <c r="N16" s="40"/>
      <c r="O16" s="40"/>
      <c r="P16" s="40"/>
      <c r="Q16" s="40"/>
      <c r="R16" s="40"/>
      <c r="S16" s="40"/>
      <c r="T16" s="40"/>
      <c r="U16" s="40"/>
      <c r="V16" s="40"/>
    </row>
    <row r="17" spans="1:22" x14ac:dyDescent="0.25">
      <c r="A17" s="40"/>
      <c r="B17" s="40"/>
      <c r="C17" s="40"/>
      <c r="D17" s="41"/>
      <c r="E17" s="41"/>
      <c r="F17" s="41"/>
      <c r="G17" s="41"/>
      <c r="H17" s="41"/>
      <c r="I17" s="40"/>
      <c r="J17" s="40"/>
      <c r="K17" s="40"/>
      <c r="L17" s="40"/>
      <c r="M17" s="40"/>
      <c r="N17" s="40"/>
      <c r="O17" s="40"/>
      <c r="P17" s="40"/>
      <c r="Q17" s="40"/>
      <c r="R17" s="40"/>
      <c r="S17" s="40"/>
      <c r="T17" s="40"/>
      <c r="U17" s="40"/>
      <c r="V17" s="40"/>
    </row>
    <row r="18" spans="1:22" x14ac:dyDescent="0.25">
      <c r="A18" s="40"/>
      <c r="B18" s="40"/>
      <c r="C18" s="40"/>
      <c r="D18" s="41"/>
      <c r="E18" s="41"/>
      <c r="F18" s="41"/>
      <c r="G18" s="41"/>
      <c r="H18" s="41"/>
      <c r="I18" s="40"/>
      <c r="J18" s="40"/>
      <c r="K18" s="40"/>
      <c r="L18" s="40"/>
      <c r="M18" s="40"/>
      <c r="N18" s="40"/>
      <c r="O18" s="40"/>
      <c r="P18" s="40"/>
      <c r="Q18" s="40"/>
      <c r="R18" s="40"/>
      <c r="S18" s="40"/>
      <c r="T18" s="40"/>
      <c r="U18" s="40"/>
      <c r="V18" s="40"/>
    </row>
    <row r="19" spans="1:22" x14ac:dyDescent="0.25">
      <c r="A19" s="40"/>
      <c r="B19" s="40"/>
      <c r="C19" s="40"/>
      <c r="D19" s="41"/>
      <c r="E19" s="41"/>
      <c r="F19" s="41"/>
      <c r="G19" s="41"/>
      <c r="H19" s="41"/>
      <c r="I19" s="40"/>
      <c r="J19" s="40"/>
      <c r="K19" s="40"/>
      <c r="L19" s="40"/>
      <c r="M19" s="40"/>
      <c r="N19" s="40"/>
      <c r="O19" s="40"/>
      <c r="P19" s="40"/>
      <c r="Q19" s="40"/>
      <c r="R19" s="40"/>
      <c r="S19" s="40"/>
      <c r="T19" s="40"/>
      <c r="U19" s="40"/>
      <c r="V19" s="40"/>
    </row>
    <row r="20" spans="1:22" x14ac:dyDescent="0.25">
      <c r="A20" s="40"/>
      <c r="B20" s="40"/>
      <c r="C20" s="40"/>
      <c r="D20" s="41"/>
      <c r="E20" s="41"/>
      <c r="F20" s="41"/>
      <c r="G20" s="41"/>
      <c r="H20" s="41"/>
      <c r="I20" s="40"/>
      <c r="J20" s="40"/>
      <c r="K20" s="40"/>
      <c r="L20" s="40"/>
      <c r="M20" s="40"/>
      <c r="N20" s="40"/>
      <c r="O20" s="40"/>
      <c r="P20" s="40"/>
      <c r="Q20" s="40"/>
      <c r="R20" s="40"/>
      <c r="S20" s="40"/>
      <c r="T20" s="40"/>
      <c r="U20" s="40"/>
      <c r="V20" s="40"/>
    </row>
    <row r="21" spans="1:22" x14ac:dyDescent="0.25">
      <c r="A21" s="40"/>
      <c r="B21" s="40"/>
      <c r="C21" s="40"/>
      <c r="D21" s="41"/>
      <c r="E21" s="41"/>
      <c r="F21" s="41"/>
      <c r="G21" s="41"/>
      <c r="H21" s="41"/>
      <c r="I21" s="40"/>
      <c r="J21" s="40"/>
      <c r="K21" s="40"/>
      <c r="L21" s="40"/>
      <c r="M21" s="40"/>
      <c r="N21" s="40"/>
      <c r="O21" s="40"/>
      <c r="P21" s="40"/>
      <c r="Q21" s="40"/>
      <c r="R21" s="40"/>
      <c r="S21" s="40"/>
      <c r="T21" s="40"/>
      <c r="U21" s="40"/>
      <c r="V21" s="40"/>
    </row>
    <row r="22" spans="1:22" x14ac:dyDescent="0.25">
      <c r="A22" s="40"/>
      <c r="B22" s="40"/>
      <c r="C22" s="40"/>
      <c r="D22" s="41"/>
      <c r="E22" s="41"/>
      <c r="F22" s="41"/>
      <c r="G22" s="41"/>
      <c r="H22" s="41"/>
      <c r="I22" s="40"/>
      <c r="J22" s="40"/>
      <c r="K22" s="40"/>
      <c r="L22" s="40"/>
      <c r="M22" s="40"/>
      <c r="N22" s="40"/>
      <c r="O22" s="40"/>
      <c r="P22" s="40"/>
      <c r="Q22" s="40"/>
      <c r="R22" s="40"/>
      <c r="S22" s="40"/>
      <c r="T22" s="40"/>
      <c r="U22" s="40"/>
      <c r="V22" s="40"/>
    </row>
    <row r="23" spans="1:22" x14ac:dyDescent="0.25">
      <c r="A23" s="40"/>
      <c r="B23" s="40"/>
      <c r="C23" s="40"/>
      <c r="D23" s="41"/>
      <c r="E23" s="41"/>
      <c r="F23" s="41"/>
      <c r="G23" s="41"/>
      <c r="H23" s="41"/>
      <c r="I23" s="40"/>
      <c r="J23" s="40"/>
      <c r="K23" s="40"/>
      <c r="L23" s="40"/>
      <c r="M23" s="40"/>
      <c r="N23" s="40"/>
      <c r="O23" s="40"/>
      <c r="P23" s="40"/>
      <c r="Q23" s="40"/>
      <c r="R23" s="40"/>
      <c r="S23" s="40"/>
      <c r="T23" s="40"/>
      <c r="U23" s="40"/>
      <c r="V23" s="40"/>
    </row>
    <row r="24" spans="1:22" x14ac:dyDescent="0.25">
      <c r="A24" s="40"/>
      <c r="B24" s="40"/>
      <c r="C24" s="40"/>
      <c r="D24" s="41"/>
      <c r="E24" s="41"/>
      <c r="F24" s="41"/>
      <c r="G24" s="41"/>
      <c r="H24" s="41"/>
      <c r="I24" s="40"/>
      <c r="J24" s="40"/>
      <c r="K24" s="40"/>
      <c r="L24" s="40"/>
      <c r="M24" s="40"/>
      <c r="N24" s="40"/>
      <c r="O24" s="40"/>
      <c r="P24" s="40"/>
      <c r="Q24" s="40"/>
      <c r="R24" s="40"/>
      <c r="S24" s="40"/>
      <c r="T24" s="40"/>
      <c r="U24" s="40"/>
      <c r="V24" s="40"/>
    </row>
    <row r="25" spans="1:22" x14ac:dyDescent="0.25">
      <c r="A25" s="40"/>
      <c r="B25" s="40"/>
      <c r="C25" s="40"/>
      <c r="D25" s="41"/>
      <c r="E25" s="41"/>
      <c r="F25" s="41"/>
      <c r="G25" s="41"/>
      <c r="H25" s="41"/>
      <c r="I25" s="40"/>
      <c r="J25" s="40"/>
      <c r="K25" s="40"/>
      <c r="L25" s="40"/>
      <c r="M25" s="40"/>
      <c r="N25" s="40"/>
      <c r="O25" s="40"/>
      <c r="P25" s="40"/>
      <c r="Q25" s="40"/>
      <c r="R25" s="40"/>
      <c r="S25" s="40"/>
      <c r="T25" s="40"/>
      <c r="U25" s="40"/>
      <c r="V25" s="40"/>
    </row>
    <row r="26" spans="1:22" x14ac:dyDescent="0.25">
      <c r="A26" s="40"/>
      <c r="B26" s="40"/>
      <c r="C26" s="40"/>
      <c r="D26" s="41"/>
      <c r="E26" s="41"/>
      <c r="F26" s="41"/>
      <c r="G26" s="41"/>
      <c r="H26" s="41"/>
      <c r="I26" s="40"/>
      <c r="J26" s="40"/>
      <c r="K26" s="40"/>
      <c r="L26" s="40"/>
      <c r="M26" s="40"/>
      <c r="N26" s="40"/>
      <c r="O26" s="40"/>
      <c r="P26" s="40"/>
      <c r="Q26" s="40"/>
      <c r="R26" s="40"/>
      <c r="S26" s="40"/>
      <c r="T26" s="40"/>
      <c r="U26" s="40"/>
      <c r="V26" s="40"/>
    </row>
    <row r="27" spans="1:22" x14ac:dyDescent="0.25">
      <c r="A27" s="40"/>
      <c r="B27" s="40"/>
      <c r="C27" s="40"/>
      <c r="D27" s="41"/>
      <c r="E27" s="41"/>
      <c r="F27" s="41"/>
      <c r="G27" s="41"/>
      <c r="H27" s="41"/>
      <c r="I27" s="40"/>
      <c r="J27" s="40"/>
      <c r="K27" s="40"/>
      <c r="L27" s="40"/>
      <c r="M27" s="40"/>
      <c r="N27" s="40"/>
      <c r="O27" s="40"/>
      <c r="P27" s="40"/>
      <c r="Q27" s="40"/>
      <c r="R27" s="40"/>
      <c r="S27" s="40"/>
      <c r="T27" s="40"/>
      <c r="U27" s="40"/>
      <c r="V27" s="40"/>
    </row>
    <row r="28" spans="1:22" x14ac:dyDescent="0.25">
      <c r="A28" s="40"/>
      <c r="B28" s="40"/>
      <c r="C28" s="40"/>
      <c r="D28" s="41"/>
      <c r="E28" s="41"/>
      <c r="F28" s="41"/>
      <c r="G28" s="41"/>
      <c r="H28" s="41"/>
      <c r="I28" s="40"/>
      <c r="J28" s="40"/>
      <c r="K28" s="40"/>
      <c r="L28" s="40"/>
      <c r="M28" s="40"/>
      <c r="N28" s="40"/>
      <c r="O28" s="40"/>
      <c r="P28" s="40"/>
      <c r="Q28" s="40"/>
      <c r="R28" s="40"/>
      <c r="S28" s="40"/>
      <c r="T28" s="40"/>
      <c r="U28" s="40"/>
      <c r="V28" s="40"/>
    </row>
    <row r="29" spans="1:22" x14ac:dyDescent="0.25">
      <c r="A29" s="40"/>
      <c r="B29" s="40"/>
      <c r="C29" s="40"/>
      <c r="D29" s="41"/>
      <c r="E29" s="41"/>
      <c r="F29" s="41"/>
      <c r="G29" s="41"/>
      <c r="H29" s="41"/>
      <c r="I29" s="40"/>
      <c r="J29" s="40"/>
      <c r="K29" s="40"/>
      <c r="L29" s="40"/>
      <c r="M29" s="40"/>
      <c r="N29" s="40"/>
      <c r="O29" s="40"/>
      <c r="P29" s="40"/>
      <c r="Q29" s="40"/>
      <c r="R29" s="40"/>
      <c r="S29" s="40"/>
      <c r="T29" s="40"/>
      <c r="U29" s="40"/>
      <c r="V29" s="40"/>
    </row>
    <row r="30" spans="1:22" x14ac:dyDescent="0.25">
      <c r="A30" s="40"/>
      <c r="B30" s="40"/>
      <c r="C30" s="40"/>
      <c r="D30" s="41"/>
      <c r="E30" s="41"/>
      <c r="F30" s="41"/>
      <c r="G30" s="41"/>
      <c r="H30" s="41"/>
      <c r="I30" s="40"/>
      <c r="J30" s="40"/>
      <c r="K30" s="40"/>
      <c r="L30" s="40"/>
      <c r="M30" s="40"/>
      <c r="N30" s="40"/>
      <c r="O30" s="40"/>
      <c r="P30" s="40"/>
      <c r="Q30" s="40"/>
      <c r="R30" s="40"/>
      <c r="S30" s="40"/>
      <c r="T30" s="40"/>
      <c r="U30" s="40"/>
      <c r="V30" s="40"/>
    </row>
    <row r="31" spans="1:22" x14ac:dyDescent="0.25">
      <c r="A31" s="40"/>
      <c r="B31" s="40"/>
      <c r="C31" s="40"/>
      <c r="D31" s="41"/>
      <c r="E31" s="41"/>
      <c r="F31" s="41"/>
      <c r="G31" s="41"/>
      <c r="H31" s="41"/>
      <c r="I31" s="40"/>
      <c r="J31" s="40"/>
      <c r="K31" s="40"/>
      <c r="L31" s="40"/>
      <c r="M31" s="40"/>
      <c r="N31" s="40"/>
      <c r="O31" s="40"/>
      <c r="P31" s="40"/>
      <c r="Q31" s="40"/>
      <c r="R31" s="40"/>
      <c r="S31" s="40"/>
      <c r="T31" s="40"/>
      <c r="U31" s="40"/>
      <c r="V31" s="40"/>
    </row>
    <row r="32" spans="1:22" x14ac:dyDescent="0.25">
      <c r="A32" s="40"/>
      <c r="B32" s="40"/>
      <c r="C32" s="40"/>
      <c r="D32" s="41"/>
      <c r="E32" s="41"/>
      <c r="F32" s="41"/>
      <c r="G32" s="41"/>
      <c r="H32" s="41"/>
      <c r="I32" s="40"/>
      <c r="J32" s="40"/>
      <c r="K32" s="40"/>
      <c r="L32" s="40"/>
      <c r="M32" s="40"/>
      <c r="N32" s="40"/>
      <c r="O32" s="40"/>
      <c r="P32" s="40"/>
      <c r="Q32" s="40"/>
      <c r="R32" s="40"/>
      <c r="S32" s="40"/>
      <c r="T32" s="40"/>
      <c r="U32" s="40"/>
      <c r="V32" s="40"/>
    </row>
    <row r="33" spans="1:22" x14ac:dyDescent="0.25">
      <c r="A33" s="40"/>
      <c r="B33" s="40"/>
      <c r="C33" s="40"/>
      <c r="D33" s="41"/>
      <c r="E33" s="41"/>
      <c r="F33" s="41"/>
      <c r="G33" s="41"/>
      <c r="H33" s="41"/>
      <c r="I33" s="40"/>
      <c r="J33" s="40"/>
      <c r="K33" s="40"/>
      <c r="L33" s="40"/>
      <c r="M33" s="40"/>
      <c r="N33" s="40"/>
      <c r="O33" s="40"/>
      <c r="P33" s="40"/>
      <c r="Q33" s="40"/>
      <c r="R33" s="40"/>
      <c r="S33" s="40"/>
      <c r="T33" s="40"/>
      <c r="U33" s="40"/>
      <c r="V33" s="40"/>
    </row>
    <row r="34" spans="1:22" x14ac:dyDescent="0.25">
      <c r="A34" s="40"/>
      <c r="B34" s="40"/>
      <c r="C34" s="40"/>
      <c r="D34" s="41"/>
      <c r="E34" s="41"/>
      <c r="F34" s="41"/>
      <c r="G34" s="41"/>
      <c r="H34" s="41"/>
      <c r="I34" s="40"/>
      <c r="J34" s="40"/>
      <c r="K34" s="40"/>
      <c r="L34" s="40"/>
      <c r="M34" s="40"/>
      <c r="N34" s="40"/>
      <c r="O34" s="40"/>
      <c r="P34" s="40"/>
      <c r="Q34" s="40"/>
      <c r="R34" s="40"/>
      <c r="S34" s="40"/>
      <c r="T34" s="40"/>
      <c r="U34" s="40"/>
      <c r="V34" s="40"/>
    </row>
    <row r="35" spans="1:22" x14ac:dyDescent="0.25">
      <c r="A35" s="40"/>
      <c r="B35" s="40"/>
      <c r="C35" s="40"/>
      <c r="D35" s="41"/>
      <c r="E35" s="41"/>
      <c r="F35" s="41"/>
      <c r="G35" s="41"/>
      <c r="H35" s="41"/>
      <c r="I35" s="40"/>
      <c r="J35" s="40"/>
      <c r="K35" s="40"/>
      <c r="L35" s="40"/>
      <c r="M35" s="40"/>
      <c r="N35" s="40"/>
      <c r="O35" s="40"/>
      <c r="P35" s="40"/>
      <c r="Q35" s="40"/>
      <c r="R35" s="40"/>
      <c r="S35" s="40"/>
      <c r="T35" s="40"/>
      <c r="U35" s="40"/>
      <c r="V35" s="40"/>
    </row>
    <row r="36" spans="1:22" x14ac:dyDescent="0.25">
      <c r="A36" s="40"/>
      <c r="B36" s="40"/>
      <c r="C36" s="40"/>
      <c r="D36" s="41"/>
      <c r="E36" s="41"/>
      <c r="F36" s="41"/>
      <c r="G36" s="41"/>
      <c r="H36" s="41"/>
      <c r="I36" s="40"/>
      <c r="J36" s="40"/>
      <c r="K36" s="40"/>
      <c r="L36" s="40"/>
      <c r="M36" s="40"/>
      <c r="N36" s="40"/>
      <c r="O36" s="40"/>
      <c r="P36" s="40"/>
      <c r="Q36" s="40"/>
      <c r="R36" s="40"/>
      <c r="S36" s="40"/>
      <c r="T36" s="40"/>
      <c r="U36" s="40"/>
      <c r="V36" s="40"/>
    </row>
    <row r="37" spans="1:22" x14ac:dyDescent="0.25">
      <c r="A37" s="40"/>
      <c r="B37" s="40"/>
      <c r="C37" s="40"/>
      <c r="D37" s="41"/>
      <c r="E37" s="41"/>
      <c r="F37" s="41"/>
      <c r="G37" s="41"/>
      <c r="H37" s="41"/>
      <c r="I37" s="40"/>
      <c r="J37" s="40"/>
      <c r="K37" s="40"/>
      <c r="L37" s="40"/>
      <c r="M37" s="40"/>
      <c r="N37" s="40"/>
      <c r="O37" s="40"/>
      <c r="P37" s="40"/>
      <c r="Q37" s="40"/>
      <c r="R37" s="40"/>
      <c r="S37" s="40"/>
      <c r="T37" s="40"/>
      <c r="U37" s="40"/>
      <c r="V37" s="40"/>
    </row>
    <row r="38" spans="1:22" x14ac:dyDescent="0.25">
      <c r="A38" s="40"/>
      <c r="B38" s="40"/>
      <c r="C38" s="40"/>
      <c r="D38" s="41"/>
      <c r="E38" s="41"/>
      <c r="F38" s="41"/>
      <c r="G38" s="41"/>
      <c r="H38" s="41"/>
      <c r="I38" s="40"/>
      <c r="J38" s="40"/>
      <c r="K38" s="40"/>
      <c r="L38" s="40"/>
      <c r="M38" s="40"/>
      <c r="N38" s="40"/>
      <c r="O38" s="40"/>
      <c r="P38" s="40"/>
      <c r="Q38" s="40"/>
      <c r="R38" s="40"/>
      <c r="S38" s="40"/>
      <c r="T38" s="40"/>
      <c r="U38" s="40"/>
      <c r="V38" s="40"/>
    </row>
    <row r="39" spans="1:22" x14ac:dyDescent="0.25">
      <c r="A39" s="40"/>
      <c r="B39" s="40"/>
      <c r="C39" s="40"/>
      <c r="D39" s="41"/>
      <c r="E39" s="41"/>
      <c r="F39" s="41"/>
      <c r="G39" s="41"/>
      <c r="H39" s="41"/>
      <c r="I39" s="40"/>
      <c r="J39" s="40"/>
      <c r="K39" s="40"/>
      <c r="L39" s="40"/>
      <c r="M39" s="40"/>
      <c r="N39" s="40"/>
      <c r="O39" s="40"/>
      <c r="P39" s="40"/>
      <c r="Q39" s="40"/>
      <c r="R39" s="40"/>
      <c r="S39" s="40"/>
      <c r="T39" s="40"/>
      <c r="U39" s="40"/>
      <c r="V39" s="40"/>
    </row>
    <row r="40" spans="1:22" x14ac:dyDescent="0.25">
      <c r="A40" s="40"/>
      <c r="B40" s="40"/>
      <c r="C40" s="40"/>
      <c r="D40" s="41"/>
      <c r="E40" s="41"/>
      <c r="F40" s="41"/>
      <c r="G40" s="41"/>
      <c r="H40" s="41"/>
      <c r="I40" s="40"/>
      <c r="J40" s="40"/>
      <c r="K40" s="40"/>
      <c r="L40" s="40"/>
      <c r="M40" s="40"/>
      <c r="N40" s="40"/>
      <c r="O40" s="40"/>
      <c r="P40" s="40"/>
      <c r="Q40" s="40"/>
      <c r="R40" s="40"/>
      <c r="S40" s="40"/>
      <c r="T40" s="40"/>
      <c r="U40" s="40"/>
      <c r="V40" s="40"/>
    </row>
    <row r="41" spans="1:22" x14ac:dyDescent="0.25">
      <c r="A41" s="40"/>
      <c r="B41" s="40"/>
      <c r="C41" s="40"/>
      <c r="D41" s="41"/>
      <c r="E41" s="41"/>
      <c r="F41" s="41"/>
      <c r="G41" s="41"/>
      <c r="H41" s="41"/>
      <c r="I41" s="40"/>
      <c r="J41" s="40"/>
      <c r="K41" s="40"/>
      <c r="L41" s="40"/>
      <c r="M41" s="40"/>
      <c r="N41" s="40"/>
      <c r="O41" s="40"/>
      <c r="P41" s="40"/>
      <c r="Q41" s="40"/>
      <c r="R41" s="40"/>
      <c r="S41" s="40"/>
      <c r="T41" s="40"/>
      <c r="U41" s="40"/>
      <c r="V41" s="40"/>
    </row>
    <row r="42" spans="1:22" x14ac:dyDescent="0.25">
      <c r="A42" s="40"/>
      <c r="B42" s="40"/>
      <c r="C42" s="40"/>
      <c r="D42" s="41"/>
      <c r="E42" s="41"/>
      <c r="F42" s="41"/>
      <c r="G42" s="41"/>
      <c r="H42" s="41"/>
      <c r="I42" s="40"/>
      <c r="J42" s="40"/>
      <c r="K42" s="40"/>
      <c r="L42" s="40"/>
      <c r="M42" s="40"/>
      <c r="N42" s="40"/>
      <c r="O42" s="40"/>
      <c r="P42" s="40"/>
      <c r="Q42" s="40"/>
      <c r="R42" s="40"/>
      <c r="S42" s="40"/>
      <c r="T42" s="40"/>
      <c r="U42" s="40"/>
      <c r="V42" s="40"/>
    </row>
    <row r="43" spans="1:22" x14ac:dyDescent="0.25">
      <c r="A43" s="40"/>
      <c r="B43" s="40"/>
      <c r="C43" s="40"/>
      <c r="D43" s="41"/>
      <c r="E43" s="41"/>
      <c r="F43" s="41"/>
      <c r="G43" s="41"/>
      <c r="H43" s="41"/>
      <c r="I43" s="40"/>
      <c r="J43" s="40"/>
      <c r="K43" s="40"/>
      <c r="L43" s="40"/>
      <c r="M43" s="40"/>
      <c r="N43" s="40"/>
      <c r="O43" s="40"/>
      <c r="P43" s="40"/>
      <c r="Q43" s="40"/>
      <c r="R43" s="40"/>
      <c r="S43" s="40"/>
      <c r="T43" s="40"/>
      <c r="U43" s="40"/>
      <c r="V43" s="40"/>
    </row>
    <row r="44" spans="1:22" x14ac:dyDescent="0.25">
      <c r="A44" s="40"/>
      <c r="B44" s="40"/>
      <c r="C44" s="40"/>
      <c r="D44" s="41"/>
      <c r="E44" s="41"/>
      <c r="F44" s="41"/>
      <c r="G44" s="41"/>
      <c r="H44" s="41"/>
      <c r="I44" s="40"/>
      <c r="J44" s="40"/>
      <c r="K44" s="40"/>
      <c r="L44" s="40"/>
      <c r="M44" s="40"/>
      <c r="N44" s="40"/>
      <c r="O44" s="40"/>
      <c r="P44" s="40"/>
      <c r="Q44" s="40"/>
      <c r="R44" s="40"/>
      <c r="S44" s="40"/>
      <c r="T44" s="40"/>
      <c r="U44" s="40"/>
      <c r="V44" s="40"/>
    </row>
    <row r="45" spans="1:22" x14ac:dyDescent="0.25">
      <c r="A45" s="40"/>
      <c r="B45" s="40"/>
      <c r="C45" s="40"/>
      <c r="D45" s="41"/>
      <c r="E45" s="41"/>
      <c r="F45" s="41"/>
      <c r="G45" s="41"/>
      <c r="H45" s="41"/>
      <c r="I45" s="40"/>
      <c r="J45" s="40"/>
      <c r="K45" s="40"/>
      <c r="L45" s="40"/>
      <c r="M45" s="40"/>
      <c r="N45" s="40"/>
      <c r="O45" s="40"/>
      <c r="P45" s="40"/>
      <c r="Q45" s="40"/>
      <c r="R45" s="40"/>
      <c r="S45" s="40"/>
      <c r="T45" s="40"/>
      <c r="U45" s="40"/>
      <c r="V45" s="40"/>
    </row>
    <row r="46" spans="1:22" x14ac:dyDescent="0.25">
      <c r="A46" s="40"/>
      <c r="B46" s="40"/>
      <c r="C46" s="40"/>
      <c r="D46" s="41"/>
      <c r="E46" s="41"/>
      <c r="F46" s="41"/>
      <c r="G46" s="41"/>
      <c r="H46" s="41"/>
      <c r="I46" s="40"/>
      <c r="J46" s="40"/>
      <c r="K46" s="40"/>
      <c r="L46" s="40"/>
      <c r="M46" s="40"/>
      <c r="N46" s="40"/>
      <c r="O46" s="40"/>
      <c r="P46" s="40"/>
      <c r="Q46" s="40"/>
      <c r="R46" s="40"/>
      <c r="S46" s="40"/>
      <c r="T46" s="40"/>
      <c r="U46" s="40"/>
      <c r="V46" s="40"/>
    </row>
    <row r="47" spans="1:22" x14ac:dyDescent="0.25">
      <c r="A47" s="40"/>
      <c r="B47" s="40"/>
      <c r="C47" s="40"/>
      <c r="D47" s="41"/>
      <c r="E47" s="41"/>
      <c r="F47" s="41"/>
      <c r="G47" s="41"/>
      <c r="H47" s="41"/>
      <c r="I47" s="40"/>
      <c r="J47" s="40"/>
      <c r="K47" s="40"/>
      <c r="L47" s="40"/>
      <c r="M47" s="40"/>
      <c r="N47" s="40"/>
      <c r="O47" s="40"/>
      <c r="P47" s="40"/>
      <c r="Q47" s="40"/>
      <c r="R47" s="40"/>
      <c r="S47" s="40"/>
      <c r="T47" s="40"/>
      <c r="U47" s="40"/>
      <c r="V47" s="40"/>
    </row>
    <row r="48" spans="1:22" x14ac:dyDescent="0.25">
      <c r="A48" s="40"/>
      <c r="B48" s="40"/>
      <c r="C48" s="40"/>
      <c r="D48" s="41"/>
      <c r="E48" s="41"/>
      <c r="F48" s="41"/>
      <c r="G48" s="41"/>
      <c r="H48" s="41"/>
      <c r="I48" s="40"/>
      <c r="J48" s="40"/>
      <c r="K48" s="40"/>
      <c r="L48" s="40"/>
      <c r="M48" s="40"/>
      <c r="N48" s="40"/>
      <c r="O48" s="40"/>
      <c r="P48" s="40"/>
      <c r="Q48" s="40"/>
      <c r="R48" s="40"/>
      <c r="S48" s="40"/>
      <c r="T48" s="40"/>
      <c r="U48" s="40"/>
      <c r="V48" s="40"/>
    </row>
    <row r="49" spans="1:22" x14ac:dyDescent="0.25">
      <c r="A49" s="40"/>
      <c r="B49" s="40"/>
      <c r="C49" s="40"/>
      <c r="D49" s="41"/>
      <c r="E49" s="41"/>
      <c r="F49" s="41"/>
      <c r="G49" s="41"/>
      <c r="H49" s="41"/>
      <c r="I49" s="40"/>
      <c r="J49" s="40"/>
      <c r="K49" s="40"/>
      <c r="L49" s="40"/>
      <c r="M49" s="40"/>
      <c r="N49" s="40"/>
      <c r="O49" s="40"/>
      <c r="P49" s="40"/>
      <c r="Q49" s="40"/>
      <c r="R49" s="40"/>
      <c r="S49" s="40"/>
      <c r="T49" s="40"/>
      <c r="U49" s="40"/>
      <c r="V49" s="40"/>
    </row>
    <row r="50" spans="1:22" x14ac:dyDescent="0.25">
      <c r="A50" s="40"/>
      <c r="B50" s="40"/>
      <c r="C50" s="40"/>
      <c r="D50" s="41"/>
      <c r="E50" s="41"/>
      <c r="F50" s="41"/>
      <c r="G50" s="41"/>
      <c r="H50" s="41"/>
      <c r="I50" s="40"/>
      <c r="J50" s="40"/>
      <c r="K50" s="40"/>
      <c r="L50" s="40"/>
      <c r="M50" s="40"/>
      <c r="N50" s="40"/>
      <c r="O50" s="40"/>
      <c r="P50" s="40"/>
      <c r="Q50" s="40"/>
      <c r="R50" s="40"/>
      <c r="S50" s="40"/>
      <c r="T50" s="40"/>
      <c r="U50" s="40"/>
      <c r="V50" s="40"/>
    </row>
    <row r="51" spans="1:22" x14ac:dyDescent="0.25">
      <c r="A51" s="40"/>
      <c r="B51" s="40"/>
      <c r="C51" s="40"/>
      <c r="D51" s="41"/>
      <c r="E51" s="41"/>
      <c r="F51" s="41"/>
      <c r="G51" s="41"/>
      <c r="H51" s="41"/>
      <c r="I51" s="40"/>
      <c r="J51" s="40"/>
      <c r="K51" s="40"/>
      <c r="L51" s="40"/>
      <c r="M51" s="40"/>
      <c r="N51" s="40"/>
      <c r="O51" s="40"/>
      <c r="P51" s="40"/>
      <c r="Q51" s="40"/>
      <c r="R51" s="40"/>
      <c r="S51" s="40"/>
      <c r="T51" s="40"/>
      <c r="U51" s="40"/>
      <c r="V51" s="40"/>
    </row>
    <row r="52" spans="1:22" x14ac:dyDescent="0.25">
      <c r="A52" s="40"/>
      <c r="B52" s="40"/>
      <c r="C52" s="40"/>
      <c r="D52" s="41"/>
      <c r="E52" s="41"/>
      <c r="F52" s="41"/>
      <c r="G52" s="41"/>
      <c r="H52" s="41"/>
      <c r="I52" s="40"/>
      <c r="J52" s="40"/>
      <c r="K52" s="40"/>
      <c r="L52" s="40"/>
      <c r="M52" s="40"/>
      <c r="N52" s="40"/>
      <c r="O52" s="40"/>
      <c r="P52" s="40"/>
      <c r="Q52" s="40"/>
      <c r="R52" s="40"/>
      <c r="S52" s="40"/>
      <c r="T52" s="40"/>
      <c r="U52" s="40"/>
      <c r="V52" s="40"/>
    </row>
    <row r="53" spans="1:22" x14ac:dyDescent="0.25">
      <c r="A53" s="40"/>
      <c r="B53" s="40"/>
      <c r="C53" s="40"/>
      <c r="D53" s="41"/>
      <c r="E53" s="41"/>
      <c r="F53" s="41"/>
      <c r="G53" s="41"/>
      <c r="H53" s="41"/>
      <c r="I53" s="40"/>
      <c r="J53" s="40"/>
      <c r="K53" s="40"/>
      <c r="L53" s="40"/>
      <c r="M53" s="40"/>
      <c r="N53" s="40"/>
      <c r="O53" s="40"/>
      <c r="P53" s="40"/>
      <c r="Q53" s="40"/>
      <c r="R53" s="40"/>
      <c r="S53" s="40"/>
      <c r="T53" s="40"/>
      <c r="U53" s="40"/>
      <c r="V53" s="40"/>
    </row>
    <row r="54" spans="1:22" x14ac:dyDescent="0.25">
      <c r="A54" s="40"/>
      <c r="B54" s="40"/>
      <c r="C54" s="40"/>
      <c r="D54" s="41"/>
      <c r="E54" s="41"/>
      <c r="F54" s="41"/>
      <c r="G54" s="41"/>
      <c r="H54" s="41"/>
      <c r="I54" s="40"/>
      <c r="J54" s="40"/>
      <c r="K54" s="40"/>
      <c r="L54" s="40"/>
      <c r="M54" s="40"/>
      <c r="N54" s="40"/>
      <c r="O54" s="40"/>
      <c r="P54" s="40"/>
      <c r="Q54" s="40"/>
      <c r="R54" s="40"/>
      <c r="S54" s="40"/>
      <c r="T54" s="40"/>
      <c r="U54" s="40"/>
      <c r="V54" s="40"/>
    </row>
    <row r="55" spans="1:22" x14ac:dyDescent="0.25">
      <c r="A55" s="40"/>
      <c r="B55" s="40"/>
      <c r="C55" s="40"/>
      <c r="D55" s="41"/>
      <c r="E55" s="41"/>
      <c r="F55" s="41"/>
      <c r="G55" s="41"/>
      <c r="H55" s="41"/>
      <c r="I55" s="40"/>
      <c r="J55" s="40"/>
      <c r="K55" s="40"/>
      <c r="L55" s="40"/>
      <c r="M55" s="40"/>
      <c r="N55" s="40"/>
      <c r="O55" s="40"/>
      <c r="P55" s="40"/>
      <c r="Q55" s="40"/>
      <c r="R55" s="40"/>
      <c r="S55" s="40"/>
      <c r="T55" s="40"/>
      <c r="U55" s="40"/>
      <c r="V55" s="40"/>
    </row>
    <row r="56" spans="1:22" x14ac:dyDescent="0.25">
      <c r="A56" s="40"/>
      <c r="B56" s="40"/>
      <c r="C56" s="40"/>
      <c r="D56" s="41"/>
      <c r="E56" s="41"/>
      <c r="F56" s="41"/>
      <c r="G56" s="41"/>
      <c r="H56" s="41"/>
      <c r="I56" s="40"/>
      <c r="J56" s="40"/>
      <c r="K56" s="40"/>
      <c r="L56" s="40"/>
      <c r="M56" s="40"/>
      <c r="N56" s="40"/>
      <c r="O56" s="40"/>
      <c r="P56" s="40"/>
      <c r="Q56" s="40"/>
      <c r="R56" s="40"/>
      <c r="S56" s="40"/>
      <c r="T56" s="40"/>
      <c r="U56" s="40"/>
      <c r="V56" s="40"/>
    </row>
    <row r="57" spans="1:22" x14ac:dyDescent="0.25">
      <c r="A57" s="40"/>
      <c r="B57" s="40"/>
      <c r="C57" s="40"/>
      <c r="D57" s="41"/>
      <c r="E57" s="41"/>
      <c r="F57" s="41"/>
      <c r="G57" s="41"/>
      <c r="H57" s="41"/>
      <c r="I57" s="40"/>
      <c r="J57" s="40"/>
      <c r="K57" s="40"/>
      <c r="L57" s="40"/>
      <c r="M57" s="40"/>
      <c r="N57" s="40"/>
      <c r="O57" s="40"/>
      <c r="P57" s="40"/>
      <c r="Q57" s="40"/>
      <c r="R57" s="40"/>
      <c r="S57" s="40"/>
      <c r="T57" s="40"/>
      <c r="U57" s="40"/>
      <c r="V57" s="40"/>
    </row>
    <row r="58" spans="1:22" x14ac:dyDescent="0.25">
      <c r="A58" s="40"/>
      <c r="B58" s="40"/>
      <c r="C58" s="40"/>
      <c r="D58" s="41"/>
      <c r="E58" s="41"/>
      <c r="F58" s="41"/>
      <c r="G58" s="41"/>
      <c r="H58" s="41"/>
      <c r="I58" s="40"/>
      <c r="J58" s="40"/>
      <c r="K58" s="40"/>
      <c r="L58" s="40"/>
      <c r="M58" s="40"/>
      <c r="N58" s="40"/>
      <c r="O58" s="40"/>
      <c r="P58" s="40"/>
      <c r="Q58" s="40"/>
      <c r="R58" s="40"/>
      <c r="S58" s="40"/>
      <c r="T58" s="40"/>
      <c r="U58" s="40"/>
      <c r="V58" s="40"/>
    </row>
    <row r="59" spans="1:22" x14ac:dyDescent="0.25">
      <c r="A59" s="40"/>
      <c r="B59" s="40"/>
      <c r="C59" s="40"/>
      <c r="D59" s="41"/>
      <c r="E59" s="41"/>
      <c r="F59" s="41"/>
      <c r="G59" s="41"/>
      <c r="H59" s="41"/>
      <c r="I59" s="40"/>
      <c r="J59" s="40"/>
      <c r="K59" s="40"/>
      <c r="L59" s="40"/>
      <c r="M59" s="40"/>
      <c r="N59" s="40"/>
      <c r="O59" s="40"/>
      <c r="P59" s="40"/>
      <c r="Q59" s="40"/>
      <c r="R59" s="40"/>
      <c r="S59" s="40"/>
      <c r="T59" s="40"/>
      <c r="U59" s="40"/>
      <c r="V59" s="40"/>
    </row>
    <row r="60" spans="1:22" x14ac:dyDescent="0.25">
      <c r="A60" s="40"/>
      <c r="B60" s="40"/>
      <c r="C60" s="40"/>
      <c r="D60" s="41"/>
      <c r="E60" s="41"/>
      <c r="F60" s="41"/>
      <c r="G60" s="41"/>
      <c r="H60" s="41"/>
      <c r="I60" s="40"/>
      <c r="J60" s="40"/>
      <c r="K60" s="40"/>
      <c r="L60" s="40"/>
      <c r="M60" s="40"/>
      <c r="N60" s="40"/>
      <c r="O60" s="40"/>
      <c r="P60" s="40"/>
      <c r="Q60" s="40"/>
      <c r="R60" s="40"/>
      <c r="S60" s="40"/>
      <c r="T60" s="40"/>
      <c r="U60" s="40"/>
      <c r="V60" s="40"/>
    </row>
    <row r="61" spans="1:22" x14ac:dyDescent="0.25">
      <c r="A61" s="40"/>
      <c r="B61" s="40"/>
      <c r="C61" s="40"/>
      <c r="D61" s="41"/>
      <c r="E61" s="41"/>
      <c r="F61" s="41"/>
      <c r="G61" s="41"/>
      <c r="H61" s="41"/>
      <c r="I61" s="40"/>
      <c r="J61" s="40"/>
      <c r="K61" s="40"/>
      <c r="L61" s="40"/>
      <c r="M61" s="40"/>
      <c r="N61" s="40"/>
      <c r="O61" s="40"/>
      <c r="P61" s="40"/>
      <c r="Q61" s="40"/>
      <c r="R61" s="40"/>
      <c r="S61" s="40"/>
      <c r="T61" s="40"/>
      <c r="U61" s="40"/>
      <c r="V61" s="40"/>
    </row>
    <row r="62" spans="1:22" x14ac:dyDescent="0.25">
      <c r="A62" s="40"/>
      <c r="B62" s="40"/>
      <c r="C62" s="40"/>
      <c r="D62" s="41"/>
      <c r="E62" s="41"/>
      <c r="F62" s="41"/>
      <c r="G62" s="41"/>
      <c r="H62" s="41"/>
      <c r="I62" s="40"/>
      <c r="J62" s="40"/>
      <c r="K62" s="40"/>
      <c r="L62" s="40"/>
      <c r="M62" s="40"/>
      <c r="N62" s="40"/>
      <c r="O62" s="40"/>
      <c r="P62" s="40"/>
      <c r="Q62" s="40"/>
      <c r="R62" s="40"/>
      <c r="S62" s="40"/>
      <c r="T62" s="40"/>
      <c r="U62" s="40"/>
      <c r="V62" s="40"/>
    </row>
    <row r="63" spans="1:22" x14ac:dyDescent="0.25">
      <c r="A63" s="40"/>
      <c r="B63" s="40"/>
      <c r="C63" s="40"/>
      <c r="D63" s="41"/>
      <c r="E63" s="41"/>
      <c r="F63" s="41"/>
      <c r="G63" s="41"/>
      <c r="H63" s="41"/>
      <c r="I63" s="40"/>
      <c r="J63" s="40"/>
      <c r="K63" s="40"/>
      <c r="L63" s="40"/>
      <c r="M63" s="40"/>
      <c r="N63" s="40"/>
      <c r="O63" s="40"/>
      <c r="P63" s="40"/>
      <c r="Q63" s="40"/>
      <c r="R63" s="40"/>
      <c r="S63" s="40"/>
      <c r="T63" s="40"/>
      <c r="U63" s="40"/>
      <c r="V63" s="40"/>
    </row>
    <row r="64" spans="1:22" x14ac:dyDescent="0.25">
      <c r="A64" s="40"/>
      <c r="B64" s="40"/>
      <c r="C64" s="40"/>
      <c r="D64" s="41"/>
      <c r="E64" s="41"/>
      <c r="F64" s="41"/>
      <c r="G64" s="41"/>
      <c r="H64" s="41"/>
      <c r="I64" s="40"/>
      <c r="J64" s="40"/>
      <c r="K64" s="40"/>
      <c r="L64" s="40"/>
      <c r="M64" s="40"/>
      <c r="N64" s="40"/>
      <c r="O64" s="40"/>
      <c r="P64" s="40"/>
      <c r="Q64" s="40"/>
      <c r="R64" s="40"/>
      <c r="S64" s="40"/>
      <c r="T64" s="40"/>
      <c r="U64" s="40"/>
      <c r="V64" s="40"/>
    </row>
    <row r="65" spans="1:22" x14ac:dyDescent="0.25">
      <c r="A65" s="40"/>
      <c r="B65" s="40"/>
      <c r="C65" s="40"/>
      <c r="D65" s="41"/>
      <c r="E65" s="41"/>
      <c r="F65" s="41"/>
      <c r="G65" s="41"/>
      <c r="H65" s="41"/>
      <c r="I65" s="40"/>
      <c r="J65" s="40"/>
      <c r="K65" s="40"/>
      <c r="L65" s="40"/>
      <c r="M65" s="40"/>
      <c r="N65" s="40"/>
      <c r="O65" s="40"/>
      <c r="P65" s="40"/>
      <c r="Q65" s="40"/>
      <c r="R65" s="40"/>
      <c r="S65" s="40"/>
      <c r="T65" s="40"/>
      <c r="U65" s="40"/>
      <c r="V65" s="40"/>
    </row>
    <row r="66" spans="1:22" x14ac:dyDescent="0.25">
      <c r="A66" s="40"/>
      <c r="B66" s="40"/>
      <c r="C66" s="40"/>
      <c r="D66" s="41"/>
      <c r="E66" s="41"/>
      <c r="F66" s="41"/>
      <c r="G66" s="41"/>
      <c r="H66" s="41"/>
      <c r="I66" s="40"/>
      <c r="J66" s="40"/>
      <c r="K66" s="40"/>
      <c r="L66" s="40"/>
      <c r="M66" s="40"/>
      <c r="N66" s="40"/>
      <c r="O66" s="40"/>
      <c r="P66" s="40"/>
      <c r="Q66" s="40"/>
      <c r="R66" s="40"/>
      <c r="S66" s="40"/>
      <c r="T66" s="40"/>
      <c r="U66" s="40"/>
      <c r="V66" s="40"/>
    </row>
    <row r="67" spans="1:22" x14ac:dyDescent="0.25">
      <c r="A67" s="40"/>
      <c r="B67" s="40"/>
      <c r="C67" s="40"/>
      <c r="D67" s="41"/>
      <c r="E67" s="41"/>
      <c r="F67" s="41"/>
      <c r="G67" s="41"/>
      <c r="H67" s="41"/>
      <c r="I67" s="40"/>
      <c r="J67" s="40"/>
      <c r="K67" s="40"/>
      <c r="L67" s="40"/>
      <c r="M67" s="40"/>
      <c r="N67" s="40"/>
      <c r="O67" s="40"/>
      <c r="P67" s="40"/>
      <c r="Q67" s="40"/>
      <c r="R67" s="40"/>
      <c r="S67" s="40"/>
      <c r="T67" s="40"/>
      <c r="U67" s="40"/>
      <c r="V67" s="40"/>
    </row>
    <row r="68" spans="1:22" x14ac:dyDescent="0.25">
      <c r="A68" s="40"/>
      <c r="B68" s="40"/>
      <c r="C68" s="40"/>
      <c r="D68" s="41"/>
      <c r="E68" s="41"/>
      <c r="F68" s="41"/>
      <c r="G68" s="41"/>
      <c r="H68" s="41"/>
      <c r="I68" s="40"/>
      <c r="J68" s="40"/>
      <c r="K68" s="40"/>
      <c r="L68" s="40"/>
      <c r="M68" s="40"/>
      <c r="N68" s="40"/>
      <c r="O68" s="40"/>
      <c r="P68" s="40"/>
      <c r="Q68" s="40"/>
      <c r="R68" s="40"/>
      <c r="S68" s="40"/>
      <c r="T68" s="40"/>
      <c r="U68" s="40"/>
      <c r="V68" s="40"/>
    </row>
    <row r="69" spans="1:22" x14ac:dyDescent="0.25">
      <c r="A69" s="40"/>
      <c r="B69" s="40"/>
      <c r="C69" s="40"/>
      <c r="D69" s="41"/>
      <c r="E69" s="41"/>
      <c r="F69" s="41"/>
      <c r="G69" s="41"/>
      <c r="H69" s="41"/>
      <c r="I69" s="40"/>
      <c r="J69" s="40"/>
      <c r="K69" s="40"/>
      <c r="L69" s="40"/>
      <c r="M69" s="40"/>
      <c r="N69" s="40"/>
      <c r="O69" s="40"/>
      <c r="P69" s="40"/>
      <c r="Q69" s="40"/>
      <c r="R69" s="40"/>
      <c r="S69" s="40"/>
      <c r="T69" s="40"/>
      <c r="U69" s="40"/>
      <c r="V69" s="40"/>
    </row>
    <row r="70" spans="1:22" x14ac:dyDescent="0.25">
      <c r="A70" s="40"/>
      <c r="B70" s="40"/>
      <c r="C70" s="40"/>
      <c r="D70" s="41"/>
      <c r="E70" s="41"/>
      <c r="F70" s="41"/>
      <c r="G70" s="41"/>
      <c r="H70" s="41"/>
      <c r="I70" s="40"/>
      <c r="J70" s="40"/>
      <c r="K70" s="40"/>
      <c r="L70" s="40"/>
      <c r="M70" s="40"/>
      <c r="N70" s="40"/>
      <c r="O70" s="40"/>
      <c r="P70" s="40"/>
      <c r="Q70" s="40"/>
      <c r="R70" s="40"/>
      <c r="S70" s="40"/>
      <c r="T70" s="40"/>
      <c r="U70" s="40"/>
      <c r="V70" s="40"/>
    </row>
    <row r="71" spans="1:22" x14ac:dyDescent="0.25">
      <c r="A71" s="40"/>
      <c r="B71" s="40"/>
      <c r="C71" s="40"/>
      <c r="D71" s="41"/>
      <c r="E71" s="41"/>
      <c r="F71" s="41"/>
      <c r="G71" s="41"/>
      <c r="H71" s="41"/>
      <c r="I71" s="40"/>
      <c r="J71" s="40"/>
      <c r="K71" s="40"/>
      <c r="L71" s="40"/>
      <c r="M71" s="40"/>
      <c r="N71" s="40"/>
      <c r="O71" s="40"/>
      <c r="P71" s="40"/>
      <c r="Q71" s="40"/>
      <c r="R71" s="40"/>
      <c r="S71" s="40"/>
      <c r="T71" s="40"/>
      <c r="U71" s="40"/>
      <c r="V71" s="40"/>
    </row>
    <row r="72" spans="1:22" x14ac:dyDescent="0.25">
      <c r="A72" s="40"/>
      <c r="B72" s="40"/>
      <c r="C72" s="40"/>
      <c r="D72" s="41"/>
      <c r="E72" s="41"/>
      <c r="F72" s="41"/>
      <c r="G72" s="41"/>
      <c r="H72" s="41"/>
      <c r="I72" s="40"/>
      <c r="J72" s="40"/>
      <c r="K72" s="40"/>
      <c r="L72" s="40"/>
      <c r="M72" s="40"/>
      <c r="N72" s="40"/>
      <c r="O72" s="40"/>
      <c r="P72" s="40"/>
      <c r="Q72" s="40"/>
      <c r="R72" s="40"/>
      <c r="S72" s="40"/>
      <c r="T72" s="40"/>
      <c r="U72" s="40"/>
      <c r="V72" s="40"/>
    </row>
    <row r="73" spans="1:22" x14ac:dyDescent="0.25">
      <c r="A73" s="40"/>
      <c r="B73" s="40"/>
      <c r="C73" s="40"/>
      <c r="D73" s="41"/>
      <c r="E73" s="41"/>
      <c r="F73" s="41"/>
      <c r="G73" s="41"/>
      <c r="H73" s="41"/>
      <c r="I73" s="40"/>
      <c r="J73" s="40"/>
      <c r="K73" s="40"/>
      <c r="L73" s="40"/>
      <c r="M73" s="40"/>
      <c r="N73" s="40"/>
      <c r="O73" s="40"/>
      <c r="P73" s="40"/>
      <c r="Q73" s="40"/>
      <c r="R73" s="40"/>
      <c r="S73" s="40"/>
      <c r="T73" s="40"/>
      <c r="U73" s="40"/>
      <c r="V73" s="40"/>
    </row>
    <row r="74" spans="1:22" x14ac:dyDescent="0.25">
      <c r="A74" s="40"/>
      <c r="B74" s="40"/>
      <c r="C74" s="40"/>
      <c r="D74" s="41"/>
      <c r="E74" s="41"/>
      <c r="F74" s="41"/>
      <c r="G74" s="41"/>
      <c r="H74" s="41"/>
      <c r="I74" s="40"/>
      <c r="J74" s="40"/>
      <c r="K74" s="40"/>
      <c r="L74" s="40"/>
      <c r="M74" s="40"/>
      <c r="N74" s="40"/>
      <c r="O74" s="40"/>
      <c r="P74" s="40"/>
      <c r="Q74" s="40"/>
      <c r="R74" s="40"/>
      <c r="S74" s="40"/>
      <c r="T74" s="40"/>
      <c r="U74" s="40"/>
      <c r="V74" s="40"/>
    </row>
    <row r="75" spans="1:22" x14ac:dyDescent="0.25">
      <c r="A75" s="40"/>
      <c r="B75" s="40"/>
      <c r="C75" s="40"/>
      <c r="D75" s="41"/>
      <c r="E75" s="41"/>
      <c r="F75" s="41"/>
      <c r="G75" s="41"/>
      <c r="H75" s="41"/>
      <c r="I75" s="40"/>
      <c r="J75" s="40"/>
      <c r="K75" s="40"/>
      <c r="L75" s="40"/>
      <c r="M75" s="40"/>
      <c r="N75" s="40"/>
      <c r="O75" s="40"/>
      <c r="P75" s="40"/>
      <c r="Q75" s="40"/>
      <c r="R75" s="40"/>
      <c r="S75" s="40"/>
      <c r="T75" s="40"/>
      <c r="U75" s="40"/>
      <c r="V75" s="40"/>
    </row>
    <row r="76" spans="1:22" x14ac:dyDescent="0.25">
      <c r="A76" s="40"/>
      <c r="B76" s="40"/>
      <c r="C76" s="40"/>
      <c r="D76" s="41"/>
      <c r="E76" s="41"/>
      <c r="F76" s="41"/>
      <c r="G76" s="41"/>
      <c r="H76" s="41"/>
      <c r="I76" s="40"/>
      <c r="J76" s="40"/>
      <c r="K76" s="40"/>
      <c r="L76" s="40"/>
      <c r="M76" s="40"/>
      <c r="N76" s="40"/>
      <c r="O76" s="40"/>
      <c r="P76" s="40"/>
      <c r="Q76" s="40"/>
      <c r="R76" s="40"/>
      <c r="S76" s="40"/>
      <c r="T76" s="40"/>
      <c r="U76" s="40"/>
      <c r="V76" s="40"/>
    </row>
    <row r="77" spans="1:22" x14ac:dyDescent="0.25">
      <c r="A77" s="40"/>
      <c r="B77" s="40"/>
      <c r="C77" s="40"/>
      <c r="D77" s="41"/>
      <c r="E77" s="41"/>
      <c r="F77" s="41"/>
      <c r="G77" s="41"/>
      <c r="H77" s="41"/>
      <c r="I77" s="40"/>
      <c r="J77" s="40"/>
      <c r="K77" s="40"/>
      <c r="L77" s="40"/>
      <c r="M77" s="40"/>
      <c r="N77" s="40"/>
      <c r="O77" s="40"/>
      <c r="P77" s="40"/>
      <c r="Q77" s="40"/>
      <c r="R77" s="40"/>
      <c r="S77" s="40"/>
      <c r="T77" s="40"/>
      <c r="U77" s="40"/>
      <c r="V77" s="40"/>
    </row>
    <row r="78" spans="1:22" x14ac:dyDescent="0.25">
      <c r="A78" s="40"/>
      <c r="B78" s="40"/>
      <c r="C78" s="40"/>
      <c r="D78" s="41"/>
      <c r="E78" s="41"/>
      <c r="F78" s="41"/>
      <c r="G78" s="41"/>
      <c r="H78" s="41"/>
      <c r="I78" s="40"/>
      <c r="J78" s="40"/>
      <c r="K78" s="40"/>
      <c r="L78" s="40"/>
      <c r="M78" s="40"/>
      <c r="N78" s="40"/>
      <c r="O78" s="40"/>
      <c r="P78" s="40"/>
      <c r="Q78" s="40"/>
      <c r="R78" s="40"/>
      <c r="S78" s="40"/>
      <c r="T78" s="40"/>
      <c r="U78" s="40"/>
      <c r="V78" s="40"/>
    </row>
    <row r="79" spans="1:22" x14ac:dyDescent="0.25">
      <c r="A79" s="40"/>
      <c r="B79" s="40"/>
      <c r="C79" s="40"/>
      <c r="D79" s="41"/>
      <c r="E79" s="41"/>
      <c r="F79" s="41"/>
      <c r="G79" s="41"/>
      <c r="H79" s="41"/>
      <c r="I79" s="40"/>
      <c r="J79" s="40"/>
      <c r="K79" s="40"/>
      <c r="L79" s="40"/>
      <c r="M79" s="40"/>
      <c r="N79" s="40"/>
      <c r="O79" s="40"/>
      <c r="P79" s="40"/>
      <c r="Q79" s="40"/>
      <c r="R79" s="40"/>
      <c r="S79" s="40"/>
      <c r="T79" s="40"/>
      <c r="U79" s="40"/>
      <c r="V79" s="40"/>
    </row>
    <row r="80" spans="1:22" x14ac:dyDescent="0.25">
      <c r="A80" s="40"/>
      <c r="B80" s="40"/>
      <c r="C80" s="40"/>
      <c r="D80" s="41"/>
      <c r="E80" s="41"/>
      <c r="F80" s="41"/>
      <c r="G80" s="41"/>
      <c r="H80" s="41"/>
      <c r="I80" s="40"/>
      <c r="J80" s="40"/>
      <c r="K80" s="40"/>
      <c r="L80" s="40"/>
      <c r="M80" s="40"/>
      <c r="N80" s="40"/>
      <c r="O80" s="40"/>
      <c r="P80" s="40"/>
      <c r="Q80" s="40"/>
      <c r="R80" s="40"/>
      <c r="S80" s="40"/>
      <c r="T80" s="40"/>
      <c r="U80" s="40"/>
      <c r="V80" s="40"/>
    </row>
    <row r="81" spans="1:22" x14ac:dyDescent="0.25">
      <c r="A81" s="40"/>
      <c r="B81" s="40"/>
      <c r="C81" s="40"/>
      <c r="D81" s="41"/>
      <c r="E81" s="41"/>
      <c r="F81" s="41"/>
      <c r="G81" s="41"/>
      <c r="H81" s="41"/>
      <c r="I81" s="40"/>
      <c r="J81" s="40"/>
      <c r="K81" s="40"/>
      <c r="L81" s="40"/>
      <c r="M81" s="40"/>
      <c r="N81" s="40"/>
      <c r="O81" s="40"/>
      <c r="P81" s="40"/>
      <c r="Q81" s="40"/>
      <c r="R81" s="40"/>
      <c r="S81" s="40"/>
      <c r="T81" s="40"/>
      <c r="U81" s="40"/>
      <c r="V81" s="40"/>
    </row>
    <row r="82" spans="1:22" x14ac:dyDescent="0.25">
      <c r="A82" s="40"/>
      <c r="B82" s="40"/>
      <c r="C82" s="40"/>
      <c r="D82" s="41"/>
      <c r="E82" s="41"/>
      <c r="F82" s="41"/>
      <c r="G82" s="41"/>
      <c r="H82" s="41"/>
      <c r="I82" s="40"/>
      <c r="J82" s="40"/>
      <c r="K82" s="40"/>
      <c r="L82" s="40"/>
      <c r="M82" s="40"/>
      <c r="N82" s="40"/>
      <c r="O82" s="40"/>
      <c r="P82" s="40"/>
      <c r="Q82" s="40"/>
      <c r="R82" s="40"/>
      <c r="S82" s="40"/>
      <c r="T82" s="40"/>
      <c r="U82" s="40"/>
      <c r="V82" s="40"/>
    </row>
    <row r="83" spans="1:22" x14ac:dyDescent="0.25">
      <c r="A83" s="40"/>
      <c r="B83" s="40"/>
      <c r="C83" s="40"/>
      <c r="D83" s="41"/>
      <c r="E83" s="41"/>
      <c r="F83" s="41"/>
      <c r="G83" s="41"/>
      <c r="H83" s="41"/>
      <c r="I83" s="40"/>
      <c r="J83" s="40"/>
      <c r="K83" s="40"/>
      <c r="L83" s="40"/>
      <c r="M83" s="40"/>
      <c r="N83" s="40"/>
      <c r="O83" s="40"/>
      <c r="P83" s="40"/>
      <c r="Q83" s="40"/>
      <c r="R83" s="40"/>
      <c r="S83" s="40"/>
      <c r="T83" s="40"/>
      <c r="U83" s="40"/>
      <c r="V83" s="40"/>
    </row>
    <row r="84" spans="1:22" x14ac:dyDescent="0.25">
      <c r="A84" s="40"/>
      <c r="B84" s="40"/>
      <c r="C84" s="40"/>
      <c r="D84" s="41"/>
      <c r="E84" s="41"/>
      <c r="F84" s="41"/>
      <c r="G84" s="41"/>
      <c r="H84" s="41"/>
      <c r="I84" s="40"/>
      <c r="J84" s="40"/>
      <c r="K84" s="40"/>
      <c r="L84" s="40"/>
      <c r="M84" s="40"/>
      <c r="N84" s="40"/>
      <c r="O84" s="40"/>
      <c r="P84" s="40"/>
      <c r="Q84" s="40"/>
      <c r="R84" s="40"/>
      <c r="S84" s="40"/>
      <c r="T84" s="40"/>
      <c r="U84" s="40"/>
      <c r="V84" s="40"/>
    </row>
    <row r="85" spans="1:22" x14ac:dyDescent="0.25">
      <c r="A85" s="40"/>
      <c r="B85" s="40"/>
      <c r="C85" s="40"/>
      <c r="D85" s="41"/>
      <c r="E85" s="41"/>
      <c r="F85" s="41"/>
      <c r="G85" s="41"/>
      <c r="H85" s="41"/>
      <c r="I85" s="40"/>
      <c r="J85" s="40"/>
      <c r="K85" s="40"/>
      <c r="L85" s="40"/>
      <c r="M85" s="40"/>
      <c r="N85" s="40"/>
      <c r="O85" s="40"/>
      <c r="P85" s="40"/>
      <c r="Q85" s="40"/>
      <c r="R85" s="40"/>
      <c r="S85" s="40"/>
      <c r="T85" s="40"/>
      <c r="U85" s="40"/>
      <c r="V85" s="40"/>
    </row>
    <row r="86" spans="1:22" x14ac:dyDescent="0.25">
      <c r="A86" s="40"/>
      <c r="B86" s="40"/>
      <c r="C86" s="40"/>
      <c r="D86" s="41"/>
      <c r="E86" s="41"/>
      <c r="F86" s="41"/>
      <c r="G86" s="41"/>
      <c r="H86" s="41"/>
      <c r="I86" s="40"/>
      <c r="J86" s="40"/>
      <c r="K86" s="40"/>
      <c r="L86" s="40"/>
      <c r="M86" s="40"/>
      <c r="N86" s="40"/>
      <c r="O86" s="40"/>
      <c r="P86" s="40"/>
      <c r="Q86" s="40"/>
      <c r="R86" s="40"/>
      <c r="S86" s="40"/>
      <c r="T86" s="40"/>
      <c r="U86" s="40"/>
      <c r="V86" s="40"/>
    </row>
    <row r="87" spans="1:22" x14ac:dyDescent="0.25">
      <c r="A87" s="40"/>
      <c r="B87" s="40"/>
      <c r="C87" s="40"/>
      <c r="D87" s="41"/>
      <c r="E87" s="41"/>
      <c r="F87" s="41"/>
      <c r="G87" s="41"/>
      <c r="H87" s="41"/>
      <c r="I87" s="40"/>
      <c r="J87" s="40"/>
      <c r="K87" s="40"/>
      <c r="L87" s="40"/>
      <c r="M87" s="40"/>
      <c r="N87" s="40"/>
      <c r="O87" s="40"/>
      <c r="P87" s="40"/>
      <c r="Q87" s="40"/>
      <c r="R87" s="40"/>
      <c r="S87" s="40"/>
      <c r="T87" s="40"/>
      <c r="U87" s="40"/>
      <c r="V87" s="40"/>
    </row>
    <row r="88" spans="1:22" x14ac:dyDescent="0.25">
      <c r="A88" s="40"/>
      <c r="B88" s="40"/>
      <c r="C88" s="40"/>
      <c r="D88" s="41"/>
      <c r="E88" s="41"/>
      <c r="F88" s="41"/>
      <c r="G88" s="41"/>
      <c r="H88" s="41"/>
      <c r="I88" s="40"/>
      <c r="J88" s="40"/>
      <c r="K88" s="40"/>
      <c r="L88" s="40"/>
      <c r="M88" s="40"/>
      <c r="N88" s="40"/>
      <c r="O88" s="40"/>
      <c r="P88" s="40"/>
      <c r="Q88" s="40"/>
      <c r="R88" s="40"/>
      <c r="S88" s="40"/>
      <c r="T88" s="40"/>
      <c r="U88" s="40"/>
      <c r="V88" s="40"/>
    </row>
    <row r="89" spans="1:22" x14ac:dyDescent="0.25">
      <c r="A89" s="40"/>
      <c r="B89" s="40"/>
      <c r="C89" s="40"/>
      <c r="D89" s="41"/>
      <c r="E89" s="41"/>
      <c r="F89" s="41"/>
      <c r="G89" s="41"/>
      <c r="H89" s="41"/>
      <c r="I89" s="40"/>
      <c r="J89" s="40"/>
      <c r="K89" s="40"/>
      <c r="L89" s="40"/>
      <c r="M89" s="40"/>
      <c r="N89" s="40"/>
      <c r="O89" s="40"/>
      <c r="P89" s="40"/>
      <c r="Q89" s="40"/>
      <c r="R89" s="40"/>
      <c r="S89" s="40"/>
      <c r="T89" s="40"/>
      <c r="U89" s="40"/>
      <c r="V89" s="40"/>
    </row>
    <row r="90" spans="1:22" x14ac:dyDescent="0.25">
      <c r="A90" s="40"/>
      <c r="B90" s="40"/>
      <c r="C90" s="40"/>
      <c r="D90" s="41"/>
      <c r="E90" s="41"/>
      <c r="F90" s="41"/>
      <c r="G90" s="41"/>
      <c r="H90" s="41"/>
      <c r="I90" s="40"/>
      <c r="J90" s="40"/>
      <c r="K90" s="40"/>
      <c r="L90" s="40"/>
      <c r="M90" s="40"/>
      <c r="N90" s="40"/>
      <c r="O90" s="40"/>
      <c r="P90" s="40"/>
      <c r="Q90" s="40"/>
      <c r="R90" s="40"/>
      <c r="S90" s="40"/>
      <c r="T90" s="40"/>
      <c r="U90" s="40"/>
      <c r="V90" s="40"/>
    </row>
    <row r="91" spans="1:22" x14ac:dyDescent="0.25">
      <c r="A91" s="40"/>
      <c r="B91" s="40"/>
      <c r="C91" s="40"/>
      <c r="D91" s="41"/>
      <c r="E91" s="41"/>
      <c r="F91" s="41"/>
      <c r="G91" s="41"/>
      <c r="H91" s="41"/>
      <c r="I91" s="40"/>
      <c r="J91" s="40"/>
      <c r="K91" s="40"/>
      <c r="L91" s="40"/>
      <c r="M91" s="40"/>
      <c r="N91" s="40"/>
      <c r="O91" s="40"/>
      <c r="P91" s="40"/>
      <c r="Q91" s="40"/>
      <c r="R91" s="40"/>
      <c r="S91" s="40"/>
      <c r="T91" s="40"/>
      <c r="U91" s="40"/>
      <c r="V91" s="40"/>
    </row>
    <row r="92" spans="1:22" x14ac:dyDescent="0.25">
      <c r="A92" s="40"/>
      <c r="B92" s="40"/>
      <c r="C92" s="40"/>
      <c r="D92" s="41"/>
      <c r="E92" s="41"/>
      <c r="F92" s="41"/>
      <c r="G92" s="41"/>
      <c r="H92" s="41"/>
      <c r="I92" s="40"/>
      <c r="J92" s="40"/>
      <c r="K92" s="40"/>
      <c r="L92" s="40"/>
      <c r="M92" s="40"/>
      <c r="N92" s="40"/>
      <c r="O92" s="40"/>
      <c r="P92" s="40"/>
      <c r="Q92" s="40"/>
      <c r="R92" s="40"/>
      <c r="S92" s="40"/>
      <c r="T92" s="40"/>
      <c r="U92" s="40"/>
      <c r="V92" s="40"/>
    </row>
    <row r="93" spans="1:22" x14ac:dyDescent="0.25">
      <c r="A93" s="40"/>
      <c r="B93" s="40"/>
      <c r="C93" s="40"/>
      <c r="D93" s="41"/>
      <c r="E93" s="41"/>
      <c r="F93" s="41"/>
      <c r="G93" s="41"/>
      <c r="H93" s="41"/>
      <c r="I93" s="40"/>
      <c r="J93" s="40"/>
      <c r="K93" s="40"/>
      <c r="L93" s="40"/>
      <c r="M93" s="40"/>
      <c r="N93" s="40"/>
      <c r="O93" s="40"/>
      <c r="P93" s="40"/>
      <c r="Q93" s="40"/>
      <c r="R93" s="40"/>
      <c r="S93" s="40"/>
      <c r="T93" s="40"/>
      <c r="U93" s="40"/>
      <c r="V93" s="40"/>
    </row>
    <row r="94" spans="1:22" x14ac:dyDescent="0.25">
      <c r="A94" s="40"/>
      <c r="B94" s="40"/>
      <c r="C94" s="40"/>
      <c r="D94" s="41"/>
      <c r="E94" s="41"/>
      <c r="F94" s="41"/>
      <c r="G94" s="41"/>
      <c r="H94" s="41"/>
      <c r="I94" s="40"/>
      <c r="J94" s="40"/>
      <c r="K94" s="40"/>
      <c r="L94" s="40"/>
      <c r="M94" s="40"/>
      <c r="N94" s="40"/>
      <c r="O94" s="40"/>
      <c r="P94" s="40"/>
      <c r="Q94" s="40"/>
      <c r="R94" s="40"/>
      <c r="S94" s="40"/>
      <c r="T94" s="40"/>
      <c r="U94" s="40"/>
      <c r="V94" s="40"/>
    </row>
    <row r="95" spans="1:22" x14ac:dyDescent="0.25">
      <c r="A95" s="40"/>
      <c r="B95" s="40"/>
      <c r="C95" s="40"/>
      <c r="D95" s="41"/>
      <c r="E95" s="41"/>
      <c r="F95" s="41"/>
      <c r="G95" s="41"/>
      <c r="H95" s="41"/>
      <c r="I95" s="40"/>
      <c r="J95" s="40"/>
      <c r="K95" s="40"/>
      <c r="L95" s="40"/>
      <c r="M95" s="40"/>
      <c r="N95" s="40"/>
      <c r="O95" s="40"/>
      <c r="P95" s="40"/>
      <c r="Q95" s="40"/>
      <c r="R95" s="40"/>
      <c r="S95" s="40"/>
      <c r="T95" s="40"/>
      <c r="U95" s="40"/>
      <c r="V95" s="40"/>
    </row>
    <row r="96" spans="1:22" x14ac:dyDescent="0.25">
      <c r="A96" s="40"/>
      <c r="B96" s="40"/>
      <c r="C96" s="40"/>
      <c r="D96" s="41"/>
      <c r="E96" s="41"/>
      <c r="F96" s="41"/>
      <c r="G96" s="41"/>
      <c r="H96" s="41"/>
      <c r="I96" s="40"/>
      <c r="J96" s="40"/>
      <c r="K96" s="40"/>
      <c r="L96" s="40"/>
      <c r="M96" s="40"/>
      <c r="N96" s="40"/>
      <c r="O96" s="40"/>
      <c r="P96" s="40"/>
      <c r="Q96" s="40"/>
      <c r="R96" s="40"/>
      <c r="S96" s="40"/>
      <c r="T96" s="40"/>
      <c r="U96" s="40"/>
      <c r="V96" s="40"/>
    </row>
    <row r="97" spans="1:22" x14ac:dyDescent="0.25">
      <c r="A97" s="40"/>
      <c r="B97" s="40"/>
      <c r="C97" s="40"/>
      <c r="D97" s="41"/>
      <c r="E97" s="41"/>
      <c r="F97" s="41"/>
      <c r="G97" s="41"/>
      <c r="H97" s="41"/>
      <c r="I97" s="40"/>
      <c r="J97" s="40"/>
      <c r="K97" s="40"/>
      <c r="L97" s="40"/>
      <c r="M97" s="40"/>
      <c r="N97" s="40"/>
      <c r="O97" s="40"/>
      <c r="P97" s="40"/>
      <c r="Q97" s="40"/>
      <c r="R97" s="40"/>
      <c r="S97" s="40"/>
      <c r="T97" s="40"/>
      <c r="U97" s="40"/>
      <c r="V97" s="40"/>
    </row>
    <row r="98" spans="1:22" x14ac:dyDescent="0.25">
      <c r="A98" s="40"/>
      <c r="B98" s="40"/>
      <c r="C98" s="40"/>
      <c r="D98" s="41"/>
      <c r="E98" s="41"/>
      <c r="F98" s="41"/>
      <c r="G98" s="41"/>
      <c r="H98" s="41"/>
      <c r="I98" s="40"/>
      <c r="J98" s="40"/>
      <c r="K98" s="40"/>
      <c r="L98" s="40"/>
      <c r="M98" s="40"/>
      <c r="N98" s="40"/>
      <c r="O98" s="40"/>
      <c r="P98" s="40"/>
      <c r="Q98" s="40"/>
      <c r="R98" s="40"/>
      <c r="S98" s="40"/>
      <c r="T98" s="40"/>
      <c r="U98" s="40"/>
      <c r="V98" s="40"/>
    </row>
    <row r="99" spans="1:22" x14ac:dyDescent="0.25">
      <c r="A99" s="40"/>
      <c r="B99" s="40"/>
      <c r="C99" s="40"/>
      <c r="D99" s="41"/>
      <c r="E99" s="41"/>
      <c r="F99" s="41"/>
      <c r="G99" s="41"/>
      <c r="H99" s="41"/>
      <c r="I99" s="40"/>
      <c r="J99" s="40"/>
      <c r="K99" s="40"/>
      <c r="L99" s="40"/>
      <c r="M99" s="40"/>
      <c r="N99" s="40"/>
      <c r="O99" s="40"/>
      <c r="P99" s="40"/>
      <c r="Q99" s="40"/>
      <c r="R99" s="40"/>
      <c r="S99" s="40"/>
      <c r="T99" s="40"/>
      <c r="U99" s="40"/>
      <c r="V99" s="40"/>
    </row>
    <row r="100" spans="1:22" x14ac:dyDescent="0.25">
      <c r="A100" s="40"/>
      <c r="B100" s="40"/>
      <c r="C100" s="40"/>
      <c r="D100" s="41"/>
      <c r="E100" s="41"/>
      <c r="F100" s="41"/>
      <c r="G100" s="41"/>
      <c r="H100" s="41"/>
      <c r="I100" s="40"/>
      <c r="J100" s="40"/>
      <c r="K100" s="40"/>
      <c r="L100" s="40"/>
      <c r="M100" s="40"/>
      <c r="N100" s="40"/>
      <c r="O100" s="40"/>
      <c r="P100" s="40"/>
      <c r="Q100" s="40"/>
      <c r="R100" s="40"/>
      <c r="S100" s="40"/>
      <c r="T100" s="40"/>
      <c r="U100" s="40"/>
      <c r="V100" s="40"/>
    </row>
    <row r="101" spans="1:22" x14ac:dyDescent="0.25">
      <c r="A101" s="40"/>
      <c r="B101" s="40"/>
      <c r="C101" s="40"/>
      <c r="D101" s="41"/>
      <c r="E101" s="41"/>
      <c r="F101" s="41"/>
      <c r="G101" s="41"/>
      <c r="H101" s="41"/>
      <c r="I101" s="40"/>
      <c r="J101" s="40"/>
      <c r="K101" s="40"/>
      <c r="L101" s="40"/>
      <c r="M101" s="40"/>
      <c r="N101" s="40"/>
      <c r="O101" s="40"/>
      <c r="P101" s="40"/>
      <c r="Q101" s="40"/>
      <c r="R101" s="40"/>
      <c r="S101" s="40"/>
      <c r="T101" s="40"/>
      <c r="U101" s="40"/>
      <c r="V101" s="40"/>
    </row>
    <row r="102" spans="1:22" x14ac:dyDescent="0.25">
      <c r="A102" s="40"/>
      <c r="B102" s="40"/>
      <c r="C102" s="40"/>
      <c r="D102" s="41"/>
      <c r="E102" s="41"/>
      <c r="F102" s="41"/>
      <c r="G102" s="41"/>
      <c r="H102" s="41"/>
      <c r="I102" s="40"/>
      <c r="J102" s="40"/>
      <c r="K102" s="40"/>
      <c r="L102" s="40"/>
      <c r="M102" s="40"/>
      <c r="N102" s="40"/>
      <c r="O102" s="40"/>
      <c r="P102" s="40"/>
      <c r="Q102" s="40"/>
      <c r="R102" s="40"/>
      <c r="S102" s="40"/>
      <c r="T102" s="40"/>
      <c r="U102" s="40"/>
      <c r="V102" s="40"/>
    </row>
    <row r="103" spans="1:22" x14ac:dyDescent="0.25">
      <c r="A103" s="40"/>
      <c r="B103" s="40"/>
      <c r="C103" s="40"/>
      <c r="D103" s="41"/>
      <c r="E103" s="41"/>
      <c r="F103" s="41"/>
      <c r="G103" s="41"/>
      <c r="H103" s="41"/>
      <c r="I103" s="40"/>
      <c r="J103" s="40"/>
      <c r="K103" s="40"/>
      <c r="L103" s="40"/>
      <c r="M103" s="40"/>
      <c r="N103" s="40"/>
      <c r="O103" s="40"/>
      <c r="P103" s="40"/>
      <c r="Q103" s="40"/>
      <c r="R103" s="40"/>
      <c r="S103" s="40"/>
      <c r="T103" s="40"/>
      <c r="U103" s="40"/>
      <c r="V103" s="40"/>
    </row>
    <row r="104" spans="1:22" x14ac:dyDescent="0.25">
      <c r="A104" s="40"/>
      <c r="B104" s="40"/>
      <c r="C104" s="40"/>
      <c r="D104" s="41"/>
      <c r="E104" s="41"/>
      <c r="F104" s="41"/>
      <c r="G104" s="41"/>
      <c r="H104" s="41"/>
      <c r="I104" s="40"/>
      <c r="J104" s="40"/>
      <c r="K104" s="40"/>
      <c r="L104" s="40"/>
      <c r="M104" s="40"/>
      <c r="N104" s="40"/>
      <c r="O104" s="40"/>
      <c r="P104" s="40"/>
      <c r="Q104" s="40"/>
      <c r="R104" s="40"/>
      <c r="S104" s="40"/>
      <c r="T104" s="40"/>
      <c r="U104" s="40"/>
      <c r="V104" s="40"/>
    </row>
    <row r="105" spans="1:22" x14ac:dyDescent="0.25">
      <c r="A105" s="40"/>
      <c r="B105" s="40"/>
      <c r="C105" s="40"/>
      <c r="D105" s="41"/>
      <c r="E105" s="41"/>
      <c r="F105" s="41"/>
      <c r="G105" s="41"/>
      <c r="H105" s="41"/>
      <c r="I105" s="40"/>
      <c r="J105" s="40"/>
      <c r="K105" s="40"/>
      <c r="L105" s="40"/>
      <c r="M105" s="40"/>
      <c r="N105" s="40"/>
      <c r="O105" s="40"/>
      <c r="P105" s="40"/>
      <c r="Q105" s="40"/>
      <c r="R105" s="40"/>
      <c r="S105" s="40"/>
      <c r="T105" s="40"/>
      <c r="U105" s="40"/>
      <c r="V105" s="40"/>
    </row>
    <row r="106" spans="1:22" x14ac:dyDescent="0.25">
      <c r="A106" s="40"/>
      <c r="B106" s="40"/>
      <c r="C106" s="40"/>
      <c r="D106" s="41"/>
      <c r="E106" s="41"/>
      <c r="F106" s="41"/>
      <c r="G106" s="41"/>
      <c r="H106" s="41"/>
      <c r="I106" s="40"/>
      <c r="J106" s="40"/>
      <c r="K106" s="40"/>
      <c r="L106" s="40"/>
      <c r="M106" s="40"/>
      <c r="N106" s="40"/>
      <c r="O106" s="40"/>
      <c r="P106" s="40"/>
      <c r="Q106" s="40"/>
      <c r="R106" s="40"/>
      <c r="S106" s="40"/>
      <c r="T106" s="40"/>
      <c r="U106" s="40"/>
      <c r="V106" s="40"/>
    </row>
    <row r="107" spans="1:22" x14ac:dyDescent="0.25">
      <c r="A107" s="40"/>
      <c r="B107" s="40"/>
      <c r="C107" s="40"/>
      <c r="D107" s="41"/>
      <c r="E107" s="41"/>
      <c r="F107" s="41"/>
      <c r="G107" s="41"/>
      <c r="H107" s="41"/>
      <c r="I107" s="40"/>
      <c r="J107" s="40"/>
      <c r="K107" s="40"/>
      <c r="L107" s="40"/>
      <c r="M107" s="40"/>
      <c r="N107" s="40"/>
      <c r="O107" s="40"/>
      <c r="P107" s="40"/>
      <c r="Q107" s="40"/>
      <c r="R107" s="40"/>
      <c r="S107" s="40"/>
      <c r="T107" s="40"/>
      <c r="U107" s="40"/>
      <c r="V107" s="40"/>
    </row>
    <row r="108" spans="1:22" x14ac:dyDescent="0.25">
      <c r="A108" s="40"/>
      <c r="B108" s="40"/>
      <c r="C108" s="40"/>
      <c r="D108" s="41"/>
      <c r="E108" s="41"/>
      <c r="F108" s="41"/>
      <c r="G108" s="41"/>
      <c r="H108" s="41"/>
      <c r="I108" s="40"/>
      <c r="J108" s="40"/>
      <c r="K108" s="40"/>
      <c r="L108" s="40"/>
      <c r="M108" s="40"/>
      <c r="N108" s="40"/>
      <c r="O108" s="40"/>
      <c r="P108" s="40"/>
      <c r="Q108" s="40"/>
      <c r="R108" s="40"/>
      <c r="S108" s="40"/>
      <c r="T108" s="40"/>
      <c r="U108" s="40"/>
      <c r="V108" s="40"/>
    </row>
    <row r="109" spans="1:22" x14ac:dyDescent="0.25">
      <c r="A109" s="40"/>
      <c r="B109" s="40"/>
      <c r="C109" s="40"/>
      <c r="D109" s="41"/>
      <c r="E109" s="41"/>
      <c r="F109" s="41"/>
      <c r="G109" s="41"/>
      <c r="H109" s="41"/>
      <c r="I109" s="40"/>
      <c r="J109" s="40"/>
      <c r="K109" s="40"/>
      <c r="L109" s="40"/>
      <c r="M109" s="40"/>
      <c r="N109" s="40"/>
      <c r="O109" s="40"/>
      <c r="P109" s="40"/>
      <c r="Q109" s="40"/>
      <c r="R109" s="40"/>
      <c r="S109" s="40"/>
      <c r="T109" s="40"/>
      <c r="U109" s="40"/>
      <c r="V109" s="40"/>
    </row>
    <row r="110" spans="1:22" x14ac:dyDescent="0.25">
      <c r="A110" s="40"/>
      <c r="B110" s="40"/>
      <c r="C110" s="40"/>
      <c r="D110" s="41"/>
      <c r="E110" s="41"/>
      <c r="F110" s="41"/>
      <c r="G110" s="41"/>
      <c r="H110" s="41"/>
      <c r="I110" s="40"/>
      <c r="J110" s="40"/>
      <c r="K110" s="40"/>
      <c r="L110" s="40"/>
      <c r="M110" s="40"/>
      <c r="N110" s="40"/>
      <c r="O110" s="40"/>
      <c r="P110" s="40"/>
      <c r="Q110" s="40"/>
      <c r="R110" s="40"/>
      <c r="S110" s="40"/>
      <c r="T110" s="40"/>
      <c r="U110" s="40"/>
      <c r="V110" s="40"/>
    </row>
    <row r="111" spans="1:22" x14ac:dyDescent="0.25">
      <c r="A111" s="40"/>
      <c r="B111" s="40"/>
      <c r="C111" s="40"/>
      <c r="D111" s="41"/>
      <c r="E111" s="41"/>
      <c r="F111" s="41"/>
      <c r="G111" s="41"/>
      <c r="H111" s="41"/>
      <c r="I111" s="40"/>
      <c r="J111" s="40"/>
      <c r="K111" s="40"/>
      <c r="L111" s="40"/>
      <c r="M111" s="40"/>
      <c r="N111" s="40"/>
      <c r="O111" s="40"/>
      <c r="P111" s="40"/>
      <c r="Q111" s="40"/>
      <c r="R111" s="40"/>
      <c r="S111" s="40"/>
      <c r="T111" s="40"/>
      <c r="U111" s="40"/>
      <c r="V111" s="40"/>
    </row>
    <row r="112" spans="1:22" x14ac:dyDescent="0.25">
      <c r="A112" s="40"/>
      <c r="B112" s="40"/>
      <c r="C112" s="40"/>
      <c r="D112" s="41"/>
      <c r="E112" s="41"/>
      <c r="F112" s="41"/>
      <c r="G112" s="41"/>
      <c r="H112" s="41"/>
      <c r="I112" s="40"/>
      <c r="J112" s="40"/>
      <c r="K112" s="40"/>
      <c r="L112" s="40"/>
      <c r="M112" s="40"/>
      <c r="N112" s="40"/>
      <c r="O112" s="40"/>
      <c r="P112" s="40"/>
      <c r="Q112" s="40"/>
      <c r="R112" s="40"/>
      <c r="S112" s="40"/>
      <c r="T112" s="40"/>
      <c r="U112" s="40"/>
      <c r="V112" s="40"/>
    </row>
    <row r="113" spans="1:22" x14ac:dyDescent="0.25">
      <c r="A113" s="40"/>
      <c r="B113" s="40"/>
      <c r="C113" s="40"/>
      <c r="D113" s="41"/>
      <c r="E113" s="41"/>
      <c r="F113" s="41"/>
      <c r="G113" s="41"/>
      <c r="H113" s="41"/>
      <c r="I113" s="40"/>
      <c r="J113" s="40"/>
      <c r="K113" s="40"/>
      <c r="L113" s="40"/>
      <c r="M113" s="40"/>
      <c r="N113" s="40"/>
      <c r="O113" s="40"/>
      <c r="P113" s="40"/>
      <c r="Q113" s="40"/>
      <c r="R113" s="40"/>
      <c r="S113" s="40"/>
      <c r="T113" s="40"/>
      <c r="U113" s="40"/>
      <c r="V113" s="40"/>
    </row>
    <row r="114" spans="1:22" x14ac:dyDescent="0.25">
      <c r="A114" s="40"/>
      <c r="B114" s="40"/>
      <c r="C114" s="40"/>
      <c r="D114" s="41"/>
      <c r="E114" s="41"/>
      <c r="F114" s="41"/>
      <c r="G114" s="41"/>
      <c r="H114" s="41"/>
      <c r="I114" s="40"/>
      <c r="J114" s="40"/>
      <c r="K114" s="40"/>
      <c r="L114" s="40"/>
      <c r="M114" s="40"/>
      <c r="N114" s="40"/>
      <c r="O114" s="40"/>
      <c r="P114" s="40"/>
      <c r="Q114" s="40"/>
      <c r="R114" s="40"/>
      <c r="S114" s="40"/>
      <c r="T114" s="40"/>
      <c r="U114" s="40"/>
      <c r="V114" s="40"/>
    </row>
    <row r="115" spans="1:22" x14ac:dyDescent="0.25">
      <c r="A115" s="40"/>
      <c r="B115" s="40"/>
      <c r="C115" s="40"/>
      <c r="D115" s="41"/>
      <c r="E115" s="41"/>
      <c r="F115" s="41"/>
      <c r="G115" s="41"/>
      <c r="H115" s="41"/>
      <c r="I115" s="40"/>
      <c r="J115" s="40"/>
      <c r="K115" s="40"/>
      <c r="L115" s="40"/>
      <c r="M115" s="40"/>
      <c r="N115" s="40"/>
      <c r="O115" s="40"/>
      <c r="P115" s="40"/>
      <c r="Q115" s="40"/>
      <c r="R115" s="40"/>
      <c r="S115" s="40"/>
      <c r="T115" s="40"/>
      <c r="U115" s="40"/>
      <c r="V115" s="40"/>
    </row>
    <row r="116" spans="1:22" x14ac:dyDescent="0.25">
      <c r="A116" s="40"/>
      <c r="B116" s="40"/>
      <c r="C116" s="40"/>
      <c r="D116" s="41"/>
      <c r="E116" s="41"/>
      <c r="F116" s="41"/>
      <c r="G116" s="41"/>
      <c r="H116" s="41"/>
      <c r="I116" s="40"/>
      <c r="J116" s="40"/>
      <c r="K116" s="40"/>
      <c r="L116" s="40"/>
      <c r="M116" s="40"/>
      <c r="N116" s="40"/>
      <c r="O116" s="40"/>
      <c r="P116" s="40"/>
      <c r="Q116" s="40"/>
      <c r="R116" s="40"/>
      <c r="S116" s="40"/>
      <c r="T116" s="40"/>
      <c r="U116" s="40"/>
      <c r="V116" s="40"/>
    </row>
    <row r="117" spans="1:22" x14ac:dyDescent="0.25">
      <c r="A117" s="40"/>
      <c r="B117" s="40"/>
      <c r="C117" s="40"/>
      <c r="D117" s="41"/>
      <c r="E117" s="41"/>
      <c r="F117" s="41"/>
      <c r="G117" s="41"/>
      <c r="H117" s="41"/>
      <c r="I117" s="40"/>
      <c r="J117" s="40"/>
      <c r="K117" s="40"/>
      <c r="L117" s="40"/>
      <c r="M117" s="40"/>
      <c r="N117" s="40"/>
      <c r="O117" s="40"/>
      <c r="P117" s="40"/>
      <c r="Q117" s="40"/>
      <c r="R117" s="40"/>
      <c r="S117" s="40"/>
      <c r="T117" s="40"/>
      <c r="U117" s="40"/>
      <c r="V117" s="40"/>
    </row>
    <row r="118" spans="1:22" x14ac:dyDescent="0.25">
      <c r="A118" s="40"/>
      <c r="B118" s="40"/>
      <c r="C118" s="40"/>
      <c r="D118" s="41"/>
      <c r="E118" s="41"/>
      <c r="F118" s="41"/>
      <c r="G118" s="41"/>
      <c r="H118" s="41"/>
      <c r="I118" s="40"/>
      <c r="J118" s="40"/>
      <c r="K118" s="40"/>
      <c r="L118" s="40"/>
      <c r="M118" s="40"/>
      <c r="N118" s="40"/>
      <c r="O118" s="40"/>
      <c r="P118" s="40"/>
      <c r="Q118" s="40"/>
      <c r="R118" s="40"/>
      <c r="S118" s="40"/>
      <c r="T118" s="40"/>
      <c r="U118" s="40"/>
      <c r="V118" s="40"/>
    </row>
    <row r="119" spans="1:22" x14ac:dyDescent="0.25">
      <c r="A119" s="40"/>
      <c r="B119" s="40"/>
      <c r="C119" s="40"/>
      <c r="D119" s="41"/>
      <c r="E119" s="41"/>
      <c r="F119" s="41"/>
      <c r="G119" s="41"/>
      <c r="H119" s="41"/>
      <c r="I119" s="40"/>
      <c r="J119" s="40"/>
      <c r="K119" s="40"/>
      <c r="L119" s="40"/>
      <c r="M119" s="40"/>
      <c r="N119" s="40"/>
      <c r="O119" s="40"/>
      <c r="P119" s="40"/>
      <c r="Q119" s="40"/>
      <c r="R119" s="40"/>
      <c r="S119" s="40"/>
      <c r="T119" s="40"/>
      <c r="U119" s="40"/>
      <c r="V119" s="40"/>
    </row>
    <row r="120" spans="1:22" x14ac:dyDescent="0.25">
      <c r="A120" s="40"/>
      <c r="B120" s="40"/>
      <c r="C120" s="40"/>
      <c r="D120" s="41"/>
      <c r="E120" s="41"/>
      <c r="F120" s="41"/>
      <c r="G120" s="41"/>
      <c r="H120" s="41"/>
      <c r="I120" s="40"/>
      <c r="J120" s="40"/>
      <c r="K120" s="40"/>
      <c r="L120" s="40"/>
      <c r="M120" s="40"/>
      <c r="N120" s="40"/>
      <c r="O120" s="40"/>
      <c r="P120" s="40"/>
      <c r="Q120" s="40"/>
      <c r="R120" s="40"/>
      <c r="S120" s="40"/>
      <c r="T120" s="40"/>
      <c r="U120" s="40"/>
      <c r="V120" s="40"/>
    </row>
    <row r="121" spans="1:22" x14ac:dyDescent="0.25">
      <c r="A121" s="40"/>
      <c r="B121" s="40"/>
      <c r="C121" s="40"/>
      <c r="D121" s="41"/>
      <c r="E121" s="41"/>
      <c r="F121" s="41"/>
      <c r="G121" s="41"/>
      <c r="H121" s="41"/>
      <c r="I121" s="40"/>
      <c r="J121" s="40"/>
      <c r="K121" s="40"/>
      <c r="L121" s="40"/>
      <c r="M121" s="40"/>
      <c r="N121" s="40"/>
      <c r="O121" s="40"/>
      <c r="P121" s="40"/>
      <c r="Q121" s="40"/>
      <c r="R121" s="40"/>
      <c r="S121" s="40"/>
      <c r="T121" s="40"/>
      <c r="U121" s="40"/>
      <c r="V121" s="40"/>
    </row>
    <row r="122" spans="1:22" x14ac:dyDescent="0.25">
      <c r="A122" s="40"/>
      <c r="B122" s="40"/>
      <c r="C122" s="40"/>
      <c r="D122" s="41"/>
      <c r="E122" s="41"/>
      <c r="F122" s="41"/>
      <c r="G122" s="41"/>
      <c r="H122" s="41"/>
      <c r="I122" s="40"/>
      <c r="J122" s="40"/>
      <c r="K122" s="40"/>
      <c r="L122" s="40"/>
      <c r="M122" s="40"/>
      <c r="N122" s="40"/>
      <c r="O122" s="40"/>
      <c r="P122" s="40"/>
      <c r="Q122" s="40"/>
      <c r="R122" s="40"/>
      <c r="S122" s="40"/>
      <c r="T122" s="40"/>
      <c r="U122" s="40"/>
      <c r="V122" s="40"/>
    </row>
    <row r="123" spans="1:22" x14ac:dyDescent="0.25">
      <c r="A123" s="40"/>
      <c r="B123" s="40"/>
      <c r="C123" s="40"/>
      <c r="D123" s="41"/>
      <c r="E123" s="41"/>
      <c r="F123" s="41"/>
      <c r="G123" s="41"/>
      <c r="H123" s="41"/>
      <c r="I123" s="40"/>
      <c r="J123" s="40"/>
      <c r="K123" s="40"/>
      <c r="L123" s="40"/>
      <c r="M123" s="40"/>
      <c r="N123" s="40"/>
      <c r="O123" s="40"/>
      <c r="P123" s="40"/>
      <c r="Q123" s="40"/>
      <c r="R123" s="40"/>
      <c r="S123" s="40"/>
      <c r="T123" s="40"/>
      <c r="U123" s="40"/>
      <c r="V123" s="40"/>
    </row>
    <row r="124" spans="1:22" x14ac:dyDescent="0.25">
      <c r="A124" s="40"/>
      <c r="B124" s="40"/>
      <c r="C124" s="40"/>
      <c r="D124" s="41"/>
      <c r="E124" s="41"/>
      <c r="F124" s="41"/>
      <c r="G124" s="41"/>
      <c r="H124" s="41"/>
      <c r="I124" s="40"/>
      <c r="J124" s="40"/>
      <c r="K124" s="40"/>
      <c r="L124" s="40"/>
      <c r="M124" s="40"/>
      <c r="N124" s="40"/>
      <c r="O124" s="40"/>
      <c r="P124" s="40"/>
      <c r="Q124" s="40"/>
      <c r="R124" s="40"/>
      <c r="S124" s="40"/>
      <c r="T124" s="40"/>
      <c r="U124" s="40"/>
      <c r="V124" s="40"/>
    </row>
    <row r="125" spans="1:22" x14ac:dyDescent="0.25">
      <c r="A125" s="40"/>
      <c r="B125" s="40"/>
      <c r="C125" s="40"/>
      <c r="D125" s="41"/>
      <c r="E125" s="41"/>
      <c r="F125" s="41"/>
      <c r="G125" s="41"/>
      <c r="H125" s="41"/>
      <c r="I125" s="40"/>
      <c r="J125" s="40"/>
      <c r="K125" s="40"/>
      <c r="L125" s="40"/>
      <c r="M125" s="40"/>
      <c r="N125" s="40"/>
      <c r="O125" s="40"/>
      <c r="P125" s="40"/>
      <c r="Q125" s="40"/>
      <c r="R125" s="40"/>
      <c r="S125" s="40"/>
      <c r="T125" s="40"/>
      <c r="U125" s="40"/>
      <c r="V125" s="40"/>
    </row>
    <row r="126" spans="1:22" x14ac:dyDescent="0.25">
      <c r="A126" s="40"/>
      <c r="B126" s="40"/>
      <c r="C126" s="40"/>
      <c r="D126" s="41"/>
      <c r="E126" s="41"/>
      <c r="F126" s="41"/>
      <c r="G126" s="41"/>
      <c r="H126" s="41"/>
      <c r="I126" s="40"/>
      <c r="J126" s="40"/>
      <c r="K126" s="40"/>
      <c r="L126" s="40"/>
      <c r="M126" s="40"/>
      <c r="N126" s="40"/>
      <c r="O126" s="40"/>
      <c r="P126" s="40"/>
      <c r="Q126" s="40"/>
      <c r="R126" s="40"/>
      <c r="S126" s="40"/>
      <c r="T126" s="40"/>
      <c r="U126" s="40"/>
      <c r="V126" s="40"/>
    </row>
    <row r="127" spans="1:22" x14ac:dyDescent="0.25">
      <c r="A127" s="40"/>
      <c r="B127" s="40"/>
      <c r="C127" s="40"/>
      <c r="D127" s="41"/>
      <c r="E127" s="41"/>
      <c r="F127" s="41"/>
      <c r="G127" s="41"/>
      <c r="H127" s="41"/>
      <c r="I127" s="40"/>
      <c r="J127" s="40"/>
      <c r="K127" s="40"/>
      <c r="L127" s="40"/>
      <c r="M127" s="40"/>
      <c r="N127" s="40"/>
      <c r="O127" s="40"/>
      <c r="P127" s="40"/>
      <c r="Q127" s="40"/>
      <c r="R127" s="40"/>
      <c r="S127" s="40"/>
      <c r="T127" s="40"/>
      <c r="U127" s="40"/>
      <c r="V127" s="40"/>
    </row>
    <row r="128" spans="1:22" x14ac:dyDescent="0.25">
      <c r="A128" s="40"/>
      <c r="B128" s="40"/>
      <c r="C128" s="40"/>
      <c r="D128" s="41"/>
      <c r="E128" s="41"/>
      <c r="F128" s="41"/>
      <c r="G128" s="41"/>
      <c r="H128" s="41"/>
      <c r="I128" s="40"/>
      <c r="J128" s="40"/>
      <c r="K128" s="40"/>
      <c r="L128" s="40"/>
      <c r="M128" s="40"/>
      <c r="N128" s="40"/>
      <c r="O128" s="40"/>
      <c r="P128" s="40"/>
    </row>
    <row r="129" spans="1:16" x14ac:dyDescent="0.25">
      <c r="A129" s="40"/>
      <c r="B129" s="40"/>
      <c r="C129" s="40"/>
      <c r="D129" s="41"/>
      <c r="E129" s="41"/>
      <c r="F129" s="41"/>
      <c r="G129" s="41"/>
      <c r="H129" s="41"/>
      <c r="I129" s="40"/>
      <c r="J129" s="40"/>
      <c r="K129" s="40"/>
      <c r="L129" s="40"/>
      <c r="M129" s="40"/>
      <c r="N129" s="40"/>
      <c r="O129" s="40"/>
      <c r="P129" s="40"/>
    </row>
    <row r="130" spans="1:16" x14ac:dyDescent="0.25">
      <c r="A130" s="40"/>
      <c r="B130" s="40"/>
      <c r="C130" s="40"/>
      <c r="D130" s="41"/>
      <c r="E130" s="41"/>
      <c r="F130" s="41"/>
      <c r="G130" s="41"/>
      <c r="H130" s="41"/>
      <c r="I130" s="40"/>
      <c r="J130" s="40"/>
      <c r="K130" s="40"/>
      <c r="L130" s="40"/>
      <c r="M130" s="40"/>
      <c r="N130" s="40"/>
      <c r="O130" s="40"/>
      <c r="P130" s="40"/>
    </row>
    <row r="131" spans="1:16" x14ac:dyDescent="0.25">
      <c r="A131" s="40"/>
      <c r="B131" s="40"/>
      <c r="C131" s="40"/>
      <c r="D131" s="41"/>
      <c r="E131" s="41"/>
      <c r="F131" s="41"/>
      <c r="G131" s="41"/>
      <c r="H131" s="41"/>
      <c r="I131" s="40"/>
      <c r="J131" s="40"/>
      <c r="K131" s="40"/>
      <c r="L131" s="40"/>
      <c r="M131" s="40"/>
      <c r="N131" s="40"/>
      <c r="O131" s="40"/>
      <c r="P131" s="40"/>
    </row>
    <row r="132" spans="1:16" x14ac:dyDescent="0.25">
      <c r="A132" s="40"/>
      <c r="B132" s="40"/>
      <c r="C132" s="40"/>
      <c r="D132" s="41"/>
      <c r="E132" s="41"/>
      <c r="F132" s="41"/>
      <c r="G132" s="41"/>
      <c r="H132" s="41"/>
      <c r="I132" s="40"/>
      <c r="J132" s="40"/>
      <c r="K132" s="40"/>
      <c r="L132" s="40"/>
      <c r="M132" s="40"/>
      <c r="N132" s="40"/>
      <c r="O132" s="40"/>
      <c r="P132" s="40"/>
    </row>
    <row r="133" spans="1:16" x14ac:dyDescent="0.25">
      <c r="A133" s="40"/>
      <c r="B133" s="40"/>
      <c r="C133" s="40"/>
      <c r="D133" s="41"/>
      <c r="E133" s="41"/>
      <c r="F133" s="41"/>
      <c r="G133" s="41"/>
      <c r="H133" s="41"/>
      <c r="I133" s="40"/>
      <c r="J133" s="40"/>
      <c r="K133" s="40"/>
      <c r="L133" s="40"/>
      <c r="M133" s="40"/>
      <c r="N133" s="40"/>
      <c r="O133" s="40"/>
      <c r="P133" s="40"/>
    </row>
    <row r="134" spans="1:16" x14ac:dyDescent="0.25">
      <c r="A134" s="40"/>
      <c r="B134" s="40"/>
      <c r="C134" s="40"/>
      <c r="D134" s="41"/>
      <c r="E134" s="41"/>
      <c r="F134" s="41"/>
      <c r="G134" s="41"/>
      <c r="H134" s="41"/>
      <c r="I134" s="40"/>
      <c r="J134" s="40"/>
      <c r="K134" s="40"/>
      <c r="L134" s="40"/>
      <c r="M134" s="40"/>
      <c r="N134" s="40"/>
      <c r="O134" s="40"/>
      <c r="P134" s="40"/>
    </row>
    <row r="135" spans="1:16" x14ac:dyDescent="0.25">
      <c r="A135" s="40"/>
      <c r="B135" s="40"/>
      <c r="C135" s="40"/>
      <c r="D135" s="41"/>
      <c r="E135" s="41"/>
      <c r="F135" s="41"/>
      <c r="G135" s="41"/>
      <c r="H135" s="41"/>
      <c r="I135" s="40"/>
      <c r="J135" s="40"/>
      <c r="K135" s="40"/>
      <c r="L135" s="40"/>
      <c r="M135" s="40"/>
      <c r="N135" s="40"/>
      <c r="O135" s="40"/>
      <c r="P135" s="40"/>
    </row>
  </sheetData>
  <mergeCells count="27">
    <mergeCell ref="S4:S13"/>
    <mergeCell ref="A2:A3"/>
    <mergeCell ref="A1:S1"/>
    <mergeCell ref="B2:B3"/>
    <mergeCell ref="C2:C3"/>
    <mergeCell ref="D2:D3"/>
    <mergeCell ref="E2:J2"/>
    <mergeCell ref="M2:N2"/>
    <mergeCell ref="P2:P3"/>
    <mergeCell ref="O2:O3"/>
    <mergeCell ref="K2:K3"/>
    <mergeCell ref="L2:L3"/>
    <mergeCell ref="R2:R3"/>
    <mergeCell ref="S2:S3"/>
    <mergeCell ref="K4:K12"/>
    <mergeCell ref="B8:B12"/>
    <mergeCell ref="C8:C9"/>
    <mergeCell ref="A4:A12"/>
    <mergeCell ref="B4:B7"/>
    <mergeCell ref="C4:C5"/>
    <mergeCell ref="C6:C7"/>
    <mergeCell ref="O4:O12"/>
    <mergeCell ref="L4:L12"/>
    <mergeCell ref="P4:P12"/>
    <mergeCell ref="Q4:Q12"/>
    <mergeCell ref="R4:R13"/>
    <mergeCell ref="C10:C12"/>
  </mergeCells>
  <dataValidations count="1">
    <dataValidation type="whole" allowBlank="1" showInputMessage="1" showErrorMessage="1" sqref="E4:E13" xr:uid="{2C49A631-C91A-4CB2-82B2-8A828614FADE}">
      <formula1>1</formula1>
      <formula2>4</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8E50-A956-40F4-835F-16AA95CE8260}">
  <dimension ref="A1:AO38"/>
  <sheetViews>
    <sheetView topLeftCell="K1" workbookViewId="0">
      <selection activeCell="V5" sqref="V5"/>
    </sheetView>
  </sheetViews>
  <sheetFormatPr defaultRowHeight="13.8" x14ac:dyDescent="0.25"/>
  <cols>
    <col min="1" max="1" width="11.5" customWidth="1"/>
    <col min="2" max="2" width="10.296875" customWidth="1"/>
    <col min="3" max="3" width="12.796875" customWidth="1"/>
    <col min="4" max="4" width="19" customWidth="1"/>
    <col min="5" max="5" width="19.3984375" customWidth="1"/>
    <col min="6" max="6" width="6.59765625" customWidth="1"/>
    <col min="7" max="8" width="18.3984375" customWidth="1"/>
    <col min="9" max="9" width="10.3984375" customWidth="1"/>
    <col min="10" max="10" width="9.796875" customWidth="1"/>
    <col min="11" max="11" width="19.3984375" customWidth="1"/>
    <col min="12" max="12" width="19.5" customWidth="1"/>
    <col min="13" max="13" width="14.296875" customWidth="1"/>
    <col min="14" max="14" width="14.09765625" customWidth="1"/>
    <col min="15" max="15" width="9.59765625" customWidth="1"/>
    <col min="16" max="16" width="9.5" customWidth="1"/>
    <col min="17" max="17" width="6.8984375" customWidth="1"/>
    <col min="18" max="19" width="18.59765625" customWidth="1"/>
    <col min="20" max="20" width="2.5" style="40" customWidth="1"/>
    <col min="21" max="21" width="16.3984375" style="40" customWidth="1"/>
    <col min="22" max="22" width="7.796875" style="40" customWidth="1"/>
    <col min="23" max="23" width="7.3984375" style="40" customWidth="1"/>
    <col min="24" max="24" width="7.69921875" style="40" customWidth="1"/>
    <col min="25" max="25" width="7.69921875" customWidth="1"/>
    <col min="26" max="26" width="7.5" customWidth="1"/>
    <col min="27" max="27" width="7.796875" customWidth="1"/>
    <col min="28" max="34" width="8.796875" style="40"/>
  </cols>
  <sheetData>
    <row r="1" spans="1:41" ht="26.4" customHeight="1" x14ac:dyDescent="0.25">
      <c r="A1" s="90" t="s">
        <v>0</v>
      </c>
      <c r="B1" s="90" t="s">
        <v>1</v>
      </c>
      <c r="C1" s="90" t="s">
        <v>2</v>
      </c>
      <c r="D1" s="120" t="s">
        <v>227</v>
      </c>
      <c r="E1" s="121"/>
      <c r="F1" s="132" t="s">
        <v>229</v>
      </c>
      <c r="G1" s="133"/>
      <c r="H1" s="134"/>
      <c r="I1" s="135" t="s">
        <v>251</v>
      </c>
      <c r="J1" s="136"/>
      <c r="K1" s="136"/>
      <c r="L1" s="137"/>
      <c r="M1" s="146" t="s">
        <v>232</v>
      </c>
      <c r="N1" s="146"/>
      <c r="O1" s="146"/>
      <c r="P1" s="146"/>
      <c r="Q1" s="146"/>
      <c r="R1" s="146"/>
      <c r="S1" s="146"/>
      <c r="T1" s="59"/>
      <c r="V1" s="148" t="s">
        <v>238</v>
      </c>
      <c r="W1" s="148"/>
      <c r="X1" s="144" t="s">
        <v>239</v>
      </c>
      <c r="Y1" s="144"/>
      <c r="Z1" s="145" t="s">
        <v>230</v>
      </c>
      <c r="AA1" s="145"/>
    </row>
    <row r="2" spans="1:41" ht="38.4" customHeight="1" thickBot="1" x14ac:dyDescent="0.3">
      <c r="A2" s="90"/>
      <c r="B2" s="90"/>
      <c r="C2" s="90"/>
      <c r="D2" s="45" t="s">
        <v>241</v>
      </c>
      <c r="E2" s="45" t="s">
        <v>242</v>
      </c>
      <c r="F2" s="63" t="s">
        <v>231</v>
      </c>
      <c r="G2" s="39" t="s">
        <v>243</v>
      </c>
      <c r="H2" s="39" t="s">
        <v>244</v>
      </c>
      <c r="I2" s="64" t="s">
        <v>245</v>
      </c>
      <c r="J2" s="64" t="s">
        <v>246</v>
      </c>
      <c r="K2" s="50" t="s">
        <v>247</v>
      </c>
      <c r="L2" s="50" t="s">
        <v>248</v>
      </c>
      <c r="M2" s="38" t="s">
        <v>233</v>
      </c>
      <c r="N2" s="38" t="s">
        <v>234</v>
      </c>
      <c r="O2" s="38" t="s">
        <v>235</v>
      </c>
      <c r="P2" s="38" t="s">
        <v>236</v>
      </c>
      <c r="Q2" s="65" t="s">
        <v>237</v>
      </c>
      <c r="R2" s="38" t="s">
        <v>249</v>
      </c>
      <c r="S2" s="38" t="s">
        <v>250</v>
      </c>
      <c r="T2" s="60"/>
      <c r="V2" s="66" t="s">
        <v>241</v>
      </c>
      <c r="W2" s="66" t="s">
        <v>242</v>
      </c>
      <c r="X2" s="67" t="s">
        <v>241</v>
      </c>
      <c r="Y2" s="67" t="s">
        <v>242</v>
      </c>
      <c r="Z2" s="68" t="s">
        <v>241</v>
      </c>
      <c r="AA2" s="68" t="s">
        <v>242</v>
      </c>
    </row>
    <row r="3" spans="1:41" ht="21" customHeight="1" thickBot="1" x14ac:dyDescent="0.3">
      <c r="A3" s="86" t="s">
        <v>6</v>
      </c>
      <c r="B3" s="87" t="s">
        <v>7</v>
      </c>
      <c r="C3" s="44" t="s">
        <v>8</v>
      </c>
      <c r="D3" s="123" t="e">
        <f>#REF!</f>
        <v>#REF!</v>
      </c>
      <c r="E3" s="122" t="e">
        <f>#REF!</f>
        <v>#REF!</v>
      </c>
      <c r="F3" s="126">
        <v>0.3</v>
      </c>
      <c r="G3" s="126" t="e">
        <f>SUM(F3*D3,F9*D9,F12*D12,F19*D19,F20*D20)/5</f>
        <v>#REF!</v>
      </c>
      <c r="H3" s="126" t="e">
        <f>SUM(F3*E3,F9*E9,F12*E12,F19*E19,F20*E20)/5</f>
        <v>#REF!</v>
      </c>
      <c r="I3" s="129" t="e">
        <f>D3/SUM($D$3:$D$20)</f>
        <v>#REF!</v>
      </c>
      <c r="J3" s="129" t="e">
        <f>E3/SUM(E3:E20)</f>
        <v>#REF!</v>
      </c>
      <c r="K3" s="129" t="e">
        <f>SUM(D3*I3,D9*I9,D12*I12,D19*I19,D20*I20)/5</f>
        <v>#REF!</v>
      </c>
      <c r="L3" s="129" t="e">
        <f>SUM(E3*J3,E9*J9,E12*J12,E19*J19,E20*J20)/5</f>
        <v>#REF!</v>
      </c>
      <c r="M3" s="138">
        <v>0.15011561094216</v>
      </c>
      <c r="N3" s="138">
        <v>0.1353658749266119</v>
      </c>
      <c r="O3" s="141">
        <f>M3/SUM(M3:M20)</f>
        <v>0.33257696837648759</v>
      </c>
      <c r="P3" s="141">
        <f>N3/SUM(N3:N20)</f>
        <v>0.23863174526398676</v>
      </c>
      <c r="Q3" s="141">
        <f>(O3+P3)/2</f>
        <v>0.28560435682023716</v>
      </c>
      <c r="R3" s="147" t="e">
        <f>SUM(D3*Q3,D9*Q9,D12*Q12,D19*Q19,D20*Q20)/5</f>
        <v>#REF!</v>
      </c>
      <c r="S3" s="147" t="e">
        <f>SUM(E3*Q3,E9*Q9,E12*Q12,E19*Q19,E20*Q20)/5</f>
        <v>#REF!</v>
      </c>
      <c r="T3" s="61"/>
      <c r="U3" s="69" t="s">
        <v>225</v>
      </c>
      <c r="V3" s="70" t="e">
        <f>G3</f>
        <v>#REF!</v>
      </c>
      <c r="W3" s="70" t="e">
        <f>H3</f>
        <v>#REF!</v>
      </c>
      <c r="X3" s="70" t="e">
        <f>K3</f>
        <v>#REF!</v>
      </c>
      <c r="Y3" s="42" t="e">
        <f>L3</f>
        <v>#REF!</v>
      </c>
      <c r="Z3" s="42" t="e">
        <f>R3</f>
        <v>#REF!</v>
      </c>
      <c r="AA3" s="73" t="e">
        <f>S3</f>
        <v>#REF!</v>
      </c>
    </row>
    <row r="4" spans="1:41" ht="21.6" customHeight="1" thickBot="1" x14ac:dyDescent="0.3">
      <c r="A4" s="86"/>
      <c r="B4" s="87"/>
      <c r="C4" s="44" t="s">
        <v>13</v>
      </c>
      <c r="D4" s="124"/>
      <c r="E4" s="122"/>
      <c r="F4" s="127"/>
      <c r="G4" s="127"/>
      <c r="H4" s="127"/>
      <c r="I4" s="130"/>
      <c r="J4" s="130"/>
      <c r="K4" s="130"/>
      <c r="L4" s="130"/>
      <c r="M4" s="139"/>
      <c r="N4" s="139"/>
      <c r="O4" s="142"/>
      <c r="P4" s="142"/>
      <c r="Q4" s="142"/>
      <c r="R4" s="147"/>
      <c r="S4" s="147"/>
      <c r="T4" s="61"/>
      <c r="U4" s="69" t="s">
        <v>240</v>
      </c>
      <c r="V4" s="70" t="e">
        <f>IF(V3 &lt;= 0.2, "Bad",
    IF(V3 &lt;= 0.4, "Poor",
    IF(V3 &lt;= 0.6, "Moderate",
    IF(V3 &lt;= 0.8, "Good",
    IF(V3 &lt;= 1, "Excellent",
    "Out of Range")))))</f>
        <v>#REF!</v>
      </c>
      <c r="W4" s="70" t="e">
        <f>IF(W3 &lt;= 0.2, "Bad",
    IF(W3 &lt;= 0.4, "Poor",
    IF(W3 &lt;= 0.6, "Moderate",
    IF(W3 &lt;= 0.8, "Good",
    IF(W3 &lt;= 1, "Excellent",
    "Out of Range")))))</f>
        <v>#REF!</v>
      </c>
      <c r="X4" s="70" t="e">
        <f t="shared" ref="X4:AA4" si="0">IF(X3 &lt;= 0.2, "Bad",
    IF(X3 &lt;= 0.4, "Poor",
    IF(X3 &lt;= 0.6, "Moderate",
    IF(X3 &lt;= 0.8, "Good",
    IF(X3 &lt;= 1, "Excellent",
    "Out of Range")))))</f>
        <v>#REF!</v>
      </c>
      <c r="Y4" s="70" t="e">
        <f t="shared" si="0"/>
        <v>#REF!</v>
      </c>
      <c r="Z4" s="70" t="e">
        <f t="shared" si="0"/>
        <v>#REF!</v>
      </c>
      <c r="AA4" s="73" t="e">
        <f t="shared" si="0"/>
        <v>#REF!</v>
      </c>
      <c r="AI4" s="40"/>
      <c r="AJ4" s="40"/>
      <c r="AK4" s="40"/>
      <c r="AL4" s="40"/>
      <c r="AM4" s="40"/>
      <c r="AN4" s="40"/>
      <c r="AO4" s="40"/>
    </row>
    <row r="5" spans="1:41" x14ac:dyDescent="0.25">
      <c r="A5" s="86"/>
      <c r="B5" s="87" t="s">
        <v>18</v>
      </c>
      <c r="C5" s="44" t="s">
        <v>19</v>
      </c>
      <c r="D5" s="124"/>
      <c r="E5" s="122"/>
      <c r="F5" s="127"/>
      <c r="G5" s="127"/>
      <c r="H5" s="127"/>
      <c r="I5" s="130"/>
      <c r="J5" s="130"/>
      <c r="K5" s="130"/>
      <c r="L5" s="130"/>
      <c r="M5" s="139"/>
      <c r="N5" s="139"/>
      <c r="O5" s="142"/>
      <c r="P5" s="142"/>
      <c r="Q5" s="142"/>
      <c r="R5" s="147"/>
      <c r="S5" s="147"/>
      <c r="T5" s="61"/>
      <c r="Y5" s="40"/>
      <c r="Z5" s="40"/>
      <c r="AA5" s="40"/>
      <c r="AI5" s="40"/>
      <c r="AJ5" s="40"/>
      <c r="AK5" s="40"/>
      <c r="AL5" s="40"/>
      <c r="AM5" s="40"/>
      <c r="AN5" s="40"/>
      <c r="AO5" s="40"/>
    </row>
    <row r="6" spans="1:41" x14ac:dyDescent="0.25">
      <c r="A6" s="86"/>
      <c r="B6" s="87"/>
      <c r="C6" s="44" t="s">
        <v>27</v>
      </c>
      <c r="D6" s="124"/>
      <c r="E6" s="122"/>
      <c r="F6" s="127"/>
      <c r="G6" s="127"/>
      <c r="H6" s="127"/>
      <c r="I6" s="130"/>
      <c r="J6" s="130"/>
      <c r="K6" s="130"/>
      <c r="L6" s="130"/>
      <c r="M6" s="139"/>
      <c r="N6" s="139"/>
      <c r="O6" s="142"/>
      <c r="P6" s="142"/>
      <c r="Q6" s="142"/>
      <c r="R6" s="147"/>
      <c r="S6" s="147"/>
      <c r="T6" s="61"/>
      <c r="Y6" s="40"/>
      <c r="Z6" s="40"/>
      <c r="AA6" s="40"/>
      <c r="AI6" s="40"/>
      <c r="AJ6" s="40"/>
      <c r="AK6" s="40"/>
      <c r="AL6" s="40"/>
      <c r="AM6" s="40"/>
      <c r="AN6" s="40"/>
      <c r="AO6" s="40"/>
    </row>
    <row r="7" spans="1:41" x14ac:dyDescent="0.25">
      <c r="A7" s="86"/>
      <c r="B7" s="87" t="s">
        <v>42</v>
      </c>
      <c r="C7" s="44" t="s">
        <v>43</v>
      </c>
      <c r="D7" s="124"/>
      <c r="E7" s="122"/>
      <c r="F7" s="127"/>
      <c r="G7" s="127"/>
      <c r="H7" s="127"/>
      <c r="I7" s="130"/>
      <c r="J7" s="130"/>
      <c r="K7" s="130"/>
      <c r="L7" s="130"/>
      <c r="M7" s="139"/>
      <c r="N7" s="139"/>
      <c r="O7" s="142"/>
      <c r="P7" s="142"/>
      <c r="Q7" s="142"/>
      <c r="R7" s="147"/>
      <c r="S7" s="147"/>
      <c r="T7" s="61"/>
      <c r="Y7" s="40"/>
      <c r="Z7" s="40"/>
      <c r="AA7" s="40"/>
      <c r="AI7" s="40"/>
      <c r="AJ7" s="40"/>
      <c r="AK7" s="40"/>
      <c r="AL7" s="40"/>
      <c r="AM7" s="40"/>
      <c r="AN7" s="40"/>
      <c r="AO7" s="40"/>
    </row>
    <row r="8" spans="1:41" x14ac:dyDescent="0.25">
      <c r="A8" s="86"/>
      <c r="B8" s="87"/>
      <c r="C8" s="44" t="s">
        <v>52</v>
      </c>
      <c r="D8" s="125"/>
      <c r="E8" s="122"/>
      <c r="F8" s="128"/>
      <c r="G8" s="127"/>
      <c r="H8" s="127"/>
      <c r="I8" s="131"/>
      <c r="J8" s="131"/>
      <c r="K8" s="130"/>
      <c r="L8" s="130"/>
      <c r="M8" s="140"/>
      <c r="N8" s="140"/>
      <c r="O8" s="143"/>
      <c r="P8" s="143"/>
      <c r="Q8" s="143"/>
      <c r="R8" s="147"/>
      <c r="S8" s="147"/>
      <c r="T8" s="61"/>
      <c r="Y8" s="40"/>
      <c r="Z8" s="40"/>
      <c r="AA8" s="40"/>
      <c r="AI8" s="40"/>
      <c r="AJ8" s="40"/>
      <c r="AK8" s="40"/>
      <c r="AL8" s="40"/>
      <c r="AM8" s="40"/>
      <c r="AN8" s="40"/>
      <c r="AO8" s="40"/>
    </row>
    <row r="9" spans="1:41" x14ac:dyDescent="0.25">
      <c r="A9" s="86" t="s">
        <v>58</v>
      </c>
      <c r="B9" s="4" t="s">
        <v>59</v>
      </c>
      <c r="C9" s="43" t="s">
        <v>51</v>
      </c>
      <c r="D9" s="123" t="e">
        <f>#REF!</f>
        <v>#REF!</v>
      </c>
      <c r="E9" s="122" t="e">
        <f>#REF!</f>
        <v>#REF!</v>
      </c>
      <c r="F9" s="126">
        <v>0.25</v>
      </c>
      <c r="G9" s="127"/>
      <c r="H9" s="127"/>
      <c r="I9" s="129" t="e">
        <f>D9/SUM(D3:D20)</f>
        <v>#REF!</v>
      </c>
      <c r="J9" s="129" t="e">
        <f>E9/SUM(E3:E20)</f>
        <v>#REF!</v>
      </c>
      <c r="K9" s="130"/>
      <c r="L9" s="130"/>
      <c r="M9" s="138">
        <v>6.8998044961252461E-2</v>
      </c>
      <c r="N9" s="138">
        <v>0.12336202854240899</v>
      </c>
      <c r="O9" s="141">
        <f>M9/SUM(M3:M20)</f>
        <v>0.15286325301610065</v>
      </c>
      <c r="P9" s="141">
        <f>N9/SUM(N3:N20)</f>
        <v>0.21747058618976578</v>
      </c>
      <c r="Q9" s="141">
        <f>(O9+P9)/2</f>
        <v>0.18516691960293322</v>
      </c>
      <c r="R9" s="147"/>
      <c r="S9" s="147"/>
      <c r="T9" s="61"/>
      <c r="Y9" s="40"/>
      <c r="Z9" s="40"/>
      <c r="AA9" s="40"/>
      <c r="AI9" s="40"/>
      <c r="AJ9" s="40"/>
      <c r="AK9" s="40"/>
      <c r="AL9" s="40"/>
      <c r="AM9" s="40"/>
      <c r="AN9" s="40"/>
      <c r="AO9" s="40"/>
    </row>
    <row r="10" spans="1:41" x14ac:dyDescent="0.25">
      <c r="A10" s="86"/>
      <c r="B10" s="4" t="s">
        <v>13</v>
      </c>
      <c r="C10" s="43" t="s">
        <v>51</v>
      </c>
      <c r="D10" s="124"/>
      <c r="E10" s="122"/>
      <c r="F10" s="127"/>
      <c r="G10" s="127"/>
      <c r="H10" s="127"/>
      <c r="I10" s="130"/>
      <c r="J10" s="130"/>
      <c r="K10" s="130"/>
      <c r="L10" s="130"/>
      <c r="M10" s="139"/>
      <c r="N10" s="139"/>
      <c r="O10" s="142"/>
      <c r="P10" s="142"/>
      <c r="Q10" s="142"/>
      <c r="R10" s="147"/>
      <c r="S10" s="147"/>
      <c r="T10" s="61"/>
      <c r="Y10" s="40"/>
      <c r="Z10" s="40"/>
      <c r="AA10" s="40"/>
      <c r="AI10" s="40"/>
      <c r="AJ10" s="40"/>
      <c r="AK10" s="40"/>
      <c r="AL10" s="40"/>
      <c r="AM10" s="40"/>
      <c r="AN10" s="40"/>
      <c r="AO10" s="40"/>
    </row>
    <row r="11" spans="1:41" x14ac:dyDescent="0.25">
      <c r="A11" s="86"/>
      <c r="B11" s="23" t="s">
        <v>68</v>
      </c>
      <c r="C11" s="43" t="s">
        <v>51</v>
      </c>
      <c r="D11" s="125"/>
      <c r="E11" s="122"/>
      <c r="F11" s="128"/>
      <c r="G11" s="127"/>
      <c r="H11" s="127"/>
      <c r="I11" s="131"/>
      <c r="J11" s="131"/>
      <c r="K11" s="130"/>
      <c r="L11" s="130"/>
      <c r="M11" s="140"/>
      <c r="N11" s="140"/>
      <c r="O11" s="143"/>
      <c r="P11" s="143"/>
      <c r="Q11" s="143"/>
      <c r="R11" s="147"/>
      <c r="S11" s="147"/>
      <c r="T11" s="61"/>
      <c r="Y11" s="40"/>
      <c r="Z11" s="40"/>
      <c r="AA11" s="40"/>
      <c r="AI11" s="40"/>
      <c r="AJ11" s="40"/>
      <c r="AK11" s="40"/>
      <c r="AL11" s="40"/>
      <c r="AM11" s="40"/>
      <c r="AN11" s="40"/>
      <c r="AO11" s="40"/>
    </row>
    <row r="12" spans="1:41" x14ac:dyDescent="0.25">
      <c r="A12" s="86" t="s">
        <v>75</v>
      </c>
      <c r="B12" s="23" t="s">
        <v>76</v>
      </c>
      <c r="C12" s="43" t="s">
        <v>51</v>
      </c>
      <c r="D12" s="123" t="e">
        <f>#REF!</f>
        <v>#REF!</v>
      </c>
      <c r="E12" s="122" t="e">
        <f>#REF!</f>
        <v>#REF!</v>
      </c>
      <c r="F12" s="126">
        <v>0.2</v>
      </c>
      <c r="G12" s="127"/>
      <c r="H12" s="127"/>
      <c r="I12" s="129" t="e">
        <f>D12/SUM(D3:D20)</f>
        <v>#REF!</v>
      </c>
      <c r="J12" s="129" t="e">
        <f>E12/SUM(E3:E20)</f>
        <v>#REF!</v>
      </c>
      <c r="K12" s="130"/>
      <c r="L12" s="130"/>
      <c r="M12" s="138">
        <v>8.8211759067572851E-2</v>
      </c>
      <c r="N12" s="138">
        <v>0.11583363636877414</v>
      </c>
      <c r="O12" s="141">
        <f>M12/SUM(M3:M20)</f>
        <v>0.19543070318752012</v>
      </c>
      <c r="P12" s="141">
        <f>N12/SUM(N3:N20)</f>
        <v>0.20419904811268247</v>
      </c>
      <c r="Q12" s="141">
        <f>(O12+P12)/2</f>
        <v>0.19981487565010131</v>
      </c>
      <c r="R12" s="147"/>
      <c r="S12" s="147"/>
      <c r="T12" s="61"/>
      <c r="Y12" s="40"/>
      <c r="Z12" s="40"/>
      <c r="AA12" s="40"/>
      <c r="AI12" s="40"/>
      <c r="AJ12" s="40"/>
      <c r="AK12" s="40"/>
      <c r="AL12" s="40"/>
      <c r="AM12" s="40"/>
      <c r="AN12" s="40"/>
      <c r="AO12" s="40"/>
    </row>
    <row r="13" spans="1:41" ht="20.399999999999999" x14ac:dyDescent="0.25">
      <c r="A13" s="86"/>
      <c r="B13" s="4" t="s">
        <v>93</v>
      </c>
      <c r="C13" s="43" t="s">
        <v>51</v>
      </c>
      <c r="D13" s="124"/>
      <c r="E13" s="122"/>
      <c r="F13" s="127"/>
      <c r="G13" s="127"/>
      <c r="H13" s="127"/>
      <c r="I13" s="130"/>
      <c r="J13" s="130"/>
      <c r="K13" s="130"/>
      <c r="L13" s="130"/>
      <c r="M13" s="139"/>
      <c r="N13" s="139"/>
      <c r="O13" s="142"/>
      <c r="P13" s="142"/>
      <c r="Q13" s="142"/>
      <c r="R13" s="147"/>
      <c r="S13" s="147"/>
      <c r="T13" s="61"/>
      <c r="Y13" s="40"/>
      <c r="Z13" s="40"/>
      <c r="AA13" s="40"/>
      <c r="AI13" s="40"/>
      <c r="AJ13" s="40"/>
      <c r="AK13" s="40"/>
      <c r="AL13" s="40"/>
      <c r="AM13" s="40"/>
      <c r="AN13" s="40"/>
      <c r="AO13" s="40"/>
    </row>
    <row r="14" spans="1:41" ht="20.399999999999999" x14ac:dyDescent="0.25">
      <c r="A14" s="86"/>
      <c r="B14" s="4" t="s">
        <v>104</v>
      </c>
      <c r="C14" s="43" t="s">
        <v>51</v>
      </c>
      <c r="D14" s="124"/>
      <c r="E14" s="122"/>
      <c r="F14" s="127"/>
      <c r="G14" s="127"/>
      <c r="H14" s="127"/>
      <c r="I14" s="130"/>
      <c r="J14" s="130"/>
      <c r="K14" s="130"/>
      <c r="L14" s="130"/>
      <c r="M14" s="139"/>
      <c r="N14" s="139"/>
      <c r="O14" s="142"/>
      <c r="P14" s="142"/>
      <c r="Q14" s="142"/>
      <c r="R14" s="147"/>
      <c r="S14" s="147"/>
      <c r="T14" s="61"/>
      <c r="Y14" s="40"/>
      <c r="Z14" s="40"/>
      <c r="AA14" s="40"/>
      <c r="AI14" s="40"/>
      <c r="AJ14" s="40"/>
      <c r="AK14" s="40"/>
      <c r="AL14" s="40"/>
      <c r="AM14" s="40"/>
      <c r="AN14" s="40"/>
      <c r="AO14" s="40"/>
    </row>
    <row r="15" spans="1:41" x14ac:dyDescent="0.25">
      <c r="A15" s="86"/>
      <c r="B15" s="4" t="s">
        <v>42</v>
      </c>
      <c r="C15" s="43" t="s">
        <v>51</v>
      </c>
      <c r="D15" s="124"/>
      <c r="E15" s="122"/>
      <c r="F15" s="127"/>
      <c r="G15" s="127"/>
      <c r="H15" s="127"/>
      <c r="I15" s="130"/>
      <c r="J15" s="130"/>
      <c r="K15" s="130"/>
      <c r="L15" s="130"/>
      <c r="M15" s="139"/>
      <c r="N15" s="139"/>
      <c r="O15" s="142"/>
      <c r="P15" s="142"/>
      <c r="Q15" s="142"/>
      <c r="R15" s="147"/>
      <c r="S15" s="147"/>
      <c r="T15" s="61"/>
      <c r="Y15" s="40"/>
      <c r="Z15" s="40"/>
      <c r="AA15" s="40"/>
      <c r="AI15" s="40"/>
      <c r="AJ15" s="40"/>
      <c r="AK15" s="40"/>
      <c r="AL15" s="40"/>
      <c r="AM15" s="40"/>
      <c r="AN15" s="40"/>
      <c r="AO15" s="40"/>
    </row>
    <row r="16" spans="1:41" ht="20.399999999999999" x14ac:dyDescent="0.25">
      <c r="A16" s="86"/>
      <c r="B16" s="4" t="s">
        <v>117</v>
      </c>
      <c r="C16" s="43" t="s">
        <v>51</v>
      </c>
      <c r="D16" s="124"/>
      <c r="E16" s="122"/>
      <c r="F16" s="127"/>
      <c r="G16" s="127"/>
      <c r="H16" s="127"/>
      <c r="I16" s="130"/>
      <c r="J16" s="130"/>
      <c r="K16" s="130"/>
      <c r="L16" s="130"/>
      <c r="M16" s="139"/>
      <c r="N16" s="139"/>
      <c r="O16" s="142"/>
      <c r="P16" s="142"/>
      <c r="Q16" s="142"/>
      <c r="R16" s="147"/>
      <c r="S16" s="147"/>
      <c r="T16" s="61"/>
      <c r="Y16" s="40"/>
      <c r="Z16" s="40"/>
      <c r="AA16" s="40"/>
      <c r="AI16" s="40"/>
      <c r="AJ16" s="40"/>
      <c r="AK16" s="40"/>
      <c r="AL16" s="40"/>
      <c r="AM16" s="40"/>
      <c r="AN16" s="40"/>
      <c r="AO16" s="40"/>
    </row>
    <row r="17" spans="1:41" x14ac:dyDescent="0.25">
      <c r="A17" s="86"/>
      <c r="B17" s="4" t="s">
        <v>126</v>
      </c>
      <c r="C17" s="43" t="s">
        <v>51</v>
      </c>
      <c r="D17" s="124"/>
      <c r="E17" s="122"/>
      <c r="F17" s="127"/>
      <c r="G17" s="127"/>
      <c r="H17" s="127"/>
      <c r="I17" s="130"/>
      <c r="J17" s="130"/>
      <c r="K17" s="130"/>
      <c r="L17" s="130"/>
      <c r="M17" s="139"/>
      <c r="N17" s="139"/>
      <c r="O17" s="142"/>
      <c r="P17" s="142"/>
      <c r="Q17" s="142"/>
      <c r="R17" s="147"/>
      <c r="S17" s="147"/>
      <c r="T17" s="61"/>
      <c r="Y17" s="40"/>
      <c r="Z17" s="40"/>
      <c r="AA17" s="40"/>
      <c r="AI17" s="40"/>
      <c r="AJ17" s="40"/>
      <c r="AK17" s="40"/>
      <c r="AL17" s="40"/>
      <c r="AM17" s="40"/>
      <c r="AN17" s="40"/>
      <c r="AO17" s="40"/>
    </row>
    <row r="18" spans="1:41" x14ac:dyDescent="0.25">
      <c r="A18" s="86"/>
      <c r="B18" s="4" t="s">
        <v>153</v>
      </c>
      <c r="C18" s="43" t="s">
        <v>51</v>
      </c>
      <c r="D18" s="125"/>
      <c r="E18" s="122"/>
      <c r="F18" s="128"/>
      <c r="G18" s="127"/>
      <c r="H18" s="127"/>
      <c r="I18" s="131"/>
      <c r="J18" s="131"/>
      <c r="K18" s="130"/>
      <c r="L18" s="130"/>
      <c r="M18" s="140"/>
      <c r="N18" s="140"/>
      <c r="O18" s="143"/>
      <c r="P18" s="143"/>
      <c r="Q18" s="143"/>
      <c r="R18" s="147"/>
      <c r="S18" s="147"/>
      <c r="T18" s="61"/>
      <c r="Y18" s="40"/>
      <c r="Z18" s="40"/>
      <c r="AA18" s="40"/>
      <c r="AI18" s="40"/>
      <c r="AJ18" s="40"/>
      <c r="AK18" s="40"/>
      <c r="AL18" s="40"/>
      <c r="AM18" s="40"/>
      <c r="AN18" s="40"/>
      <c r="AO18" s="40"/>
    </row>
    <row r="19" spans="1:41" x14ac:dyDescent="0.25">
      <c r="A19" s="3" t="s">
        <v>167</v>
      </c>
      <c r="B19" s="4" t="s">
        <v>51</v>
      </c>
      <c r="C19" s="43" t="s">
        <v>51</v>
      </c>
      <c r="D19" s="71" t="e">
        <f>#REF!</f>
        <v>#REF!</v>
      </c>
      <c r="E19" s="71" t="e">
        <f>#REF!</f>
        <v>#REF!</v>
      </c>
      <c r="F19" s="46">
        <v>0.15</v>
      </c>
      <c r="G19" s="127"/>
      <c r="H19" s="127"/>
      <c r="I19" s="51" t="e">
        <f>D19/SUM(D3:D20)</f>
        <v>#REF!</v>
      </c>
      <c r="J19" s="51" t="e">
        <f>E19/SUM(E3:E20)</f>
        <v>#REF!</v>
      </c>
      <c r="K19" s="130"/>
      <c r="L19" s="130"/>
      <c r="M19" s="55">
        <v>5.1995299404141972E-2</v>
      </c>
      <c r="N19" s="56">
        <v>0.10030341175480198</v>
      </c>
      <c r="O19" s="53">
        <f>M19/SUM(M3:M20)</f>
        <v>0.1151941422822451</v>
      </c>
      <c r="P19" s="53">
        <f>N19/SUM(N3:N20)</f>
        <v>0.17682136074514546</v>
      </c>
      <c r="Q19" s="53">
        <f>(O19+P19)/2</f>
        <v>0.14600775151369527</v>
      </c>
      <c r="R19" s="147"/>
      <c r="S19" s="147"/>
      <c r="T19" s="61"/>
      <c r="Y19" s="40"/>
      <c r="Z19" s="40"/>
      <c r="AA19" s="40"/>
      <c r="AI19" s="40"/>
      <c r="AJ19" s="40"/>
      <c r="AK19" s="40"/>
      <c r="AL19" s="40"/>
      <c r="AM19" s="40"/>
      <c r="AN19" s="40"/>
      <c r="AO19" s="40"/>
    </row>
    <row r="20" spans="1:41" x14ac:dyDescent="0.25">
      <c r="A20" s="3" t="s">
        <v>175</v>
      </c>
      <c r="B20" s="4" t="s">
        <v>51</v>
      </c>
      <c r="C20" s="5" t="s">
        <v>51</v>
      </c>
      <c r="D20" s="72" t="e">
        <f>#REF!</f>
        <v>#REF!</v>
      </c>
      <c r="E20" s="72" t="e">
        <f>#REF!</f>
        <v>#REF!</v>
      </c>
      <c r="F20" s="47">
        <v>0.1</v>
      </c>
      <c r="G20" s="128"/>
      <c r="H20" s="128"/>
      <c r="I20" s="52" t="e">
        <f>D20/SUM(D3:D20)</f>
        <v>#REF!</v>
      </c>
      <c r="J20" s="52" t="e">
        <f>E20/SUM(E3:E20)</f>
        <v>#REF!</v>
      </c>
      <c r="K20" s="131"/>
      <c r="L20" s="131"/>
      <c r="M20" s="55">
        <v>9.2050322155052391E-2</v>
      </c>
      <c r="N20" s="55">
        <v>9.2393502545024916E-2</v>
      </c>
      <c r="O20" s="54">
        <f>M20/SUM(M3:M20)</f>
        <v>0.20393493313764652</v>
      </c>
      <c r="P20" s="54">
        <f>N20/SUM(N3:N20)</f>
        <v>0.16287725968841962</v>
      </c>
      <c r="Q20" s="54">
        <f>(O20+P20)/2</f>
        <v>0.18340609641303307</v>
      </c>
      <c r="R20" s="147"/>
      <c r="S20" s="147"/>
      <c r="T20" s="61"/>
      <c r="Y20" s="40"/>
      <c r="Z20" s="40"/>
      <c r="AA20" s="40"/>
      <c r="AI20" s="40"/>
      <c r="AJ20" s="40"/>
      <c r="AK20" s="40"/>
      <c r="AL20" s="40"/>
      <c r="AM20" s="40"/>
      <c r="AN20" s="40"/>
      <c r="AO20" s="40"/>
    </row>
    <row r="21" spans="1:41" x14ac:dyDescent="0.25">
      <c r="D21" s="36"/>
      <c r="E21" s="48" t="s">
        <v>228</v>
      </c>
      <c r="F21" s="49">
        <f>SUM(F3:F20)</f>
        <v>1</v>
      </c>
      <c r="G21" s="36"/>
      <c r="H21" s="48" t="s">
        <v>228</v>
      </c>
      <c r="I21" s="49" t="e">
        <f>SUM(I3:I20)</f>
        <v>#REF!</v>
      </c>
      <c r="J21" s="49" t="e">
        <f>SUM(J3:J20)</f>
        <v>#REF!</v>
      </c>
      <c r="K21" s="36"/>
      <c r="L21" s="36"/>
      <c r="M21" s="36"/>
      <c r="N21" s="36"/>
      <c r="O21" s="57">
        <f>SUM(O3:O20)</f>
        <v>1</v>
      </c>
      <c r="P21" s="57">
        <f>SUM(P3:P20)</f>
        <v>1</v>
      </c>
      <c r="Q21" s="57">
        <f>SUM(Q3:Q20)</f>
        <v>1</v>
      </c>
      <c r="R21" s="58"/>
      <c r="S21" s="58"/>
      <c r="T21" s="62"/>
      <c r="Y21" s="40"/>
      <c r="Z21" s="40"/>
      <c r="AA21" s="40"/>
      <c r="AI21" s="40"/>
      <c r="AJ21" s="40"/>
      <c r="AK21" s="40"/>
      <c r="AL21" s="40"/>
      <c r="AM21" s="40"/>
      <c r="AN21" s="40"/>
      <c r="AO21" s="40"/>
    </row>
    <row r="22" spans="1:41" x14ac:dyDescent="0.25">
      <c r="D22" s="36"/>
      <c r="E22" s="36"/>
      <c r="F22" s="36"/>
      <c r="G22" s="36"/>
      <c r="H22" s="36"/>
      <c r="I22" s="36"/>
      <c r="J22" s="36"/>
      <c r="K22" s="36"/>
      <c r="L22" s="36"/>
      <c r="M22" s="36"/>
      <c r="N22" s="36"/>
      <c r="Y22" s="40"/>
      <c r="Z22" s="40"/>
      <c r="AA22" s="40"/>
      <c r="AI22" s="40"/>
      <c r="AJ22" s="40"/>
      <c r="AK22" s="40"/>
      <c r="AL22" s="40"/>
      <c r="AM22" s="40"/>
      <c r="AN22" s="40"/>
      <c r="AO22" s="40"/>
    </row>
    <row r="23" spans="1:41" x14ac:dyDescent="0.25">
      <c r="D23" s="36"/>
      <c r="E23" s="36"/>
      <c r="F23" s="36"/>
      <c r="G23" s="36"/>
      <c r="H23" s="36"/>
      <c r="I23" s="36"/>
      <c r="J23" s="36"/>
      <c r="K23" s="36"/>
      <c r="L23" s="36"/>
      <c r="M23" s="36"/>
      <c r="N23" s="36"/>
      <c r="Y23" s="40"/>
      <c r="Z23" s="40"/>
      <c r="AA23" s="40"/>
      <c r="AI23" s="40"/>
      <c r="AJ23" s="40"/>
      <c r="AK23" s="40"/>
      <c r="AL23" s="40"/>
      <c r="AM23" s="40"/>
      <c r="AN23" s="40"/>
      <c r="AO23" s="40"/>
    </row>
    <row r="24" spans="1:41" x14ac:dyDescent="0.25">
      <c r="D24" s="36"/>
      <c r="E24" s="36"/>
      <c r="F24" s="36"/>
      <c r="G24" s="36"/>
      <c r="H24" s="36"/>
      <c r="I24" s="36"/>
      <c r="J24" s="36"/>
      <c r="K24" s="36"/>
      <c r="L24" s="36"/>
      <c r="M24" s="36"/>
      <c r="N24" s="36"/>
      <c r="Y24" s="40"/>
      <c r="Z24" s="40"/>
      <c r="AA24" s="40"/>
      <c r="AI24" s="40"/>
      <c r="AJ24" s="40"/>
      <c r="AK24" s="40"/>
      <c r="AL24" s="40"/>
      <c r="AM24" s="40"/>
      <c r="AN24" s="40"/>
      <c r="AO24" s="40"/>
    </row>
    <row r="25" spans="1:41" x14ac:dyDescent="0.25">
      <c r="D25" s="36"/>
      <c r="E25" s="36"/>
      <c r="F25" s="36"/>
      <c r="G25" s="36"/>
      <c r="H25" s="36"/>
      <c r="I25" s="36"/>
      <c r="J25" s="36"/>
      <c r="K25" s="36"/>
      <c r="L25" s="36"/>
      <c r="M25" s="36"/>
      <c r="N25" s="36"/>
      <c r="Y25" s="40"/>
      <c r="Z25" s="40"/>
      <c r="AA25" s="40"/>
      <c r="AI25" s="40"/>
      <c r="AJ25" s="40"/>
      <c r="AK25" s="40"/>
      <c r="AL25" s="40"/>
      <c r="AM25" s="40"/>
      <c r="AN25" s="40"/>
      <c r="AO25" s="40"/>
    </row>
    <row r="26" spans="1:41" x14ac:dyDescent="0.25">
      <c r="D26" s="36"/>
      <c r="E26" s="36"/>
      <c r="F26" s="36"/>
      <c r="G26" s="36"/>
      <c r="H26" s="36"/>
      <c r="I26" s="36"/>
      <c r="J26" s="36"/>
      <c r="K26" s="36"/>
      <c r="L26" s="36"/>
      <c r="M26" s="36"/>
      <c r="N26" s="36"/>
      <c r="Y26" s="40"/>
      <c r="Z26" s="40"/>
      <c r="AA26" s="40"/>
      <c r="AI26" s="40"/>
      <c r="AJ26" s="40"/>
      <c r="AK26" s="40"/>
      <c r="AL26" s="40"/>
      <c r="AM26" s="40"/>
      <c r="AN26" s="40"/>
      <c r="AO26" s="40"/>
    </row>
    <row r="27" spans="1:41" x14ac:dyDescent="0.25">
      <c r="D27" s="36"/>
      <c r="E27" s="36"/>
      <c r="F27" s="36"/>
      <c r="G27" s="36"/>
      <c r="H27" s="36"/>
      <c r="I27" s="36"/>
      <c r="J27" s="36"/>
      <c r="K27" s="36"/>
      <c r="L27" s="36"/>
      <c r="M27" s="36"/>
      <c r="N27" s="36"/>
      <c r="Y27" s="40"/>
      <c r="Z27" s="40"/>
      <c r="AA27" s="40"/>
      <c r="AI27" s="40"/>
      <c r="AJ27" s="40"/>
      <c r="AK27" s="40"/>
      <c r="AL27" s="40"/>
      <c r="AM27" s="40"/>
      <c r="AN27" s="40"/>
      <c r="AO27" s="40"/>
    </row>
    <row r="28" spans="1:41" x14ac:dyDescent="0.25">
      <c r="D28" s="36"/>
      <c r="E28" s="36"/>
      <c r="F28" s="36"/>
      <c r="G28" s="36"/>
      <c r="H28" s="36"/>
      <c r="I28" s="36"/>
      <c r="J28" s="36"/>
      <c r="K28" s="36"/>
      <c r="L28" s="36"/>
      <c r="M28" s="36"/>
      <c r="N28" s="36"/>
      <c r="Y28" s="40"/>
      <c r="Z28" s="40"/>
      <c r="AA28" s="40"/>
      <c r="AI28" s="40"/>
      <c r="AJ28" s="40"/>
      <c r="AK28" s="40"/>
      <c r="AL28" s="40"/>
      <c r="AM28" s="40"/>
      <c r="AN28" s="40"/>
      <c r="AO28" s="40"/>
    </row>
    <row r="29" spans="1:41" x14ac:dyDescent="0.25">
      <c r="D29" s="36"/>
      <c r="E29" s="36"/>
      <c r="F29" s="36"/>
      <c r="G29" s="36"/>
      <c r="H29" s="36"/>
      <c r="I29" s="36"/>
      <c r="J29" s="36"/>
      <c r="K29" s="36"/>
      <c r="L29" s="36"/>
      <c r="M29" s="36"/>
      <c r="N29" s="36"/>
      <c r="Y29" s="40"/>
      <c r="Z29" s="40"/>
      <c r="AA29" s="40"/>
      <c r="AI29" s="40"/>
      <c r="AJ29" s="40"/>
      <c r="AK29" s="40"/>
      <c r="AL29" s="40"/>
      <c r="AM29" s="40"/>
      <c r="AN29" s="40"/>
      <c r="AO29" s="40"/>
    </row>
    <row r="30" spans="1:41" x14ac:dyDescent="0.25">
      <c r="D30" s="36"/>
      <c r="E30" s="36"/>
      <c r="F30" s="36"/>
      <c r="G30" s="36"/>
      <c r="H30" s="36"/>
      <c r="I30" s="36"/>
      <c r="J30" s="36"/>
      <c r="K30" s="36"/>
      <c r="L30" s="36"/>
      <c r="M30" s="36"/>
      <c r="N30" s="36"/>
      <c r="Y30" s="40"/>
      <c r="Z30" s="40"/>
      <c r="AA30" s="40"/>
      <c r="AI30" s="40"/>
      <c r="AJ30" s="40"/>
      <c r="AK30" s="40"/>
      <c r="AL30" s="40"/>
      <c r="AM30" s="40"/>
      <c r="AN30" s="40"/>
      <c r="AO30" s="40"/>
    </row>
    <row r="31" spans="1:41" x14ac:dyDescent="0.25">
      <c r="D31" s="36"/>
      <c r="E31" s="36"/>
      <c r="F31" s="36"/>
      <c r="G31" s="36"/>
      <c r="H31" s="36"/>
      <c r="I31" s="36"/>
      <c r="J31" s="36"/>
      <c r="K31" s="36"/>
      <c r="L31" s="36"/>
      <c r="M31" s="36"/>
      <c r="N31" s="36"/>
      <c r="AI31" s="40"/>
      <c r="AJ31" s="40"/>
      <c r="AK31" s="40"/>
      <c r="AL31" s="40"/>
      <c r="AM31" s="40"/>
      <c r="AN31" s="40"/>
      <c r="AO31" s="40"/>
    </row>
    <row r="32" spans="1:41" x14ac:dyDescent="0.25">
      <c r="D32" s="36"/>
      <c r="E32" s="36"/>
      <c r="F32" s="36"/>
      <c r="G32" s="36"/>
      <c r="H32" s="36"/>
      <c r="I32" s="36"/>
      <c r="J32" s="36"/>
      <c r="K32" s="36"/>
      <c r="L32" s="36"/>
      <c r="M32" s="36"/>
      <c r="N32" s="36"/>
      <c r="AI32" s="40"/>
      <c r="AJ32" s="40"/>
      <c r="AK32" s="40"/>
      <c r="AL32" s="40"/>
      <c r="AM32" s="40"/>
      <c r="AN32" s="40"/>
      <c r="AO32" s="40"/>
    </row>
    <row r="33" spans="4:14" x14ac:dyDescent="0.25">
      <c r="D33" s="36"/>
      <c r="E33" s="36"/>
      <c r="F33" s="36"/>
      <c r="G33" s="36"/>
      <c r="H33" s="36"/>
      <c r="I33" s="36"/>
      <c r="J33" s="36"/>
      <c r="K33" s="36"/>
      <c r="L33" s="36"/>
      <c r="M33" s="36"/>
      <c r="N33" s="36"/>
    </row>
    <row r="34" spans="4:14" x14ac:dyDescent="0.25">
      <c r="D34" s="36"/>
      <c r="E34" s="36"/>
      <c r="F34" s="36"/>
      <c r="G34" s="36"/>
      <c r="H34" s="36"/>
      <c r="I34" s="36"/>
      <c r="J34" s="36"/>
      <c r="K34" s="36"/>
      <c r="L34" s="36"/>
      <c r="M34" s="36"/>
      <c r="N34" s="36"/>
    </row>
    <row r="35" spans="4:14" x14ac:dyDescent="0.25">
      <c r="D35" s="36"/>
      <c r="E35" s="36"/>
      <c r="F35" s="36"/>
      <c r="G35" s="36"/>
      <c r="H35" s="36"/>
      <c r="I35" s="36"/>
      <c r="J35" s="36"/>
      <c r="K35" s="36"/>
      <c r="L35" s="36"/>
      <c r="M35" s="36"/>
      <c r="N35" s="36"/>
    </row>
    <row r="36" spans="4:14" x14ac:dyDescent="0.25">
      <c r="D36" s="36"/>
      <c r="E36" s="36"/>
      <c r="F36" s="36"/>
      <c r="G36" s="36"/>
      <c r="H36" s="36"/>
      <c r="I36" s="36"/>
      <c r="J36" s="36"/>
      <c r="K36" s="36"/>
      <c r="L36" s="36"/>
      <c r="M36" s="36"/>
      <c r="N36" s="36"/>
    </row>
    <row r="37" spans="4:14" x14ac:dyDescent="0.25">
      <c r="D37" s="36"/>
      <c r="E37" s="36"/>
      <c r="F37" s="36"/>
      <c r="G37" s="36"/>
      <c r="H37" s="36"/>
      <c r="I37" s="36"/>
      <c r="J37" s="36"/>
      <c r="K37" s="36"/>
      <c r="L37" s="36"/>
      <c r="M37" s="36"/>
      <c r="N37" s="36"/>
    </row>
    <row r="38" spans="4:14" x14ac:dyDescent="0.25">
      <c r="D38" s="36"/>
      <c r="E38" s="36"/>
      <c r="F38" s="36"/>
      <c r="G38" s="36"/>
      <c r="H38" s="36"/>
      <c r="I38" s="36"/>
      <c r="J38" s="36"/>
      <c r="K38" s="36"/>
      <c r="L38" s="36"/>
      <c r="M38" s="36"/>
      <c r="N38" s="36"/>
    </row>
  </sheetData>
  <mergeCells count="52">
    <mergeCell ref="X1:Y1"/>
    <mergeCell ref="F9:F11"/>
    <mergeCell ref="J12:J18"/>
    <mergeCell ref="L3:L20"/>
    <mergeCell ref="Z1:AA1"/>
    <mergeCell ref="Q3:Q8"/>
    <mergeCell ref="Q9:Q11"/>
    <mergeCell ref="Q12:Q18"/>
    <mergeCell ref="M1:S1"/>
    <mergeCell ref="R3:R20"/>
    <mergeCell ref="S3:S20"/>
    <mergeCell ref="V1:W1"/>
    <mergeCell ref="N3:N8"/>
    <mergeCell ref="N9:N11"/>
    <mergeCell ref="N12:N18"/>
    <mergeCell ref="M3:M8"/>
    <mergeCell ref="M9:M11"/>
    <mergeCell ref="P3:P8"/>
    <mergeCell ref="O9:O11"/>
    <mergeCell ref="P9:P11"/>
    <mergeCell ref="G3:G20"/>
    <mergeCell ref="H3:H20"/>
    <mergeCell ref="M12:M18"/>
    <mergeCell ref="O3:O8"/>
    <mergeCell ref="O12:O18"/>
    <mergeCell ref="P12:P18"/>
    <mergeCell ref="A1:A2"/>
    <mergeCell ref="B1:B2"/>
    <mergeCell ref="C1:C2"/>
    <mergeCell ref="D1:E1"/>
    <mergeCell ref="J3:J8"/>
    <mergeCell ref="F1:H1"/>
    <mergeCell ref="B7:B8"/>
    <mergeCell ref="I1:L1"/>
    <mergeCell ref="E3:E8"/>
    <mergeCell ref="B5:B6"/>
    <mergeCell ref="A12:A18"/>
    <mergeCell ref="F12:F18"/>
    <mergeCell ref="D12:D18"/>
    <mergeCell ref="E12:E18"/>
    <mergeCell ref="K3:K20"/>
    <mergeCell ref="I3:I8"/>
    <mergeCell ref="I9:I11"/>
    <mergeCell ref="J9:J11"/>
    <mergeCell ref="I12:I18"/>
    <mergeCell ref="A9:A11"/>
    <mergeCell ref="A3:A8"/>
    <mergeCell ref="B3:B4"/>
    <mergeCell ref="F3:F8"/>
    <mergeCell ref="D3:D8"/>
    <mergeCell ref="D9:D11"/>
    <mergeCell ref="E9: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vt:lpstr>
      <vt:lpstr>Transformation</vt:lpstr>
      <vt:lpstr>UX Score and 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HAIFA ABDULLAH KHUDAIR ALSHAMMARE</dc:creator>
  <cp:lastModifiedBy>HAIFA ABDULLAH KHUDAIR ALSHAMMARE</cp:lastModifiedBy>
  <dcterms:created xsi:type="dcterms:W3CDTF">2024-10-06T10:39:26Z</dcterms:created>
  <dcterms:modified xsi:type="dcterms:W3CDTF">2024-11-17T21:26:10Z</dcterms:modified>
</cp:coreProperties>
</file>